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2025 RACEDAY CENTRAL\MEMBERS RESULTS\"/>
    </mc:Choice>
  </mc:AlternateContent>
  <xr:revisionPtr revIDLastSave="0" documentId="13_ncr:1_{F3E97C3E-06EE-4F82-B631-469952EE0C7E}" xr6:coauthVersionLast="47" xr6:coauthVersionMax="47" xr10:uidLastSave="{00000000-0000-0000-0000-000000000000}"/>
  <bookViews>
    <workbookView xWindow="14115" yWindow="1500" windowWidth="37050" windowHeight="28455" xr2:uid="{3BEC1947-3D8B-40F0-9629-C76829BBDA88}"/>
  </bookViews>
  <sheets>
    <sheet name="Nat and Elite Combo New Algo" sheetId="7" r:id="rId1"/>
    <sheet name="Pivot Nat plus E-Combo" sheetId="9" r:id="rId2"/>
    <sheet name="Nat v E-Combo 2025" sheetId="10" r:id="rId3"/>
    <sheet name="UNIQUE IMAGE" sheetId="11" r:id="rId4"/>
  </sheets>
  <definedNames>
    <definedName name="_2_3_4_Bet">#REF!</definedName>
    <definedName name="_2_3_4_Profit">#REF!</definedName>
    <definedName name="_2_3_4_ret">#REF!</definedName>
    <definedName name="_xlnm._FilterDatabase" localSheetId="0" hidden="1">'Nat and Elite Combo New Algo'!$A$6:$N$902</definedName>
    <definedName name="_xlnm._FilterDatabase" localSheetId="2" hidden="1">'Nat v E-Combo 2025'!$D$8:$M$73</definedName>
    <definedName name="aaaaEND">#REF!</definedName>
    <definedName name="AM_Odds">#REF!</definedName>
    <definedName name="Bank">#REF!</definedName>
    <definedName name="BankTemplateIncludeSlowTracks">#REF!</definedName>
    <definedName name="Barr">#REF!</definedName>
    <definedName name="Best_Odds">#REF!</definedName>
    <definedName name="Bottom">#REF!</definedName>
    <definedName name="Claim">#REF!</definedName>
    <definedName name="Combo">#REF!</definedName>
    <definedName name="Combo_BET">#REF!</definedName>
    <definedName name="Combo_Profit">#REF!</definedName>
    <definedName name="Combo_RET">#REF!</definedName>
    <definedName name="Cumul_Uber_Profit">#REF!</definedName>
    <definedName name="D9_">#REF!</definedName>
    <definedName name="D9_Bet">#REF!</definedName>
    <definedName name="D9_Gold">#REF!</definedName>
    <definedName name="D9_Gold_2016_Bet">#REF!</definedName>
    <definedName name="D9_Gold_2016_in_Race">#REF!</definedName>
    <definedName name="D9_Gold_2016_Profit">#REF!</definedName>
    <definedName name="D9_Gold_2016_Ret">#REF!</definedName>
    <definedName name="D9_GOLD_Bet">#REF!</definedName>
    <definedName name="D9_GOLD_Profit">#REF!</definedName>
    <definedName name="D9_GOLD_Ret">#REF!</definedName>
    <definedName name="D9_Hierarchy">#REF!</definedName>
    <definedName name="D9_Profit">#REF!</definedName>
    <definedName name="D9_Ret">#REF!</definedName>
    <definedName name="D9_Special">#REF!</definedName>
    <definedName name="D9_Special_BET">#REF!</definedName>
    <definedName name="D9_Special_PROFIT">#REF!</definedName>
    <definedName name="D9_Special_RET">#REF!</definedName>
    <definedName name="Date">#REF!</definedName>
    <definedName name="Dist">#REF!</definedName>
    <definedName name="Elite_EW">#REF!</definedName>
    <definedName name="Elite_EW_Bet">#REF!</definedName>
    <definedName name="Elite_EW_Profit">#REF!</definedName>
    <definedName name="Elite_EW_Ret">#REF!</definedName>
    <definedName name="Elite_Odds">#REF!</definedName>
    <definedName name="Elite_Top">#REF!</definedName>
    <definedName name="Elite_Top_Bet">#REF!</definedName>
    <definedName name="Elite_Top_Profit">#REF!</definedName>
    <definedName name="Elite_Top_Ret">#REF!</definedName>
    <definedName name="END">#REF!</definedName>
    <definedName name="END_Comparisons">#REF!</definedName>
    <definedName name="END_RACE_BY_RACE">#REF!</definedName>
    <definedName name="ENDtop">#REF!</definedName>
    <definedName name="eRacing_Bet">#REF!</definedName>
    <definedName name="eRacing_Profit">#REF!</definedName>
    <definedName name="eRacing_Ret">#REF!</definedName>
    <definedName name="Fin">#REF!</definedName>
    <definedName name="Flem_Cup_Week_Days_123">#REF!</definedName>
    <definedName name="Flem_Cup_Week_Days_123_">#REF!</definedName>
    <definedName name="Flem_Straight">#REF!</definedName>
    <definedName name="Form_Order">#REF!</definedName>
    <definedName name="Grade">#REF!</definedName>
    <definedName name="Hot_Gold_Zone_Profit">#REF!</definedName>
    <definedName name="Hot_ZONE_?">#REF!</definedName>
    <definedName name="Hot_Zone_Bet">#REF!</definedName>
    <definedName name="Hot_Zone_Profit">#REF!</definedName>
    <definedName name="Hot_Zone_Ret">#REF!</definedName>
    <definedName name="Hot_Zone_Super_Bet">#REF!</definedName>
    <definedName name="Hot_Zone_Super_Ret">#REF!</definedName>
    <definedName name="Lev_Bet">#REF!</definedName>
    <definedName name="Lev_Profit">#REF!</definedName>
    <definedName name="Lev_Ret">#REF!</definedName>
    <definedName name="M_Valley">#REF!</definedName>
    <definedName name="Max_AM_Odds">#REF!</definedName>
    <definedName name="Max_App_Claim">#REF!</definedName>
    <definedName name="Max_Dist">#REF!</definedName>
    <definedName name="Max_Rated_Position">#REF!</definedName>
    <definedName name="Max_Rated_To_Going">#REF!</definedName>
    <definedName name="Min_AM_Odds">#REF!</definedName>
    <definedName name="Min_Dist">#REF!</definedName>
    <definedName name="MmExcelLinker_73B586E7_5D61_4C40_8A5C_1967CE963ABC">#REF!</definedName>
    <definedName name="Month">#REF!</definedName>
    <definedName name="Multi_All_2015">#REF!</definedName>
    <definedName name="Non_Pro_Strat_2_3_4_Rated">#REF!</definedName>
    <definedName name="Pace_of_Horse">#REF!</definedName>
    <definedName name="Pace_Of_Race">#REF!</definedName>
    <definedName name="Place_Div">#REF!</definedName>
    <definedName name="Premium">#REF!</definedName>
    <definedName name="Premium_BET">#REF!</definedName>
    <definedName name="Premium_Profit">#REF!</definedName>
    <definedName name="Premium_RET">#REF!</definedName>
    <definedName name="_xlnm.Print_Titles" localSheetId="0">'Nat and Elite Combo New Algo'!$6:$6</definedName>
    <definedName name="Pro_Final">#REF!</definedName>
    <definedName name="Pro_Final_Bet">#REF!</definedName>
    <definedName name="Pro_Final_Profit">#REF!</definedName>
    <definedName name="Pro_Final_Ret">#REF!</definedName>
    <definedName name="Pro3_">#REF!</definedName>
    <definedName name="Pro3_Bet">#REF!</definedName>
    <definedName name="Pro3_Profit">#REF!</definedName>
    <definedName name="Pro3_Ret">#REF!</definedName>
    <definedName name="Race_ID">#REF!</definedName>
    <definedName name="Rail">#REF!</definedName>
    <definedName name="Rank_Bet_Size_of_D9_Gold_2016_in_Race">#REF!</definedName>
    <definedName name="Rated_Order">#REF!</definedName>
    <definedName name="Rated_To">#REF!</definedName>
    <definedName name="Reject_B_BM">#REF!</definedName>
    <definedName name="Reject_C_Graders">#REF!</definedName>
    <definedName name="Rest.">#REF!</definedName>
    <definedName name="Sandown">#REF!</definedName>
    <definedName name="Scen_Order">#REF!</definedName>
    <definedName name="Spare">#REF!</definedName>
    <definedName name="Spring">#REF!</definedName>
    <definedName name="Summary">#REF!</definedName>
    <definedName name="Super_Bet">#REF!</definedName>
    <definedName name="Super_Mix">#REF!</definedName>
    <definedName name="Super_Mix_Bet">#REF!</definedName>
    <definedName name="Super_Mix_Profit">#REF!</definedName>
    <definedName name="Super_Mix_Ret">#REF!</definedName>
    <definedName name="Super_Race">#REF!</definedName>
    <definedName name="To_Carr">#REF!</definedName>
    <definedName name="Track">#REF!</definedName>
    <definedName name="Type">#REF!</definedName>
    <definedName name="Uber_Bet">#REF!</definedName>
    <definedName name="Uber_EW_Bet">#REF!</definedName>
    <definedName name="Uber_EW_Profit">#REF!</definedName>
    <definedName name="Uber_EW_Return">#REF!</definedName>
    <definedName name="Uber_Place_Bet">#REF!</definedName>
    <definedName name="Uber_Place_Profit">#REF!</definedName>
    <definedName name="Uber_Place_Ret">#REF!</definedName>
    <definedName name="Uber_Profit">#REF!</definedName>
    <definedName name="Uber_Ret">#REF!</definedName>
    <definedName name="Ult_Form">#REF!</definedName>
    <definedName name="Ult_Form_Bet">#REF!</definedName>
    <definedName name="Ult_Form_Profit">#REF!</definedName>
    <definedName name="Ult_Form_Ret">#REF!</definedName>
    <definedName name="Wgt">#REF!</definedName>
    <definedName name="xx">#REF!</definedName>
    <definedName name="Z_0A521F26_2D33_49FA_8A7F_82BF90E22E40_.wvu.Cols" localSheetId="0" hidden="1">'Nat and Elite Combo New Algo'!#REF!,'Nat and Elite Combo New Algo'!#REF!,'Nat and Elite Combo New Algo'!$L:$N</definedName>
    <definedName name="Z_0A521F26_2D33_49FA_8A7F_82BF90E22E40_.wvu.FilterData" localSheetId="0" hidden="1">'Nat and Elite Combo New Algo'!$A$6:$N$902</definedName>
    <definedName name="Z_0A521F26_2D33_49FA_8A7F_82BF90E22E40_.wvu.PrintTitles" localSheetId="0" hidden="1">'Nat and Elite Combo New Algo'!$4:$6</definedName>
    <definedName name="Z_5286D951_2A35_4AAB_8688_784995BF8BA8_.wvu.Cols" localSheetId="0" hidden="1">'Nat and Elite Combo New Algo'!#REF!,'Nat and Elite Combo New Algo'!#REF!,'Nat and Elite Combo New Algo'!#REF!</definedName>
    <definedName name="Z_5286D951_2A35_4AAB_8688_784995BF8BA8_.wvu.FilterData" localSheetId="0" hidden="1">'Nat and Elite Combo New Algo'!$A$6:$N$902</definedName>
    <definedName name="Z_5286D951_2A35_4AAB_8688_784995BF8BA8_.wvu.PrintTitles" localSheetId="0" hidden="1">'Nat and Elite Combo New Algo'!$4:$6</definedName>
  </definedNames>
  <calcPr calcId="191029"/>
  <pivotCaches>
    <pivotCache cacheId="42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74" i="10" l="1"/>
  <c r="AF74" i="10"/>
  <c r="AE74" i="10"/>
  <c r="AD74" i="10"/>
  <c r="Z74" i="10"/>
  <c r="AH74" i="10" s="1"/>
  <c r="V74" i="10"/>
  <c r="T74" i="10"/>
  <c r="P74" i="10"/>
  <c r="M74" i="10"/>
  <c r="L74" i="10"/>
  <c r="K74" i="10"/>
  <c r="P890" i="7" l="1"/>
  <c r="R890" i="7"/>
  <c r="V890" i="7"/>
  <c r="W890" i="7"/>
  <c r="X890" i="7"/>
  <c r="Y890" i="7"/>
  <c r="Z890" i="7"/>
  <c r="AA890" i="7"/>
  <c r="AB890" i="7"/>
  <c r="AC890" i="7"/>
  <c r="AD890" i="7"/>
  <c r="AE890" i="7"/>
  <c r="AF890" i="7"/>
  <c r="P891" i="7"/>
  <c r="Q891" i="7"/>
  <c r="R891" i="7"/>
  <c r="AF891" i="7" s="1"/>
  <c r="V891" i="7"/>
  <c r="W891" i="7"/>
  <c r="X891" i="7"/>
  <c r="Y891" i="7"/>
  <c r="Z891" i="7"/>
  <c r="AA891" i="7"/>
  <c r="AB891" i="7"/>
  <c r="AC891" i="7"/>
  <c r="AD891" i="7"/>
  <c r="AE891" i="7"/>
  <c r="P892" i="7"/>
  <c r="R892" i="7"/>
  <c r="AF892" i="7" s="1"/>
  <c r="V892" i="7"/>
  <c r="W892" i="7"/>
  <c r="X892" i="7"/>
  <c r="Y892" i="7"/>
  <c r="Z892" i="7"/>
  <c r="AA892" i="7"/>
  <c r="AB892" i="7"/>
  <c r="AC892" i="7"/>
  <c r="AD892" i="7"/>
  <c r="AE892" i="7"/>
  <c r="P893" i="7"/>
  <c r="R893" i="7"/>
  <c r="V893" i="7"/>
  <c r="W893" i="7"/>
  <c r="X893" i="7"/>
  <c r="Y893" i="7"/>
  <c r="Z893" i="7"/>
  <c r="AA893" i="7"/>
  <c r="AB893" i="7"/>
  <c r="AC893" i="7"/>
  <c r="AD893" i="7"/>
  <c r="AE893" i="7"/>
  <c r="P894" i="7"/>
  <c r="R894" i="7"/>
  <c r="S895" i="7" s="1"/>
  <c r="V894" i="7"/>
  <c r="W894" i="7"/>
  <c r="X894" i="7"/>
  <c r="Y894" i="7"/>
  <c r="Z894" i="7"/>
  <c r="AA894" i="7"/>
  <c r="AB894" i="7"/>
  <c r="AC894" i="7"/>
  <c r="AD894" i="7"/>
  <c r="AE894" i="7"/>
  <c r="P895" i="7"/>
  <c r="Q895" i="7"/>
  <c r="R895" i="7"/>
  <c r="AF895" i="7" s="1"/>
  <c r="V895" i="7"/>
  <c r="W895" i="7"/>
  <c r="X895" i="7"/>
  <c r="Y895" i="7"/>
  <c r="Z895" i="7"/>
  <c r="AA895" i="7"/>
  <c r="AB895" i="7"/>
  <c r="AC895" i="7"/>
  <c r="AD895" i="7"/>
  <c r="AE895" i="7"/>
  <c r="P896" i="7"/>
  <c r="Q896" i="7" s="1"/>
  <c r="R896" i="7"/>
  <c r="S897" i="7" s="1"/>
  <c r="V896" i="7"/>
  <c r="W896" i="7"/>
  <c r="X896" i="7"/>
  <c r="Y896" i="7"/>
  <c r="Z896" i="7"/>
  <c r="AA896" i="7"/>
  <c r="AB896" i="7"/>
  <c r="AC896" i="7"/>
  <c r="AD896" i="7"/>
  <c r="AE896" i="7"/>
  <c r="P897" i="7"/>
  <c r="Q897" i="7"/>
  <c r="R897" i="7"/>
  <c r="AF897" i="7" s="1"/>
  <c r="V897" i="7"/>
  <c r="W897" i="7"/>
  <c r="X897" i="7"/>
  <c r="Y897" i="7"/>
  <c r="Z897" i="7"/>
  <c r="AA897" i="7"/>
  <c r="AB897" i="7"/>
  <c r="AC897" i="7"/>
  <c r="AD897" i="7"/>
  <c r="AE897" i="7"/>
  <c r="P898" i="7"/>
  <c r="R898" i="7"/>
  <c r="S899" i="7" s="1"/>
  <c r="T899" i="7" s="1"/>
  <c r="V898" i="7"/>
  <c r="W898" i="7"/>
  <c r="X898" i="7"/>
  <c r="Y898" i="7"/>
  <c r="Z898" i="7"/>
  <c r="AA898" i="7"/>
  <c r="AB898" i="7"/>
  <c r="AC898" i="7"/>
  <c r="AD898" i="7"/>
  <c r="AE898" i="7"/>
  <c r="AF898" i="7"/>
  <c r="P899" i="7"/>
  <c r="R899" i="7"/>
  <c r="V899" i="7"/>
  <c r="W899" i="7"/>
  <c r="X899" i="7"/>
  <c r="Y899" i="7"/>
  <c r="Z899" i="7"/>
  <c r="AA899" i="7"/>
  <c r="AB899" i="7"/>
  <c r="AC899" i="7"/>
  <c r="AD899" i="7"/>
  <c r="AE899" i="7"/>
  <c r="P900" i="7"/>
  <c r="Q900" i="7"/>
  <c r="R900" i="7"/>
  <c r="AF900" i="7" s="1"/>
  <c r="V900" i="7"/>
  <c r="W900" i="7"/>
  <c r="X900" i="7"/>
  <c r="Y900" i="7"/>
  <c r="Z900" i="7"/>
  <c r="AA900" i="7"/>
  <c r="AB900" i="7"/>
  <c r="AC900" i="7"/>
  <c r="AD900" i="7"/>
  <c r="AE900" i="7"/>
  <c r="P901" i="7"/>
  <c r="R901" i="7"/>
  <c r="AF901" i="7" s="1"/>
  <c r="V901" i="7"/>
  <c r="W901" i="7"/>
  <c r="X901" i="7"/>
  <c r="Y901" i="7"/>
  <c r="Z901" i="7"/>
  <c r="AA901" i="7"/>
  <c r="AB901" i="7"/>
  <c r="AC901" i="7"/>
  <c r="AD901" i="7"/>
  <c r="AE901" i="7"/>
  <c r="P902" i="7"/>
  <c r="R902" i="7"/>
  <c r="AF902" i="7" s="1"/>
  <c r="V902" i="7"/>
  <c r="W902" i="7"/>
  <c r="X902" i="7"/>
  <c r="Y902" i="7"/>
  <c r="Z902" i="7"/>
  <c r="AA902" i="7"/>
  <c r="AB902" i="7"/>
  <c r="AC902" i="7"/>
  <c r="AD902" i="7"/>
  <c r="AE902" i="7"/>
  <c r="M890" i="7"/>
  <c r="Q890" i="7" s="1"/>
  <c r="N890" i="7"/>
  <c r="M891" i="7"/>
  <c r="N891" i="7" s="1"/>
  <c r="M892" i="7"/>
  <c r="Q892" i="7" s="1"/>
  <c r="N892" i="7"/>
  <c r="M893" i="7"/>
  <c r="Q893" i="7" s="1"/>
  <c r="N893" i="7"/>
  <c r="M894" i="7"/>
  <c r="N894" i="7" s="1"/>
  <c r="M895" i="7"/>
  <c r="N895" i="7" s="1"/>
  <c r="M896" i="7"/>
  <c r="N896" i="7" s="1"/>
  <c r="M897" i="7"/>
  <c r="N897" i="7"/>
  <c r="M898" i="7"/>
  <c r="Q898" i="7" s="1"/>
  <c r="N898" i="7"/>
  <c r="M899" i="7"/>
  <c r="Q899" i="7" s="1"/>
  <c r="N899" i="7"/>
  <c r="M900" i="7"/>
  <c r="N900" i="7" s="1"/>
  <c r="M901" i="7"/>
  <c r="N901" i="7" s="1"/>
  <c r="M902" i="7"/>
  <c r="Q902" i="7" s="1"/>
  <c r="N902" i="7"/>
  <c r="K895" i="7"/>
  <c r="K897" i="7"/>
  <c r="K896" i="7"/>
  <c r="K898" i="7"/>
  <c r="K900" i="7"/>
  <c r="K901" i="7"/>
  <c r="K902" i="7"/>
  <c r="Q894" i="7" l="1"/>
  <c r="Q901" i="7"/>
  <c r="S898" i="7"/>
  <c r="T898" i="7" s="1"/>
  <c r="S891" i="7"/>
  <c r="AF896" i="7"/>
  <c r="S900" i="7"/>
  <c r="S894" i="7"/>
  <c r="T894" i="7" s="1"/>
  <c r="U894" i="7" s="1"/>
  <c r="T891" i="7"/>
  <c r="U891" i="7" s="1"/>
  <c r="T895" i="7"/>
  <c r="U895" i="7" s="1"/>
  <c r="T897" i="7"/>
  <c r="U897" i="7"/>
  <c r="T900" i="7"/>
  <c r="U900" i="7"/>
  <c r="U899" i="7"/>
  <c r="S892" i="7"/>
  <c r="S901" i="7"/>
  <c r="AF899" i="7"/>
  <c r="S902" i="7"/>
  <c r="AF893" i="7"/>
  <c r="S896" i="7"/>
  <c r="S893" i="7"/>
  <c r="AF894" i="7"/>
  <c r="U898" i="7"/>
  <c r="T902" i="7" l="1"/>
  <c r="U902" i="7"/>
  <c r="T892" i="7"/>
  <c r="U892" i="7" s="1"/>
  <c r="T896" i="7"/>
  <c r="U896" i="7"/>
  <c r="T901" i="7"/>
  <c r="U901" i="7"/>
  <c r="T893" i="7"/>
  <c r="U893" i="7" s="1"/>
  <c r="M152" i="11" l="1"/>
  <c r="P888" i="7"/>
  <c r="R888" i="7"/>
  <c r="V888" i="7"/>
  <c r="W888" i="7"/>
  <c r="X888" i="7"/>
  <c r="Y888" i="7"/>
  <c r="Z888" i="7"/>
  <c r="AA888" i="7"/>
  <c r="AB888" i="7"/>
  <c r="AC888" i="7"/>
  <c r="AD888" i="7"/>
  <c r="AE888" i="7"/>
  <c r="AF888" i="7"/>
  <c r="P889" i="7"/>
  <c r="R889" i="7"/>
  <c r="V889" i="7"/>
  <c r="W889" i="7"/>
  <c r="X889" i="7"/>
  <c r="Y889" i="7"/>
  <c r="Z889" i="7"/>
  <c r="AA889" i="7"/>
  <c r="AB889" i="7"/>
  <c r="AC889" i="7"/>
  <c r="AD889" i="7"/>
  <c r="AE889" i="7"/>
  <c r="M889" i="7"/>
  <c r="N889" i="7" s="1"/>
  <c r="K891" i="7"/>
  <c r="K899" i="7"/>
  <c r="K894" i="7"/>
  <c r="K893" i="7"/>
  <c r="K892" i="7"/>
  <c r="AF889" i="7" l="1"/>
  <c r="S890" i="7"/>
  <c r="Q889" i="7"/>
  <c r="S889" i="7"/>
  <c r="T889" i="7" s="1"/>
  <c r="U889" i="7" s="1"/>
  <c r="T890" i="7" l="1"/>
  <c r="U890" i="7"/>
  <c r="AC77" i="10"/>
  <c r="AD75" i="10"/>
  <c r="AB77" i="10"/>
  <c r="AA77" i="10"/>
  <c r="Y77" i="10"/>
  <c r="X77" i="10"/>
  <c r="W77" i="10"/>
  <c r="S77" i="10"/>
  <c r="R77" i="10"/>
  <c r="Q77" i="10"/>
  <c r="AG75" i="10"/>
  <c r="AF75" i="10"/>
  <c r="AE75" i="10"/>
  <c r="Z75" i="10"/>
  <c r="V75" i="10"/>
  <c r="T75" i="10"/>
  <c r="P75" i="10"/>
  <c r="M75" i="10"/>
  <c r="L75" i="10"/>
  <c r="K75" i="10"/>
  <c r="AH75" i="10" l="1"/>
  <c r="R870" i="7" l="1"/>
  <c r="V870" i="7"/>
  <c r="W870" i="7"/>
  <c r="X870" i="7"/>
  <c r="Y870" i="7"/>
  <c r="Z870" i="7"/>
  <c r="AA870" i="7"/>
  <c r="AB870" i="7"/>
  <c r="AC870" i="7"/>
  <c r="AD870" i="7"/>
  <c r="AE870" i="7"/>
  <c r="AF870" i="7"/>
  <c r="R871" i="7"/>
  <c r="AF871" i="7" s="1"/>
  <c r="S871" i="7"/>
  <c r="U871" i="7" s="1"/>
  <c r="T871" i="7"/>
  <c r="V871" i="7"/>
  <c r="W871" i="7"/>
  <c r="X871" i="7"/>
  <c r="Y871" i="7"/>
  <c r="Z871" i="7"/>
  <c r="AA871" i="7"/>
  <c r="AB871" i="7"/>
  <c r="AC871" i="7"/>
  <c r="AD871" i="7"/>
  <c r="AE871" i="7"/>
  <c r="R872" i="7"/>
  <c r="AF872" i="7" s="1"/>
  <c r="V872" i="7"/>
  <c r="W872" i="7"/>
  <c r="X872" i="7"/>
  <c r="Y872" i="7"/>
  <c r="Z872" i="7"/>
  <c r="AA872" i="7"/>
  <c r="AB872" i="7"/>
  <c r="AC872" i="7"/>
  <c r="AD872" i="7"/>
  <c r="AE872" i="7"/>
  <c r="R873" i="7"/>
  <c r="S874" i="7" s="1"/>
  <c r="V873" i="7"/>
  <c r="W873" i="7"/>
  <c r="X873" i="7"/>
  <c r="Y873" i="7"/>
  <c r="Z873" i="7"/>
  <c r="AA873" i="7"/>
  <c r="AB873" i="7"/>
  <c r="AC873" i="7"/>
  <c r="AD873" i="7"/>
  <c r="AE873" i="7"/>
  <c r="R874" i="7"/>
  <c r="AF874" i="7" s="1"/>
  <c r="V874" i="7"/>
  <c r="W874" i="7"/>
  <c r="X874" i="7"/>
  <c r="Y874" i="7"/>
  <c r="Z874" i="7"/>
  <c r="AA874" i="7"/>
  <c r="AB874" i="7"/>
  <c r="AC874" i="7"/>
  <c r="AD874" i="7"/>
  <c r="AE874" i="7"/>
  <c r="R875" i="7"/>
  <c r="AF875" i="7" s="1"/>
  <c r="V875" i="7"/>
  <c r="W875" i="7"/>
  <c r="X875" i="7"/>
  <c r="Y875" i="7"/>
  <c r="Z875" i="7"/>
  <c r="AA875" i="7"/>
  <c r="AB875" i="7"/>
  <c r="AC875" i="7"/>
  <c r="AD875" i="7"/>
  <c r="AE875" i="7"/>
  <c r="R876" i="7"/>
  <c r="AF876" i="7" s="1"/>
  <c r="V876" i="7"/>
  <c r="W876" i="7"/>
  <c r="X876" i="7"/>
  <c r="Y876" i="7"/>
  <c r="Z876" i="7"/>
  <c r="AA876" i="7"/>
  <c r="AB876" i="7"/>
  <c r="AC876" i="7"/>
  <c r="AD876" i="7"/>
  <c r="AE876" i="7"/>
  <c r="R877" i="7"/>
  <c r="V877" i="7"/>
  <c r="W877" i="7"/>
  <c r="X877" i="7"/>
  <c r="Y877" i="7"/>
  <c r="Z877" i="7"/>
  <c r="AA877" i="7"/>
  <c r="AB877" i="7"/>
  <c r="AC877" i="7"/>
  <c r="AD877" i="7"/>
  <c r="AE877" i="7"/>
  <c r="R878" i="7"/>
  <c r="S879" i="7" s="1"/>
  <c r="V878" i="7"/>
  <c r="W878" i="7"/>
  <c r="X878" i="7"/>
  <c r="Y878" i="7"/>
  <c r="Z878" i="7"/>
  <c r="AA878" i="7"/>
  <c r="AB878" i="7"/>
  <c r="AC878" i="7"/>
  <c r="AD878" i="7"/>
  <c r="AE878" i="7"/>
  <c r="R879" i="7"/>
  <c r="AF879" i="7" s="1"/>
  <c r="V879" i="7"/>
  <c r="W879" i="7"/>
  <c r="X879" i="7"/>
  <c r="Y879" i="7"/>
  <c r="Z879" i="7"/>
  <c r="AA879" i="7"/>
  <c r="AB879" i="7"/>
  <c r="AC879" i="7"/>
  <c r="AD879" i="7"/>
  <c r="AE879" i="7"/>
  <c r="R880" i="7"/>
  <c r="AF880" i="7" s="1"/>
  <c r="V880" i="7"/>
  <c r="W880" i="7"/>
  <c r="X880" i="7"/>
  <c r="Y880" i="7"/>
  <c r="Z880" i="7"/>
  <c r="AA880" i="7"/>
  <c r="AB880" i="7"/>
  <c r="AC880" i="7"/>
  <c r="AD880" i="7"/>
  <c r="AE880" i="7"/>
  <c r="R881" i="7"/>
  <c r="V881" i="7"/>
  <c r="W881" i="7"/>
  <c r="X881" i="7"/>
  <c r="Y881" i="7"/>
  <c r="Z881" i="7"/>
  <c r="AA881" i="7"/>
  <c r="AB881" i="7"/>
  <c r="AC881" i="7"/>
  <c r="AD881" i="7"/>
  <c r="AE881" i="7"/>
  <c r="R882" i="7"/>
  <c r="AF882" i="7" s="1"/>
  <c r="V882" i="7"/>
  <c r="W882" i="7"/>
  <c r="X882" i="7"/>
  <c r="Y882" i="7"/>
  <c r="Z882" i="7"/>
  <c r="AA882" i="7"/>
  <c r="AB882" i="7"/>
  <c r="AC882" i="7"/>
  <c r="AD882" i="7"/>
  <c r="AE882" i="7"/>
  <c r="R883" i="7"/>
  <c r="AF883" i="7" s="1"/>
  <c r="V883" i="7"/>
  <c r="W883" i="7"/>
  <c r="X883" i="7"/>
  <c r="Y883" i="7"/>
  <c r="Z883" i="7"/>
  <c r="AA883" i="7"/>
  <c r="AB883" i="7"/>
  <c r="AC883" i="7"/>
  <c r="AD883" i="7"/>
  <c r="AE883" i="7"/>
  <c r="R884" i="7"/>
  <c r="AF884" i="7" s="1"/>
  <c r="V884" i="7"/>
  <c r="W884" i="7"/>
  <c r="X884" i="7"/>
  <c r="Y884" i="7"/>
  <c r="Z884" i="7"/>
  <c r="AA884" i="7"/>
  <c r="AB884" i="7"/>
  <c r="AC884" i="7"/>
  <c r="AD884" i="7"/>
  <c r="AE884" i="7"/>
  <c r="R885" i="7"/>
  <c r="V885" i="7"/>
  <c r="W885" i="7"/>
  <c r="X885" i="7"/>
  <c r="Y885" i="7"/>
  <c r="Z885" i="7"/>
  <c r="AA885" i="7"/>
  <c r="AB885" i="7"/>
  <c r="AC885" i="7"/>
  <c r="AD885" i="7"/>
  <c r="AE885" i="7"/>
  <c r="R886" i="7"/>
  <c r="AF886" i="7" s="1"/>
  <c r="V886" i="7"/>
  <c r="W886" i="7"/>
  <c r="X886" i="7"/>
  <c r="Y886" i="7"/>
  <c r="Z886" i="7"/>
  <c r="AA886" i="7"/>
  <c r="AB886" i="7"/>
  <c r="AC886" i="7"/>
  <c r="AD886" i="7"/>
  <c r="AE886" i="7"/>
  <c r="R887" i="7"/>
  <c r="V887" i="7"/>
  <c r="W887" i="7"/>
  <c r="X887" i="7"/>
  <c r="Y887" i="7"/>
  <c r="Z887" i="7"/>
  <c r="AA887" i="7"/>
  <c r="AB887" i="7"/>
  <c r="AC887" i="7"/>
  <c r="AD887" i="7"/>
  <c r="AE887" i="7"/>
  <c r="P872" i="7"/>
  <c r="P873" i="7"/>
  <c r="P874" i="7"/>
  <c r="P875" i="7"/>
  <c r="P876" i="7"/>
  <c r="P877" i="7"/>
  <c r="P878" i="7"/>
  <c r="P879" i="7"/>
  <c r="P880" i="7"/>
  <c r="P881" i="7"/>
  <c r="P882" i="7"/>
  <c r="P883" i="7"/>
  <c r="P884" i="7"/>
  <c r="P885" i="7"/>
  <c r="P886" i="7"/>
  <c r="P887" i="7"/>
  <c r="K876" i="7"/>
  <c r="K877" i="7"/>
  <c r="K878" i="7"/>
  <c r="K880" i="7"/>
  <c r="K883" i="7"/>
  <c r="K886" i="7"/>
  <c r="K887" i="7"/>
  <c r="K889" i="7"/>
  <c r="K890" i="7"/>
  <c r="K875" i="7"/>
  <c r="K879" i="7"/>
  <c r="K881" i="7"/>
  <c r="K882" i="7"/>
  <c r="K884" i="7"/>
  <c r="K885" i="7"/>
  <c r="K888" i="7"/>
  <c r="P871" i="7"/>
  <c r="P870" i="7"/>
  <c r="M873" i="7"/>
  <c r="Q873" i="7" s="1"/>
  <c r="N873" i="7"/>
  <c r="M874" i="7"/>
  <c r="Q874" i="7" s="1"/>
  <c r="M876" i="7"/>
  <c r="M877" i="7"/>
  <c r="Q877" i="7" s="1"/>
  <c r="M878" i="7"/>
  <c r="M880" i="7"/>
  <c r="Q880" i="7" s="1"/>
  <c r="M883" i="7"/>
  <c r="N883" i="7" s="1"/>
  <c r="M886" i="7"/>
  <c r="M887" i="7"/>
  <c r="Q887" i="7" s="1"/>
  <c r="M875" i="7"/>
  <c r="N875" i="7" s="1"/>
  <c r="M879" i="7"/>
  <c r="Q879" i="7" s="1"/>
  <c r="N879" i="7"/>
  <c r="M881" i="7"/>
  <c r="N881" i="7" s="1"/>
  <c r="M882" i="7"/>
  <c r="N882" i="7" s="1"/>
  <c r="M884" i="7"/>
  <c r="Q884" i="7" s="1"/>
  <c r="N884" i="7"/>
  <c r="M885" i="7"/>
  <c r="N885" i="7" s="1"/>
  <c r="M888" i="7"/>
  <c r="Q888" i="7" s="1"/>
  <c r="T879" i="7" l="1"/>
  <c r="U879" i="7" s="1"/>
  <c r="S887" i="7"/>
  <c r="T887" i="7" s="1"/>
  <c r="U887" i="7" s="1"/>
  <c r="S882" i="7"/>
  <c r="AF887" i="7"/>
  <c r="S888" i="7"/>
  <c r="S886" i="7"/>
  <c r="N874" i="7"/>
  <c r="AF878" i="7"/>
  <c r="N880" i="7"/>
  <c r="Q882" i="7"/>
  <c r="Q878" i="7"/>
  <c r="N888" i="7"/>
  <c r="N877" i="7"/>
  <c r="Q881" i="7"/>
  <c r="Q876" i="7"/>
  <c r="Q886" i="7"/>
  <c r="S878" i="7"/>
  <c r="T878" i="7" s="1"/>
  <c r="U878" i="7" s="1"/>
  <c r="AF873" i="7"/>
  <c r="S885" i="7"/>
  <c r="T885" i="7" s="1"/>
  <c r="S883" i="7"/>
  <c r="S875" i="7"/>
  <c r="T875" i="7" s="1"/>
  <c r="U875" i="7" s="1"/>
  <c r="AF881" i="7"/>
  <c r="S877" i="7"/>
  <c r="AF885" i="7"/>
  <c r="AF877" i="7"/>
  <c r="S881" i="7"/>
  <c r="S873" i="7"/>
  <c r="N887" i="7"/>
  <c r="N886" i="7"/>
  <c r="Q885" i="7"/>
  <c r="Q883" i="7"/>
  <c r="N878" i="7"/>
  <c r="N876" i="7"/>
  <c r="Q875" i="7"/>
  <c r="T886" i="7"/>
  <c r="U886" i="7" s="1"/>
  <c r="T882" i="7"/>
  <c r="U882" i="7" s="1"/>
  <c r="T874" i="7"/>
  <c r="U874" i="7" s="1"/>
  <c r="S884" i="7"/>
  <c r="S880" i="7"/>
  <c r="S876" i="7"/>
  <c r="S872" i="7"/>
  <c r="T888" i="7" l="1"/>
  <c r="U888" i="7" s="1"/>
  <c r="U885" i="7"/>
  <c r="T881" i="7"/>
  <c r="U881" i="7" s="1"/>
  <c r="T877" i="7"/>
  <c r="U877" i="7" s="1"/>
  <c r="T873" i="7"/>
  <c r="U873" i="7" s="1"/>
  <c r="U883" i="7"/>
  <c r="T883" i="7"/>
  <c r="T880" i="7"/>
  <c r="U880" i="7" s="1"/>
  <c r="T884" i="7"/>
  <c r="U884" i="7" s="1"/>
  <c r="T872" i="7"/>
  <c r="U872" i="7" s="1"/>
  <c r="T876" i="7"/>
  <c r="U876" i="7"/>
  <c r="M125" i="11" l="1"/>
  <c r="AG72" i="10"/>
  <c r="AF72" i="10"/>
  <c r="AE72" i="10"/>
  <c r="AD72" i="10"/>
  <c r="Z72" i="10"/>
  <c r="AH72" i="10" s="1"/>
  <c r="V72" i="10"/>
  <c r="T72" i="10"/>
  <c r="P72" i="10"/>
  <c r="M72" i="10"/>
  <c r="L72" i="10"/>
  <c r="K72" i="10"/>
  <c r="M857" i="7"/>
  <c r="N857" i="7" s="1"/>
  <c r="M858" i="7"/>
  <c r="N858" i="7" s="1"/>
  <c r="M859" i="7"/>
  <c r="Q859" i="7" s="1"/>
  <c r="M860" i="7"/>
  <c r="N860" i="7" s="1"/>
  <c r="M861" i="7"/>
  <c r="N861" i="7" s="1"/>
  <c r="M862" i="7"/>
  <c r="N862" i="7" s="1"/>
  <c r="M863" i="7"/>
  <c r="N863" i="7" s="1"/>
  <c r="M864" i="7"/>
  <c r="Q864" i="7" s="1"/>
  <c r="M865" i="7"/>
  <c r="N865" i="7" s="1"/>
  <c r="M866" i="7"/>
  <c r="N866" i="7" s="1"/>
  <c r="M867" i="7"/>
  <c r="N867" i="7"/>
  <c r="M868" i="7"/>
  <c r="N868" i="7" s="1"/>
  <c r="M869" i="7"/>
  <c r="Q869" i="7" s="1"/>
  <c r="M871" i="7"/>
  <c r="M870" i="7"/>
  <c r="Q870" i="7" s="1"/>
  <c r="M872" i="7"/>
  <c r="Q872" i="7" s="1"/>
  <c r="P857" i="7"/>
  <c r="R857" i="7"/>
  <c r="AF857" i="7" s="1"/>
  <c r="V857" i="7"/>
  <c r="W857" i="7"/>
  <c r="X857" i="7"/>
  <c r="Y857" i="7"/>
  <c r="Z857" i="7"/>
  <c r="AA857" i="7"/>
  <c r="AB857" i="7"/>
  <c r="AC857" i="7"/>
  <c r="AD857" i="7"/>
  <c r="AE857" i="7"/>
  <c r="P858" i="7"/>
  <c r="R858" i="7"/>
  <c r="AF858" i="7" s="1"/>
  <c r="V858" i="7"/>
  <c r="W858" i="7"/>
  <c r="X858" i="7"/>
  <c r="Y858" i="7"/>
  <c r="Z858" i="7"/>
  <c r="AA858" i="7"/>
  <c r="AB858" i="7"/>
  <c r="AC858" i="7"/>
  <c r="AD858" i="7"/>
  <c r="AE858" i="7"/>
  <c r="P859" i="7"/>
  <c r="R859" i="7"/>
  <c r="V859" i="7"/>
  <c r="W859" i="7"/>
  <c r="X859" i="7"/>
  <c r="Y859" i="7"/>
  <c r="Z859" i="7"/>
  <c r="AA859" i="7"/>
  <c r="AB859" i="7"/>
  <c r="AC859" i="7"/>
  <c r="AD859" i="7"/>
  <c r="AE859" i="7"/>
  <c r="P860" i="7"/>
  <c r="R860" i="7"/>
  <c r="AF860" i="7" s="1"/>
  <c r="V860" i="7"/>
  <c r="W860" i="7"/>
  <c r="X860" i="7"/>
  <c r="Y860" i="7"/>
  <c r="Z860" i="7"/>
  <c r="AA860" i="7"/>
  <c r="AB860" i="7"/>
  <c r="AC860" i="7"/>
  <c r="AD860" i="7"/>
  <c r="AE860" i="7"/>
  <c r="P861" i="7"/>
  <c r="R861" i="7"/>
  <c r="AF861" i="7" s="1"/>
  <c r="V861" i="7"/>
  <c r="W861" i="7"/>
  <c r="X861" i="7"/>
  <c r="Y861" i="7"/>
  <c r="Z861" i="7"/>
  <c r="AA861" i="7"/>
  <c r="AB861" i="7"/>
  <c r="AC861" i="7"/>
  <c r="AD861" i="7"/>
  <c r="AE861" i="7"/>
  <c r="P862" i="7"/>
  <c r="R862" i="7"/>
  <c r="AF862" i="7" s="1"/>
  <c r="V862" i="7"/>
  <c r="W862" i="7"/>
  <c r="X862" i="7"/>
  <c r="Y862" i="7"/>
  <c r="Z862" i="7"/>
  <c r="AA862" i="7"/>
  <c r="AB862" i="7"/>
  <c r="AC862" i="7"/>
  <c r="AD862" i="7"/>
  <c r="AE862" i="7"/>
  <c r="P863" i="7"/>
  <c r="R863" i="7"/>
  <c r="AF863" i="7" s="1"/>
  <c r="V863" i="7"/>
  <c r="W863" i="7"/>
  <c r="X863" i="7"/>
  <c r="Y863" i="7"/>
  <c r="Z863" i="7"/>
  <c r="AA863" i="7"/>
  <c r="AB863" i="7"/>
  <c r="AC863" i="7"/>
  <c r="AD863" i="7"/>
  <c r="AE863" i="7"/>
  <c r="P864" i="7"/>
  <c r="R864" i="7"/>
  <c r="AF864" i="7" s="1"/>
  <c r="V864" i="7"/>
  <c r="W864" i="7"/>
  <c r="X864" i="7"/>
  <c r="Y864" i="7"/>
  <c r="Z864" i="7"/>
  <c r="AA864" i="7"/>
  <c r="AB864" i="7"/>
  <c r="AC864" i="7"/>
  <c r="AD864" i="7"/>
  <c r="AE864" i="7"/>
  <c r="P865" i="7"/>
  <c r="R865" i="7"/>
  <c r="AF865" i="7" s="1"/>
  <c r="V865" i="7"/>
  <c r="W865" i="7"/>
  <c r="X865" i="7"/>
  <c r="Y865" i="7"/>
  <c r="Z865" i="7"/>
  <c r="AA865" i="7"/>
  <c r="AB865" i="7"/>
  <c r="AC865" i="7"/>
  <c r="AD865" i="7"/>
  <c r="AE865" i="7"/>
  <c r="P866" i="7"/>
  <c r="R866" i="7"/>
  <c r="AF866" i="7" s="1"/>
  <c r="V866" i="7"/>
  <c r="W866" i="7"/>
  <c r="X866" i="7"/>
  <c r="Y866" i="7"/>
  <c r="Z866" i="7"/>
  <c r="AA866" i="7"/>
  <c r="AB866" i="7"/>
  <c r="AC866" i="7"/>
  <c r="AD866" i="7"/>
  <c r="AE866" i="7"/>
  <c r="P867" i="7"/>
  <c r="R867" i="7"/>
  <c r="AF867" i="7" s="1"/>
  <c r="V867" i="7"/>
  <c r="W867" i="7"/>
  <c r="X867" i="7"/>
  <c r="Y867" i="7"/>
  <c r="Z867" i="7"/>
  <c r="AA867" i="7"/>
  <c r="AB867" i="7"/>
  <c r="AC867" i="7"/>
  <c r="AD867" i="7"/>
  <c r="AE867" i="7"/>
  <c r="P868" i="7"/>
  <c r="R868" i="7"/>
  <c r="AF868" i="7" s="1"/>
  <c r="V868" i="7"/>
  <c r="W868" i="7"/>
  <c r="X868" i="7"/>
  <c r="Y868" i="7"/>
  <c r="Z868" i="7"/>
  <c r="AA868" i="7"/>
  <c r="AB868" i="7"/>
  <c r="AC868" i="7"/>
  <c r="AD868" i="7"/>
  <c r="AE868" i="7"/>
  <c r="P869" i="7"/>
  <c r="R869" i="7"/>
  <c r="S870" i="7" s="1"/>
  <c r="T870" i="7" s="1"/>
  <c r="U870" i="7" s="1"/>
  <c r="V869" i="7"/>
  <c r="W869" i="7"/>
  <c r="X869" i="7"/>
  <c r="Y869" i="7"/>
  <c r="Z869" i="7"/>
  <c r="AA869" i="7"/>
  <c r="AB869" i="7"/>
  <c r="AC869" i="7"/>
  <c r="AD869" i="7"/>
  <c r="AE869" i="7"/>
  <c r="N872" i="7" l="1"/>
  <c r="N871" i="7"/>
  <c r="Q871" i="7"/>
  <c r="AF869" i="7"/>
  <c r="Q862" i="7"/>
  <c r="Q863" i="7"/>
  <c r="N859" i="7"/>
  <c r="N870" i="7"/>
  <c r="N869" i="7"/>
  <c r="S860" i="7"/>
  <c r="T860" i="7" s="1"/>
  <c r="U860" i="7" s="1"/>
  <c r="N864" i="7"/>
  <c r="Q865" i="7"/>
  <c r="Q858" i="7"/>
  <c r="S867" i="7"/>
  <c r="T867" i="7" s="1"/>
  <c r="U867" i="7" s="1"/>
  <c r="S864" i="7"/>
  <c r="T864" i="7" s="1"/>
  <c r="S865" i="7"/>
  <c r="T865" i="7" s="1"/>
  <c r="Q860" i="7"/>
  <c r="S858" i="7"/>
  <c r="T858" i="7" s="1"/>
  <c r="Q857" i="7"/>
  <c r="Q868" i="7"/>
  <c r="Q867" i="7"/>
  <c r="Q866" i="7"/>
  <c r="Q861" i="7"/>
  <c r="S859" i="7"/>
  <c r="S866" i="7"/>
  <c r="S868" i="7"/>
  <c r="AF859" i="7"/>
  <c r="S861" i="7"/>
  <c r="S862" i="7"/>
  <c r="S869" i="7"/>
  <c r="S863" i="7"/>
  <c r="U865" i="7" l="1"/>
  <c r="U858" i="7"/>
  <c r="U864" i="7"/>
  <c r="U863" i="7"/>
  <c r="T863" i="7"/>
  <c r="T862" i="7"/>
  <c r="U862" i="7" s="1"/>
  <c r="T866" i="7"/>
  <c r="U866" i="7"/>
  <c r="T869" i="7"/>
  <c r="U869" i="7" s="1"/>
  <c r="T868" i="7"/>
  <c r="U868" i="7" s="1"/>
  <c r="T859" i="7"/>
  <c r="U859" i="7" s="1"/>
  <c r="T861" i="7"/>
  <c r="U861" i="7" s="1"/>
  <c r="M93" i="11" l="1"/>
  <c r="P856" i="7"/>
  <c r="R856" i="7"/>
  <c r="S857" i="7" s="1"/>
  <c r="V856" i="7"/>
  <c r="W856" i="7"/>
  <c r="X856" i="7"/>
  <c r="Y856" i="7"/>
  <c r="Z856" i="7"/>
  <c r="AA856" i="7"/>
  <c r="AB856" i="7"/>
  <c r="AC856" i="7"/>
  <c r="AD856" i="7"/>
  <c r="AE856" i="7"/>
  <c r="K859" i="7"/>
  <c r="K872" i="7"/>
  <c r="K869" i="7"/>
  <c r="K871" i="7"/>
  <c r="K866" i="7"/>
  <c r="K861" i="7"/>
  <c r="K868" i="7"/>
  <c r="K874" i="7"/>
  <c r="K863" i="7"/>
  <c r="K867" i="7"/>
  <c r="K860" i="7"/>
  <c r="T857" i="7" l="1"/>
  <c r="U857" i="7"/>
  <c r="AF856" i="7"/>
  <c r="K870" i="7" l="1"/>
  <c r="K862" i="7"/>
  <c r="K873" i="7"/>
  <c r="K864" i="7"/>
  <c r="K865" i="7"/>
  <c r="T907" i="7"/>
  <c r="AG71" i="10"/>
  <c r="AF71" i="10"/>
  <c r="AE71" i="10"/>
  <c r="AD71" i="10"/>
  <c r="Z71" i="10"/>
  <c r="V71" i="10"/>
  <c r="T71" i="10"/>
  <c r="P71" i="10"/>
  <c r="M71" i="10"/>
  <c r="L71" i="10"/>
  <c r="K71" i="10"/>
  <c r="M62" i="11"/>
  <c r="P833" i="7"/>
  <c r="R833" i="7"/>
  <c r="V833" i="7"/>
  <c r="W833" i="7"/>
  <c r="X833" i="7"/>
  <c r="Y833" i="7"/>
  <c r="Z833" i="7"/>
  <c r="AA833" i="7"/>
  <c r="AB833" i="7"/>
  <c r="AC833" i="7"/>
  <c r="AD833" i="7"/>
  <c r="AE833" i="7"/>
  <c r="P834" i="7"/>
  <c r="R834" i="7"/>
  <c r="V834" i="7"/>
  <c r="W834" i="7"/>
  <c r="X834" i="7"/>
  <c r="Y834" i="7"/>
  <c r="Z834" i="7"/>
  <c r="AA834" i="7"/>
  <c r="AB834" i="7"/>
  <c r="AC834" i="7"/>
  <c r="AD834" i="7"/>
  <c r="AE834" i="7"/>
  <c r="P835" i="7"/>
  <c r="R835" i="7"/>
  <c r="V835" i="7"/>
  <c r="W835" i="7"/>
  <c r="X835" i="7"/>
  <c r="Y835" i="7"/>
  <c r="Z835" i="7"/>
  <c r="AA835" i="7"/>
  <c r="AB835" i="7"/>
  <c r="AC835" i="7"/>
  <c r="AD835" i="7"/>
  <c r="AE835" i="7"/>
  <c r="P836" i="7"/>
  <c r="R836" i="7"/>
  <c r="V836" i="7"/>
  <c r="W836" i="7"/>
  <c r="X836" i="7"/>
  <c r="Y836" i="7"/>
  <c r="Z836" i="7"/>
  <c r="AA836" i="7"/>
  <c r="AB836" i="7"/>
  <c r="AC836" i="7"/>
  <c r="AD836" i="7"/>
  <c r="AE836" i="7"/>
  <c r="P837" i="7"/>
  <c r="R837" i="7"/>
  <c r="AF837" i="7" s="1"/>
  <c r="V837" i="7"/>
  <c r="W837" i="7"/>
  <c r="X837" i="7"/>
  <c r="Y837" i="7"/>
  <c r="Z837" i="7"/>
  <c r="AA837" i="7"/>
  <c r="AB837" i="7"/>
  <c r="AC837" i="7"/>
  <c r="AD837" i="7"/>
  <c r="AE837" i="7"/>
  <c r="P838" i="7"/>
  <c r="R838" i="7"/>
  <c r="AF838" i="7" s="1"/>
  <c r="V838" i="7"/>
  <c r="W838" i="7"/>
  <c r="X838" i="7"/>
  <c r="Y838" i="7"/>
  <c r="Z838" i="7"/>
  <c r="AA838" i="7"/>
  <c r="AB838" i="7"/>
  <c r="AC838" i="7"/>
  <c r="AD838" i="7"/>
  <c r="AE838" i="7"/>
  <c r="P839" i="7"/>
  <c r="R839" i="7"/>
  <c r="AF839" i="7" s="1"/>
  <c r="V839" i="7"/>
  <c r="W839" i="7"/>
  <c r="X839" i="7"/>
  <c r="Y839" i="7"/>
  <c r="Z839" i="7"/>
  <c r="AA839" i="7"/>
  <c r="AB839" i="7"/>
  <c r="AC839" i="7"/>
  <c r="AD839" i="7"/>
  <c r="AE839" i="7"/>
  <c r="P840" i="7"/>
  <c r="R840" i="7"/>
  <c r="V840" i="7"/>
  <c r="W840" i="7"/>
  <c r="X840" i="7"/>
  <c r="Y840" i="7"/>
  <c r="Z840" i="7"/>
  <c r="AA840" i="7"/>
  <c r="AB840" i="7"/>
  <c r="AC840" i="7"/>
  <c r="AD840" i="7"/>
  <c r="AE840" i="7"/>
  <c r="P841" i="7"/>
  <c r="R841" i="7"/>
  <c r="AF841" i="7" s="1"/>
  <c r="V841" i="7"/>
  <c r="W841" i="7"/>
  <c r="X841" i="7"/>
  <c r="Y841" i="7"/>
  <c r="Z841" i="7"/>
  <c r="AA841" i="7"/>
  <c r="AB841" i="7"/>
  <c r="AC841" i="7"/>
  <c r="AD841" i="7"/>
  <c r="AE841" i="7"/>
  <c r="P842" i="7"/>
  <c r="R842" i="7"/>
  <c r="AF842" i="7" s="1"/>
  <c r="V842" i="7"/>
  <c r="W842" i="7"/>
  <c r="X842" i="7"/>
  <c r="Y842" i="7"/>
  <c r="Z842" i="7"/>
  <c r="AA842" i="7"/>
  <c r="AB842" i="7"/>
  <c r="AC842" i="7"/>
  <c r="AD842" i="7"/>
  <c r="AE842" i="7"/>
  <c r="P843" i="7"/>
  <c r="R843" i="7"/>
  <c r="AF843" i="7" s="1"/>
  <c r="V843" i="7"/>
  <c r="W843" i="7"/>
  <c r="X843" i="7"/>
  <c r="Y843" i="7"/>
  <c r="Z843" i="7"/>
  <c r="AA843" i="7"/>
  <c r="AB843" i="7"/>
  <c r="AC843" i="7"/>
  <c r="AD843" i="7"/>
  <c r="AE843" i="7"/>
  <c r="P844" i="7"/>
  <c r="R844" i="7"/>
  <c r="AF844" i="7" s="1"/>
  <c r="V844" i="7"/>
  <c r="W844" i="7"/>
  <c r="X844" i="7"/>
  <c r="Y844" i="7"/>
  <c r="Z844" i="7"/>
  <c r="AA844" i="7"/>
  <c r="AB844" i="7"/>
  <c r="AC844" i="7"/>
  <c r="AD844" i="7"/>
  <c r="AE844" i="7"/>
  <c r="P845" i="7"/>
  <c r="R845" i="7"/>
  <c r="AF845" i="7" s="1"/>
  <c r="V845" i="7"/>
  <c r="W845" i="7"/>
  <c r="X845" i="7"/>
  <c r="Y845" i="7"/>
  <c r="Z845" i="7"/>
  <c r="AA845" i="7"/>
  <c r="AB845" i="7"/>
  <c r="AC845" i="7"/>
  <c r="AD845" i="7"/>
  <c r="AE845" i="7"/>
  <c r="P846" i="7"/>
  <c r="R846" i="7"/>
  <c r="AF846" i="7" s="1"/>
  <c r="V846" i="7"/>
  <c r="W846" i="7"/>
  <c r="X846" i="7"/>
  <c r="Y846" i="7"/>
  <c r="Z846" i="7"/>
  <c r="AA846" i="7"/>
  <c r="AB846" i="7"/>
  <c r="AC846" i="7"/>
  <c r="AD846" i="7"/>
  <c r="AE846" i="7"/>
  <c r="P847" i="7"/>
  <c r="R847" i="7"/>
  <c r="AF847" i="7" s="1"/>
  <c r="V847" i="7"/>
  <c r="W847" i="7"/>
  <c r="X847" i="7"/>
  <c r="Y847" i="7"/>
  <c r="Z847" i="7"/>
  <c r="AA847" i="7"/>
  <c r="AB847" i="7"/>
  <c r="AC847" i="7"/>
  <c r="AD847" i="7"/>
  <c r="AE847" i="7"/>
  <c r="P848" i="7"/>
  <c r="R848" i="7"/>
  <c r="AF848" i="7" s="1"/>
  <c r="V848" i="7"/>
  <c r="W848" i="7"/>
  <c r="X848" i="7"/>
  <c r="Y848" i="7"/>
  <c r="Z848" i="7"/>
  <c r="AA848" i="7"/>
  <c r="AB848" i="7"/>
  <c r="AC848" i="7"/>
  <c r="AD848" i="7"/>
  <c r="AE848" i="7"/>
  <c r="P849" i="7"/>
  <c r="R849" i="7"/>
  <c r="AF849" i="7" s="1"/>
  <c r="V849" i="7"/>
  <c r="W849" i="7"/>
  <c r="X849" i="7"/>
  <c r="Y849" i="7"/>
  <c r="Z849" i="7"/>
  <c r="AA849" i="7"/>
  <c r="AB849" i="7"/>
  <c r="AC849" i="7"/>
  <c r="AD849" i="7"/>
  <c r="AE849" i="7"/>
  <c r="P850" i="7"/>
  <c r="R850" i="7"/>
  <c r="AF850" i="7" s="1"/>
  <c r="V850" i="7"/>
  <c r="W850" i="7"/>
  <c r="X850" i="7"/>
  <c r="Y850" i="7"/>
  <c r="Z850" i="7"/>
  <c r="AA850" i="7"/>
  <c r="AB850" i="7"/>
  <c r="AC850" i="7"/>
  <c r="AD850" i="7"/>
  <c r="AE850" i="7"/>
  <c r="P851" i="7"/>
  <c r="R851" i="7"/>
  <c r="AF851" i="7" s="1"/>
  <c r="V851" i="7"/>
  <c r="W851" i="7"/>
  <c r="X851" i="7"/>
  <c r="Y851" i="7"/>
  <c r="Z851" i="7"/>
  <c r="AA851" i="7"/>
  <c r="AB851" i="7"/>
  <c r="AC851" i="7"/>
  <c r="AD851" i="7"/>
  <c r="AE851" i="7"/>
  <c r="P852" i="7"/>
  <c r="R852" i="7"/>
  <c r="AF852" i="7" s="1"/>
  <c r="V852" i="7"/>
  <c r="W852" i="7"/>
  <c r="X852" i="7"/>
  <c r="Y852" i="7"/>
  <c r="Z852" i="7"/>
  <c r="AA852" i="7"/>
  <c r="AB852" i="7"/>
  <c r="AC852" i="7"/>
  <c r="AD852" i="7"/>
  <c r="AE852" i="7"/>
  <c r="P853" i="7"/>
  <c r="R853" i="7"/>
  <c r="V853" i="7"/>
  <c r="W853" i="7"/>
  <c r="X853" i="7"/>
  <c r="Y853" i="7"/>
  <c r="Z853" i="7"/>
  <c r="AA853" i="7"/>
  <c r="AB853" i="7"/>
  <c r="AC853" i="7"/>
  <c r="AD853" i="7"/>
  <c r="AE853" i="7"/>
  <c r="P854" i="7"/>
  <c r="R854" i="7"/>
  <c r="AF854" i="7" s="1"/>
  <c r="V854" i="7"/>
  <c r="W854" i="7"/>
  <c r="X854" i="7"/>
  <c r="Y854" i="7"/>
  <c r="Z854" i="7"/>
  <c r="AA854" i="7"/>
  <c r="AB854" i="7"/>
  <c r="AC854" i="7"/>
  <c r="AD854" i="7"/>
  <c r="AE854" i="7"/>
  <c r="P855" i="7"/>
  <c r="R855" i="7"/>
  <c r="V855" i="7"/>
  <c r="W855" i="7"/>
  <c r="X855" i="7"/>
  <c r="Y855" i="7"/>
  <c r="Z855" i="7"/>
  <c r="AA855" i="7"/>
  <c r="AB855" i="7"/>
  <c r="AC855" i="7"/>
  <c r="AD855" i="7"/>
  <c r="AE855" i="7"/>
  <c r="K854" i="7"/>
  <c r="K856" i="7"/>
  <c r="K841" i="7"/>
  <c r="K842" i="7"/>
  <c r="K843" i="7"/>
  <c r="K845" i="7"/>
  <c r="K847" i="7"/>
  <c r="K848" i="7"/>
  <c r="K851" i="7"/>
  <c r="K852" i="7"/>
  <c r="K855" i="7"/>
  <c r="K857" i="7"/>
  <c r="K858" i="7"/>
  <c r="M844" i="7"/>
  <c r="N844" i="7" s="1"/>
  <c r="M846" i="7"/>
  <c r="N846" i="7" s="1"/>
  <c r="M849" i="7"/>
  <c r="N849" i="7" s="1"/>
  <c r="M850" i="7"/>
  <c r="N850" i="7" s="1"/>
  <c r="M853" i="7"/>
  <c r="N853" i="7" s="1"/>
  <c r="M854" i="7"/>
  <c r="N854" i="7" s="1"/>
  <c r="M856" i="7"/>
  <c r="M841" i="7"/>
  <c r="Q841" i="7" s="1"/>
  <c r="M842" i="7"/>
  <c r="Q842" i="7" s="1"/>
  <c r="M843" i="7"/>
  <c r="Q843" i="7" s="1"/>
  <c r="M845" i="7"/>
  <c r="Q845" i="7" s="1"/>
  <c r="M847" i="7"/>
  <c r="M848" i="7"/>
  <c r="Q848" i="7" s="1"/>
  <c r="M851" i="7"/>
  <c r="N851" i="7" s="1"/>
  <c r="M852" i="7"/>
  <c r="N852" i="7" s="1"/>
  <c r="M855" i="7"/>
  <c r="N855" i="7" s="1"/>
  <c r="AH71" i="10" l="1"/>
  <c r="AF855" i="7"/>
  <c r="S856" i="7"/>
  <c r="N856" i="7"/>
  <c r="Q856" i="7"/>
  <c r="N848" i="7"/>
  <c r="S854" i="7"/>
  <c r="Q853" i="7"/>
  <c r="S841" i="7"/>
  <c r="T841" i="7" s="1"/>
  <c r="S837" i="7"/>
  <c r="T837" i="7" s="1"/>
  <c r="U837" i="7" s="1"/>
  <c r="S834" i="7"/>
  <c r="T834" i="7" s="1"/>
  <c r="U834" i="7" s="1"/>
  <c r="N845" i="7"/>
  <c r="N843" i="7"/>
  <c r="N842" i="7"/>
  <c r="Q847" i="7"/>
  <c r="N841" i="7"/>
  <c r="Q851" i="7"/>
  <c r="S835" i="7"/>
  <c r="T835" i="7" s="1"/>
  <c r="U835" i="7" s="1"/>
  <c r="AF840" i="7"/>
  <c r="AF853" i="7"/>
  <c r="AF833" i="7"/>
  <c r="Q846" i="7"/>
  <c r="S840" i="7"/>
  <c r="T840" i="7" s="1"/>
  <c r="U840" i="7" s="1"/>
  <c r="Q854" i="7"/>
  <c r="Q849" i="7"/>
  <c r="Q855" i="7"/>
  <c r="S852" i="7"/>
  <c r="T852" i="7" s="1"/>
  <c r="U852" i="7" s="1"/>
  <c r="S836" i="7"/>
  <c r="T836" i="7" s="1"/>
  <c r="N847" i="7"/>
  <c r="S853" i="7"/>
  <c r="T853" i="7" s="1"/>
  <c r="U853" i="7" s="1"/>
  <c r="Q844" i="7"/>
  <c r="S847" i="7"/>
  <c r="S848" i="7"/>
  <c r="S845" i="7"/>
  <c r="T845" i="7" s="1"/>
  <c r="Q852" i="7"/>
  <c r="Q850" i="7"/>
  <c r="T854" i="7"/>
  <c r="U854" i="7" s="1"/>
  <c r="S842" i="7"/>
  <c r="S843" i="7"/>
  <c r="AF834" i="7"/>
  <c r="S850" i="7"/>
  <c r="S844" i="7"/>
  <c r="AF835" i="7"/>
  <c r="S851" i="7"/>
  <c r="S838" i="7"/>
  <c r="S855" i="7"/>
  <c r="S849" i="7"/>
  <c r="AF836" i="7"/>
  <c r="S839" i="7"/>
  <c r="S846" i="7"/>
  <c r="T856" i="7" l="1"/>
  <c r="U856" i="7" s="1"/>
  <c r="U841" i="7"/>
  <c r="U845" i="7"/>
  <c r="U836" i="7"/>
  <c r="T848" i="7"/>
  <c r="U848" i="7" s="1"/>
  <c r="U847" i="7"/>
  <c r="T847" i="7"/>
  <c r="T844" i="7"/>
  <c r="U844" i="7" s="1"/>
  <c r="T846" i="7"/>
  <c r="U846" i="7" s="1"/>
  <c r="T850" i="7"/>
  <c r="U850" i="7" s="1"/>
  <c r="T843" i="7"/>
  <c r="U843" i="7" s="1"/>
  <c r="T851" i="7"/>
  <c r="U851" i="7" s="1"/>
  <c r="T849" i="7"/>
  <c r="U849" i="7" s="1"/>
  <c r="T855" i="7"/>
  <c r="U855" i="7" s="1"/>
  <c r="T842" i="7"/>
  <c r="U842" i="7" s="1"/>
  <c r="T838" i="7"/>
  <c r="U838" i="7" s="1"/>
  <c r="U839" i="7"/>
  <c r="T839" i="7"/>
  <c r="K846" i="7" l="1"/>
  <c r="K849" i="7"/>
  <c r="K850" i="7"/>
  <c r="K853" i="7"/>
  <c r="K844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2" i="7"/>
  <c r="AA73" i="7"/>
  <c r="AA74" i="7"/>
  <c r="AA75" i="7"/>
  <c r="AA76" i="7"/>
  <c r="AA77" i="7"/>
  <c r="AA78" i="7"/>
  <c r="AA79" i="7"/>
  <c r="AA80" i="7"/>
  <c r="AA81" i="7"/>
  <c r="AA82" i="7"/>
  <c r="AA83" i="7"/>
  <c r="AA84" i="7"/>
  <c r="AA85" i="7"/>
  <c r="AA86" i="7"/>
  <c r="AA87" i="7"/>
  <c r="AA88" i="7"/>
  <c r="AA89" i="7"/>
  <c r="AA90" i="7"/>
  <c r="AA91" i="7"/>
  <c r="AA92" i="7"/>
  <c r="AA93" i="7"/>
  <c r="AA94" i="7"/>
  <c r="AA95" i="7"/>
  <c r="AA96" i="7"/>
  <c r="AA97" i="7"/>
  <c r="AA98" i="7"/>
  <c r="AA99" i="7"/>
  <c r="AA100" i="7"/>
  <c r="AA101" i="7"/>
  <c r="AA102" i="7"/>
  <c r="AA103" i="7"/>
  <c r="AA104" i="7"/>
  <c r="AA105" i="7"/>
  <c r="AA106" i="7"/>
  <c r="AA107" i="7"/>
  <c r="AA108" i="7"/>
  <c r="AA109" i="7"/>
  <c r="AA110" i="7"/>
  <c r="AA111" i="7"/>
  <c r="AA112" i="7"/>
  <c r="AA113" i="7"/>
  <c r="AA114" i="7"/>
  <c r="AA115" i="7"/>
  <c r="AA116" i="7"/>
  <c r="AA117" i="7"/>
  <c r="AA118" i="7"/>
  <c r="AA119" i="7"/>
  <c r="AA120" i="7"/>
  <c r="AA121" i="7"/>
  <c r="AA122" i="7"/>
  <c r="AA123" i="7"/>
  <c r="AA124" i="7"/>
  <c r="AA125" i="7"/>
  <c r="AA126" i="7"/>
  <c r="AA127" i="7"/>
  <c r="AA128" i="7"/>
  <c r="AA129" i="7"/>
  <c r="AA130" i="7"/>
  <c r="AA131" i="7"/>
  <c r="AA132" i="7"/>
  <c r="AA133" i="7"/>
  <c r="AA134" i="7"/>
  <c r="AA135" i="7"/>
  <c r="AA136" i="7"/>
  <c r="AA137" i="7"/>
  <c r="AA138" i="7"/>
  <c r="AA139" i="7"/>
  <c r="AA140" i="7"/>
  <c r="AA141" i="7"/>
  <c r="AA142" i="7"/>
  <c r="AA143" i="7"/>
  <c r="AA144" i="7"/>
  <c r="AA145" i="7"/>
  <c r="AA146" i="7"/>
  <c r="AA147" i="7"/>
  <c r="AA148" i="7"/>
  <c r="AA149" i="7"/>
  <c r="AA150" i="7"/>
  <c r="AA151" i="7"/>
  <c r="AA152" i="7"/>
  <c r="AA153" i="7"/>
  <c r="AA154" i="7"/>
  <c r="AA155" i="7"/>
  <c r="AA156" i="7"/>
  <c r="AA157" i="7"/>
  <c r="AA158" i="7"/>
  <c r="AA159" i="7"/>
  <c r="AA160" i="7"/>
  <c r="AA161" i="7"/>
  <c r="AA162" i="7"/>
  <c r="AA163" i="7"/>
  <c r="AA164" i="7"/>
  <c r="AA165" i="7"/>
  <c r="AA166" i="7"/>
  <c r="AA167" i="7"/>
  <c r="AA168" i="7"/>
  <c r="AA169" i="7"/>
  <c r="AA170" i="7"/>
  <c r="AA171" i="7"/>
  <c r="AA172" i="7"/>
  <c r="AA173" i="7"/>
  <c r="AA174" i="7"/>
  <c r="AA175" i="7"/>
  <c r="AA176" i="7"/>
  <c r="AA177" i="7"/>
  <c r="AA178" i="7"/>
  <c r="AA179" i="7"/>
  <c r="AA180" i="7"/>
  <c r="AA181" i="7"/>
  <c r="AA182" i="7"/>
  <c r="AA183" i="7"/>
  <c r="AA184" i="7"/>
  <c r="AA185" i="7"/>
  <c r="AA186" i="7"/>
  <c r="AA187" i="7"/>
  <c r="AA188" i="7"/>
  <c r="AA189" i="7"/>
  <c r="AA190" i="7"/>
  <c r="AA191" i="7"/>
  <c r="AA192" i="7"/>
  <c r="AA193" i="7"/>
  <c r="AA194" i="7"/>
  <c r="AA195" i="7"/>
  <c r="AA196" i="7"/>
  <c r="AA197" i="7"/>
  <c r="AA198" i="7"/>
  <c r="AA199" i="7"/>
  <c r="AA200" i="7"/>
  <c r="AA201" i="7"/>
  <c r="AA202" i="7"/>
  <c r="AA203" i="7"/>
  <c r="AA204" i="7"/>
  <c r="AA205" i="7"/>
  <c r="AA206" i="7"/>
  <c r="AA207" i="7"/>
  <c r="AA208" i="7"/>
  <c r="AA209" i="7"/>
  <c r="AA210" i="7"/>
  <c r="AA211" i="7"/>
  <c r="AA212" i="7"/>
  <c r="AA213" i="7"/>
  <c r="AA214" i="7"/>
  <c r="AA215" i="7"/>
  <c r="AA216" i="7"/>
  <c r="AA217" i="7"/>
  <c r="AA218" i="7"/>
  <c r="AA219" i="7"/>
  <c r="AA220" i="7"/>
  <c r="AA221" i="7"/>
  <c r="AA222" i="7"/>
  <c r="AA223" i="7"/>
  <c r="AA224" i="7"/>
  <c r="AA225" i="7"/>
  <c r="AA226" i="7"/>
  <c r="AA227" i="7"/>
  <c r="AA228" i="7"/>
  <c r="AA229" i="7"/>
  <c r="AA230" i="7"/>
  <c r="AA231" i="7"/>
  <c r="AA232" i="7"/>
  <c r="AA233" i="7"/>
  <c r="AA234" i="7"/>
  <c r="AA235" i="7"/>
  <c r="AA236" i="7"/>
  <c r="AA237" i="7"/>
  <c r="AA238" i="7"/>
  <c r="AA239" i="7"/>
  <c r="AA240" i="7"/>
  <c r="AA241" i="7"/>
  <c r="AA242" i="7"/>
  <c r="AA243" i="7"/>
  <c r="AA244" i="7"/>
  <c r="AA245" i="7"/>
  <c r="AA246" i="7"/>
  <c r="AA247" i="7"/>
  <c r="AA248" i="7"/>
  <c r="AA249" i="7"/>
  <c r="AA250" i="7"/>
  <c r="AA251" i="7"/>
  <c r="AA252" i="7"/>
  <c r="AA253" i="7"/>
  <c r="AA254" i="7"/>
  <c r="AA255" i="7"/>
  <c r="AA256" i="7"/>
  <c r="AA257" i="7"/>
  <c r="AA258" i="7"/>
  <c r="AA259" i="7"/>
  <c r="AA260" i="7"/>
  <c r="AA261" i="7"/>
  <c r="AA262" i="7"/>
  <c r="AA263" i="7"/>
  <c r="AA264" i="7"/>
  <c r="AA265" i="7"/>
  <c r="AA266" i="7"/>
  <c r="AA267" i="7"/>
  <c r="AA268" i="7"/>
  <c r="AA269" i="7"/>
  <c r="AA270" i="7"/>
  <c r="AA271" i="7"/>
  <c r="AA272" i="7"/>
  <c r="AA273" i="7"/>
  <c r="AA274" i="7"/>
  <c r="AA275" i="7"/>
  <c r="AA276" i="7"/>
  <c r="AA277" i="7"/>
  <c r="AA278" i="7"/>
  <c r="AA279" i="7"/>
  <c r="AA280" i="7"/>
  <c r="AA281" i="7"/>
  <c r="AA282" i="7"/>
  <c r="AA283" i="7"/>
  <c r="AA284" i="7"/>
  <c r="AA285" i="7"/>
  <c r="AA286" i="7"/>
  <c r="AA287" i="7"/>
  <c r="AA288" i="7"/>
  <c r="AA289" i="7"/>
  <c r="AA290" i="7"/>
  <c r="AA291" i="7"/>
  <c r="AA292" i="7"/>
  <c r="AA293" i="7"/>
  <c r="AA294" i="7"/>
  <c r="AA295" i="7"/>
  <c r="AA296" i="7"/>
  <c r="AA297" i="7"/>
  <c r="AA298" i="7"/>
  <c r="AA299" i="7"/>
  <c r="AA300" i="7"/>
  <c r="AA301" i="7"/>
  <c r="AA302" i="7"/>
  <c r="AA303" i="7"/>
  <c r="AA304" i="7"/>
  <c r="AA305" i="7"/>
  <c r="AA306" i="7"/>
  <c r="AA307" i="7"/>
  <c r="AA308" i="7"/>
  <c r="AA309" i="7"/>
  <c r="AA310" i="7"/>
  <c r="AA311" i="7"/>
  <c r="AA312" i="7"/>
  <c r="AA313" i="7"/>
  <c r="AA314" i="7"/>
  <c r="AA315" i="7"/>
  <c r="AA316" i="7"/>
  <c r="AA317" i="7"/>
  <c r="AA318" i="7"/>
  <c r="AA319" i="7"/>
  <c r="AA320" i="7"/>
  <c r="AA321" i="7"/>
  <c r="AA322" i="7"/>
  <c r="AA323" i="7"/>
  <c r="AA324" i="7"/>
  <c r="AA325" i="7"/>
  <c r="AA326" i="7"/>
  <c r="AA327" i="7"/>
  <c r="AA328" i="7"/>
  <c r="AA329" i="7"/>
  <c r="AA330" i="7"/>
  <c r="AA331" i="7"/>
  <c r="AA332" i="7"/>
  <c r="AA333" i="7"/>
  <c r="AA334" i="7"/>
  <c r="AA335" i="7"/>
  <c r="AA336" i="7"/>
  <c r="AA337" i="7"/>
  <c r="AA338" i="7"/>
  <c r="AA339" i="7"/>
  <c r="AA340" i="7"/>
  <c r="AA341" i="7"/>
  <c r="AA342" i="7"/>
  <c r="AA343" i="7"/>
  <c r="AA344" i="7"/>
  <c r="AA345" i="7"/>
  <c r="AA346" i="7"/>
  <c r="AA347" i="7"/>
  <c r="AA348" i="7"/>
  <c r="AA349" i="7"/>
  <c r="AA350" i="7"/>
  <c r="AA351" i="7"/>
  <c r="AA352" i="7"/>
  <c r="AA353" i="7"/>
  <c r="AA354" i="7"/>
  <c r="AA355" i="7"/>
  <c r="AA356" i="7"/>
  <c r="AA357" i="7"/>
  <c r="AA358" i="7"/>
  <c r="AA359" i="7"/>
  <c r="AA360" i="7"/>
  <c r="AA361" i="7"/>
  <c r="AA362" i="7"/>
  <c r="AA363" i="7"/>
  <c r="AA364" i="7"/>
  <c r="AA365" i="7"/>
  <c r="AA366" i="7"/>
  <c r="AA367" i="7"/>
  <c r="AA368" i="7"/>
  <c r="AA369" i="7"/>
  <c r="AA370" i="7"/>
  <c r="AA371" i="7"/>
  <c r="AA372" i="7"/>
  <c r="AA373" i="7"/>
  <c r="AA374" i="7"/>
  <c r="AA375" i="7"/>
  <c r="AA376" i="7"/>
  <c r="AA377" i="7"/>
  <c r="AA378" i="7"/>
  <c r="AA379" i="7"/>
  <c r="AA380" i="7"/>
  <c r="AA381" i="7"/>
  <c r="AA382" i="7"/>
  <c r="AA383" i="7"/>
  <c r="AA384" i="7"/>
  <c r="AA385" i="7"/>
  <c r="AA386" i="7"/>
  <c r="AA387" i="7"/>
  <c r="AA388" i="7"/>
  <c r="AA389" i="7"/>
  <c r="AA390" i="7"/>
  <c r="AA391" i="7"/>
  <c r="AA392" i="7"/>
  <c r="AA393" i="7"/>
  <c r="AA394" i="7"/>
  <c r="AA395" i="7"/>
  <c r="AA396" i="7"/>
  <c r="AA397" i="7"/>
  <c r="AA398" i="7"/>
  <c r="AA399" i="7"/>
  <c r="AA400" i="7"/>
  <c r="AA401" i="7"/>
  <c r="AA402" i="7"/>
  <c r="AA403" i="7"/>
  <c r="AA404" i="7"/>
  <c r="AA405" i="7"/>
  <c r="AA406" i="7"/>
  <c r="AA407" i="7"/>
  <c r="AA408" i="7"/>
  <c r="AA409" i="7"/>
  <c r="AA410" i="7"/>
  <c r="AA411" i="7"/>
  <c r="AA412" i="7"/>
  <c r="AA413" i="7"/>
  <c r="AA414" i="7"/>
  <c r="AA415" i="7"/>
  <c r="AA416" i="7"/>
  <c r="AA417" i="7"/>
  <c r="AA418" i="7"/>
  <c r="AA419" i="7"/>
  <c r="AA420" i="7"/>
  <c r="AA421" i="7"/>
  <c r="AA422" i="7"/>
  <c r="AA423" i="7"/>
  <c r="AA424" i="7"/>
  <c r="AA425" i="7"/>
  <c r="AA426" i="7"/>
  <c r="AA427" i="7"/>
  <c r="AA428" i="7"/>
  <c r="AA429" i="7"/>
  <c r="AA430" i="7"/>
  <c r="AA431" i="7"/>
  <c r="AA432" i="7"/>
  <c r="AA433" i="7"/>
  <c r="AA434" i="7"/>
  <c r="AA435" i="7"/>
  <c r="AA436" i="7"/>
  <c r="AA437" i="7"/>
  <c r="AA438" i="7"/>
  <c r="AA439" i="7"/>
  <c r="AA440" i="7"/>
  <c r="AA441" i="7"/>
  <c r="AA442" i="7"/>
  <c r="AA443" i="7"/>
  <c r="AA444" i="7"/>
  <c r="AA445" i="7"/>
  <c r="AA446" i="7"/>
  <c r="AA447" i="7"/>
  <c r="AA448" i="7"/>
  <c r="AA449" i="7"/>
  <c r="AA450" i="7"/>
  <c r="AA451" i="7"/>
  <c r="AA452" i="7"/>
  <c r="AA453" i="7"/>
  <c r="AA454" i="7"/>
  <c r="AA455" i="7"/>
  <c r="AA456" i="7"/>
  <c r="AA457" i="7"/>
  <c r="AA458" i="7"/>
  <c r="AA459" i="7"/>
  <c r="AA460" i="7"/>
  <c r="AA461" i="7"/>
  <c r="AA462" i="7"/>
  <c r="AA463" i="7"/>
  <c r="AA464" i="7"/>
  <c r="AA465" i="7"/>
  <c r="AA466" i="7"/>
  <c r="AA467" i="7"/>
  <c r="AA468" i="7"/>
  <c r="AA469" i="7"/>
  <c r="AA470" i="7"/>
  <c r="AA471" i="7"/>
  <c r="AA472" i="7"/>
  <c r="AA473" i="7"/>
  <c r="AA474" i="7"/>
  <c r="AA475" i="7"/>
  <c r="AA476" i="7"/>
  <c r="AA477" i="7"/>
  <c r="AA478" i="7"/>
  <c r="AA479" i="7"/>
  <c r="AA480" i="7"/>
  <c r="AA481" i="7"/>
  <c r="AA482" i="7"/>
  <c r="AA483" i="7"/>
  <c r="AA484" i="7"/>
  <c r="AA485" i="7"/>
  <c r="AA486" i="7"/>
  <c r="AA487" i="7"/>
  <c r="AA488" i="7"/>
  <c r="AA489" i="7"/>
  <c r="AA490" i="7"/>
  <c r="AA491" i="7"/>
  <c r="AA492" i="7"/>
  <c r="AA493" i="7"/>
  <c r="AA494" i="7"/>
  <c r="AA495" i="7"/>
  <c r="AA496" i="7"/>
  <c r="AA497" i="7"/>
  <c r="AA498" i="7"/>
  <c r="AA499" i="7"/>
  <c r="AA500" i="7"/>
  <c r="AA501" i="7"/>
  <c r="AA502" i="7"/>
  <c r="AA503" i="7"/>
  <c r="AA504" i="7"/>
  <c r="AA505" i="7"/>
  <c r="AA506" i="7"/>
  <c r="AA507" i="7"/>
  <c r="AA508" i="7"/>
  <c r="AA509" i="7"/>
  <c r="AA510" i="7"/>
  <c r="AA511" i="7"/>
  <c r="AA512" i="7"/>
  <c r="AA513" i="7"/>
  <c r="AA514" i="7"/>
  <c r="AA515" i="7"/>
  <c r="AA516" i="7"/>
  <c r="AA517" i="7"/>
  <c r="AA518" i="7"/>
  <c r="AA519" i="7"/>
  <c r="AA520" i="7"/>
  <c r="AA521" i="7"/>
  <c r="AA522" i="7"/>
  <c r="AA523" i="7"/>
  <c r="AA524" i="7"/>
  <c r="AA525" i="7"/>
  <c r="AA526" i="7"/>
  <c r="AA527" i="7"/>
  <c r="AA528" i="7"/>
  <c r="AA529" i="7"/>
  <c r="AA530" i="7"/>
  <c r="AA531" i="7"/>
  <c r="AA532" i="7"/>
  <c r="AA533" i="7"/>
  <c r="AA534" i="7"/>
  <c r="AA535" i="7"/>
  <c r="AA536" i="7"/>
  <c r="AA537" i="7"/>
  <c r="AA538" i="7"/>
  <c r="AA539" i="7"/>
  <c r="AA540" i="7"/>
  <c r="AA541" i="7"/>
  <c r="AA542" i="7"/>
  <c r="AA543" i="7"/>
  <c r="AA544" i="7"/>
  <c r="AA545" i="7"/>
  <c r="AA546" i="7"/>
  <c r="AA547" i="7"/>
  <c r="AA548" i="7"/>
  <c r="AA549" i="7"/>
  <c r="AA550" i="7"/>
  <c r="AA551" i="7"/>
  <c r="AA552" i="7"/>
  <c r="AA553" i="7"/>
  <c r="AA554" i="7"/>
  <c r="AA555" i="7"/>
  <c r="AA556" i="7"/>
  <c r="AA557" i="7"/>
  <c r="AA558" i="7"/>
  <c r="AA559" i="7"/>
  <c r="AA560" i="7"/>
  <c r="AA561" i="7"/>
  <c r="AA562" i="7"/>
  <c r="AA563" i="7"/>
  <c r="AA564" i="7"/>
  <c r="AA565" i="7"/>
  <c r="AA566" i="7"/>
  <c r="AA567" i="7"/>
  <c r="AA568" i="7"/>
  <c r="AA569" i="7"/>
  <c r="AA570" i="7"/>
  <c r="AA571" i="7"/>
  <c r="AA572" i="7"/>
  <c r="AA573" i="7"/>
  <c r="AA574" i="7"/>
  <c r="AA575" i="7"/>
  <c r="AA576" i="7"/>
  <c r="AA577" i="7"/>
  <c r="AA578" i="7"/>
  <c r="AA579" i="7"/>
  <c r="AA580" i="7"/>
  <c r="AA581" i="7"/>
  <c r="AA582" i="7"/>
  <c r="AA583" i="7"/>
  <c r="AA584" i="7"/>
  <c r="AA585" i="7"/>
  <c r="AA586" i="7"/>
  <c r="AA587" i="7"/>
  <c r="AA588" i="7"/>
  <c r="AA589" i="7"/>
  <c r="AA590" i="7"/>
  <c r="AA591" i="7"/>
  <c r="AA592" i="7"/>
  <c r="AA593" i="7"/>
  <c r="AA594" i="7"/>
  <c r="AA595" i="7"/>
  <c r="AA596" i="7"/>
  <c r="AA597" i="7"/>
  <c r="AA598" i="7"/>
  <c r="AA599" i="7"/>
  <c r="AA600" i="7"/>
  <c r="AA601" i="7"/>
  <c r="AA602" i="7"/>
  <c r="AA603" i="7"/>
  <c r="AA604" i="7"/>
  <c r="AA605" i="7"/>
  <c r="AA606" i="7"/>
  <c r="AA607" i="7"/>
  <c r="AA608" i="7"/>
  <c r="AA609" i="7"/>
  <c r="AA610" i="7"/>
  <c r="AA611" i="7"/>
  <c r="AA612" i="7"/>
  <c r="AA613" i="7"/>
  <c r="AA614" i="7"/>
  <c r="AA615" i="7"/>
  <c r="AA616" i="7"/>
  <c r="AA617" i="7"/>
  <c r="AA618" i="7"/>
  <c r="AA619" i="7"/>
  <c r="AA620" i="7"/>
  <c r="AA621" i="7"/>
  <c r="AA622" i="7"/>
  <c r="AA623" i="7"/>
  <c r="AA624" i="7"/>
  <c r="AA625" i="7"/>
  <c r="AA626" i="7"/>
  <c r="AA627" i="7"/>
  <c r="AA628" i="7"/>
  <c r="AA629" i="7"/>
  <c r="AA630" i="7"/>
  <c r="AA631" i="7"/>
  <c r="AA632" i="7"/>
  <c r="AA633" i="7"/>
  <c r="AA634" i="7"/>
  <c r="AA635" i="7"/>
  <c r="AA636" i="7"/>
  <c r="AA637" i="7"/>
  <c r="AA638" i="7"/>
  <c r="AA639" i="7"/>
  <c r="AA640" i="7"/>
  <c r="AA641" i="7"/>
  <c r="AA642" i="7"/>
  <c r="AA643" i="7"/>
  <c r="AA644" i="7"/>
  <c r="AA645" i="7"/>
  <c r="AA646" i="7"/>
  <c r="AA647" i="7"/>
  <c r="AA648" i="7"/>
  <c r="AA649" i="7"/>
  <c r="AA650" i="7"/>
  <c r="AA651" i="7"/>
  <c r="AA652" i="7"/>
  <c r="AA653" i="7"/>
  <c r="AA654" i="7"/>
  <c r="AA655" i="7"/>
  <c r="AA656" i="7"/>
  <c r="AA657" i="7"/>
  <c r="AA658" i="7"/>
  <c r="AA659" i="7"/>
  <c r="AA660" i="7"/>
  <c r="AA661" i="7"/>
  <c r="AA662" i="7"/>
  <c r="AA663" i="7"/>
  <c r="AA664" i="7"/>
  <c r="AA665" i="7"/>
  <c r="AA666" i="7"/>
  <c r="AA667" i="7"/>
  <c r="AA668" i="7"/>
  <c r="AA669" i="7"/>
  <c r="AA670" i="7"/>
  <c r="AA671" i="7"/>
  <c r="AA672" i="7"/>
  <c r="AA673" i="7"/>
  <c r="AA674" i="7"/>
  <c r="AA675" i="7"/>
  <c r="AA676" i="7"/>
  <c r="AA677" i="7"/>
  <c r="AA678" i="7"/>
  <c r="AA679" i="7"/>
  <c r="AA680" i="7"/>
  <c r="AA681" i="7"/>
  <c r="AA682" i="7"/>
  <c r="AA683" i="7"/>
  <c r="AA684" i="7"/>
  <c r="AA685" i="7"/>
  <c r="AA686" i="7"/>
  <c r="AA687" i="7"/>
  <c r="AA688" i="7"/>
  <c r="AA689" i="7"/>
  <c r="AA690" i="7"/>
  <c r="AA691" i="7"/>
  <c r="AA692" i="7"/>
  <c r="AA693" i="7"/>
  <c r="AA694" i="7"/>
  <c r="AA695" i="7"/>
  <c r="AA696" i="7"/>
  <c r="AA697" i="7"/>
  <c r="AA698" i="7"/>
  <c r="AA699" i="7"/>
  <c r="AA700" i="7"/>
  <c r="AA701" i="7"/>
  <c r="AA702" i="7"/>
  <c r="AA703" i="7"/>
  <c r="AA704" i="7"/>
  <c r="AA705" i="7"/>
  <c r="AA706" i="7"/>
  <c r="AA707" i="7"/>
  <c r="AA708" i="7"/>
  <c r="AA709" i="7"/>
  <c r="AA710" i="7"/>
  <c r="AA711" i="7"/>
  <c r="AA712" i="7"/>
  <c r="AA713" i="7"/>
  <c r="AA714" i="7"/>
  <c r="AA715" i="7"/>
  <c r="AA716" i="7"/>
  <c r="AA717" i="7"/>
  <c r="AA718" i="7"/>
  <c r="AA719" i="7"/>
  <c r="AA720" i="7"/>
  <c r="AA721" i="7"/>
  <c r="AA722" i="7"/>
  <c r="AA723" i="7"/>
  <c r="AA724" i="7"/>
  <c r="AA725" i="7"/>
  <c r="AA726" i="7"/>
  <c r="AA727" i="7"/>
  <c r="AA728" i="7"/>
  <c r="AA729" i="7"/>
  <c r="AA730" i="7"/>
  <c r="AA731" i="7"/>
  <c r="AA732" i="7"/>
  <c r="AA733" i="7"/>
  <c r="AA734" i="7"/>
  <c r="AA735" i="7"/>
  <c r="AA736" i="7"/>
  <c r="AA737" i="7"/>
  <c r="AA738" i="7"/>
  <c r="AA739" i="7"/>
  <c r="AA740" i="7"/>
  <c r="AA741" i="7"/>
  <c r="AA742" i="7"/>
  <c r="AA743" i="7"/>
  <c r="AA744" i="7"/>
  <c r="AA745" i="7"/>
  <c r="AA746" i="7"/>
  <c r="AA747" i="7"/>
  <c r="AA748" i="7"/>
  <c r="AA749" i="7"/>
  <c r="AA750" i="7"/>
  <c r="AA751" i="7"/>
  <c r="AA752" i="7"/>
  <c r="AA753" i="7"/>
  <c r="AA754" i="7"/>
  <c r="AA755" i="7"/>
  <c r="AA756" i="7"/>
  <c r="AA757" i="7"/>
  <c r="AA758" i="7"/>
  <c r="AA759" i="7"/>
  <c r="AA760" i="7"/>
  <c r="AA761" i="7"/>
  <c r="AA762" i="7"/>
  <c r="AA763" i="7"/>
  <c r="AA764" i="7"/>
  <c r="AA765" i="7"/>
  <c r="AA766" i="7"/>
  <c r="AA767" i="7"/>
  <c r="AA768" i="7"/>
  <c r="AA769" i="7"/>
  <c r="AA770" i="7"/>
  <c r="AA771" i="7"/>
  <c r="AA772" i="7"/>
  <c r="AA773" i="7"/>
  <c r="AA774" i="7"/>
  <c r="AA775" i="7"/>
  <c r="AA776" i="7"/>
  <c r="AA777" i="7"/>
  <c r="AA778" i="7"/>
  <c r="AA779" i="7"/>
  <c r="AA780" i="7"/>
  <c r="AA781" i="7"/>
  <c r="AA782" i="7"/>
  <c r="AA783" i="7"/>
  <c r="AA784" i="7"/>
  <c r="AA785" i="7"/>
  <c r="AA786" i="7"/>
  <c r="AA787" i="7"/>
  <c r="AA788" i="7"/>
  <c r="AA789" i="7"/>
  <c r="AA790" i="7"/>
  <c r="AA791" i="7"/>
  <c r="AA792" i="7"/>
  <c r="AA793" i="7"/>
  <c r="AA794" i="7"/>
  <c r="AA795" i="7"/>
  <c r="AA796" i="7"/>
  <c r="AA797" i="7"/>
  <c r="AA798" i="7"/>
  <c r="AA799" i="7"/>
  <c r="AA800" i="7"/>
  <c r="AA801" i="7"/>
  <c r="AA802" i="7"/>
  <c r="AA803" i="7"/>
  <c r="AA804" i="7"/>
  <c r="AA805" i="7"/>
  <c r="AA806" i="7"/>
  <c r="AA807" i="7"/>
  <c r="AA808" i="7"/>
  <c r="AA809" i="7"/>
  <c r="AA810" i="7"/>
  <c r="AA811" i="7"/>
  <c r="AA812" i="7"/>
  <c r="AA813" i="7"/>
  <c r="AA814" i="7"/>
  <c r="AA815" i="7"/>
  <c r="AA816" i="7"/>
  <c r="AA817" i="7"/>
  <c r="AA818" i="7"/>
  <c r="AA819" i="7"/>
  <c r="AA820" i="7"/>
  <c r="AA821" i="7"/>
  <c r="AA822" i="7"/>
  <c r="AA823" i="7"/>
  <c r="AA824" i="7"/>
  <c r="AA825" i="7"/>
  <c r="AA826" i="7"/>
  <c r="AA827" i="7"/>
  <c r="AA828" i="7"/>
  <c r="AA829" i="7"/>
  <c r="AA830" i="7"/>
  <c r="AA831" i="7"/>
  <c r="AA832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39" i="7"/>
  <c r="Z40" i="7"/>
  <c r="Z41" i="7"/>
  <c r="Z42" i="7"/>
  <c r="Z43" i="7"/>
  <c r="Z44" i="7"/>
  <c r="Z45" i="7"/>
  <c r="Z46" i="7"/>
  <c r="Z47" i="7"/>
  <c r="Z48" i="7"/>
  <c r="Z49" i="7"/>
  <c r="Z50" i="7"/>
  <c r="Z51" i="7"/>
  <c r="Z52" i="7"/>
  <c r="Z53" i="7"/>
  <c r="Z54" i="7"/>
  <c r="Z55" i="7"/>
  <c r="Z56" i="7"/>
  <c r="Z57" i="7"/>
  <c r="Z58" i="7"/>
  <c r="Z59" i="7"/>
  <c r="Z60" i="7"/>
  <c r="Z61" i="7"/>
  <c r="Z62" i="7"/>
  <c r="Z63" i="7"/>
  <c r="Z64" i="7"/>
  <c r="Z65" i="7"/>
  <c r="Z66" i="7"/>
  <c r="Z67" i="7"/>
  <c r="Z68" i="7"/>
  <c r="Z69" i="7"/>
  <c r="Z70" i="7"/>
  <c r="Z71" i="7"/>
  <c r="Z72" i="7"/>
  <c r="Z73" i="7"/>
  <c r="Z74" i="7"/>
  <c r="Z75" i="7"/>
  <c r="Z76" i="7"/>
  <c r="Z77" i="7"/>
  <c r="Z78" i="7"/>
  <c r="Z79" i="7"/>
  <c r="Z80" i="7"/>
  <c r="Z81" i="7"/>
  <c r="Z82" i="7"/>
  <c r="Z83" i="7"/>
  <c r="Z84" i="7"/>
  <c r="Z85" i="7"/>
  <c r="Z86" i="7"/>
  <c r="Z87" i="7"/>
  <c r="Z88" i="7"/>
  <c r="Z89" i="7"/>
  <c r="Z90" i="7"/>
  <c r="Z91" i="7"/>
  <c r="Z92" i="7"/>
  <c r="Z93" i="7"/>
  <c r="Z94" i="7"/>
  <c r="Z95" i="7"/>
  <c r="Z96" i="7"/>
  <c r="Z97" i="7"/>
  <c r="Z98" i="7"/>
  <c r="Z99" i="7"/>
  <c r="Z100" i="7"/>
  <c r="Z101" i="7"/>
  <c r="Z102" i="7"/>
  <c r="Z103" i="7"/>
  <c r="Z104" i="7"/>
  <c r="Z105" i="7"/>
  <c r="Z106" i="7"/>
  <c r="Z107" i="7"/>
  <c r="Z108" i="7"/>
  <c r="Z109" i="7"/>
  <c r="Z110" i="7"/>
  <c r="Z111" i="7"/>
  <c r="Z112" i="7"/>
  <c r="Z113" i="7"/>
  <c r="Z114" i="7"/>
  <c r="Z115" i="7"/>
  <c r="Z116" i="7"/>
  <c r="Z117" i="7"/>
  <c r="Z118" i="7"/>
  <c r="Z119" i="7"/>
  <c r="Z120" i="7"/>
  <c r="Z121" i="7"/>
  <c r="Z122" i="7"/>
  <c r="Z123" i="7"/>
  <c r="Z124" i="7"/>
  <c r="Z125" i="7"/>
  <c r="Z126" i="7"/>
  <c r="Z127" i="7"/>
  <c r="Z128" i="7"/>
  <c r="Z129" i="7"/>
  <c r="Z130" i="7"/>
  <c r="Z131" i="7"/>
  <c r="Z132" i="7"/>
  <c r="Z133" i="7"/>
  <c r="Z134" i="7"/>
  <c r="Z135" i="7"/>
  <c r="Z136" i="7"/>
  <c r="Z137" i="7"/>
  <c r="Z138" i="7"/>
  <c r="Z139" i="7"/>
  <c r="Z140" i="7"/>
  <c r="Z141" i="7"/>
  <c r="Z142" i="7"/>
  <c r="Z143" i="7"/>
  <c r="Z144" i="7"/>
  <c r="Z145" i="7"/>
  <c r="Z146" i="7"/>
  <c r="Z147" i="7"/>
  <c r="Z148" i="7"/>
  <c r="Z149" i="7"/>
  <c r="Z150" i="7"/>
  <c r="Z151" i="7"/>
  <c r="Z152" i="7"/>
  <c r="Z153" i="7"/>
  <c r="Z154" i="7"/>
  <c r="Z155" i="7"/>
  <c r="Z156" i="7"/>
  <c r="Z157" i="7"/>
  <c r="Z158" i="7"/>
  <c r="Z159" i="7"/>
  <c r="Z160" i="7"/>
  <c r="Z161" i="7"/>
  <c r="Z162" i="7"/>
  <c r="Z163" i="7"/>
  <c r="Z164" i="7"/>
  <c r="Z165" i="7"/>
  <c r="Z166" i="7"/>
  <c r="Z167" i="7"/>
  <c r="Z168" i="7"/>
  <c r="Z169" i="7"/>
  <c r="Z170" i="7"/>
  <c r="Z171" i="7"/>
  <c r="Z172" i="7"/>
  <c r="Z173" i="7"/>
  <c r="Z174" i="7"/>
  <c r="Z175" i="7"/>
  <c r="Z176" i="7"/>
  <c r="Z177" i="7"/>
  <c r="Z178" i="7"/>
  <c r="Z179" i="7"/>
  <c r="Z180" i="7"/>
  <c r="Z181" i="7"/>
  <c r="Z182" i="7"/>
  <c r="Z183" i="7"/>
  <c r="Z184" i="7"/>
  <c r="Z185" i="7"/>
  <c r="Z186" i="7"/>
  <c r="Z187" i="7"/>
  <c r="Z188" i="7"/>
  <c r="Z189" i="7"/>
  <c r="Z190" i="7"/>
  <c r="Z191" i="7"/>
  <c r="Z192" i="7"/>
  <c r="Z193" i="7"/>
  <c r="Z194" i="7"/>
  <c r="Z195" i="7"/>
  <c r="Z196" i="7"/>
  <c r="Z197" i="7"/>
  <c r="Z198" i="7"/>
  <c r="Z199" i="7"/>
  <c r="Z200" i="7"/>
  <c r="Z201" i="7"/>
  <c r="Z202" i="7"/>
  <c r="Z203" i="7"/>
  <c r="Z204" i="7"/>
  <c r="Z205" i="7"/>
  <c r="Z206" i="7"/>
  <c r="Z207" i="7"/>
  <c r="Z208" i="7"/>
  <c r="Z209" i="7"/>
  <c r="Z210" i="7"/>
  <c r="Z211" i="7"/>
  <c r="Z212" i="7"/>
  <c r="Z213" i="7"/>
  <c r="Z214" i="7"/>
  <c r="Z215" i="7"/>
  <c r="Z216" i="7"/>
  <c r="Z217" i="7"/>
  <c r="Z218" i="7"/>
  <c r="Z219" i="7"/>
  <c r="Z220" i="7"/>
  <c r="Z221" i="7"/>
  <c r="Z222" i="7"/>
  <c r="Z223" i="7"/>
  <c r="Z224" i="7"/>
  <c r="Z225" i="7"/>
  <c r="Z226" i="7"/>
  <c r="Z227" i="7"/>
  <c r="Z228" i="7"/>
  <c r="Z229" i="7"/>
  <c r="Z230" i="7"/>
  <c r="Z231" i="7"/>
  <c r="Z232" i="7"/>
  <c r="Z233" i="7"/>
  <c r="Z234" i="7"/>
  <c r="Z235" i="7"/>
  <c r="Z236" i="7"/>
  <c r="Z237" i="7"/>
  <c r="Z238" i="7"/>
  <c r="Z239" i="7"/>
  <c r="Z240" i="7"/>
  <c r="Z241" i="7"/>
  <c r="Z242" i="7"/>
  <c r="Z243" i="7"/>
  <c r="Z244" i="7"/>
  <c r="Z245" i="7"/>
  <c r="Z246" i="7"/>
  <c r="Z247" i="7"/>
  <c r="Z248" i="7"/>
  <c r="Z249" i="7"/>
  <c r="Z250" i="7"/>
  <c r="Z251" i="7"/>
  <c r="Z252" i="7"/>
  <c r="Z253" i="7"/>
  <c r="Z254" i="7"/>
  <c r="Z255" i="7"/>
  <c r="Z256" i="7"/>
  <c r="Z257" i="7"/>
  <c r="Z258" i="7"/>
  <c r="Z259" i="7"/>
  <c r="Z260" i="7"/>
  <c r="Z261" i="7"/>
  <c r="Z262" i="7"/>
  <c r="Z263" i="7"/>
  <c r="Z264" i="7"/>
  <c r="Z265" i="7"/>
  <c r="Z266" i="7"/>
  <c r="Z267" i="7"/>
  <c r="Z268" i="7"/>
  <c r="Z269" i="7"/>
  <c r="Z270" i="7"/>
  <c r="Z271" i="7"/>
  <c r="Z272" i="7"/>
  <c r="Z273" i="7"/>
  <c r="Z274" i="7"/>
  <c r="Z275" i="7"/>
  <c r="Z276" i="7"/>
  <c r="Z277" i="7"/>
  <c r="Z278" i="7"/>
  <c r="Z279" i="7"/>
  <c r="Z280" i="7"/>
  <c r="Z281" i="7"/>
  <c r="Z282" i="7"/>
  <c r="Z283" i="7"/>
  <c r="Z284" i="7"/>
  <c r="Z285" i="7"/>
  <c r="Z286" i="7"/>
  <c r="Z287" i="7"/>
  <c r="Z288" i="7"/>
  <c r="Z289" i="7"/>
  <c r="Z290" i="7"/>
  <c r="Z291" i="7"/>
  <c r="Z292" i="7"/>
  <c r="Z293" i="7"/>
  <c r="Z294" i="7"/>
  <c r="Z295" i="7"/>
  <c r="Z296" i="7"/>
  <c r="Z297" i="7"/>
  <c r="Z298" i="7"/>
  <c r="Z299" i="7"/>
  <c r="Z300" i="7"/>
  <c r="Z301" i="7"/>
  <c r="Z302" i="7"/>
  <c r="Z303" i="7"/>
  <c r="Z304" i="7"/>
  <c r="Z305" i="7"/>
  <c r="Z306" i="7"/>
  <c r="Z307" i="7"/>
  <c r="Z308" i="7"/>
  <c r="Z309" i="7"/>
  <c r="Z310" i="7"/>
  <c r="Z311" i="7"/>
  <c r="Z312" i="7"/>
  <c r="Z313" i="7"/>
  <c r="Z314" i="7"/>
  <c r="Z315" i="7"/>
  <c r="Z316" i="7"/>
  <c r="Z317" i="7"/>
  <c r="Z318" i="7"/>
  <c r="Z319" i="7"/>
  <c r="Z320" i="7"/>
  <c r="Z321" i="7"/>
  <c r="Z322" i="7"/>
  <c r="Z323" i="7"/>
  <c r="Z324" i="7"/>
  <c r="Z325" i="7"/>
  <c r="Z326" i="7"/>
  <c r="Z327" i="7"/>
  <c r="Z328" i="7"/>
  <c r="Z329" i="7"/>
  <c r="Z330" i="7"/>
  <c r="Z331" i="7"/>
  <c r="Z332" i="7"/>
  <c r="Z333" i="7"/>
  <c r="Z334" i="7"/>
  <c r="Z335" i="7"/>
  <c r="Z336" i="7"/>
  <c r="Z337" i="7"/>
  <c r="Z338" i="7"/>
  <c r="Z339" i="7"/>
  <c r="Z340" i="7"/>
  <c r="Z341" i="7"/>
  <c r="Z342" i="7"/>
  <c r="Z343" i="7"/>
  <c r="Z344" i="7"/>
  <c r="Z345" i="7"/>
  <c r="Z346" i="7"/>
  <c r="Z347" i="7"/>
  <c r="Z348" i="7"/>
  <c r="Z349" i="7"/>
  <c r="Z350" i="7"/>
  <c r="Z351" i="7"/>
  <c r="Z352" i="7"/>
  <c r="Z353" i="7"/>
  <c r="Z354" i="7"/>
  <c r="Z355" i="7"/>
  <c r="Z356" i="7"/>
  <c r="Z357" i="7"/>
  <c r="Z358" i="7"/>
  <c r="Z359" i="7"/>
  <c r="Z360" i="7"/>
  <c r="Z361" i="7"/>
  <c r="Z362" i="7"/>
  <c r="Z363" i="7"/>
  <c r="Z364" i="7"/>
  <c r="Z365" i="7"/>
  <c r="Z366" i="7"/>
  <c r="Z367" i="7"/>
  <c r="Z368" i="7"/>
  <c r="Z369" i="7"/>
  <c r="Z370" i="7"/>
  <c r="Z371" i="7"/>
  <c r="Z372" i="7"/>
  <c r="Z373" i="7"/>
  <c r="Z374" i="7"/>
  <c r="Z375" i="7"/>
  <c r="Z376" i="7"/>
  <c r="Z377" i="7"/>
  <c r="Z378" i="7"/>
  <c r="Z379" i="7"/>
  <c r="Z380" i="7"/>
  <c r="Z381" i="7"/>
  <c r="Z382" i="7"/>
  <c r="Z383" i="7"/>
  <c r="Z384" i="7"/>
  <c r="Z385" i="7"/>
  <c r="Z386" i="7"/>
  <c r="Z387" i="7"/>
  <c r="Z388" i="7"/>
  <c r="Z389" i="7"/>
  <c r="Z390" i="7"/>
  <c r="Z391" i="7"/>
  <c r="Z392" i="7"/>
  <c r="Z393" i="7"/>
  <c r="Z394" i="7"/>
  <c r="Z395" i="7"/>
  <c r="Z396" i="7"/>
  <c r="Z397" i="7"/>
  <c r="Z398" i="7"/>
  <c r="Z399" i="7"/>
  <c r="Z400" i="7"/>
  <c r="Z401" i="7"/>
  <c r="Z402" i="7"/>
  <c r="Z403" i="7"/>
  <c r="Z404" i="7"/>
  <c r="Z405" i="7"/>
  <c r="Z406" i="7"/>
  <c r="Z407" i="7"/>
  <c r="Z408" i="7"/>
  <c r="Z409" i="7"/>
  <c r="Z410" i="7"/>
  <c r="Z411" i="7"/>
  <c r="Z412" i="7"/>
  <c r="Z413" i="7"/>
  <c r="Z414" i="7"/>
  <c r="Z415" i="7"/>
  <c r="Z416" i="7"/>
  <c r="Z417" i="7"/>
  <c r="Z418" i="7"/>
  <c r="Z419" i="7"/>
  <c r="Z420" i="7"/>
  <c r="Z421" i="7"/>
  <c r="Z422" i="7"/>
  <c r="Z423" i="7"/>
  <c r="Z424" i="7"/>
  <c r="Z425" i="7"/>
  <c r="Z426" i="7"/>
  <c r="Z427" i="7"/>
  <c r="Z428" i="7"/>
  <c r="Z429" i="7"/>
  <c r="Z430" i="7"/>
  <c r="Z431" i="7"/>
  <c r="Z432" i="7"/>
  <c r="Z433" i="7"/>
  <c r="Z434" i="7"/>
  <c r="Z435" i="7"/>
  <c r="Z436" i="7"/>
  <c r="Z437" i="7"/>
  <c r="Z438" i="7"/>
  <c r="Z439" i="7"/>
  <c r="Z440" i="7"/>
  <c r="Z441" i="7"/>
  <c r="Z442" i="7"/>
  <c r="Z443" i="7"/>
  <c r="Z444" i="7"/>
  <c r="Z445" i="7"/>
  <c r="Z446" i="7"/>
  <c r="Z447" i="7"/>
  <c r="Z448" i="7"/>
  <c r="Z449" i="7"/>
  <c r="Z450" i="7"/>
  <c r="Z451" i="7"/>
  <c r="Z452" i="7"/>
  <c r="Z453" i="7"/>
  <c r="Z454" i="7"/>
  <c r="Z455" i="7"/>
  <c r="Z456" i="7"/>
  <c r="Z457" i="7"/>
  <c r="Z458" i="7"/>
  <c r="Z459" i="7"/>
  <c r="Z460" i="7"/>
  <c r="Z461" i="7"/>
  <c r="Z462" i="7"/>
  <c r="Z463" i="7"/>
  <c r="Z464" i="7"/>
  <c r="Z465" i="7"/>
  <c r="Z466" i="7"/>
  <c r="Z467" i="7"/>
  <c r="Z468" i="7"/>
  <c r="Z469" i="7"/>
  <c r="Z470" i="7"/>
  <c r="Z471" i="7"/>
  <c r="Z472" i="7"/>
  <c r="Z473" i="7"/>
  <c r="Z474" i="7"/>
  <c r="Z475" i="7"/>
  <c r="Z476" i="7"/>
  <c r="Z477" i="7"/>
  <c r="Z478" i="7"/>
  <c r="Z479" i="7"/>
  <c r="Z480" i="7"/>
  <c r="Z481" i="7"/>
  <c r="Z482" i="7"/>
  <c r="Z483" i="7"/>
  <c r="Z484" i="7"/>
  <c r="Z485" i="7"/>
  <c r="Z486" i="7"/>
  <c r="Z487" i="7"/>
  <c r="Z488" i="7"/>
  <c r="Z489" i="7"/>
  <c r="Z490" i="7"/>
  <c r="Z491" i="7"/>
  <c r="Z492" i="7"/>
  <c r="Z493" i="7"/>
  <c r="Z494" i="7"/>
  <c r="Z495" i="7"/>
  <c r="Z496" i="7"/>
  <c r="Z497" i="7"/>
  <c r="Z498" i="7"/>
  <c r="Z499" i="7"/>
  <c r="Z500" i="7"/>
  <c r="Z501" i="7"/>
  <c r="Z502" i="7"/>
  <c r="Z503" i="7"/>
  <c r="Z504" i="7"/>
  <c r="Z505" i="7"/>
  <c r="Z506" i="7"/>
  <c r="Z507" i="7"/>
  <c r="Z508" i="7"/>
  <c r="Z509" i="7"/>
  <c r="Z510" i="7"/>
  <c r="Z511" i="7"/>
  <c r="Z512" i="7"/>
  <c r="Z513" i="7"/>
  <c r="Z514" i="7"/>
  <c r="Z515" i="7"/>
  <c r="Z516" i="7"/>
  <c r="Z517" i="7"/>
  <c r="Z518" i="7"/>
  <c r="Z519" i="7"/>
  <c r="Z520" i="7"/>
  <c r="Z521" i="7"/>
  <c r="Z522" i="7"/>
  <c r="Z523" i="7"/>
  <c r="Z524" i="7"/>
  <c r="Z525" i="7"/>
  <c r="Z526" i="7"/>
  <c r="Z527" i="7"/>
  <c r="Z528" i="7"/>
  <c r="Z529" i="7"/>
  <c r="Z530" i="7"/>
  <c r="Z531" i="7"/>
  <c r="Z532" i="7"/>
  <c r="Z533" i="7"/>
  <c r="Z534" i="7"/>
  <c r="Z535" i="7"/>
  <c r="Z536" i="7"/>
  <c r="Z537" i="7"/>
  <c r="Z538" i="7"/>
  <c r="Z539" i="7"/>
  <c r="Z540" i="7"/>
  <c r="Z541" i="7"/>
  <c r="Z542" i="7"/>
  <c r="Z543" i="7"/>
  <c r="Z544" i="7"/>
  <c r="Z545" i="7"/>
  <c r="Z546" i="7"/>
  <c r="Z547" i="7"/>
  <c r="Z548" i="7"/>
  <c r="Z549" i="7"/>
  <c r="Z550" i="7"/>
  <c r="Z551" i="7"/>
  <c r="Z552" i="7"/>
  <c r="Z553" i="7"/>
  <c r="Z554" i="7"/>
  <c r="Z555" i="7"/>
  <c r="Z556" i="7"/>
  <c r="Z557" i="7"/>
  <c r="Z558" i="7"/>
  <c r="Z559" i="7"/>
  <c r="Z560" i="7"/>
  <c r="Z561" i="7"/>
  <c r="Z562" i="7"/>
  <c r="Z563" i="7"/>
  <c r="Z564" i="7"/>
  <c r="Z565" i="7"/>
  <c r="Z566" i="7"/>
  <c r="Z567" i="7"/>
  <c r="Z568" i="7"/>
  <c r="Z569" i="7"/>
  <c r="Z570" i="7"/>
  <c r="Z571" i="7"/>
  <c r="Z572" i="7"/>
  <c r="Z573" i="7"/>
  <c r="Z574" i="7"/>
  <c r="Z575" i="7"/>
  <c r="Z576" i="7"/>
  <c r="Z577" i="7"/>
  <c r="Z578" i="7"/>
  <c r="Z579" i="7"/>
  <c r="Z580" i="7"/>
  <c r="Z581" i="7"/>
  <c r="Z582" i="7"/>
  <c r="Z583" i="7"/>
  <c r="Z584" i="7"/>
  <c r="Z585" i="7"/>
  <c r="Z586" i="7"/>
  <c r="Z587" i="7"/>
  <c r="Z588" i="7"/>
  <c r="Z589" i="7"/>
  <c r="Z590" i="7"/>
  <c r="Z591" i="7"/>
  <c r="Z592" i="7"/>
  <c r="Z593" i="7"/>
  <c r="Z594" i="7"/>
  <c r="Z595" i="7"/>
  <c r="Z596" i="7"/>
  <c r="Z597" i="7"/>
  <c r="Z598" i="7"/>
  <c r="Z599" i="7"/>
  <c r="Z600" i="7"/>
  <c r="Z601" i="7"/>
  <c r="Z602" i="7"/>
  <c r="Z603" i="7"/>
  <c r="Z604" i="7"/>
  <c r="Z605" i="7"/>
  <c r="Z606" i="7"/>
  <c r="Z607" i="7"/>
  <c r="Z608" i="7"/>
  <c r="Z609" i="7"/>
  <c r="Z610" i="7"/>
  <c r="Z611" i="7"/>
  <c r="Z612" i="7"/>
  <c r="Z613" i="7"/>
  <c r="Z614" i="7"/>
  <c r="Z615" i="7"/>
  <c r="Z616" i="7"/>
  <c r="Z617" i="7"/>
  <c r="Z618" i="7"/>
  <c r="Z619" i="7"/>
  <c r="Z620" i="7"/>
  <c r="Z621" i="7"/>
  <c r="Z622" i="7"/>
  <c r="Z623" i="7"/>
  <c r="Z624" i="7"/>
  <c r="Z625" i="7"/>
  <c r="Z626" i="7"/>
  <c r="Z627" i="7"/>
  <c r="Z628" i="7"/>
  <c r="Z629" i="7"/>
  <c r="Z630" i="7"/>
  <c r="Z631" i="7"/>
  <c r="Z632" i="7"/>
  <c r="Z633" i="7"/>
  <c r="Z634" i="7"/>
  <c r="Z635" i="7"/>
  <c r="Z636" i="7"/>
  <c r="Z637" i="7"/>
  <c r="Z638" i="7"/>
  <c r="Z639" i="7"/>
  <c r="Z640" i="7"/>
  <c r="Z641" i="7"/>
  <c r="Z642" i="7"/>
  <c r="Z643" i="7"/>
  <c r="Z644" i="7"/>
  <c r="Z645" i="7"/>
  <c r="Z646" i="7"/>
  <c r="Z647" i="7"/>
  <c r="Z648" i="7"/>
  <c r="Z649" i="7"/>
  <c r="Z650" i="7"/>
  <c r="Z651" i="7"/>
  <c r="Z652" i="7"/>
  <c r="Z653" i="7"/>
  <c r="Z654" i="7"/>
  <c r="Z655" i="7"/>
  <c r="Z656" i="7"/>
  <c r="Z657" i="7"/>
  <c r="Z658" i="7"/>
  <c r="Z659" i="7"/>
  <c r="Z660" i="7"/>
  <c r="Z661" i="7"/>
  <c r="Z662" i="7"/>
  <c r="Z663" i="7"/>
  <c r="Z664" i="7"/>
  <c r="Z665" i="7"/>
  <c r="Z666" i="7"/>
  <c r="Z667" i="7"/>
  <c r="Z668" i="7"/>
  <c r="Z669" i="7"/>
  <c r="Z670" i="7"/>
  <c r="Z671" i="7"/>
  <c r="Z672" i="7"/>
  <c r="Z673" i="7"/>
  <c r="Z674" i="7"/>
  <c r="Z675" i="7"/>
  <c r="Z676" i="7"/>
  <c r="Z677" i="7"/>
  <c r="Z678" i="7"/>
  <c r="Z679" i="7"/>
  <c r="Z680" i="7"/>
  <c r="Z681" i="7"/>
  <c r="Z682" i="7"/>
  <c r="Z683" i="7"/>
  <c r="Z684" i="7"/>
  <c r="Z685" i="7"/>
  <c r="Z686" i="7"/>
  <c r="Z687" i="7"/>
  <c r="Z688" i="7"/>
  <c r="Z689" i="7"/>
  <c r="Z690" i="7"/>
  <c r="Z691" i="7"/>
  <c r="Z692" i="7"/>
  <c r="Z693" i="7"/>
  <c r="Z694" i="7"/>
  <c r="Z695" i="7"/>
  <c r="Z696" i="7"/>
  <c r="Z697" i="7"/>
  <c r="Z698" i="7"/>
  <c r="Z699" i="7"/>
  <c r="Z700" i="7"/>
  <c r="Z701" i="7"/>
  <c r="Z702" i="7"/>
  <c r="Z703" i="7"/>
  <c r="Z704" i="7"/>
  <c r="Z705" i="7"/>
  <c r="Z706" i="7"/>
  <c r="Z707" i="7"/>
  <c r="Z708" i="7"/>
  <c r="Z709" i="7"/>
  <c r="Z710" i="7"/>
  <c r="Z711" i="7"/>
  <c r="Z712" i="7"/>
  <c r="Z713" i="7"/>
  <c r="Z714" i="7"/>
  <c r="Z715" i="7"/>
  <c r="Z716" i="7"/>
  <c r="Z717" i="7"/>
  <c r="Z718" i="7"/>
  <c r="Z719" i="7"/>
  <c r="Z720" i="7"/>
  <c r="Z721" i="7"/>
  <c r="Z722" i="7"/>
  <c r="Z723" i="7"/>
  <c r="Z724" i="7"/>
  <c r="Z725" i="7"/>
  <c r="Z726" i="7"/>
  <c r="Z727" i="7"/>
  <c r="Z728" i="7"/>
  <c r="Z729" i="7"/>
  <c r="Z730" i="7"/>
  <c r="Z731" i="7"/>
  <c r="Z732" i="7"/>
  <c r="Z733" i="7"/>
  <c r="Z734" i="7"/>
  <c r="Z735" i="7"/>
  <c r="Z736" i="7"/>
  <c r="Z737" i="7"/>
  <c r="Z738" i="7"/>
  <c r="Z739" i="7"/>
  <c r="Z740" i="7"/>
  <c r="Z741" i="7"/>
  <c r="Z742" i="7"/>
  <c r="Z743" i="7"/>
  <c r="Z744" i="7"/>
  <c r="Z745" i="7"/>
  <c r="Z746" i="7"/>
  <c r="Z747" i="7"/>
  <c r="Z748" i="7"/>
  <c r="Z749" i="7"/>
  <c r="Z750" i="7"/>
  <c r="Z751" i="7"/>
  <c r="Z752" i="7"/>
  <c r="Z753" i="7"/>
  <c r="Z754" i="7"/>
  <c r="Z755" i="7"/>
  <c r="Z756" i="7"/>
  <c r="Z757" i="7"/>
  <c r="Z758" i="7"/>
  <c r="Z759" i="7"/>
  <c r="Z760" i="7"/>
  <c r="Z761" i="7"/>
  <c r="Z762" i="7"/>
  <c r="Z763" i="7"/>
  <c r="Z764" i="7"/>
  <c r="Z765" i="7"/>
  <c r="Z766" i="7"/>
  <c r="Z767" i="7"/>
  <c r="Z768" i="7"/>
  <c r="Z769" i="7"/>
  <c r="Z770" i="7"/>
  <c r="Z771" i="7"/>
  <c r="Z772" i="7"/>
  <c r="Z773" i="7"/>
  <c r="Z774" i="7"/>
  <c r="Z775" i="7"/>
  <c r="Z776" i="7"/>
  <c r="Z777" i="7"/>
  <c r="Z778" i="7"/>
  <c r="Z779" i="7"/>
  <c r="Z780" i="7"/>
  <c r="Z781" i="7"/>
  <c r="Z782" i="7"/>
  <c r="Z783" i="7"/>
  <c r="Z784" i="7"/>
  <c r="Z785" i="7"/>
  <c r="Z786" i="7"/>
  <c r="Z787" i="7"/>
  <c r="Z788" i="7"/>
  <c r="Z789" i="7"/>
  <c r="Z790" i="7"/>
  <c r="Z791" i="7"/>
  <c r="Z792" i="7"/>
  <c r="Z793" i="7"/>
  <c r="Z794" i="7"/>
  <c r="Z795" i="7"/>
  <c r="Z796" i="7"/>
  <c r="Z797" i="7"/>
  <c r="Z798" i="7"/>
  <c r="Z799" i="7"/>
  <c r="Z800" i="7"/>
  <c r="Z801" i="7"/>
  <c r="Z802" i="7"/>
  <c r="Z803" i="7"/>
  <c r="Z804" i="7"/>
  <c r="Z805" i="7"/>
  <c r="Z806" i="7"/>
  <c r="Z807" i="7"/>
  <c r="Z808" i="7"/>
  <c r="Z809" i="7"/>
  <c r="Z810" i="7"/>
  <c r="Z811" i="7"/>
  <c r="Z812" i="7"/>
  <c r="Z813" i="7"/>
  <c r="Z814" i="7"/>
  <c r="Z815" i="7"/>
  <c r="Z816" i="7"/>
  <c r="Z817" i="7"/>
  <c r="Z818" i="7"/>
  <c r="Z819" i="7"/>
  <c r="Z820" i="7"/>
  <c r="Z821" i="7"/>
  <c r="Z822" i="7"/>
  <c r="Z823" i="7"/>
  <c r="Z824" i="7"/>
  <c r="Z825" i="7"/>
  <c r="Z826" i="7"/>
  <c r="Z827" i="7"/>
  <c r="Z828" i="7"/>
  <c r="Z829" i="7"/>
  <c r="Z830" i="7"/>
  <c r="Z831" i="7"/>
  <c r="Z832" i="7"/>
  <c r="K839" i="7"/>
  <c r="K840" i="7"/>
  <c r="K770" i="7"/>
  <c r="P770" i="7"/>
  <c r="R770" i="7"/>
  <c r="AF770" i="7" s="1"/>
  <c r="V770" i="7"/>
  <c r="W770" i="7"/>
  <c r="X770" i="7"/>
  <c r="Y770" i="7"/>
  <c r="AB770" i="7"/>
  <c r="AC770" i="7"/>
  <c r="AD770" i="7"/>
  <c r="AE770" i="7"/>
  <c r="M837" i="7"/>
  <c r="Q837" i="7" s="1"/>
  <c r="M838" i="7"/>
  <c r="M839" i="7"/>
  <c r="Q839" i="7" s="1"/>
  <c r="M840" i="7"/>
  <c r="M770" i="7"/>
  <c r="N770" i="7" s="1"/>
  <c r="M28" i="11"/>
  <c r="P822" i="7"/>
  <c r="R822" i="7"/>
  <c r="AF822" i="7" s="1"/>
  <c r="V822" i="7"/>
  <c r="W822" i="7"/>
  <c r="X822" i="7"/>
  <c r="Y822" i="7"/>
  <c r="AB822" i="7"/>
  <c r="AC822" i="7"/>
  <c r="AD822" i="7"/>
  <c r="AE822" i="7"/>
  <c r="P823" i="7"/>
  <c r="R823" i="7"/>
  <c r="AF823" i="7" s="1"/>
  <c r="V823" i="7"/>
  <c r="W823" i="7"/>
  <c r="X823" i="7"/>
  <c r="Y823" i="7"/>
  <c r="AB823" i="7"/>
  <c r="AC823" i="7"/>
  <c r="AD823" i="7"/>
  <c r="AE823" i="7"/>
  <c r="P824" i="7"/>
  <c r="R824" i="7"/>
  <c r="AF824" i="7" s="1"/>
  <c r="V824" i="7"/>
  <c r="W824" i="7"/>
  <c r="X824" i="7"/>
  <c r="Y824" i="7"/>
  <c r="AB824" i="7"/>
  <c r="AC824" i="7"/>
  <c r="AD824" i="7"/>
  <c r="AE824" i="7"/>
  <c r="P825" i="7"/>
  <c r="R825" i="7"/>
  <c r="AF825" i="7" s="1"/>
  <c r="V825" i="7"/>
  <c r="W825" i="7"/>
  <c r="X825" i="7"/>
  <c r="Y825" i="7"/>
  <c r="AB825" i="7"/>
  <c r="AC825" i="7"/>
  <c r="AD825" i="7"/>
  <c r="AE825" i="7"/>
  <c r="P826" i="7"/>
  <c r="R826" i="7"/>
  <c r="AF826" i="7" s="1"/>
  <c r="V826" i="7"/>
  <c r="W826" i="7"/>
  <c r="X826" i="7"/>
  <c r="Y826" i="7"/>
  <c r="AB826" i="7"/>
  <c r="AC826" i="7"/>
  <c r="AD826" i="7"/>
  <c r="AE826" i="7"/>
  <c r="P827" i="7"/>
  <c r="R827" i="7"/>
  <c r="AF827" i="7" s="1"/>
  <c r="V827" i="7"/>
  <c r="W827" i="7"/>
  <c r="X827" i="7"/>
  <c r="Y827" i="7"/>
  <c r="AB827" i="7"/>
  <c r="AC827" i="7"/>
  <c r="AD827" i="7"/>
  <c r="AE827" i="7"/>
  <c r="P828" i="7"/>
  <c r="R828" i="7"/>
  <c r="AF828" i="7" s="1"/>
  <c r="V828" i="7"/>
  <c r="W828" i="7"/>
  <c r="X828" i="7"/>
  <c r="Y828" i="7"/>
  <c r="AB828" i="7"/>
  <c r="AC828" i="7"/>
  <c r="AD828" i="7"/>
  <c r="AE828" i="7"/>
  <c r="P829" i="7"/>
  <c r="R829" i="7"/>
  <c r="AF829" i="7" s="1"/>
  <c r="V829" i="7"/>
  <c r="W829" i="7"/>
  <c r="X829" i="7"/>
  <c r="Y829" i="7"/>
  <c r="AB829" i="7"/>
  <c r="AC829" i="7"/>
  <c r="AD829" i="7"/>
  <c r="AE829" i="7"/>
  <c r="P830" i="7"/>
  <c r="R830" i="7"/>
  <c r="AF830" i="7" s="1"/>
  <c r="V830" i="7"/>
  <c r="W830" i="7"/>
  <c r="X830" i="7"/>
  <c r="Y830" i="7"/>
  <c r="AB830" i="7"/>
  <c r="AC830" i="7"/>
  <c r="AD830" i="7"/>
  <c r="AE830" i="7"/>
  <c r="P831" i="7"/>
  <c r="R831" i="7"/>
  <c r="AF831" i="7" s="1"/>
  <c r="V831" i="7"/>
  <c r="W831" i="7"/>
  <c r="X831" i="7"/>
  <c r="Y831" i="7"/>
  <c r="AB831" i="7"/>
  <c r="AC831" i="7"/>
  <c r="AD831" i="7"/>
  <c r="AE831" i="7"/>
  <c r="P832" i="7"/>
  <c r="R832" i="7"/>
  <c r="V832" i="7"/>
  <c r="W832" i="7"/>
  <c r="X832" i="7"/>
  <c r="Y832" i="7"/>
  <c r="AB832" i="7"/>
  <c r="AC832" i="7"/>
  <c r="AD832" i="7"/>
  <c r="AE832" i="7"/>
  <c r="K835" i="7"/>
  <c r="K837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B32" i="7"/>
  <c r="AB33" i="7"/>
  <c r="AB34" i="7"/>
  <c r="AB35" i="7"/>
  <c r="AB36" i="7"/>
  <c r="AB37" i="7"/>
  <c r="AB38" i="7"/>
  <c r="AB39" i="7"/>
  <c r="AB40" i="7"/>
  <c r="AB41" i="7"/>
  <c r="AB42" i="7"/>
  <c r="AB43" i="7"/>
  <c r="AB44" i="7"/>
  <c r="AB45" i="7"/>
  <c r="AB46" i="7"/>
  <c r="AB47" i="7"/>
  <c r="AB48" i="7"/>
  <c r="AB49" i="7"/>
  <c r="AB50" i="7"/>
  <c r="AB51" i="7"/>
  <c r="AB52" i="7"/>
  <c r="AB53" i="7"/>
  <c r="AB54" i="7"/>
  <c r="AB55" i="7"/>
  <c r="AB56" i="7"/>
  <c r="AB57" i="7"/>
  <c r="AB58" i="7"/>
  <c r="AB59" i="7"/>
  <c r="AB60" i="7"/>
  <c r="AB61" i="7"/>
  <c r="AB62" i="7"/>
  <c r="AB63" i="7"/>
  <c r="AB64" i="7"/>
  <c r="AB65" i="7"/>
  <c r="AB66" i="7"/>
  <c r="AB67" i="7"/>
  <c r="AB68" i="7"/>
  <c r="AB69" i="7"/>
  <c r="AB70" i="7"/>
  <c r="AB71" i="7"/>
  <c r="AB72" i="7"/>
  <c r="AB73" i="7"/>
  <c r="AB74" i="7"/>
  <c r="AB75" i="7"/>
  <c r="AB76" i="7"/>
  <c r="AB77" i="7"/>
  <c r="AB78" i="7"/>
  <c r="AB79" i="7"/>
  <c r="AB80" i="7"/>
  <c r="AB81" i="7"/>
  <c r="AB82" i="7"/>
  <c r="AB83" i="7"/>
  <c r="AB84" i="7"/>
  <c r="AB85" i="7"/>
  <c r="AB86" i="7"/>
  <c r="AB87" i="7"/>
  <c r="AB88" i="7"/>
  <c r="AB89" i="7"/>
  <c r="AB90" i="7"/>
  <c r="AB91" i="7"/>
  <c r="AB92" i="7"/>
  <c r="AB93" i="7"/>
  <c r="AB94" i="7"/>
  <c r="AB95" i="7"/>
  <c r="AB96" i="7"/>
  <c r="AB97" i="7"/>
  <c r="AB98" i="7"/>
  <c r="AB99" i="7"/>
  <c r="AB100" i="7"/>
  <c r="AB101" i="7"/>
  <c r="AB102" i="7"/>
  <c r="AB103" i="7"/>
  <c r="AB104" i="7"/>
  <c r="AB105" i="7"/>
  <c r="AB106" i="7"/>
  <c r="AB107" i="7"/>
  <c r="AB108" i="7"/>
  <c r="AB109" i="7"/>
  <c r="AB110" i="7"/>
  <c r="AB111" i="7"/>
  <c r="AB112" i="7"/>
  <c r="AB113" i="7"/>
  <c r="AB114" i="7"/>
  <c r="AB115" i="7"/>
  <c r="AB116" i="7"/>
  <c r="AB117" i="7"/>
  <c r="AB118" i="7"/>
  <c r="AB119" i="7"/>
  <c r="AB120" i="7"/>
  <c r="AB121" i="7"/>
  <c r="AB122" i="7"/>
  <c r="AB123" i="7"/>
  <c r="AB124" i="7"/>
  <c r="AB125" i="7"/>
  <c r="AB126" i="7"/>
  <c r="AB127" i="7"/>
  <c r="AB128" i="7"/>
  <c r="AB129" i="7"/>
  <c r="AB130" i="7"/>
  <c r="AB131" i="7"/>
  <c r="AB132" i="7"/>
  <c r="AB133" i="7"/>
  <c r="AB134" i="7"/>
  <c r="AB135" i="7"/>
  <c r="AB136" i="7"/>
  <c r="AB137" i="7"/>
  <c r="AB138" i="7"/>
  <c r="AB139" i="7"/>
  <c r="AB140" i="7"/>
  <c r="AB141" i="7"/>
  <c r="AB142" i="7"/>
  <c r="AB143" i="7"/>
  <c r="AB144" i="7"/>
  <c r="AB145" i="7"/>
  <c r="AB146" i="7"/>
  <c r="AB147" i="7"/>
  <c r="AB148" i="7"/>
  <c r="AB149" i="7"/>
  <c r="AB150" i="7"/>
  <c r="AB151" i="7"/>
  <c r="AB152" i="7"/>
  <c r="AB153" i="7"/>
  <c r="AB154" i="7"/>
  <c r="AB155" i="7"/>
  <c r="AB156" i="7"/>
  <c r="AB157" i="7"/>
  <c r="AB158" i="7"/>
  <c r="AB159" i="7"/>
  <c r="AB160" i="7"/>
  <c r="AB161" i="7"/>
  <c r="AB162" i="7"/>
  <c r="AB163" i="7"/>
  <c r="AB164" i="7"/>
  <c r="AB165" i="7"/>
  <c r="AB166" i="7"/>
  <c r="AB167" i="7"/>
  <c r="AB168" i="7"/>
  <c r="AB169" i="7"/>
  <c r="AB170" i="7"/>
  <c r="AB171" i="7"/>
  <c r="AB172" i="7"/>
  <c r="AB173" i="7"/>
  <c r="AB174" i="7"/>
  <c r="AB175" i="7"/>
  <c r="AB176" i="7"/>
  <c r="AB177" i="7"/>
  <c r="AB178" i="7"/>
  <c r="AB179" i="7"/>
  <c r="AB180" i="7"/>
  <c r="AB181" i="7"/>
  <c r="AB182" i="7"/>
  <c r="AB183" i="7"/>
  <c r="AB184" i="7"/>
  <c r="AB185" i="7"/>
  <c r="AB186" i="7"/>
  <c r="AB187" i="7"/>
  <c r="AB188" i="7"/>
  <c r="AB189" i="7"/>
  <c r="AB190" i="7"/>
  <c r="AB191" i="7"/>
  <c r="AB192" i="7"/>
  <c r="AB193" i="7"/>
  <c r="AB194" i="7"/>
  <c r="AB195" i="7"/>
  <c r="AB196" i="7"/>
  <c r="AB197" i="7"/>
  <c r="AB198" i="7"/>
  <c r="AB199" i="7"/>
  <c r="AB200" i="7"/>
  <c r="AB201" i="7"/>
  <c r="AB202" i="7"/>
  <c r="AB203" i="7"/>
  <c r="AB204" i="7"/>
  <c r="AB205" i="7"/>
  <c r="AB206" i="7"/>
  <c r="AB207" i="7"/>
  <c r="AB208" i="7"/>
  <c r="AB209" i="7"/>
  <c r="AB210" i="7"/>
  <c r="AB211" i="7"/>
  <c r="AB212" i="7"/>
  <c r="AB213" i="7"/>
  <c r="AB214" i="7"/>
  <c r="AB215" i="7"/>
  <c r="AB216" i="7"/>
  <c r="AB217" i="7"/>
  <c r="AB218" i="7"/>
  <c r="AB219" i="7"/>
  <c r="AB220" i="7"/>
  <c r="AB221" i="7"/>
  <c r="AB222" i="7"/>
  <c r="AB223" i="7"/>
  <c r="AB224" i="7"/>
  <c r="AB225" i="7"/>
  <c r="AB226" i="7"/>
  <c r="AB227" i="7"/>
  <c r="AB228" i="7"/>
  <c r="AB229" i="7"/>
  <c r="AB230" i="7"/>
  <c r="AB231" i="7"/>
  <c r="AB232" i="7"/>
  <c r="AB233" i="7"/>
  <c r="AB234" i="7"/>
  <c r="AB235" i="7"/>
  <c r="AB236" i="7"/>
  <c r="AB237" i="7"/>
  <c r="AB238" i="7"/>
  <c r="AB239" i="7"/>
  <c r="AB240" i="7"/>
  <c r="AB241" i="7"/>
  <c r="AB242" i="7"/>
  <c r="AB243" i="7"/>
  <c r="AB244" i="7"/>
  <c r="AB245" i="7"/>
  <c r="AB246" i="7"/>
  <c r="AB247" i="7"/>
  <c r="AB248" i="7"/>
  <c r="AB249" i="7"/>
  <c r="AB250" i="7"/>
  <c r="AB251" i="7"/>
  <c r="AB252" i="7"/>
  <c r="AB253" i="7"/>
  <c r="AB254" i="7"/>
  <c r="AB255" i="7"/>
  <c r="AB256" i="7"/>
  <c r="AB257" i="7"/>
  <c r="AB258" i="7"/>
  <c r="AB259" i="7"/>
  <c r="AB260" i="7"/>
  <c r="AB261" i="7"/>
  <c r="AB262" i="7"/>
  <c r="AB263" i="7"/>
  <c r="AB264" i="7"/>
  <c r="AB265" i="7"/>
  <c r="AB266" i="7"/>
  <c r="AB267" i="7"/>
  <c r="AB268" i="7"/>
  <c r="AB269" i="7"/>
  <c r="AB270" i="7"/>
  <c r="AB271" i="7"/>
  <c r="AB272" i="7"/>
  <c r="AB273" i="7"/>
  <c r="AB274" i="7"/>
  <c r="AB275" i="7"/>
  <c r="AB276" i="7"/>
  <c r="AB277" i="7"/>
  <c r="AB278" i="7"/>
  <c r="AB279" i="7"/>
  <c r="AB280" i="7"/>
  <c r="AB281" i="7"/>
  <c r="AB282" i="7"/>
  <c r="AB283" i="7"/>
  <c r="AB284" i="7"/>
  <c r="AB285" i="7"/>
  <c r="AB286" i="7"/>
  <c r="AB287" i="7"/>
  <c r="AB288" i="7"/>
  <c r="AB289" i="7"/>
  <c r="AB290" i="7"/>
  <c r="AB291" i="7"/>
  <c r="AB292" i="7"/>
  <c r="AB293" i="7"/>
  <c r="AB294" i="7"/>
  <c r="AB295" i="7"/>
  <c r="AB296" i="7"/>
  <c r="AB297" i="7"/>
  <c r="AB298" i="7"/>
  <c r="AB299" i="7"/>
  <c r="AB300" i="7"/>
  <c r="AB301" i="7"/>
  <c r="AB302" i="7"/>
  <c r="AB303" i="7"/>
  <c r="AB304" i="7"/>
  <c r="AB305" i="7"/>
  <c r="AB306" i="7"/>
  <c r="AB307" i="7"/>
  <c r="AB308" i="7"/>
  <c r="AB309" i="7"/>
  <c r="AB310" i="7"/>
  <c r="AB311" i="7"/>
  <c r="AB312" i="7"/>
  <c r="AB313" i="7"/>
  <c r="AB314" i="7"/>
  <c r="AB315" i="7"/>
  <c r="AB316" i="7"/>
  <c r="AB317" i="7"/>
  <c r="AB318" i="7"/>
  <c r="AB319" i="7"/>
  <c r="AB320" i="7"/>
  <c r="AB321" i="7"/>
  <c r="AB322" i="7"/>
  <c r="AB323" i="7"/>
  <c r="AB324" i="7"/>
  <c r="AB325" i="7"/>
  <c r="AB326" i="7"/>
  <c r="AB327" i="7"/>
  <c r="AB328" i="7"/>
  <c r="AB329" i="7"/>
  <c r="AB330" i="7"/>
  <c r="AB331" i="7"/>
  <c r="AB332" i="7"/>
  <c r="AB333" i="7"/>
  <c r="AB334" i="7"/>
  <c r="AB335" i="7"/>
  <c r="AB336" i="7"/>
  <c r="AB337" i="7"/>
  <c r="AB338" i="7"/>
  <c r="AB339" i="7"/>
  <c r="AB340" i="7"/>
  <c r="AB341" i="7"/>
  <c r="AB342" i="7"/>
  <c r="AB343" i="7"/>
  <c r="AB344" i="7"/>
  <c r="AB345" i="7"/>
  <c r="AB346" i="7"/>
  <c r="AB347" i="7"/>
  <c r="AB348" i="7"/>
  <c r="AB349" i="7"/>
  <c r="AB350" i="7"/>
  <c r="AB351" i="7"/>
  <c r="AB352" i="7"/>
  <c r="AB353" i="7"/>
  <c r="AB354" i="7"/>
  <c r="AB355" i="7"/>
  <c r="AB356" i="7"/>
  <c r="AB357" i="7"/>
  <c r="AB358" i="7"/>
  <c r="AB359" i="7"/>
  <c r="AB360" i="7"/>
  <c r="AB361" i="7"/>
  <c r="AB362" i="7"/>
  <c r="AB363" i="7"/>
  <c r="AB364" i="7"/>
  <c r="AB365" i="7"/>
  <c r="AB366" i="7"/>
  <c r="AB367" i="7"/>
  <c r="AB368" i="7"/>
  <c r="AB369" i="7"/>
  <c r="AB370" i="7"/>
  <c r="AB371" i="7"/>
  <c r="AB372" i="7"/>
  <c r="AB373" i="7"/>
  <c r="AB374" i="7"/>
  <c r="AB375" i="7"/>
  <c r="AB376" i="7"/>
  <c r="AB377" i="7"/>
  <c r="AB378" i="7"/>
  <c r="AB379" i="7"/>
  <c r="AB380" i="7"/>
  <c r="AB381" i="7"/>
  <c r="AB382" i="7"/>
  <c r="AB383" i="7"/>
  <c r="AB384" i="7"/>
  <c r="AB385" i="7"/>
  <c r="AB386" i="7"/>
  <c r="AB387" i="7"/>
  <c r="AB388" i="7"/>
  <c r="AB389" i="7"/>
  <c r="AB390" i="7"/>
  <c r="AB391" i="7"/>
  <c r="AB392" i="7"/>
  <c r="AB393" i="7"/>
  <c r="AB394" i="7"/>
  <c r="AB395" i="7"/>
  <c r="AB396" i="7"/>
  <c r="AB397" i="7"/>
  <c r="AB398" i="7"/>
  <c r="AB399" i="7"/>
  <c r="AB400" i="7"/>
  <c r="AB401" i="7"/>
  <c r="AB402" i="7"/>
  <c r="AB403" i="7"/>
  <c r="AB404" i="7"/>
  <c r="AB405" i="7"/>
  <c r="AB406" i="7"/>
  <c r="AB407" i="7"/>
  <c r="AB408" i="7"/>
  <c r="AB409" i="7"/>
  <c r="AB410" i="7"/>
  <c r="AB411" i="7"/>
  <c r="AB412" i="7"/>
  <c r="AB413" i="7"/>
  <c r="AB414" i="7"/>
  <c r="AB415" i="7"/>
  <c r="AB416" i="7"/>
  <c r="AB417" i="7"/>
  <c r="AB418" i="7"/>
  <c r="AB419" i="7"/>
  <c r="AB420" i="7"/>
  <c r="AB421" i="7"/>
  <c r="AB422" i="7"/>
  <c r="AB423" i="7"/>
  <c r="AB424" i="7"/>
  <c r="AB425" i="7"/>
  <c r="AB426" i="7"/>
  <c r="AB427" i="7"/>
  <c r="AB428" i="7"/>
  <c r="AB429" i="7"/>
  <c r="AB430" i="7"/>
  <c r="AB431" i="7"/>
  <c r="AB432" i="7"/>
  <c r="AB433" i="7"/>
  <c r="AB434" i="7"/>
  <c r="AB435" i="7"/>
  <c r="AB436" i="7"/>
  <c r="AB437" i="7"/>
  <c r="AB438" i="7"/>
  <c r="AB439" i="7"/>
  <c r="AB440" i="7"/>
  <c r="AB441" i="7"/>
  <c r="AB442" i="7"/>
  <c r="AB443" i="7"/>
  <c r="AB444" i="7"/>
  <c r="AB445" i="7"/>
  <c r="AB446" i="7"/>
  <c r="AB447" i="7"/>
  <c r="AB448" i="7"/>
  <c r="AB449" i="7"/>
  <c r="AB450" i="7"/>
  <c r="AB451" i="7"/>
  <c r="AB452" i="7"/>
  <c r="AB453" i="7"/>
  <c r="AB454" i="7"/>
  <c r="AB455" i="7"/>
  <c r="AB456" i="7"/>
  <c r="AB457" i="7"/>
  <c r="AB458" i="7"/>
  <c r="AB459" i="7"/>
  <c r="AB460" i="7"/>
  <c r="AB461" i="7"/>
  <c r="AB462" i="7"/>
  <c r="AB463" i="7"/>
  <c r="AB464" i="7"/>
  <c r="AB465" i="7"/>
  <c r="AB466" i="7"/>
  <c r="AB467" i="7"/>
  <c r="AB468" i="7"/>
  <c r="AB469" i="7"/>
  <c r="AB470" i="7"/>
  <c r="AB471" i="7"/>
  <c r="AB472" i="7"/>
  <c r="AB473" i="7"/>
  <c r="AB474" i="7"/>
  <c r="AB475" i="7"/>
  <c r="AB476" i="7"/>
  <c r="AB477" i="7"/>
  <c r="AB478" i="7"/>
  <c r="AB479" i="7"/>
  <c r="AB480" i="7"/>
  <c r="AB481" i="7"/>
  <c r="AB482" i="7"/>
  <c r="AB483" i="7"/>
  <c r="AB484" i="7"/>
  <c r="AB485" i="7"/>
  <c r="AB486" i="7"/>
  <c r="AB487" i="7"/>
  <c r="AB488" i="7"/>
  <c r="AB489" i="7"/>
  <c r="AB490" i="7"/>
  <c r="AB491" i="7"/>
  <c r="AB492" i="7"/>
  <c r="AB493" i="7"/>
  <c r="AB494" i="7"/>
  <c r="AB495" i="7"/>
  <c r="AB496" i="7"/>
  <c r="AB497" i="7"/>
  <c r="AB498" i="7"/>
  <c r="AB499" i="7"/>
  <c r="AB500" i="7"/>
  <c r="AB501" i="7"/>
  <c r="AB502" i="7"/>
  <c r="AB503" i="7"/>
  <c r="AB504" i="7"/>
  <c r="AB505" i="7"/>
  <c r="AB506" i="7"/>
  <c r="AB507" i="7"/>
  <c r="AB508" i="7"/>
  <c r="AB509" i="7"/>
  <c r="AB510" i="7"/>
  <c r="AB511" i="7"/>
  <c r="AB512" i="7"/>
  <c r="AB513" i="7"/>
  <c r="AB514" i="7"/>
  <c r="AB515" i="7"/>
  <c r="AB516" i="7"/>
  <c r="AB517" i="7"/>
  <c r="AB518" i="7"/>
  <c r="AB519" i="7"/>
  <c r="AB520" i="7"/>
  <c r="AB521" i="7"/>
  <c r="AB522" i="7"/>
  <c r="AB523" i="7"/>
  <c r="AB524" i="7"/>
  <c r="AB525" i="7"/>
  <c r="AB526" i="7"/>
  <c r="AB527" i="7"/>
  <c r="AB528" i="7"/>
  <c r="AB529" i="7"/>
  <c r="AB530" i="7"/>
  <c r="AB531" i="7"/>
  <c r="AB532" i="7"/>
  <c r="AB533" i="7"/>
  <c r="AB534" i="7"/>
  <c r="AB535" i="7"/>
  <c r="AB536" i="7"/>
  <c r="AB537" i="7"/>
  <c r="AB538" i="7"/>
  <c r="AB539" i="7"/>
  <c r="AB540" i="7"/>
  <c r="AB541" i="7"/>
  <c r="AB542" i="7"/>
  <c r="AB543" i="7"/>
  <c r="AB544" i="7"/>
  <c r="AB545" i="7"/>
  <c r="AB546" i="7"/>
  <c r="AB547" i="7"/>
  <c r="AB548" i="7"/>
  <c r="AB549" i="7"/>
  <c r="AB550" i="7"/>
  <c r="AB551" i="7"/>
  <c r="AB552" i="7"/>
  <c r="AB553" i="7"/>
  <c r="AB554" i="7"/>
  <c r="AB555" i="7"/>
  <c r="AB556" i="7"/>
  <c r="AB557" i="7"/>
  <c r="AB558" i="7"/>
  <c r="AB559" i="7"/>
  <c r="AB560" i="7"/>
  <c r="AB561" i="7"/>
  <c r="AB562" i="7"/>
  <c r="AB563" i="7"/>
  <c r="AB564" i="7"/>
  <c r="AB565" i="7"/>
  <c r="AB566" i="7"/>
  <c r="AB567" i="7"/>
  <c r="AB568" i="7"/>
  <c r="AB569" i="7"/>
  <c r="AB570" i="7"/>
  <c r="AB571" i="7"/>
  <c r="AB572" i="7"/>
  <c r="AB573" i="7"/>
  <c r="AB574" i="7"/>
  <c r="AB575" i="7"/>
  <c r="AB576" i="7"/>
  <c r="AB577" i="7"/>
  <c r="AB578" i="7"/>
  <c r="AB579" i="7"/>
  <c r="AB580" i="7"/>
  <c r="AB581" i="7"/>
  <c r="AB582" i="7"/>
  <c r="AB583" i="7"/>
  <c r="AB584" i="7"/>
  <c r="AB585" i="7"/>
  <c r="AB586" i="7"/>
  <c r="AB587" i="7"/>
  <c r="AB588" i="7"/>
  <c r="AB589" i="7"/>
  <c r="AB590" i="7"/>
  <c r="AB591" i="7"/>
  <c r="AB592" i="7"/>
  <c r="AB593" i="7"/>
  <c r="AB594" i="7"/>
  <c r="AB595" i="7"/>
  <c r="AB596" i="7"/>
  <c r="AB597" i="7"/>
  <c r="AB598" i="7"/>
  <c r="AB599" i="7"/>
  <c r="AB600" i="7"/>
  <c r="AB601" i="7"/>
  <c r="AB602" i="7"/>
  <c r="AB603" i="7"/>
  <c r="AB604" i="7"/>
  <c r="AB605" i="7"/>
  <c r="AB606" i="7"/>
  <c r="AB607" i="7"/>
  <c r="AB608" i="7"/>
  <c r="AB609" i="7"/>
  <c r="AB610" i="7"/>
  <c r="AB611" i="7"/>
  <c r="AB612" i="7"/>
  <c r="AB613" i="7"/>
  <c r="AB614" i="7"/>
  <c r="AB615" i="7"/>
  <c r="AB616" i="7"/>
  <c r="AB617" i="7"/>
  <c r="AB618" i="7"/>
  <c r="AB619" i="7"/>
  <c r="AB620" i="7"/>
  <c r="AB621" i="7"/>
  <c r="AB622" i="7"/>
  <c r="AB623" i="7"/>
  <c r="AB624" i="7"/>
  <c r="AB625" i="7"/>
  <c r="AB626" i="7"/>
  <c r="AB627" i="7"/>
  <c r="AB628" i="7"/>
  <c r="AB629" i="7"/>
  <c r="AB630" i="7"/>
  <c r="AB631" i="7"/>
  <c r="AB632" i="7"/>
  <c r="AB633" i="7"/>
  <c r="AB634" i="7"/>
  <c r="AB635" i="7"/>
  <c r="AB636" i="7"/>
  <c r="AB637" i="7"/>
  <c r="AB638" i="7"/>
  <c r="AB639" i="7"/>
  <c r="AB640" i="7"/>
  <c r="AB641" i="7"/>
  <c r="AB642" i="7"/>
  <c r="AB643" i="7"/>
  <c r="AB644" i="7"/>
  <c r="AB645" i="7"/>
  <c r="AB646" i="7"/>
  <c r="AB647" i="7"/>
  <c r="AB648" i="7"/>
  <c r="AB649" i="7"/>
  <c r="AB650" i="7"/>
  <c r="AB651" i="7"/>
  <c r="AB652" i="7"/>
  <c r="AB653" i="7"/>
  <c r="AB654" i="7"/>
  <c r="AB655" i="7"/>
  <c r="AB656" i="7"/>
  <c r="AB657" i="7"/>
  <c r="AB658" i="7"/>
  <c r="AB659" i="7"/>
  <c r="AB660" i="7"/>
  <c r="AB661" i="7"/>
  <c r="AB662" i="7"/>
  <c r="AB663" i="7"/>
  <c r="AB664" i="7"/>
  <c r="AB665" i="7"/>
  <c r="AB666" i="7"/>
  <c r="AB667" i="7"/>
  <c r="AB668" i="7"/>
  <c r="AB669" i="7"/>
  <c r="AB670" i="7"/>
  <c r="AB671" i="7"/>
  <c r="AB672" i="7"/>
  <c r="AB673" i="7"/>
  <c r="AB674" i="7"/>
  <c r="AB675" i="7"/>
  <c r="AB676" i="7"/>
  <c r="AB677" i="7"/>
  <c r="AB678" i="7"/>
  <c r="AB679" i="7"/>
  <c r="AB680" i="7"/>
  <c r="AB681" i="7"/>
  <c r="AB682" i="7"/>
  <c r="AB683" i="7"/>
  <c r="AB684" i="7"/>
  <c r="AB685" i="7"/>
  <c r="AB686" i="7"/>
  <c r="AB687" i="7"/>
  <c r="AB688" i="7"/>
  <c r="AB689" i="7"/>
  <c r="AB690" i="7"/>
  <c r="AB691" i="7"/>
  <c r="AB692" i="7"/>
  <c r="AB693" i="7"/>
  <c r="AB694" i="7"/>
  <c r="AB695" i="7"/>
  <c r="AB696" i="7"/>
  <c r="AB697" i="7"/>
  <c r="AB698" i="7"/>
  <c r="AB699" i="7"/>
  <c r="AB700" i="7"/>
  <c r="AB701" i="7"/>
  <c r="AB702" i="7"/>
  <c r="AB703" i="7"/>
  <c r="AB704" i="7"/>
  <c r="AB705" i="7"/>
  <c r="AB706" i="7"/>
  <c r="AB707" i="7"/>
  <c r="AB708" i="7"/>
  <c r="AB709" i="7"/>
  <c r="AB710" i="7"/>
  <c r="AB711" i="7"/>
  <c r="AB712" i="7"/>
  <c r="AB713" i="7"/>
  <c r="AB714" i="7"/>
  <c r="AB715" i="7"/>
  <c r="AB716" i="7"/>
  <c r="AB717" i="7"/>
  <c r="AB718" i="7"/>
  <c r="AB719" i="7"/>
  <c r="AB720" i="7"/>
  <c r="AB721" i="7"/>
  <c r="AB722" i="7"/>
  <c r="AB723" i="7"/>
  <c r="AB724" i="7"/>
  <c r="AB725" i="7"/>
  <c r="AB726" i="7"/>
  <c r="AB727" i="7"/>
  <c r="AB728" i="7"/>
  <c r="AB729" i="7"/>
  <c r="AB730" i="7"/>
  <c r="AB731" i="7"/>
  <c r="AB732" i="7"/>
  <c r="AB733" i="7"/>
  <c r="AB734" i="7"/>
  <c r="AB735" i="7"/>
  <c r="AB736" i="7"/>
  <c r="AB737" i="7"/>
  <c r="AB738" i="7"/>
  <c r="AB739" i="7"/>
  <c r="AB740" i="7"/>
  <c r="AB741" i="7"/>
  <c r="AB742" i="7"/>
  <c r="AB743" i="7"/>
  <c r="AB744" i="7"/>
  <c r="AB745" i="7"/>
  <c r="AB746" i="7"/>
  <c r="AB747" i="7"/>
  <c r="AB748" i="7"/>
  <c r="AB749" i="7"/>
  <c r="AB750" i="7"/>
  <c r="AB751" i="7"/>
  <c r="AB752" i="7"/>
  <c r="AB753" i="7"/>
  <c r="AB754" i="7"/>
  <c r="AB755" i="7"/>
  <c r="AB756" i="7"/>
  <c r="AB757" i="7"/>
  <c r="AB758" i="7"/>
  <c r="AB759" i="7"/>
  <c r="AB760" i="7"/>
  <c r="AB761" i="7"/>
  <c r="AB762" i="7"/>
  <c r="AB763" i="7"/>
  <c r="AB764" i="7"/>
  <c r="AB765" i="7"/>
  <c r="AB766" i="7"/>
  <c r="AB767" i="7"/>
  <c r="AB768" i="7"/>
  <c r="AB769" i="7"/>
  <c r="AB771" i="7"/>
  <c r="AB772" i="7"/>
  <c r="AB773" i="7"/>
  <c r="AB774" i="7"/>
  <c r="AB775" i="7"/>
  <c r="AB776" i="7"/>
  <c r="AB777" i="7"/>
  <c r="AB778" i="7"/>
  <c r="AB779" i="7"/>
  <c r="AB780" i="7"/>
  <c r="AB781" i="7"/>
  <c r="AB782" i="7"/>
  <c r="AB783" i="7"/>
  <c r="AB784" i="7"/>
  <c r="AB785" i="7"/>
  <c r="AB786" i="7"/>
  <c r="AB787" i="7"/>
  <c r="AB788" i="7"/>
  <c r="AB789" i="7"/>
  <c r="AB790" i="7"/>
  <c r="AB791" i="7"/>
  <c r="AB792" i="7"/>
  <c r="AB793" i="7"/>
  <c r="AB794" i="7"/>
  <c r="AB795" i="7"/>
  <c r="AB796" i="7"/>
  <c r="AB797" i="7"/>
  <c r="AB798" i="7"/>
  <c r="AB799" i="7"/>
  <c r="AB800" i="7"/>
  <c r="AB801" i="7"/>
  <c r="AB802" i="7"/>
  <c r="AB803" i="7"/>
  <c r="AB804" i="7"/>
  <c r="AB805" i="7"/>
  <c r="AB806" i="7"/>
  <c r="AB807" i="7"/>
  <c r="AB808" i="7"/>
  <c r="AB809" i="7"/>
  <c r="AB810" i="7"/>
  <c r="AB811" i="7"/>
  <c r="AB812" i="7"/>
  <c r="AB813" i="7"/>
  <c r="AB814" i="7"/>
  <c r="AB815" i="7"/>
  <c r="AB816" i="7"/>
  <c r="AB817" i="7"/>
  <c r="AB818" i="7"/>
  <c r="AB819" i="7"/>
  <c r="AB820" i="7"/>
  <c r="AB821" i="7"/>
  <c r="N838" i="7" l="1"/>
  <c r="Q838" i="7"/>
  <c r="AF832" i="7"/>
  <c r="S833" i="7"/>
  <c r="N840" i="7"/>
  <c r="Q840" i="7"/>
  <c r="N837" i="7"/>
  <c r="Q770" i="7"/>
  <c r="N839" i="7"/>
  <c r="S831" i="7"/>
  <c r="T831" i="7" s="1"/>
  <c r="S826" i="7"/>
  <c r="T826" i="7" s="1"/>
  <c r="S824" i="7"/>
  <c r="T824" i="7" s="1"/>
  <c r="U824" i="7" s="1"/>
  <c r="S827" i="7"/>
  <c r="T827" i="7" s="1"/>
  <c r="U827" i="7" s="1"/>
  <c r="S825" i="7"/>
  <c r="T825" i="7" s="1"/>
  <c r="U825" i="7" s="1"/>
  <c r="S828" i="7"/>
  <c r="T828" i="7" s="1"/>
  <c r="U828" i="7" s="1"/>
  <c r="S830" i="7"/>
  <c r="T830" i="7" s="1"/>
  <c r="U830" i="7" s="1"/>
  <c r="S832" i="7"/>
  <c r="T832" i="7" s="1"/>
  <c r="U832" i="7" s="1"/>
  <c r="S829" i="7"/>
  <c r="U829" i="7" s="1"/>
  <c r="S823" i="7"/>
  <c r="T833" i="7" l="1"/>
  <c r="U833" i="7" s="1"/>
  <c r="U831" i="7"/>
  <c r="U826" i="7"/>
  <c r="T829" i="7"/>
  <c r="T823" i="7"/>
  <c r="U823" i="7" s="1"/>
  <c r="AC7" i="7" l="1"/>
  <c r="AD7" i="7"/>
  <c r="AE7" i="7"/>
  <c r="AC8" i="7"/>
  <c r="AD8" i="7"/>
  <c r="AE8" i="7"/>
  <c r="AC9" i="7"/>
  <c r="AD9" i="7"/>
  <c r="AE9" i="7"/>
  <c r="AC10" i="7"/>
  <c r="AD10" i="7"/>
  <c r="AE10" i="7"/>
  <c r="AC11" i="7"/>
  <c r="AD11" i="7"/>
  <c r="AE11" i="7"/>
  <c r="AC12" i="7"/>
  <c r="AD12" i="7"/>
  <c r="AE12" i="7"/>
  <c r="AC13" i="7"/>
  <c r="AD13" i="7"/>
  <c r="AE13" i="7"/>
  <c r="AC14" i="7"/>
  <c r="AD14" i="7"/>
  <c r="AE14" i="7"/>
  <c r="AC15" i="7"/>
  <c r="AD15" i="7"/>
  <c r="AE15" i="7"/>
  <c r="AC16" i="7"/>
  <c r="AD16" i="7"/>
  <c r="AE16" i="7"/>
  <c r="AC17" i="7"/>
  <c r="AD17" i="7"/>
  <c r="AE17" i="7"/>
  <c r="AC18" i="7"/>
  <c r="AD18" i="7"/>
  <c r="AE18" i="7"/>
  <c r="AC19" i="7"/>
  <c r="AD19" i="7"/>
  <c r="AE19" i="7"/>
  <c r="AC20" i="7"/>
  <c r="AD20" i="7"/>
  <c r="AE20" i="7"/>
  <c r="AC21" i="7"/>
  <c r="AD21" i="7"/>
  <c r="AE21" i="7"/>
  <c r="AC22" i="7"/>
  <c r="AD22" i="7"/>
  <c r="AE22" i="7"/>
  <c r="AC23" i="7"/>
  <c r="AD23" i="7"/>
  <c r="AE23" i="7"/>
  <c r="AC24" i="7"/>
  <c r="AD24" i="7"/>
  <c r="AE24" i="7"/>
  <c r="AC25" i="7"/>
  <c r="AD25" i="7"/>
  <c r="AE25" i="7"/>
  <c r="AC26" i="7"/>
  <c r="AD26" i="7"/>
  <c r="AE26" i="7"/>
  <c r="AC27" i="7"/>
  <c r="AD27" i="7"/>
  <c r="AE27" i="7"/>
  <c r="AC28" i="7"/>
  <c r="AD28" i="7"/>
  <c r="AE28" i="7"/>
  <c r="AC29" i="7"/>
  <c r="AD29" i="7"/>
  <c r="AE29" i="7"/>
  <c r="AC30" i="7"/>
  <c r="AD30" i="7"/>
  <c r="AE30" i="7"/>
  <c r="AC31" i="7"/>
  <c r="AD31" i="7"/>
  <c r="AE31" i="7"/>
  <c r="AC32" i="7"/>
  <c r="AD32" i="7"/>
  <c r="AE32" i="7"/>
  <c r="AC33" i="7"/>
  <c r="AD33" i="7"/>
  <c r="AE33" i="7"/>
  <c r="AC34" i="7"/>
  <c r="AD34" i="7"/>
  <c r="AE34" i="7"/>
  <c r="AC35" i="7"/>
  <c r="AD35" i="7"/>
  <c r="AE35" i="7"/>
  <c r="AC36" i="7"/>
  <c r="AD36" i="7"/>
  <c r="AE36" i="7"/>
  <c r="AC37" i="7"/>
  <c r="AD37" i="7"/>
  <c r="AE37" i="7"/>
  <c r="AC38" i="7"/>
  <c r="AD38" i="7"/>
  <c r="AE38" i="7"/>
  <c r="AC39" i="7"/>
  <c r="AD39" i="7"/>
  <c r="AE39" i="7"/>
  <c r="AC40" i="7"/>
  <c r="AD40" i="7"/>
  <c r="AE40" i="7"/>
  <c r="AC41" i="7"/>
  <c r="AD41" i="7"/>
  <c r="AE41" i="7"/>
  <c r="AC42" i="7"/>
  <c r="AD42" i="7"/>
  <c r="AE42" i="7"/>
  <c r="AC43" i="7"/>
  <c r="AD43" i="7"/>
  <c r="AE43" i="7"/>
  <c r="AC44" i="7"/>
  <c r="AD44" i="7"/>
  <c r="AE44" i="7"/>
  <c r="AC45" i="7"/>
  <c r="AD45" i="7"/>
  <c r="AE45" i="7"/>
  <c r="AC46" i="7"/>
  <c r="AD46" i="7"/>
  <c r="AE46" i="7"/>
  <c r="AC47" i="7"/>
  <c r="AD47" i="7"/>
  <c r="AE47" i="7"/>
  <c r="AC48" i="7"/>
  <c r="AD48" i="7"/>
  <c r="AE48" i="7"/>
  <c r="AC49" i="7"/>
  <c r="AD49" i="7"/>
  <c r="AE49" i="7"/>
  <c r="AC50" i="7"/>
  <c r="AD50" i="7"/>
  <c r="AE50" i="7"/>
  <c r="AC51" i="7"/>
  <c r="AD51" i="7"/>
  <c r="AE51" i="7"/>
  <c r="AC52" i="7"/>
  <c r="AD52" i="7"/>
  <c r="AE52" i="7"/>
  <c r="AC53" i="7"/>
  <c r="AD53" i="7"/>
  <c r="AE53" i="7"/>
  <c r="AC54" i="7"/>
  <c r="AD54" i="7"/>
  <c r="AE54" i="7"/>
  <c r="AC56" i="7"/>
  <c r="AD56" i="7"/>
  <c r="AE56" i="7"/>
  <c r="AC55" i="7"/>
  <c r="AD55" i="7"/>
  <c r="AE55" i="7"/>
  <c r="AC57" i="7"/>
  <c r="AD57" i="7"/>
  <c r="AE57" i="7"/>
  <c r="AC58" i="7"/>
  <c r="AD58" i="7"/>
  <c r="AE58" i="7"/>
  <c r="AC59" i="7"/>
  <c r="AD59" i="7"/>
  <c r="AE59" i="7"/>
  <c r="AC60" i="7"/>
  <c r="AD60" i="7"/>
  <c r="AE60" i="7"/>
  <c r="AC61" i="7"/>
  <c r="AD61" i="7"/>
  <c r="AE61" i="7"/>
  <c r="AC62" i="7"/>
  <c r="AD62" i="7"/>
  <c r="AE62" i="7"/>
  <c r="AC63" i="7"/>
  <c r="AD63" i="7"/>
  <c r="AE63" i="7"/>
  <c r="AC64" i="7"/>
  <c r="AD64" i="7"/>
  <c r="AE64" i="7"/>
  <c r="AC65" i="7"/>
  <c r="AD65" i="7"/>
  <c r="AE65" i="7"/>
  <c r="AC67" i="7"/>
  <c r="AD67" i="7"/>
  <c r="AE67" i="7"/>
  <c r="AC66" i="7"/>
  <c r="AD66" i="7"/>
  <c r="AE66" i="7"/>
  <c r="AC68" i="7"/>
  <c r="AD68" i="7"/>
  <c r="AE68" i="7"/>
  <c r="AC69" i="7"/>
  <c r="AD69" i="7"/>
  <c r="AE69" i="7"/>
  <c r="AC70" i="7"/>
  <c r="AD70" i="7"/>
  <c r="AE70" i="7"/>
  <c r="AC71" i="7"/>
  <c r="AD71" i="7"/>
  <c r="AE71" i="7"/>
  <c r="AC72" i="7"/>
  <c r="AD72" i="7"/>
  <c r="AE72" i="7"/>
  <c r="AC73" i="7"/>
  <c r="AD73" i="7"/>
  <c r="AE73" i="7"/>
  <c r="AC74" i="7"/>
  <c r="AD74" i="7"/>
  <c r="AE74" i="7"/>
  <c r="AC75" i="7"/>
  <c r="AD75" i="7"/>
  <c r="AE75" i="7"/>
  <c r="AC76" i="7"/>
  <c r="AD76" i="7"/>
  <c r="AE76" i="7"/>
  <c r="AC77" i="7"/>
  <c r="AD77" i="7"/>
  <c r="AE77" i="7"/>
  <c r="AC78" i="7"/>
  <c r="AD78" i="7"/>
  <c r="AE78" i="7"/>
  <c r="AC79" i="7"/>
  <c r="AD79" i="7"/>
  <c r="AE79" i="7"/>
  <c r="AC80" i="7"/>
  <c r="AD80" i="7"/>
  <c r="AE80" i="7"/>
  <c r="AC81" i="7"/>
  <c r="AD81" i="7"/>
  <c r="AE81" i="7"/>
  <c r="AC83" i="7"/>
  <c r="AD83" i="7"/>
  <c r="AE83" i="7"/>
  <c r="AC82" i="7"/>
  <c r="AD82" i="7"/>
  <c r="AE82" i="7"/>
  <c r="AC84" i="7"/>
  <c r="AD84" i="7"/>
  <c r="AE84" i="7"/>
  <c r="AC85" i="7"/>
  <c r="AD85" i="7"/>
  <c r="AE85" i="7"/>
  <c r="AC86" i="7"/>
  <c r="AD86" i="7"/>
  <c r="AE86" i="7"/>
  <c r="AC87" i="7"/>
  <c r="AD87" i="7"/>
  <c r="AE87" i="7"/>
  <c r="AC88" i="7"/>
  <c r="AD88" i="7"/>
  <c r="AE88" i="7"/>
  <c r="AC89" i="7"/>
  <c r="AD89" i="7"/>
  <c r="AE89" i="7"/>
  <c r="AC90" i="7"/>
  <c r="AD90" i="7"/>
  <c r="AE90" i="7"/>
  <c r="AC91" i="7"/>
  <c r="AD91" i="7"/>
  <c r="AE91" i="7"/>
  <c r="AC92" i="7"/>
  <c r="AD92" i="7"/>
  <c r="AE92" i="7"/>
  <c r="AC93" i="7"/>
  <c r="AD93" i="7"/>
  <c r="AE93" i="7"/>
  <c r="AC94" i="7"/>
  <c r="AD94" i="7"/>
  <c r="AE94" i="7"/>
  <c r="AC95" i="7"/>
  <c r="AD95" i="7"/>
  <c r="AE95" i="7"/>
  <c r="AC96" i="7"/>
  <c r="AD96" i="7"/>
  <c r="AE96" i="7"/>
  <c r="AC97" i="7"/>
  <c r="AD97" i="7"/>
  <c r="AE97" i="7"/>
  <c r="AC98" i="7"/>
  <c r="AD98" i="7"/>
  <c r="AE98" i="7"/>
  <c r="AC99" i="7"/>
  <c r="AD99" i="7"/>
  <c r="AE99" i="7"/>
  <c r="AC100" i="7"/>
  <c r="AD100" i="7"/>
  <c r="AE100" i="7"/>
  <c r="AC101" i="7"/>
  <c r="AD101" i="7"/>
  <c r="AE101" i="7"/>
  <c r="AC102" i="7"/>
  <c r="AD102" i="7"/>
  <c r="AE102" i="7"/>
  <c r="AC103" i="7"/>
  <c r="AD103" i="7"/>
  <c r="AE103" i="7"/>
  <c r="AC104" i="7"/>
  <c r="AD104" i="7"/>
  <c r="AE104" i="7"/>
  <c r="AC105" i="7"/>
  <c r="AD105" i="7"/>
  <c r="AE105" i="7"/>
  <c r="AC106" i="7"/>
  <c r="AD106" i="7"/>
  <c r="AE106" i="7"/>
  <c r="AC107" i="7"/>
  <c r="AD107" i="7"/>
  <c r="AE107" i="7"/>
  <c r="AC108" i="7"/>
  <c r="AD108" i="7"/>
  <c r="AE108" i="7"/>
  <c r="AC109" i="7"/>
  <c r="AD109" i="7"/>
  <c r="AE109" i="7"/>
  <c r="AC110" i="7"/>
  <c r="AD110" i="7"/>
  <c r="AE110" i="7"/>
  <c r="AC111" i="7"/>
  <c r="AD111" i="7"/>
  <c r="AE111" i="7"/>
  <c r="AC112" i="7"/>
  <c r="AD112" i="7"/>
  <c r="AE112" i="7"/>
  <c r="AC113" i="7"/>
  <c r="AD113" i="7"/>
  <c r="AE113" i="7"/>
  <c r="AC114" i="7"/>
  <c r="AD114" i="7"/>
  <c r="AE114" i="7"/>
  <c r="AC115" i="7"/>
  <c r="AD115" i="7"/>
  <c r="AE115" i="7"/>
  <c r="AC116" i="7"/>
  <c r="AD116" i="7"/>
  <c r="AE116" i="7"/>
  <c r="AC117" i="7"/>
  <c r="AD117" i="7"/>
  <c r="AE117" i="7"/>
  <c r="AC118" i="7"/>
  <c r="AD118" i="7"/>
  <c r="AE118" i="7"/>
  <c r="AC119" i="7"/>
  <c r="AD119" i="7"/>
  <c r="AE119" i="7"/>
  <c r="AC120" i="7"/>
  <c r="AD120" i="7"/>
  <c r="AE120" i="7"/>
  <c r="AC121" i="7"/>
  <c r="AD121" i="7"/>
  <c r="AE121" i="7"/>
  <c r="AC122" i="7"/>
  <c r="AD122" i="7"/>
  <c r="AE122" i="7"/>
  <c r="AC123" i="7"/>
  <c r="AD123" i="7"/>
  <c r="AE123" i="7"/>
  <c r="AC124" i="7"/>
  <c r="AD124" i="7"/>
  <c r="AE124" i="7"/>
  <c r="AC125" i="7"/>
  <c r="AD125" i="7"/>
  <c r="AE125" i="7"/>
  <c r="AC126" i="7"/>
  <c r="AD126" i="7"/>
  <c r="AE126" i="7"/>
  <c r="AC127" i="7"/>
  <c r="AD127" i="7"/>
  <c r="AE127" i="7"/>
  <c r="AC128" i="7"/>
  <c r="AD128" i="7"/>
  <c r="AE128" i="7"/>
  <c r="AC129" i="7"/>
  <c r="AD129" i="7"/>
  <c r="AE129" i="7"/>
  <c r="AC130" i="7"/>
  <c r="AD130" i="7"/>
  <c r="AE130" i="7"/>
  <c r="AC131" i="7"/>
  <c r="AD131" i="7"/>
  <c r="AE131" i="7"/>
  <c r="AC132" i="7"/>
  <c r="AD132" i="7"/>
  <c r="AE132" i="7"/>
  <c r="AC133" i="7"/>
  <c r="AD133" i="7"/>
  <c r="AE133" i="7"/>
  <c r="AC134" i="7"/>
  <c r="AD134" i="7"/>
  <c r="AE134" i="7"/>
  <c r="AC135" i="7"/>
  <c r="AD135" i="7"/>
  <c r="AE135" i="7"/>
  <c r="AC136" i="7"/>
  <c r="AD136" i="7"/>
  <c r="AE136" i="7"/>
  <c r="AC137" i="7"/>
  <c r="AD137" i="7"/>
  <c r="AE137" i="7"/>
  <c r="AC138" i="7"/>
  <c r="AD138" i="7"/>
  <c r="AE138" i="7"/>
  <c r="AC139" i="7"/>
  <c r="AD139" i="7"/>
  <c r="AE139" i="7"/>
  <c r="AC140" i="7"/>
  <c r="AD140" i="7"/>
  <c r="AE140" i="7"/>
  <c r="AC141" i="7"/>
  <c r="AD141" i="7"/>
  <c r="AE141" i="7"/>
  <c r="AC142" i="7"/>
  <c r="AD142" i="7"/>
  <c r="AE142" i="7"/>
  <c r="AC143" i="7"/>
  <c r="AD143" i="7"/>
  <c r="AE143" i="7"/>
  <c r="AC144" i="7"/>
  <c r="AD144" i="7"/>
  <c r="AE144" i="7"/>
  <c r="AC145" i="7"/>
  <c r="AD145" i="7"/>
  <c r="AE145" i="7"/>
  <c r="AC146" i="7"/>
  <c r="AD146" i="7"/>
  <c r="AE146" i="7"/>
  <c r="AC147" i="7"/>
  <c r="AD147" i="7"/>
  <c r="AE147" i="7"/>
  <c r="AC148" i="7"/>
  <c r="AD148" i="7"/>
  <c r="AE148" i="7"/>
  <c r="AC149" i="7"/>
  <c r="AD149" i="7"/>
  <c r="AE149" i="7"/>
  <c r="AC150" i="7"/>
  <c r="AD150" i="7"/>
  <c r="AE150" i="7"/>
  <c r="AC151" i="7"/>
  <c r="AD151" i="7"/>
  <c r="AE151" i="7"/>
  <c r="AC152" i="7"/>
  <c r="AD152" i="7"/>
  <c r="AE152" i="7"/>
  <c r="AC153" i="7"/>
  <c r="AD153" i="7"/>
  <c r="AE153" i="7"/>
  <c r="AC154" i="7"/>
  <c r="AD154" i="7"/>
  <c r="AE154" i="7"/>
  <c r="AC155" i="7"/>
  <c r="AD155" i="7"/>
  <c r="AE155" i="7"/>
  <c r="AC156" i="7"/>
  <c r="AD156" i="7"/>
  <c r="AE156" i="7"/>
  <c r="AC157" i="7"/>
  <c r="AD157" i="7"/>
  <c r="AE157" i="7"/>
  <c r="AC158" i="7"/>
  <c r="AD158" i="7"/>
  <c r="AE158" i="7"/>
  <c r="AC159" i="7"/>
  <c r="AD159" i="7"/>
  <c r="AE159" i="7"/>
  <c r="AC160" i="7"/>
  <c r="AD160" i="7"/>
  <c r="AE160" i="7"/>
  <c r="AC161" i="7"/>
  <c r="AD161" i="7"/>
  <c r="AE161" i="7"/>
  <c r="AC162" i="7"/>
  <c r="AD162" i="7"/>
  <c r="AE162" i="7"/>
  <c r="AC163" i="7"/>
  <c r="AD163" i="7"/>
  <c r="AE163" i="7"/>
  <c r="AC164" i="7"/>
  <c r="AD164" i="7"/>
  <c r="AE164" i="7"/>
  <c r="AC165" i="7"/>
  <c r="AD165" i="7"/>
  <c r="AE165" i="7"/>
  <c r="AC166" i="7"/>
  <c r="AD166" i="7"/>
  <c r="AE166" i="7"/>
  <c r="AC167" i="7"/>
  <c r="AD167" i="7"/>
  <c r="AE167" i="7"/>
  <c r="AC168" i="7"/>
  <c r="AD168" i="7"/>
  <c r="AE168" i="7"/>
  <c r="AC169" i="7"/>
  <c r="AD169" i="7"/>
  <c r="AE169" i="7"/>
  <c r="AC170" i="7"/>
  <c r="AD170" i="7"/>
  <c r="AE170" i="7"/>
  <c r="AC171" i="7"/>
  <c r="AD171" i="7"/>
  <c r="AE171" i="7"/>
  <c r="AC172" i="7"/>
  <c r="AD172" i="7"/>
  <c r="AE172" i="7"/>
  <c r="AC173" i="7"/>
  <c r="AD173" i="7"/>
  <c r="AE173" i="7"/>
  <c r="AC174" i="7"/>
  <c r="AD174" i="7"/>
  <c r="AE174" i="7"/>
  <c r="AC175" i="7"/>
  <c r="AD175" i="7"/>
  <c r="AE175" i="7"/>
  <c r="AC176" i="7"/>
  <c r="AD176" i="7"/>
  <c r="AE176" i="7"/>
  <c r="AC177" i="7"/>
  <c r="AD177" i="7"/>
  <c r="AE177" i="7"/>
  <c r="AC178" i="7"/>
  <c r="AD178" i="7"/>
  <c r="AE178" i="7"/>
  <c r="AC179" i="7"/>
  <c r="AD179" i="7"/>
  <c r="AE179" i="7"/>
  <c r="AC180" i="7"/>
  <c r="AD180" i="7"/>
  <c r="AE180" i="7"/>
  <c r="AC181" i="7"/>
  <c r="AD181" i="7"/>
  <c r="AE181" i="7"/>
  <c r="AC182" i="7"/>
  <c r="AD182" i="7"/>
  <c r="AE182" i="7"/>
  <c r="AC183" i="7"/>
  <c r="AD183" i="7"/>
  <c r="AE183" i="7"/>
  <c r="AC184" i="7"/>
  <c r="AD184" i="7"/>
  <c r="AE184" i="7"/>
  <c r="AC186" i="7"/>
  <c r="AD186" i="7"/>
  <c r="AE186" i="7"/>
  <c r="AC185" i="7"/>
  <c r="AD185" i="7"/>
  <c r="AE185" i="7"/>
  <c r="AC187" i="7"/>
  <c r="AD187" i="7"/>
  <c r="AE187" i="7"/>
  <c r="AC188" i="7"/>
  <c r="AD188" i="7"/>
  <c r="AE188" i="7"/>
  <c r="AC189" i="7"/>
  <c r="AD189" i="7"/>
  <c r="AE189" i="7"/>
  <c r="AC190" i="7"/>
  <c r="AD190" i="7"/>
  <c r="AE190" i="7"/>
  <c r="AC191" i="7"/>
  <c r="AD191" i="7"/>
  <c r="AE191" i="7"/>
  <c r="AC192" i="7"/>
  <c r="AD192" i="7"/>
  <c r="AE192" i="7"/>
  <c r="AC193" i="7"/>
  <c r="AD193" i="7"/>
  <c r="AE193" i="7"/>
  <c r="AC194" i="7"/>
  <c r="AD194" i="7"/>
  <c r="AE194" i="7"/>
  <c r="AC195" i="7"/>
  <c r="AD195" i="7"/>
  <c r="AE195" i="7"/>
  <c r="AC196" i="7"/>
  <c r="AD196" i="7"/>
  <c r="AE196" i="7"/>
  <c r="AC197" i="7"/>
  <c r="AD197" i="7"/>
  <c r="AE197" i="7"/>
  <c r="AC198" i="7"/>
  <c r="AD198" i="7"/>
  <c r="AE198" i="7"/>
  <c r="AC199" i="7"/>
  <c r="AD199" i="7"/>
  <c r="AE199" i="7"/>
  <c r="AC200" i="7"/>
  <c r="AD200" i="7"/>
  <c r="AE200" i="7"/>
  <c r="AC201" i="7"/>
  <c r="AD201" i="7"/>
  <c r="AE201" i="7"/>
  <c r="AC202" i="7"/>
  <c r="AD202" i="7"/>
  <c r="AE202" i="7"/>
  <c r="AC203" i="7"/>
  <c r="AD203" i="7"/>
  <c r="AE203" i="7"/>
  <c r="AC204" i="7"/>
  <c r="AD204" i="7"/>
  <c r="AE204" i="7"/>
  <c r="AC205" i="7"/>
  <c r="AD205" i="7"/>
  <c r="AE205" i="7"/>
  <c r="AC206" i="7"/>
  <c r="AD206" i="7"/>
  <c r="AE206" i="7"/>
  <c r="AC207" i="7"/>
  <c r="AD207" i="7"/>
  <c r="AE207" i="7"/>
  <c r="AC208" i="7"/>
  <c r="AD208" i="7"/>
  <c r="AE208" i="7"/>
  <c r="AC209" i="7"/>
  <c r="AD209" i="7"/>
  <c r="AE209" i="7"/>
  <c r="AC210" i="7"/>
  <c r="AD210" i="7"/>
  <c r="AE210" i="7"/>
  <c r="AC211" i="7"/>
  <c r="AD211" i="7"/>
  <c r="AE211" i="7"/>
  <c r="AC212" i="7"/>
  <c r="AD212" i="7"/>
  <c r="AE212" i="7"/>
  <c r="AC213" i="7"/>
  <c r="AD213" i="7"/>
  <c r="AE213" i="7"/>
  <c r="AC214" i="7"/>
  <c r="AD214" i="7"/>
  <c r="AE214" i="7"/>
  <c r="AC215" i="7"/>
  <c r="AD215" i="7"/>
  <c r="AE215" i="7"/>
  <c r="AC216" i="7"/>
  <c r="AD216" i="7"/>
  <c r="AE216" i="7"/>
  <c r="AC217" i="7"/>
  <c r="AD217" i="7"/>
  <c r="AE217" i="7"/>
  <c r="AC218" i="7"/>
  <c r="AD218" i="7"/>
  <c r="AE218" i="7"/>
  <c r="AC219" i="7"/>
  <c r="AD219" i="7"/>
  <c r="AE219" i="7"/>
  <c r="AC220" i="7"/>
  <c r="AD220" i="7"/>
  <c r="AE220" i="7"/>
  <c r="AC221" i="7"/>
  <c r="AD221" i="7"/>
  <c r="AE221" i="7"/>
  <c r="AC222" i="7"/>
  <c r="AD222" i="7"/>
  <c r="AE222" i="7"/>
  <c r="AC223" i="7"/>
  <c r="AD223" i="7"/>
  <c r="AE223" i="7"/>
  <c r="AC224" i="7"/>
  <c r="AD224" i="7"/>
  <c r="AE224" i="7"/>
  <c r="AC225" i="7"/>
  <c r="AD225" i="7"/>
  <c r="AE225" i="7"/>
  <c r="AC226" i="7"/>
  <c r="AD226" i="7"/>
  <c r="AE226" i="7"/>
  <c r="AC227" i="7"/>
  <c r="AD227" i="7"/>
  <c r="AE227" i="7"/>
  <c r="AC228" i="7"/>
  <c r="AD228" i="7"/>
  <c r="AE228" i="7"/>
  <c r="AC229" i="7"/>
  <c r="AD229" i="7"/>
  <c r="AE229" i="7"/>
  <c r="AC230" i="7"/>
  <c r="AD230" i="7"/>
  <c r="AE230" i="7"/>
  <c r="AC231" i="7"/>
  <c r="AD231" i="7"/>
  <c r="AE231" i="7"/>
  <c r="AC232" i="7"/>
  <c r="AD232" i="7"/>
  <c r="AE232" i="7"/>
  <c r="AC233" i="7"/>
  <c r="AD233" i="7"/>
  <c r="AE233" i="7"/>
  <c r="AC234" i="7"/>
  <c r="AD234" i="7"/>
  <c r="AE234" i="7"/>
  <c r="AC235" i="7"/>
  <c r="AD235" i="7"/>
  <c r="AE235" i="7"/>
  <c r="AC236" i="7"/>
  <c r="AD236" i="7"/>
  <c r="AE236" i="7"/>
  <c r="AC237" i="7"/>
  <c r="AD237" i="7"/>
  <c r="AE237" i="7"/>
  <c r="AC238" i="7"/>
  <c r="AD238" i="7"/>
  <c r="AE238" i="7"/>
  <c r="AC239" i="7"/>
  <c r="AD239" i="7"/>
  <c r="AE239" i="7"/>
  <c r="AC240" i="7"/>
  <c r="AD240" i="7"/>
  <c r="AE240" i="7"/>
  <c r="AC241" i="7"/>
  <c r="AD241" i="7"/>
  <c r="AE241" i="7"/>
  <c r="AC242" i="7"/>
  <c r="AD242" i="7"/>
  <c r="AE242" i="7"/>
  <c r="AC243" i="7"/>
  <c r="AD243" i="7"/>
  <c r="AE243" i="7"/>
  <c r="AC244" i="7"/>
  <c r="AD244" i="7"/>
  <c r="AE244" i="7"/>
  <c r="AC245" i="7"/>
  <c r="AD245" i="7"/>
  <c r="AE245" i="7"/>
  <c r="AC246" i="7"/>
  <c r="AD246" i="7"/>
  <c r="AE246" i="7"/>
  <c r="AC247" i="7"/>
  <c r="AD247" i="7"/>
  <c r="AE247" i="7"/>
  <c r="AC248" i="7"/>
  <c r="AD248" i="7"/>
  <c r="AE248" i="7"/>
  <c r="AC249" i="7"/>
  <c r="AD249" i="7"/>
  <c r="AE249" i="7"/>
  <c r="AC250" i="7"/>
  <c r="AD250" i="7"/>
  <c r="AE250" i="7"/>
  <c r="AC251" i="7"/>
  <c r="AD251" i="7"/>
  <c r="AE251" i="7"/>
  <c r="AC252" i="7"/>
  <c r="AD252" i="7"/>
  <c r="AE252" i="7"/>
  <c r="AC253" i="7"/>
  <c r="AD253" i="7"/>
  <c r="AE253" i="7"/>
  <c r="AC254" i="7"/>
  <c r="AD254" i="7"/>
  <c r="AE254" i="7"/>
  <c r="AC255" i="7"/>
  <c r="AD255" i="7"/>
  <c r="AE255" i="7"/>
  <c r="AC256" i="7"/>
  <c r="AD256" i="7"/>
  <c r="AE256" i="7"/>
  <c r="AC257" i="7"/>
  <c r="AD257" i="7"/>
  <c r="AE257" i="7"/>
  <c r="AC258" i="7"/>
  <c r="AD258" i="7"/>
  <c r="AE258" i="7"/>
  <c r="AC259" i="7"/>
  <c r="AD259" i="7"/>
  <c r="AE259" i="7"/>
  <c r="AC260" i="7"/>
  <c r="AD260" i="7"/>
  <c r="AE260" i="7"/>
  <c r="AC261" i="7"/>
  <c r="AD261" i="7"/>
  <c r="AE261" i="7"/>
  <c r="AC262" i="7"/>
  <c r="AD262" i="7"/>
  <c r="AE262" i="7"/>
  <c r="AC264" i="7"/>
  <c r="AD264" i="7"/>
  <c r="AE264" i="7"/>
  <c r="AC263" i="7"/>
  <c r="AD263" i="7"/>
  <c r="AE263" i="7"/>
  <c r="AC265" i="7"/>
  <c r="AD265" i="7"/>
  <c r="AE265" i="7"/>
  <c r="AC266" i="7"/>
  <c r="AD266" i="7"/>
  <c r="AE266" i="7"/>
  <c r="AC267" i="7"/>
  <c r="AD267" i="7"/>
  <c r="AE267" i="7"/>
  <c r="AC268" i="7"/>
  <c r="AD268" i="7"/>
  <c r="AE268" i="7"/>
  <c r="AC269" i="7"/>
  <c r="AD269" i="7"/>
  <c r="AE269" i="7"/>
  <c r="AC270" i="7"/>
  <c r="AD270" i="7"/>
  <c r="AE270" i="7"/>
  <c r="AC271" i="7"/>
  <c r="AD271" i="7"/>
  <c r="AE271" i="7"/>
  <c r="AC272" i="7"/>
  <c r="AD272" i="7"/>
  <c r="AE272" i="7"/>
  <c r="AC273" i="7"/>
  <c r="AD273" i="7"/>
  <c r="AE273" i="7"/>
  <c r="AC274" i="7"/>
  <c r="AD274" i="7"/>
  <c r="AE274" i="7"/>
  <c r="AC275" i="7"/>
  <c r="AD275" i="7"/>
  <c r="AE275" i="7"/>
  <c r="AC276" i="7"/>
  <c r="AD276" i="7"/>
  <c r="AE276" i="7"/>
  <c r="AC277" i="7"/>
  <c r="AD277" i="7"/>
  <c r="AE277" i="7"/>
  <c r="AC278" i="7"/>
  <c r="AD278" i="7"/>
  <c r="AE278" i="7"/>
  <c r="AC279" i="7"/>
  <c r="AD279" i="7"/>
  <c r="AE279" i="7"/>
  <c r="AC280" i="7"/>
  <c r="AD280" i="7"/>
  <c r="AE280" i="7"/>
  <c r="AC281" i="7"/>
  <c r="AD281" i="7"/>
  <c r="AE281" i="7"/>
  <c r="AC282" i="7"/>
  <c r="AD282" i="7"/>
  <c r="AE282" i="7"/>
  <c r="AC283" i="7"/>
  <c r="AD283" i="7"/>
  <c r="AE283" i="7"/>
  <c r="AC284" i="7"/>
  <c r="AD284" i="7"/>
  <c r="AE284" i="7"/>
  <c r="AC285" i="7"/>
  <c r="AD285" i="7"/>
  <c r="AE285" i="7"/>
  <c r="AC286" i="7"/>
  <c r="AD286" i="7"/>
  <c r="AE286" i="7"/>
  <c r="AC287" i="7"/>
  <c r="AD287" i="7"/>
  <c r="AE287" i="7"/>
  <c r="AC288" i="7"/>
  <c r="AD288" i="7"/>
  <c r="AE288" i="7"/>
  <c r="AC289" i="7"/>
  <c r="AD289" i="7"/>
  <c r="AE289" i="7"/>
  <c r="AC290" i="7"/>
  <c r="AD290" i="7"/>
  <c r="AE290" i="7"/>
  <c r="AC291" i="7"/>
  <c r="AD291" i="7"/>
  <c r="AE291" i="7"/>
  <c r="AC292" i="7"/>
  <c r="AD292" i="7"/>
  <c r="AE292" i="7"/>
  <c r="AC293" i="7"/>
  <c r="AD293" i="7"/>
  <c r="AE293" i="7"/>
  <c r="AC294" i="7"/>
  <c r="AD294" i="7"/>
  <c r="AE294" i="7"/>
  <c r="AC295" i="7"/>
  <c r="AD295" i="7"/>
  <c r="AE295" i="7"/>
  <c r="AC296" i="7"/>
  <c r="AD296" i="7"/>
  <c r="AE296" i="7"/>
  <c r="AC297" i="7"/>
  <c r="AD297" i="7"/>
  <c r="AE297" i="7"/>
  <c r="AC298" i="7"/>
  <c r="AD298" i="7"/>
  <c r="AE298" i="7"/>
  <c r="AC299" i="7"/>
  <c r="AD299" i="7"/>
  <c r="AE299" i="7"/>
  <c r="AC300" i="7"/>
  <c r="AD300" i="7"/>
  <c r="AE300" i="7"/>
  <c r="AC301" i="7"/>
  <c r="AD301" i="7"/>
  <c r="AE301" i="7"/>
  <c r="AC302" i="7"/>
  <c r="AD302" i="7"/>
  <c r="AE302" i="7"/>
  <c r="AC303" i="7"/>
  <c r="AD303" i="7"/>
  <c r="AE303" i="7"/>
  <c r="AC304" i="7"/>
  <c r="AD304" i="7"/>
  <c r="AE304" i="7"/>
  <c r="AC305" i="7"/>
  <c r="AD305" i="7"/>
  <c r="AE305" i="7"/>
  <c r="AC306" i="7"/>
  <c r="AD306" i="7"/>
  <c r="AE306" i="7"/>
  <c r="AC307" i="7"/>
  <c r="AD307" i="7"/>
  <c r="AE307" i="7"/>
  <c r="AC308" i="7"/>
  <c r="AD308" i="7"/>
  <c r="AE308" i="7"/>
  <c r="AC309" i="7"/>
  <c r="AD309" i="7"/>
  <c r="AE309" i="7"/>
  <c r="AC310" i="7"/>
  <c r="AD310" i="7"/>
  <c r="AE310" i="7"/>
  <c r="AC311" i="7"/>
  <c r="AD311" i="7"/>
  <c r="AE311" i="7"/>
  <c r="AC312" i="7"/>
  <c r="AD312" i="7"/>
  <c r="AE312" i="7"/>
  <c r="AC313" i="7"/>
  <c r="AD313" i="7"/>
  <c r="AE313" i="7"/>
  <c r="AC314" i="7"/>
  <c r="AD314" i="7"/>
  <c r="AE314" i="7"/>
  <c r="AC315" i="7"/>
  <c r="AD315" i="7"/>
  <c r="AE315" i="7"/>
  <c r="AC316" i="7"/>
  <c r="AD316" i="7"/>
  <c r="AE316" i="7"/>
  <c r="AC317" i="7"/>
  <c r="AD317" i="7"/>
  <c r="AE317" i="7"/>
  <c r="AC318" i="7"/>
  <c r="AD318" i="7"/>
  <c r="AE318" i="7"/>
  <c r="AC319" i="7"/>
  <c r="AD319" i="7"/>
  <c r="AE319" i="7"/>
  <c r="AC320" i="7"/>
  <c r="AD320" i="7"/>
  <c r="AE320" i="7"/>
  <c r="AC321" i="7"/>
  <c r="AD321" i="7"/>
  <c r="AE321" i="7"/>
  <c r="AC322" i="7"/>
  <c r="AD322" i="7"/>
  <c r="AE322" i="7"/>
  <c r="AC323" i="7"/>
  <c r="AD323" i="7"/>
  <c r="AE323" i="7"/>
  <c r="AC325" i="7"/>
  <c r="AD325" i="7"/>
  <c r="AE325" i="7"/>
  <c r="AC324" i="7"/>
  <c r="AD324" i="7"/>
  <c r="AE324" i="7"/>
  <c r="AC326" i="7"/>
  <c r="AD326" i="7"/>
  <c r="AE326" i="7"/>
  <c r="AC327" i="7"/>
  <c r="AD327" i="7"/>
  <c r="AE327" i="7"/>
  <c r="AC328" i="7"/>
  <c r="AD328" i="7"/>
  <c r="AE328" i="7"/>
  <c r="AC329" i="7"/>
  <c r="AD329" i="7"/>
  <c r="AE329" i="7"/>
  <c r="AC330" i="7"/>
  <c r="AD330" i="7"/>
  <c r="AE330" i="7"/>
  <c r="AC331" i="7"/>
  <c r="AD331" i="7"/>
  <c r="AE331" i="7"/>
  <c r="AC332" i="7"/>
  <c r="AD332" i="7"/>
  <c r="AE332" i="7"/>
  <c r="AC333" i="7"/>
  <c r="AD333" i="7"/>
  <c r="AE333" i="7"/>
  <c r="AC335" i="7"/>
  <c r="AD335" i="7"/>
  <c r="AE335" i="7"/>
  <c r="AC334" i="7"/>
  <c r="AD334" i="7"/>
  <c r="AE334" i="7"/>
  <c r="AC336" i="7"/>
  <c r="AD336" i="7"/>
  <c r="AE336" i="7"/>
  <c r="AC338" i="7"/>
  <c r="AD338" i="7"/>
  <c r="AE338" i="7"/>
  <c r="AC337" i="7"/>
  <c r="AD337" i="7"/>
  <c r="AE337" i="7"/>
  <c r="AC339" i="7"/>
  <c r="AD339" i="7"/>
  <c r="AE339" i="7"/>
  <c r="AC340" i="7"/>
  <c r="AD340" i="7"/>
  <c r="AE340" i="7"/>
  <c r="AC341" i="7"/>
  <c r="AD341" i="7"/>
  <c r="AE341" i="7"/>
  <c r="AC342" i="7"/>
  <c r="AD342" i="7"/>
  <c r="AE342" i="7"/>
  <c r="AC343" i="7"/>
  <c r="AD343" i="7"/>
  <c r="AE343" i="7"/>
  <c r="AC344" i="7"/>
  <c r="AD344" i="7"/>
  <c r="AE344" i="7"/>
  <c r="AC345" i="7"/>
  <c r="AD345" i="7"/>
  <c r="AE345" i="7"/>
  <c r="AC346" i="7"/>
  <c r="AD346" i="7"/>
  <c r="AE346" i="7"/>
  <c r="AC347" i="7"/>
  <c r="AD347" i="7"/>
  <c r="AE347" i="7"/>
  <c r="AC348" i="7"/>
  <c r="AD348" i="7"/>
  <c r="AE348" i="7"/>
  <c r="AC349" i="7"/>
  <c r="AD349" i="7"/>
  <c r="AE349" i="7"/>
  <c r="AC350" i="7"/>
  <c r="AD350" i="7"/>
  <c r="AE350" i="7"/>
  <c r="AC351" i="7"/>
  <c r="AD351" i="7"/>
  <c r="AE351" i="7"/>
  <c r="AC352" i="7"/>
  <c r="AD352" i="7"/>
  <c r="AE352" i="7"/>
  <c r="AC353" i="7"/>
  <c r="AD353" i="7"/>
  <c r="AE353" i="7"/>
  <c r="AC354" i="7"/>
  <c r="AD354" i="7"/>
  <c r="AE354" i="7"/>
  <c r="AC355" i="7"/>
  <c r="AD355" i="7"/>
  <c r="AE355" i="7"/>
  <c r="AC356" i="7"/>
  <c r="AD356" i="7"/>
  <c r="AE356" i="7"/>
  <c r="AC357" i="7"/>
  <c r="AD357" i="7"/>
  <c r="AE357" i="7"/>
  <c r="AC358" i="7"/>
  <c r="AD358" i="7"/>
  <c r="AE358" i="7"/>
  <c r="AC359" i="7"/>
  <c r="AD359" i="7"/>
  <c r="AE359" i="7"/>
  <c r="AC361" i="7"/>
  <c r="AD361" i="7"/>
  <c r="AE361" i="7"/>
  <c r="AC360" i="7"/>
  <c r="AD360" i="7"/>
  <c r="AE360" i="7"/>
  <c r="AC362" i="7"/>
  <c r="AD362" i="7"/>
  <c r="AE362" i="7"/>
  <c r="AC363" i="7"/>
  <c r="AD363" i="7"/>
  <c r="AE363" i="7"/>
  <c r="AC364" i="7"/>
  <c r="AD364" i="7"/>
  <c r="AE364" i="7"/>
  <c r="AC365" i="7"/>
  <c r="AD365" i="7"/>
  <c r="AE365" i="7"/>
  <c r="AC366" i="7"/>
  <c r="AD366" i="7"/>
  <c r="AE366" i="7"/>
  <c r="AC367" i="7"/>
  <c r="AD367" i="7"/>
  <c r="AE367" i="7"/>
  <c r="AC368" i="7"/>
  <c r="AD368" i="7"/>
  <c r="AE368" i="7"/>
  <c r="AC369" i="7"/>
  <c r="AD369" i="7"/>
  <c r="AE369" i="7"/>
  <c r="AC370" i="7"/>
  <c r="AD370" i="7"/>
  <c r="AE370" i="7"/>
  <c r="AC371" i="7"/>
  <c r="AD371" i="7"/>
  <c r="AE371" i="7"/>
  <c r="AC372" i="7"/>
  <c r="AD372" i="7"/>
  <c r="AE372" i="7"/>
  <c r="AC373" i="7"/>
  <c r="AD373" i="7"/>
  <c r="AE373" i="7"/>
  <c r="AC374" i="7"/>
  <c r="AD374" i="7"/>
  <c r="AE374" i="7"/>
  <c r="AC375" i="7"/>
  <c r="AD375" i="7"/>
  <c r="AE375" i="7"/>
  <c r="AC376" i="7"/>
  <c r="AD376" i="7"/>
  <c r="AE376" i="7"/>
  <c r="AC377" i="7"/>
  <c r="AD377" i="7"/>
  <c r="AE377" i="7"/>
  <c r="AC378" i="7"/>
  <c r="AD378" i="7"/>
  <c r="AE378" i="7"/>
  <c r="AC379" i="7"/>
  <c r="AD379" i="7"/>
  <c r="AE379" i="7"/>
  <c r="AC380" i="7"/>
  <c r="AD380" i="7"/>
  <c r="AE380" i="7"/>
  <c r="AC381" i="7"/>
  <c r="AD381" i="7"/>
  <c r="AE381" i="7"/>
  <c r="AC382" i="7"/>
  <c r="AD382" i="7"/>
  <c r="AE382" i="7"/>
  <c r="AC383" i="7"/>
  <c r="AD383" i="7"/>
  <c r="AE383" i="7"/>
  <c r="AC384" i="7"/>
  <c r="AD384" i="7"/>
  <c r="AE384" i="7"/>
  <c r="AC385" i="7"/>
  <c r="AD385" i="7"/>
  <c r="AE385" i="7"/>
  <c r="AC386" i="7"/>
  <c r="AD386" i="7"/>
  <c r="AE386" i="7"/>
  <c r="AC387" i="7"/>
  <c r="AD387" i="7"/>
  <c r="AE387" i="7"/>
  <c r="AC388" i="7"/>
  <c r="AD388" i="7"/>
  <c r="AE388" i="7"/>
  <c r="AC389" i="7"/>
  <c r="AD389" i="7"/>
  <c r="AE389" i="7"/>
  <c r="AC390" i="7"/>
  <c r="AD390" i="7"/>
  <c r="AE390" i="7"/>
  <c r="AC391" i="7"/>
  <c r="AD391" i="7"/>
  <c r="AE391" i="7"/>
  <c r="AC392" i="7"/>
  <c r="AD392" i="7"/>
  <c r="AE392" i="7"/>
  <c r="AC393" i="7"/>
  <c r="AD393" i="7"/>
  <c r="AE393" i="7"/>
  <c r="AC394" i="7"/>
  <c r="AD394" i="7"/>
  <c r="AE394" i="7"/>
  <c r="AC395" i="7"/>
  <c r="AD395" i="7"/>
  <c r="AE395" i="7"/>
  <c r="AC396" i="7"/>
  <c r="AD396" i="7"/>
  <c r="AE396" i="7"/>
  <c r="AC397" i="7"/>
  <c r="AD397" i="7"/>
  <c r="AE397" i="7"/>
  <c r="AC398" i="7"/>
  <c r="AD398" i="7"/>
  <c r="AE398" i="7"/>
  <c r="AC399" i="7"/>
  <c r="AD399" i="7"/>
  <c r="AE399" i="7"/>
  <c r="AC400" i="7"/>
  <c r="AD400" i="7"/>
  <c r="AE400" i="7"/>
  <c r="AC401" i="7"/>
  <c r="AD401" i="7"/>
  <c r="AE401" i="7"/>
  <c r="AC402" i="7"/>
  <c r="AD402" i="7"/>
  <c r="AE402" i="7"/>
  <c r="AC403" i="7"/>
  <c r="AD403" i="7"/>
  <c r="AE403" i="7"/>
  <c r="AC404" i="7"/>
  <c r="AD404" i="7"/>
  <c r="AE404" i="7"/>
  <c r="AC405" i="7"/>
  <c r="AD405" i="7"/>
  <c r="AE405" i="7"/>
  <c r="AC406" i="7"/>
  <c r="AD406" i="7"/>
  <c r="AE406" i="7"/>
  <c r="AC407" i="7"/>
  <c r="AD407" i="7"/>
  <c r="AE407" i="7"/>
  <c r="AC408" i="7"/>
  <c r="AD408" i="7"/>
  <c r="AE408" i="7"/>
  <c r="AC409" i="7"/>
  <c r="AD409" i="7"/>
  <c r="AE409" i="7"/>
  <c r="AC410" i="7"/>
  <c r="AD410" i="7"/>
  <c r="AE410" i="7"/>
  <c r="AC411" i="7"/>
  <c r="AD411" i="7"/>
  <c r="AE411" i="7"/>
  <c r="AC412" i="7"/>
  <c r="AD412" i="7"/>
  <c r="AE412" i="7"/>
  <c r="AC413" i="7"/>
  <c r="AD413" i="7"/>
  <c r="AE413" i="7"/>
  <c r="AC414" i="7"/>
  <c r="AD414" i="7"/>
  <c r="AE414" i="7"/>
  <c r="AC415" i="7"/>
  <c r="AD415" i="7"/>
  <c r="AE415" i="7"/>
  <c r="AC416" i="7"/>
  <c r="AD416" i="7"/>
  <c r="AE416" i="7"/>
  <c r="AC417" i="7"/>
  <c r="AD417" i="7"/>
  <c r="AE417" i="7"/>
  <c r="AC418" i="7"/>
  <c r="AD418" i="7"/>
  <c r="AE418" i="7"/>
  <c r="AC419" i="7"/>
  <c r="AD419" i="7"/>
  <c r="AE419" i="7"/>
  <c r="AC420" i="7"/>
  <c r="AD420" i="7"/>
  <c r="AE420" i="7"/>
  <c r="AC421" i="7"/>
  <c r="AD421" i="7"/>
  <c r="AE421" i="7"/>
  <c r="AC422" i="7"/>
  <c r="AD422" i="7"/>
  <c r="AE422" i="7"/>
  <c r="AC423" i="7"/>
  <c r="AD423" i="7"/>
  <c r="AE423" i="7"/>
  <c r="AC424" i="7"/>
  <c r="AD424" i="7"/>
  <c r="AE424" i="7"/>
  <c r="AC425" i="7"/>
  <c r="AD425" i="7"/>
  <c r="AE425" i="7"/>
  <c r="AC426" i="7"/>
  <c r="AD426" i="7"/>
  <c r="AE426" i="7"/>
  <c r="AC427" i="7"/>
  <c r="AD427" i="7"/>
  <c r="AE427" i="7"/>
  <c r="AC428" i="7"/>
  <c r="AD428" i="7"/>
  <c r="AE428" i="7"/>
  <c r="AC429" i="7"/>
  <c r="AD429" i="7"/>
  <c r="AE429" i="7"/>
  <c r="AC430" i="7"/>
  <c r="AD430" i="7"/>
  <c r="AE430" i="7"/>
  <c r="AC431" i="7"/>
  <c r="AD431" i="7"/>
  <c r="AE431" i="7"/>
  <c r="AC432" i="7"/>
  <c r="AD432" i="7"/>
  <c r="AE432" i="7"/>
  <c r="AC433" i="7"/>
  <c r="AD433" i="7"/>
  <c r="AE433" i="7"/>
  <c r="AC434" i="7"/>
  <c r="AD434" i="7"/>
  <c r="AE434" i="7"/>
  <c r="AC435" i="7"/>
  <c r="AD435" i="7"/>
  <c r="AE435" i="7"/>
  <c r="AC436" i="7"/>
  <c r="AD436" i="7"/>
  <c r="AE436" i="7"/>
  <c r="AC437" i="7"/>
  <c r="AD437" i="7"/>
  <c r="AE437" i="7"/>
  <c r="AC438" i="7"/>
  <c r="AD438" i="7"/>
  <c r="AE438" i="7"/>
  <c r="AC439" i="7"/>
  <c r="AD439" i="7"/>
  <c r="AE439" i="7"/>
  <c r="AC440" i="7"/>
  <c r="AD440" i="7"/>
  <c r="AE440" i="7"/>
  <c r="AC441" i="7"/>
  <c r="AD441" i="7"/>
  <c r="AE441" i="7"/>
  <c r="AC442" i="7"/>
  <c r="AD442" i="7"/>
  <c r="AE442" i="7"/>
  <c r="AC443" i="7"/>
  <c r="AD443" i="7"/>
  <c r="AE443" i="7"/>
  <c r="AC444" i="7"/>
  <c r="AD444" i="7"/>
  <c r="AE444" i="7"/>
  <c r="AC445" i="7"/>
  <c r="AD445" i="7"/>
  <c r="AE445" i="7"/>
  <c r="AC446" i="7"/>
  <c r="AD446" i="7"/>
  <c r="AE446" i="7"/>
  <c r="AC447" i="7"/>
  <c r="AD447" i="7"/>
  <c r="AE447" i="7"/>
  <c r="AC448" i="7"/>
  <c r="AD448" i="7"/>
  <c r="AE448" i="7"/>
  <c r="AC449" i="7"/>
  <c r="AD449" i="7"/>
  <c r="AE449" i="7"/>
  <c r="AC450" i="7"/>
  <c r="AD450" i="7"/>
  <c r="AE450" i="7"/>
  <c r="AC451" i="7"/>
  <c r="AD451" i="7"/>
  <c r="AE451" i="7"/>
  <c r="AC452" i="7"/>
  <c r="AD452" i="7"/>
  <c r="AE452" i="7"/>
  <c r="AC453" i="7"/>
  <c r="AD453" i="7"/>
  <c r="AE453" i="7"/>
  <c r="AC454" i="7"/>
  <c r="AD454" i="7"/>
  <c r="AE454" i="7"/>
  <c r="AC455" i="7"/>
  <c r="AD455" i="7"/>
  <c r="AE455" i="7"/>
  <c r="AC456" i="7"/>
  <c r="AD456" i="7"/>
  <c r="AE456" i="7"/>
  <c r="AC457" i="7"/>
  <c r="AD457" i="7"/>
  <c r="AE457" i="7"/>
  <c r="AC458" i="7"/>
  <c r="AD458" i="7"/>
  <c r="AE458" i="7"/>
  <c r="AC459" i="7"/>
  <c r="AD459" i="7"/>
  <c r="AE459" i="7"/>
  <c r="AC460" i="7"/>
  <c r="AD460" i="7"/>
  <c r="AE460" i="7"/>
  <c r="AC461" i="7"/>
  <c r="AD461" i="7"/>
  <c r="AE461" i="7"/>
  <c r="AC462" i="7"/>
  <c r="AD462" i="7"/>
  <c r="AE462" i="7"/>
  <c r="AC463" i="7"/>
  <c r="AD463" i="7"/>
  <c r="AE463" i="7"/>
  <c r="AC464" i="7"/>
  <c r="AD464" i="7"/>
  <c r="AE464" i="7"/>
  <c r="AC465" i="7"/>
  <c r="AD465" i="7"/>
  <c r="AE465" i="7"/>
  <c r="AC466" i="7"/>
  <c r="AD466" i="7"/>
  <c r="AE466" i="7"/>
  <c r="AC467" i="7"/>
  <c r="AD467" i="7"/>
  <c r="AE467" i="7"/>
  <c r="AC468" i="7"/>
  <c r="AD468" i="7"/>
  <c r="AE468" i="7"/>
  <c r="AC469" i="7"/>
  <c r="AD469" i="7"/>
  <c r="AE469" i="7"/>
  <c r="AC470" i="7"/>
  <c r="AD470" i="7"/>
  <c r="AE470" i="7"/>
  <c r="AC471" i="7"/>
  <c r="AD471" i="7"/>
  <c r="AE471" i="7"/>
  <c r="AC472" i="7"/>
  <c r="AD472" i="7"/>
  <c r="AE472" i="7"/>
  <c r="AC473" i="7"/>
  <c r="AD473" i="7"/>
  <c r="AE473" i="7"/>
  <c r="AC474" i="7"/>
  <c r="AD474" i="7"/>
  <c r="AE474" i="7"/>
  <c r="AC475" i="7"/>
  <c r="AD475" i="7"/>
  <c r="AE475" i="7"/>
  <c r="AC476" i="7"/>
  <c r="AD476" i="7"/>
  <c r="AE476" i="7"/>
  <c r="AC477" i="7"/>
  <c r="AD477" i="7"/>
  <c r="AE477" i="7"/>
  <c r="AC478" i="7"/>
  <c r="AD478" i="7"/>
  <c r="AE478" i="7"/>
  <c r="AC479" i="7"/>
  <c r="AD479" i="7"/>
  <c r="AE479" i="7"/>
  <c r="AC480" i="7"/>
  <c r="AD480" i="7"/>
  <c r="AE480" i="7"/>
  <c r="AC481" i="7"/>
  <c r="AD481" i="7"/>
  <c r="AE481" i="7"/>
  <c r="AC482" i="7"/>
  <c r="AD482" i="7"/>
  <c r="AE482" i="7"/>
  <c r="AC483" i="7"/>
  <c r="AD483" i="7"/>
  <c r="AE483" i="7"/>
  <c r="AC484" i="7"/>
  <c r="AD484" i="7"/>
  <c r="AE484" i="7"/>
  <c r="AC485" i="7"/>
  <c r="AD485" i="7"/>
  <c r="AE485" i="7"/>
  <c r="AC486" i="7"/>
  <c r="AD486" i="7"/>
  <c r="AE486" i="7"/>
  <c r="AC487" i="7"/>
  <c r="AD487" i="7"/>
  <c r="AE487" i="7"/>
  <c r="AC488" i="7"/>
  <c r="AD488" i="7"/>
  <c r="AE488" i="7"/>
  <c r="AC489" i="7"/>
  <c r="AD489" i="7"/>
  <c r="AE489" i="7"/>
  <c r="AC490" i="7"/>
  <c r="AD490" i="7"/>
  <c r="AE490" i="7"/>
  <c r="AC491" i="7"/>
  <c r="AD491" i="7"/>
  <c r="AE491" i="7"/>
  <c r="AC492" i="7"/>
  <c r="AD492" i="7"/>
  <c r="AE492" i="7"/>
  <c r="AC493" i="7"/>
  <c r="AD493" i="7"/>
  <c r="AE493" i="7"/>
  <c r="AC494" i="7"/>
  <c r="AD494" i="7"/>
  <c r="AE494" i="7"/>
  <c r="AC495" i="7"/>
  <c r="AD495" i="7"/>
  <c r="AE495" i="7"/>
  <c r="AC496" i="7"/>
  <c r="AD496" i="7"/>
  <c r="AE496" i="7"/>
  <c r="AC497" i="7"/>
  <c r="AD497" i="7"/>
  <c r="AE497" i="7"/>
  <c r="AC498" i="7"/>
  <c r="AD498" i="7"/>
  <c r="AE498" i="7"/>
  <c r="AC499" i="7"/>
  <c r="AD499" i="7"/>
  <c r="AE499" i="7"/>
  <c r="AC501" i="7"/>
  <c r="AD501" i="7"/>
  <c r="AE501" i="7"/>
  <c r="AC500" i="7"/>
  <c r="AD500" i="7"/>
  <c r="AE500" i="7"/>
  <c r="AC502" i="7"/>
  <c r="AD502" i="7"/>
  <c r="AE502" i="7"/>
  <c r="AC503" i="7"/>
  <c r="AD503" i="7"/>
  <c r="AE503" i="7"/>
  <c r="AC504" i="7"/>
  <c r="AD504" i="7"/>
  <c r="AE504" i="7"/>
  <c r="AC505" i="7"/>
  <c r="AD505" i="7"/>
  <c r="AE505" i="7"/>
  <c r="AC506" i="7"/>
  <c r="AD506" i="7"/>
  <c r="AE506" i="7"/>
  <c r="AC507" i="7"/>
  <c r="AD507" i="7"/>
  <c r="AE507" i="7"/>
  <c r="AC508" i="7"/>
  <c r="AD508" i="7"/>
  <c r="AE508" i="7"/>
  <c r="AC509" i="7"/>
  <c r="AD509" i="7"/>
  <c r="AE509" i="7"/>
  <c r="AC510" i="7"/>
  <c r="AD510" i="7"/>
  <c r="AE510" i="7"/>
  <c r="AC511" i="7"/>
  <c r="AD511" i="7"/>
  <c r="AE511" i="7"/>
  <c r="AC512" i="7"/>
  <c r="AD512" i="7"/>
  <c r="AE512" i="7"/>
  <c r="AC513" i="7"/>
  <c r="AD513" i="7"/>
  <c r="AE513" i="7"/>
  <c r="AC514" i="7"/>
  <c r="AD514" i="7"/>
  <c r="AE514" i="7"/>
  <c r="AC516" i="7"/>
  <c r="AD516" i="7"/>
  <c r="AE516" i="7"/>
  <c r="AC515" i="7"/>
  <c r="AD515" i="7"/>
  <c r="AE515" i="7"/>
  <c r="AC517" i="7"/>
  <c r="AD517" i="7"/>
  <c r="AE517" i="7"/>
  <c r="AC518" i="7"/>
  <c r="AD518" i="7"/>
  <c r="AE518" i="7"/>
  <c r="AC519" i="7"/>
  <c r="AD519" i="7"/>
  <c r="AE519" i="7"/>
  <c r="AC520" i="7"/>
  <c r="AD520" i="7"/>
  <c r="AE520" i="7"/>
  <c r="AC521" i="7"/>
  <c r="AD521" i="7"/>
  <c r="AE521" i="7"/>
  <c r="AC522" i="7"/>
  <c r="AD522" i="7"/>
  <c r="AE522" i="7"/>
  <c r="AC523" i="7"/>
  <c r="AD523" i="7"/>
  <c r="AE523" i="7"/>
  <c r="AC524" i="7"/>
  <c r="AD524" i="7"/>
  <c r="AE524" i="7"/>
  <c r="AC525" i="7"/>
  <c r="AD525" i="7"/>
  <c r="AE525" i="7"/>
  <c r="AC526" i="7"/>
  <c r="AD526" i="7"/>
  <c r="AE526" i="7"/>
  <c r="AC527" i="7"/>
  <c r="AD527" i="7"/>
  <c r="AE527" i="7"/>
  <c r="AC528" i="7"/>
  <c r="AD528" i="7"/>
  <c r="AE528" i="7"/>
  <c r="AC529" i="7"/>
  <c r="AD529" i="7"/>
  <c r="AE529" i="7"/>
  <c r="AC531" i="7"/>
  <c r="AD531" i="7"/>
  <c r="AE531" i="7"/>
  <c r="AC530" i="7"/>
  <c r="AD530" i="7"/>
  <c r="AE530" i="7"/>
  <c r="AC532" i="7"/>
  <c r="AD532" i="7"/>
  <c r="AE532" i="7"/>
  <c r="AC533" i="7"/>
  <c r="AD533" i="7"/>
  <c r="AE533" i="7"/>
  <c r="AC534" i="7"/>
  <c r="AD534" i="7"/>
  <c r="AE534" i="7"/>
  <c r="AC535" i="7"/>
  <c r="AD535" i="7"/>
  <c r="AE535" i="7"/>
  <c r="AC536" i="7"/>
  <c r="AD536" i="7"/>
  <c r="AE536" i="7"/>
  <c r="AC538" i="7"/>
  <c r="AD538" i="7"/>
  <c r="AE538" i="7"/>
  <c r="AC537" i="7"/>
  <c r="AD537" i="7"/>
  <c r="AE537" i="7"/>
  <c r="AC539" i="7"/>
  <c r="AD539" i="7"/>
  <c r="AE539" i="7"/>
  <c r="AC540" i="7"/>
  <c r="AD540" i="7"/>
  <c r="AE540" i="7"/>
  <c r="AC541" i="7"/>
  <c r="AD541" i="7"/>
  <c r="AE541" i="7"/>
  <c r="AC542" i="7"/>
  <c r="AD542" i="7"/>
  <c r="AE542" i="7"/>
  <c r="AC543" i="7"/>
  <c r="AD543" i="7"/>
  <c r="AE543" i="7"/>
  <c r="AC544" i="7"/>
  <c r="AD544" i="7"/>
  <c r="AE544" i="7"/>
  <c r="AC545" i="7"/>
  <c r="AD545" i="7"/>
  <c r="AE545" i="7"/>
  <c r="AC546" i="7"/>
  <c r="AD546" i="7"/>
  <c r="AE546" i="7"/>
  <c r="AC547" i="7"/>
  <c r="AD547" i="7"/>
  <c r="AE547" i="7"/>
  <c r="AC548" i="7"/>
  <c r="AD548" i="7"/>
  <c r="AE548" i="7"/>
  <c r="AC549" i="7"/>
  <c r="AD549" i="7"/>
  <c r="AE549" i="7"/>
  <c r="AC550" i="7"/>
  <c r="AD550" i="7"/>
  <c r="AE550" i="7"/>
  <c r="AC551" i="7"/>
  <c r="AD551" i="7"/>
  <c r="AE551" i="7"/>
  <c r="AC552" i="7"/>
  <c r="AD552" i="7"/>
  <c r="AE552" i="7"/>
  <c r="AC553" i="7"/>
  <c r="AD553" i="7"/>
  <c r="AE553" i="7"/>
  <c r="AC554" i="7"/>
  <c r="AD554" i="7"/>
  <c r="AE554" i="7"/>
  <c r="AC555" i="7"/>
  <c r="AD555" i="7"/>
  <c r="AE555" i="7"/>
  <c r="AC556" i="7"/>
  <c r="AD556" i="7"/>
  <c r="AE556" i="7"/>
  <c r="AC557" i="7"/>
  <c r="AD557" i="7"/>
  <c r="AE557" i="7"/>
  <c r="AC558" i="7"/>
  <c r="AD558" i="7"/>
  <c r="AE558" i="7"/>
  <c r="AC559" i="7"/>
  <c r="AD559" i="7"/>
  <c r="AE559" i="7"/>
  <c r="AC560" i="7"/>
  <c r="AD560" i="7"/>
  <c r="AE560" i="7"/>
  <c r="AC561" i="7"/>
  <c r="AD561" i="7"/>
  <c r="AE561" i="7"/>
  <c r="AC562" i="7"/>
  <c r="AD562" i="7"/>
  <c r="AE562" i="7"/>
  <c r="AC563" i="7"/>
  <c r="AD563" i="7"/>
  <c r="AE563" i="7"/>
  <c r="AC565" i="7"/>
  <c r="AD565" i="7"/>
  <c r="AE565" i="7"/>
  <c r="AC564" i="7"/>
  <c r="AD564" i="7"/>
  <c r="AE564" i="7"/>
  <c r="AC566" i="7"/>
  <c r="AD566" i="7"/>
  <c r="AE566" i="7"/>
  <c r="AC567" i="7"/>
  <c r="AD567" i="7"/>
  <c r="AE567" i="7"/>
  <c r="AC568" i="7"/>
  <c r="AD568" i="7"/>
  <c r="AE568" i="7"/>
  <c r="AC569" i="7"/>
  <c r="AD569" i="7"/>
  <c r="AE569" i="7"/>
  <c r="AC570" i="7"/>
  <c r="AD570" i="7"/>
  <c r="AE570" i="7"/>
  <c r="AC571" i="7"/>
  <c r="AD571" i="7"/>
  <c r="AE571" i="7"/>
  <c r="AC572" i="7"/>
  <c r="AD572" i="7"/>
  <c r="AE572" i="7"/>
  <c r="AC573" i="7"/>
  <c r="AD573" i="7"/>
  <c r="AE573" i="7"/>
  <c r="AC574" i="7"/>
  <c r="AD574" i="7"/>
  <c r="AE574" i="7"/>
  <c r="AC575" i="7"/>
  <c r="AD575" i="7"/>
  <c r="AE575" i="7"/>
  <c r="AC576" i="7"/>
  <c r="AD576" i="7"/>
  <c r="AE576" i="7"/>
  <c r="AC577" i="7"/>
  <c r="AD577" i="7"/>
  <c r="AE577" i="7"/>
  <c r="AC578" i="7"/>
  <c r="AD578" i="7"/>
  <c r="AE578" i="7"/>
  <c r="AC579" i="7"/>
  <c r="AD579" i="7"/>
  <c r="AE579" i="7"/>
  <c r="AC580" i="7"/>
  <c r="AD580" i="7"/>
  <c r="AE580" i="7"/>
  <c r="AC581" i="7"/>
  <c r="AD581" i="7"/>
  <c r="AE581" i="7"/>
  <c r="AC582" i="7"/>
  <c r="AD582" i="7"/>
  <c r="AE582" i="7"/>
  <c r="AC583" i="7"/>
  <c r="AD583" i="7"/>
  <c r="AE583" i="7"/>
  <c r="AC584" i="7"/>
  <c r="AD584" i="7"/>
  <c r="AE584" i="7"/>
  <c r="AC585" i="7"/>
  <c r="AD585" i="7"/>
  <c r="AE585" i="7"/>
  <c r="AC586" i="7"/>
  <c r="AD586" i="7"/>
  <c r="AE586" i="7"/>
  <c r="AC587" i="7"/>
  <c r="AD587" i="7"/>
  <c r="AE587" i="7"/>
  <c r="AC588" i="7"/>
  <c r="AD588" i="7"/>
  <c r="AE588" i="7"/>
  <c r="AC589" i="7"/>
  <c r="AD589" i="7"/>
  <c r="AE589" i="7"/>
  <c r="AC590" i="7"/>
  <c r="AD590" i="7"/>
  <c r="AE590" i="7"/>
  <c r="AC591" i="7"/>
  <c r="AD591" i="7"/>
  <c r="AE591" i="7"/>
  <c r="AC592" i="7"/>
  <c r="AD592" i="7"/>
  <c r="AE592" i="7"/>
  <c r="AC593" i="7"/>
  <c r="AD593" i="7"/>
  <c r="AE593" i="7"/>
  <c r="AC594" i="7"/>
  <c r="AD594" i="7"/>
  <c r="AE594" i="7"/>
  <c r="AC595" i="7"/>
  <c r="AD595" i="7"/>
  <c r="AE595" i="7"/>
  <c r="AC596" i="7"/>
  <c r="AD596" i="7"/>
  <c r="AE596" i="7"/>
  <c r="AC597" i="7"/>
  <c r="AD597" i="7"/>
  <c r="AE597" i="7"/>
  <c r="AC598" i="7"/>
  <c r="AD598" i="7"/>
  <c r="AE598" i="7"/>
  <c r="AC599" i="7"/>
  <c r="AD599" i="7"/>
  <c r="AE599" i="7"/>
  <c r="AC601" i="7"/>
  <c r="AD601" i="7"/>
  <c r="AE601" i="7"/>
  <c r="AC600" i="7"/>
  <c r="AD600" i="7"/>
  <c r="AE600" i="7"/>
  <c r="AC603" i="7"/>
  <c r="AD603" i="7"/>
  <c r="AE603" i="7"/>
  <c r="AC602" i="7"/>
  <c r="AD602" i="7"/>
  <c r="AE602" i="7"/>
  <c r="AC605" i="7"/>
  <c r="AD605" i="7"/>
  <c r="AE605" i="7"/>
  <c r="AC604" i="7"/>
  <c r="AD604" i="7"/>
  <c r="AE604" i="7"/>
  <c r="AC606" i="7"/>
  <c r="AD606" i="7"/>
  <c r="AE606" i="7"/>
  <c r="AC607" i="7"/>
  <c r="AD607" i="7"/>
  <c r="AE607" i="7"/>
  <c r="AC608" i="7"/>
  <c r="AD608" i="7"/>
  <c r="AE608" i="7"/>
  <c r="AC609" i="7"/>
  <c r="AD609" i="7"/>
  <c r="AE609" i="7"/>
  <c r="AC610" i="7"/>
  <c r="AD610" i="7"/>
  <c r="AE610" i="7"/>
  <c r="AC611" i="7"/>
  <c r="AD611" i="7"/>
  <c r="AE611" i="7"/>
  <c r="AC612" i="7"/>
  <c r="AD612" i="7"/>
  <c r="AE612" i="7"/>
  <c r="AC613" i="7"/>
  <c r="AD613" i="7"/>
  <c r="AE613" i="7"/>
  <c r="AC614" i="7"/>
  <c r="AD614" i="7"/>
  <c r="AE614" i="7"/>
  <c r="AC615" i="7"/>
  <c r="AD615" i="7"/>
  <c r="AE615" i="7"/>
  <c r="AC616" i="7"/>
  <c r="AD616" i="7"/>
  <c r="AE616" i="7"/>
  <c r="AC617" i="7"/>
  <c r="AD617" i="7"/>
  <c r="AE617" i="7"/>
  <c r="AC618" i="7"/>
  <c r="AD618" i="7"/>
  <c r="AE618" i="7"/>
  <c r="AC619" i="7"/>
  <c r="AD619" i="7"/>
  <c r="AE619" i="7"/>
  <c r="AC620" i="7"/>
  <c r="AD620" i="7"/>
  <c r="AE620" i="7"/>
  <c r="AC621" i="7"/>
  <c r="AD621" i="7"/>
  <c r="AE621" i="7"/>
  <c r="AC622" i="7"/>
  <c r="AD622" i="7"/>
  <c r="AE622" i="7"/>
  <c r="AC623" i="7"/>
  <c r="AD623" i="7"/>
  <c r="AE623" i="7"/>
  <c r="AC624" i="7"/>
  <c r="AD624" i="7"/>
  <c r="AE624" i="7"/>
  <c r="AC625" i="7"/>
  <c r="AD625" i="7"/>
  <c r="AE625" i="7"/>
  <c r="AC626" i="7"/>
  <c r="AD626" i="7"/>
  <c r="AE626" i="7"/>
  <c r="AC628" i="7"/>
  <c r="AD628" i="7"/>
  <c r="AE628" i="7"/>
  <c r="AC627" i="7"/>
  <c r="AD627" i="7"/>
  <c r="AE627" i="7"/>
  <c r="AC630" i="7"/>
  <c r="AD630" i="7"/>
  <c r="AE630" i="7"/>
  <c r="AC629" i="7"/>
  <c r="AD629" i="7"/>
  <c r="AE629" i="7"/>
  <c r="AC631" i="7"/>
  <c r="AD631" i="7"/>
  <c r="AE631" i="7"/>
  <c r="AC632" i="7"/>
  <c r="AD632" i="7"/>
  <c r="AE632" i="7"/>
  <c r="AC633" i="7"/>
  <c r="AD633" i="7"/>
  <c r="AE633" i="7"/>
  <c r="AC635" i="7"/>
  <c r="AD635" i="7"/>
  <c r="AE635" i="7"/>
  <c r="AC634" i="7"/>
  <c r="AD634" i="7"/>
  <c r="AE634" i="7"/>
  <c r="AC636" i="7"/>
  <c r="AD636" i="7"/>
  <c r="AE636" i="7"/>
  <c r="AC637" i="7"/>
  <c r="AD637" i="7"/>
  <c r="AE637" i="7"/>
  <c r="AC638" i="7"/>
  <c r="AD638" i="7"/>
  <c r="AE638" i="7"/>
  <c r="AC639" i="7"/>
  <c r="AD639" i="7"/>
  <c r="AE639" i="7"/>
  <c r="AC640" i="7"/>
  <c r="AD640" i="7"/>
  <c r="AE640" i="7"/>
  <c r="AC641" i="7"/>
  <c r="AD641" i="7"/>
  <c r="AE641" i="7"/>
  <c r="AC642" i="7"/>
  <c r="AD642" i="7"/>
  <c r="AE642" i="7"/>
  <c r="AC643" i="7"/>
  <c r="AD643" i="7"/>
  <c r="AE643" i="7"/>
  <c r="AC644" i="7"/>
  <c r="AD644" i="7"/>
  <c r="AE644" i="7"/>
  <c r="AC645" i="7"/>
  <c r="AD645" i="7"/>
  <c r="AE645" i="7"/>
  <c r="AC646" i="7"/>
  <c r="AD646" i="7"/>
  <c r="AE646" i="7"/>
  <c r="AC647" i="7"/>
  <c r="AD647" i="7"/>
  <c r="AE647" i="7"/>
  <c r="AC648" i="7"/>
  <c r="AD648" i="7"/>
  <c r="AE648" i="7"/>
  <c r="AC649" i="7"/>
  <c r="AD649" i="7"/>
  <c r="AE649" i="7"/>
  <c r="AC651" i="7"/>
  <c r="AD651" i="7"/>
  <c r="AE651" i="7"/>
  <c r="AC650" i="7"/>
  <c r="AD650" i="7"/>
  <c r="AE650" i="7"/>
  <c r="AC652" i="7"/>
  <c r="AD652" i="7"/>
  <c r="AE652" i="7"/>
  <c r="AC653" i="7"/>
  <c r="AD653" i="7"/>
  <c r="AE653" i="7"/>
  <c r="AC654" i="7"/>
  <c r="AD654" i="7"/>
  <c r="AE654" i="7"/>
  <c r="AC655" i="7"/>
  <c r="AD655" i="7"/>
  <c r="AE655" i="7"/>
  <c r="AC656" i="7"/>
  <c r="AD656" i="7"/>
  <c r="AE656" i="7"/>
  <c r="AC657" i="7"/>
  <c r="AD657" i="7"/>
  <c r="AE657" i="7"/>
  <c r="AC658" i="7"/>
  <c r="AD658" i="7"/>
  <c r="AE658" i="7"/>
  <c r="AC659" i="7"/>
  <c r="AD659" i="7"/>
  <c r="AE659" i="7"/>
  <c r="AC660" i="7"/>
  <c r="AD660" i="7"/>
  <c r="AE660" i="7"/>
  <c r="AC661" i="7"/>
  <c r="AD661" i="7"/>
  <c r="AE661" i="7"/>
  <c r="AC662" i="7"/>
  <c r="AD662" i="7"/>
  <c r="AE662" i="7"/>
  <c r="AC663" i="7"/>
  <c r="AD663" i="7"/>
  <c r="AE663" i="7"/>
  <c r="AC664" i="7"/>
  <c r="AD664" i="7"/>
  <c r="AE664" i="7"/>
  <c r="AC665" i="7"/>
  <c r="AD665" i="7"/>
  <c r="AE665" i="7"/>
  <c r="AC666" i="7"/>
  <c r="AD666" i="7"/>
  <c r="AE666" i="7"/>
  <c r="AC667" i="7"/>
  <c r="AD667" i="7"/>
  <c r="AE667" i="7"/>
  <c r="AC668" i="7"/>
  <c r="AD668" i="7"/>
  <c r="AE668" i="7"/>
  <c r="AC669" i="7"/>
  <c r="AD669" i="7"/>
  <c r="AE669" i="7"/>
  <c r="AC670" i="7"/>
  <c r="AD670" i="7"/>
  <c r="AE670" i="7"/>
  <c r="AC671" i="7"/>
  <c r="AD671" i="7"/>
  <c r="AE671" i="7"/>
  <c r="AC672" i="7"/>
  <c r="AD672" i="7"/>
  <c r="AE672" i="7"/>
  <c r="AC673" i="7"/>
  <c r="AD673" i="7"/>
  <c r="AE673" i="7"/>
  <c r="AC674" i="7"/>
  <c r="AD674" i="7"/>
  <c r="AE674" i="7"/>
  <c r="AC675" i="7"/>
  <c r="AD675" i="7"/>
  <c r="AE675" i="7"/>
  <c r="AC676" i="7"/>
  <c r="AD676" i="7"/>
  <c r="AE676" i="7"/>
  <c r="AC677" i="7"/>
  <c r="AD677" i="7"/>
  <c r="AE677" i="7"/>
  <c r="AC678" i="7"/>
  <c r="AD678" i="7"/>
  <c r="AE678" i="7"/>
  <c r="AC679" i="7"/>
  <c r="AD679" i="7"/>
  <c r="AE679" i="7"/>
  <c r="AC680" i="7"/>
  <c r="AD680" i="7"/>
  <c r="AE680" i="7"/>
  <c r="AC681" i="7"/>
  <c r="AD681" i="7"/>
  <c r="AE681" i="7"/>
  <c r="AC682" i="7"/>
  <c r="AD682" i="7"/>
  <c r="AE682" i="7"/>
  <c r="AC683" i="7"/>
  <c r="AD683" i="7"/>
  <c r="AE683" i="7"/>
  <c r="AC684" i="7"/>
  <c r="AD684" i="7"/>
  <c r="AE684" i="7"/>
  <c r="AC685" i="7"/>
  <c r="AD685" i="7"/>
  <c r="AE685" i="7"/>
  <c r="AC686" i="7"/>
  <c r="AD686" i="7"/>
  <c r="AE686" i="7"/>
  <c r="AC687" i="7"/>
  <c r="AD687" i="7"/>
  <c r="AE687" i="7"/>
  <c r="AC688" i="7"/>
  <c r="AD688" i="7"/>
  <c r="AE688" i="7"/>
  <c r="AC689" i="7"/>
  <c r="AD689" i="7"/>
  <c r="AE689" i="7"/>
  <c r="AC690" i="7"/>
  <c r="AD690" i="7"/>
  <c r="AE690" i="7"/>
  <c r="AC691" i="7"/>
  <c r="AD691" i="7"/>
  <c r="AE691" i="7"/>
  <c r="AC692" i="7"/>
  <c r="AD692" i="7"/>
  <c r="AE692" i="7"/>
  <c r="AC693" i="7"/>
  <c r="AD693" i="7"/>
  <c r="AE693" i="7"/>
  <c r="AC694" i="7"/>
  <c r="AD694" i="7"/>
  <c r="AE694" i="7"/>
  <c r="AC695" i="7"/>
  <c r="AD695" i="7"/>
  <c r="AE695" i="7"/>
  <c r="AC696" i="7"/>
  <c r="AD696" i="7"/>
  <c r="AE696" i="7"/>
  <c r="AC697" i="7"/>
  <c r="AD697" i="7"/>
  <c r="AE697" i="7"/>
  <c r="AC698" i="7"/>
  <c r="AD698" i="7"/>
  <c r="AE698" i="7"/>
  <c r="AC699" i="7"/>
  <c r="AD699" i="7"/>
  <c r="AE699" i="7"/>
  <c r="AC700" i="7"/>
  <c r="AD700" i="7"/>
  <c r="AE700" i="7"/>
  <c r="AC701" i="7"/>
  <c r="AD701" i="7"/>
  <c r="AE701" i="7"/>
  <c r="AC702" i="7"/>
  <c r="AD702" i="7"/>
  <c r="AE702" i="7"/>
  <c r="AC703" i="7"/>
  <c r="AD703" i="7"/>
  <c r="AE703" i="7"/>
  <c r="AC704" i="7"/>
  <c r="AD704" i="7"/>
  <c r="AE704" i="7"/>
  <c r="AC705" i="7"/>
  <c r="AD705" i="7"/>
  <c r="AE705" i="7"/>
  <c r="AC706" i="7"/>
  <c r="AD706" i="7"/>
  <c r="AE706" i="7"/>
  <c r="AC707" i="7"/>
  <c r="AD707" i="7"/>
  <c r="AE707" i="7"/>
  <c r="AC708" i="7"/>
  <c r="AD708" i="7"/>
  <c r="AE708" i="7"/>
  <c r="AC709" i="7"/>
  <c r="AD709" i="7"/>
  <c r="AE709" i="7"/>
  <c r="AC710" i="7"/>
  <c r="AD710" i="7"/>
  <c r="AE710" i="7"/>
  <c r="AC711" i="7"/>
  <c r="AD711" i="7"/>
  <c r="AE711" i="7"/>
  <c r="AC712" i="7"/>
  <c r="AD712" i="7"/>
  <c r="AE712" i="7"/>
  <c r="AC713" i="7"/>
  <c r="AD713" i="7"/>
  <c r="AE713" i="7"/>
  <c r="AC714" i="7"/>
  <c r="AD714" i="7"/>
  <c r="AE714" i="7"/>
  <c r="AC715" i="7"/>
  <c r="AD715" i="7"/>
  <c r="AE715" i="7"/>
  <c r="AC716" i="7"/>
  <c r="AD716" i="7"/>
  <c r="AE716" i="7"/>
  <c r="AC717" i="7"/>
  <c r="AD717" i="7"/>
  <c r="AE717" i="7"/>
  <c r="AC718" i="7"/>
  <c r="AD718" i="7"/>
  <c r="AE718" i="7"/>
  <c r="AC719" i="7"/>
  <c r="AD719" i="7"/>
  <c r="AE719" i="7"/>
  <c r="AC720" i="7"/>
  <c r="AD720" i="7"/>
  <c r="AE720" i="7"/>
  <c r="AC721" i="7"/>
  <c r="AD721" i="7"/>
  <c r="AE721" i="7"/>
  <c r="AC722" i="7"/>
  <c r="AD722" i="7"/>
  <c r="AE722" i="7"/>
  <c r="AC723" i="7"/>
  <c r="AD723" i="7"/>
  <c r="AE723" i="7"/>
  <c r="AC724" i="7"/>
  <c r="AD724" i="7"/>
  <c r="AE724" i="7"/>
  <c r="AC725" i="7"/>
  <c r="AD725" i="7"/>
  <c r="AE725" i="7"/>
  <c r="AC726" i="7"/>
  <c r="AD726" i="7"/>
  <c r="AE726" i="7"/>
  <c r="AC727" i="7"/>
  <c r="AD727" i="7"/>
  <c r="AE727" i="7"/>
  <c r="AC728" i="7"/>
  <c r="AD728" i="7"/>
  <c r="AE728" i="7"/>
  <c r="AC729" i="7"/>
  <c r="AD729" i="7"/>
  <c r="AE729" i="7"/>
  <c r="AC730" i="7"/>
  <c r="AD730" i="7"/>
  <c r="AE730" i="7"/>
  <c r="AC731" i="7"/>
  <c r="AD731" i="7"/>
  <c r="AE731" i="7"/>
  <c r="AC732" i="7"/>
  <c r="AD732" i="7"/>
  <c r="AE732" i="7"/>
  <c r="AC733" i="7"/>
  <c r="AD733" i="7"/>
  <c r="AE733" i="7"/>
  <c r="AC734" i="7"/>
  <c r="AD734" i="7"/>
  <c r="AE734" i="7"/>
  <c r="AC735" i="7"/>
  <c r="AD735" i="7"/>
  <c r="AE735" i="7"/>
  <c r="AC736" i="7"/>
  <c r="AD736" i="7"/>
  <c r="AE736" i="7"/>
  <c r="AC737" i="7"/>
  <c r="AD737" i="7"/>
  <c r="AE737" i="7"/>
  <c r="AC738" i="7"/>
  <c r="AD738" i="7"/>
  <c r="AE738" i="7"/>
  <c r="AC739" i="7"/>
  <c r="AD739" i="7"/>
  <c r="AE739" i="7"/>
  <c r="AC740" i="7"/>
  <c r="AD740" i="7"/>
  <c r="AE740" i="7"/>
  <c r="AC741" i="7"/>
  <c r="AD741" i="7"/>
  <c r="AE741" i="7"/>
  <c r="AC742" i="7"/>
  <c r="AD742" i="7"/>
  <c r="AE742" i="7"/>
  <c r="AC743" i="7"/>
  <c r="AD743" i="7"/>
  <c r="AE743" i="7"/>
  <c r="AC744" i="7"/>
  <c r="AD744" i="7"/>
  <c r="AE744" i="7"/>
  <c r="AC745" i="7"/>
  <c r="AD745" i="7"/>
  <c r="AE745" i="7"/>
  <c r="AC746" i="7"/>
  <c r="AD746" i="7"/>
  <c r="AE746" i="7"/>
  <c r="AC747" i="7"/>
  <c r="AD747" i="7"/>
  <c r="AE747" i="7"/>
  <c r="AC748" i="7"/>
  <c r="AD748" i="7"/>
  <c r="AE748" i="7"/>
  <c r="AC749" i="7"/>
  <c r="AD749" i="7"/>
  <c r="AE749" i="7"/>
  <c r="AC750" i="7"/>
  <c r="AD750" i="7"/>
  <c r="AE750" i="7"/>
  <c r="AC751" i="7"/>
  <c r="AD751" i="7"/>
  <c r="AE751" i="7"/>
  <c r="AC752" i="7"/>
  <c r="AD752" i="7"/>
  <c r="AE752" i="7"/>
  <c r="AC753" i="7"/>
  <c r="AD753" i="7"/>
  <c r="AE753" i="7"/>
  <c r="AC754" i="7"/>
  <c r="AD754" i="7"/>
  <c r="AE754" i="7"/>
  <c r="AC755" i="7"/>
  <c r="AD755" i="7"/>
  <c r="AE755" i="7"/>
  <c r="AC756" i="7"/>
  <c r="AD756" i="7"/>
  <c r="AE756" i="7"/>
  <c r="AC757" i="7"/>
  <c r="AD757" i="7"/>
  <c r="AE757" i="7"/>
  <c r="AC758" i="7"/>
  <c r="AD758" i="7"/>
  <c r="AE758" i="7"/>
  <c r="AC759" i="7"/>
  <c r="AD759" i="7"/>
  <c r="AE759" i="7"/>
  <c r="AC760" i="7"/>
  <c r="AD760" i="7"/>
  <c r="AE760" i="7"/>
  <c r="AC761" i="7"/>
  <c r="AD761" i="7"/>
  <c r="AE761" i="7"/>
  <c r="AC762" i="7"/>
  <c r="AD762" i="7"/>
  <c r="AE762" i="7"/>
  <c r="AC763" i="7"/>
  <c r="AD763" i="7"/>
  <c r="AE763" i="7"/>
  <c r="AC764" i="7"/>
  <c r="AD764" i="7"/>
  <c r="AE764" i="7"/>
  <c r="AC765" i="7"/>
  <c r="AD765" i="7"/>
  <c r="AE765" i="7"/>
  <c r="AC766" i="7"/>
  <c r="AD766" i="7"/>
  <c r="AE766" i="7"/>
  <c r="AC767" i="7"/>
  <c r="AD767" i="7"/>
  <c r="AE767" i="7"/>
  <c r="AC768" i="7"/>
  <c r="AD768" i="7"/>
  <c r="AE768" i="7"/>
  <c r="AC769" i="7"/>
  <c r="AD769" i="7"/>
  <c r="AE769" i="7"/>
  <c r="AC771" i="7"/>
  <c r="AD771" i="7"/>
  <c r="AE771" i="7"/>
  <c r="AC772" i="7"/>
  <c r="AD772" i="7"/>
  <c r="AE772" i="7"/>
  <c r="AC773" i="7"/>
  <c r="AD773" i="7"/>
  <c r="AE773" i="7"/>
  <c r="AC774" i="7"/>
  <c r="AD774" i="7"/>
  <c r="AE774" i="7"/>
  <c r="AC775" i="7"/>
  <c r="AD775" i="7"/>
  <c r="AE775" i="7"/>
  <c r="AC776" i="7"/>
  <c r="AD776" i="7"/>
  <c r="AE776" i="7"/>
  <c r="AC777" i="7"/>
  <c r="AD777" i="7"/>
  <c r="AE777" i="7"/>
  <c r="AC778" i="7"/>
  <c r="AD778" i="7"/>
  <c r="AE778" i="7"/>
  <c r="AC779" i="7"/>
  <c r="AD779" i="7"/>
  <c r="AE779" i="7"/>
  <c r="AC780" i="7"/>
  <c r="AD780" i="7"/>
  <c r="AE780" i="7"/>
  <c r="AC781" i="7"/>
  <c r="AD781" i="7"/>
  <c r="AE781" i="7"/>
  <c r="AC782" i="7"/>
  <c r="AD782" i="7"/>
  <c r="AE782" i="7"/>
  <c r="AC783" i="7"/>
  <c r="AD783" i="7"/>
  <c r="AE783" i="7"/>
  <c r="AC784" i="7"/>
  <c r="AD784" i="7"/>
  <c r="AE784" i="7"/>
  <c r="AC785" i="7"/>
  <c r="AD785" i="7"/>
  <c r="AE785" i="7"/>
  <c r="AC786" i="7"/>
  <c r="AD786" i="7"/>
  <c r="AE786" i="7"/>
  <c r="AC787" i="7"/>
  <c r="AD787" i="7"/>
  <c r="AE787" i="7"/>
  <c r="AC788" i="7"/>
  <c r="AD788" i="7"/>
  <c r="AE788" i="7"/>
  <c r="AC789" i="7"/>
  <c r="AD789" i="7"/>
  <c r="AE789" i="7"/>
  <c r="AC790" i="7"/>
  <c r="AD790" i="7"/>
  <c r="AE790" i="7"/>
  <c r="AC791" i="7"/>
  <c r="AD791" i="7"/>
  <c r="AE791" i="7"/>
  <c r="AC792" i="7"/>
  <c r="AD792" i="7"/>
  <c r="AE792" i="7"/>
  <c r="AC793" i="7"/>
  <c r="AD793" i="7"/>
  <c r="AE793" i="7"/>
  <c r="AC794" i="7"/>
  <c r="AD794" i="7"/>
  <c r="AE794" i="7"/>
  <c r="AC795" i="7"/>
  <c r="AD795" i="7"/>
  <c r="AE795" i="7"/>
  <c r="AC796" i="7"/>
  <c r="AD796" i="7"/>
  <c r="AE796" i="7"/>
  <c r="AC797" i="7"/>
  <c r="AD797" i="7"/>
  <c r="AE797" i="7"/>
  <c r="AC798" i="7"/>
  <c r="AD798" i="7"/>
  <c r="AE798" i="7"/>
  <c r="AC799" i="7"/>
  <c r="AD799" i="7"/>
  <c r="AE799" i="7"/>
  <c r="AC800" i="7"/>
  <c r="AD800" i="7"/>
  <c r="AE800" i="7"/>
  <c r="AC801" i="7"/>
  <c r="AD801" i="7"/>
  <c r="AE801" i="7"/>
  <c r="AC802" i="7"/>
  <c r="AD802" i="7"/>
  <c r="AE802" i="7"/>
  <c r="AC803" i="7"/>
  <c r="AD803" i="7"/>
  <c r="AE803" i="7"/>
  <c r="AC804" i="7"/>
  <c r="AD804" i="7"/>
  <c r="AE804" i="7"/>
  <c r="AC805" i="7"/>
  <c r="AD805" i="7"/>
  <c r="AE805" i="7"/>
  <c r="AC806" i="7"/>
  <c r="AD806" i="7"/>
  <c r="AE806" i="7"/>
  <c r="AC807" i="7"/>
  <c r="AD807" i="7"/>
  <c r="AE807" i="7"/>
  <c r="AC808" i="7"/>
  <c r="AD808" i="7"/>
  <c r="AE808" i="7"/>
  <c r="AC809" i="7"/>
  <c r="AD809" i="7"/>
  <c r="AE809" i="7"/>
  <c r="AC810" i="7"/>
  <c r="AD810" i="7"/>
  <c r="AE810" i="7"/>
  <c r="AC811" i="7"/>
  <c r="AD811" i="7"/>
  <c r="AE811" i="7"/>
  <c r="AC812" i="7"/>
  <c r="AD812" i="7"/>
  <c r="AE812" i="7"/>
  <c r="AC813" i="7"/>
  <c r="AD813" i="7"/>
  <c r="AE813" i="7"/>
  <c r="AC814" i="7"/>
  <c r="AD814" i="7"/>
  <c r="AE814" i="7"/>
  <c r="AC816" i="7"/>
  <c r="AD816" i="7"/>
  <c r="AE816" i="7"/>
  <c r="AC815" i="7"/>
  <c r="AD815" i="7"/>
  <c r="AE815" i="7"/>
  <c r="AC817" i="7"/>
  <c r="AD817" i="7"/>
  <c r="AE817" i="7"/>
  <c r="AC818" i="7"/>
  <c r="AD818" i="7"/>
  <c r="AE818" i="7"/>
  <c r="AC819" i="7"/>
  <c r="AD819" i="7"/>
  <c r="AE819" i="7"/>
  <c r="AC820" i="7"/>
  <c r="AD820" i="7"/>
  <c r="AE820" i="7"/>
  <c r="AC821" i="7"/>
  <c r="AD821" i="7"/>
  <c r="AE821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Y40" i="7"/>
  <c r="Y41" i="7"/>
  <c r="Y42" i="7"/>
  <c r="Y43" i="7"/>
  <c r="Y44" i="7"/>
  <c r="Y45" i="7"/>
  <c r="Y46" i="7"/>
  <c r="Y47" i="7"/>
  <c r="Y48" i="7"/>
  <c r="Y49" i="7"/>
  <c r="Y50" i="7"/>
  <c r="Y51" i="7"/>
  <c r="Y52" i="7"/>
  <c r="Y53" i="7"/>
  <c r="Y54" i="7"/>
  <c r="Y56" i="7"/>
  <c r="Y55" i="7"/>
  <c r="Y57" i="7"/>
  <c r="Y58" i="7"/>
  <c r="Y59" i="7"/>
  <c r="Y60" i="7"/>
  <c r="Y61" i="7"/>
  <c r="Y62" i="7"/>
  <c r="Y63" i="7"/>
  <c r="Y64" i="7"/>
  <c r="Y65" i="7"/>
  <c r="Y67" i="7"/>
  <c r="Y66" i="7"/>
  <c r="Y68" i="7"/>
  <c r="Y69" i="7"/>
  <c r="Y70" i="7"/>
  <c r="Y71" i="7"/>
  <c r="Y72" i="7"/>
  <c r="Y73" i="7"/>
  <c r="Y74" i="7"/>
  <c r="Y75" i="7"/>
  <c r="Y76" i="7"/>
  <c r="Y77" i="7"/>
  <c r="Y78" i="7"/>
  <c r="Y79" i="7"/>
  <c r="Y80" i="7"/>
  <c r="Y81" i="7"/>
  <c r="Y83" i="7"/>
  <c r="Y82" i="7"/>
  <c r="Y84" i="7"/>
  <c r="Y85" i="7"/>
  <c r="Y86" i="7"/>
  <c r="Y87" i="7"/>
  <c r="Y88" i="7"/>
  <c r="Y89" i="7"/>
  <c r="Y90" i="7"/>
  <c r="Y91" i="7"/>
  <c r="Y92" i="7"/>
  <c r="Y93" i="7"/>
  <c r="Y94" i="7"/>
  <c r="Y95" i="7"/>
  <c r="Y96" i="7"/>
  <c r="Y97" i="7"/>
  <c r="Y98" i="7"/>
  <c r="Y99" i="7"/>
  <c r="Y100" i="7"/>
  <c r="Y101" i="7"/>
  <c r="Y102" i="7"/>
  <c r="Y103" i="7"/>
  <c r="Y104" i="7"/>
  <c r="Y105" i="7"/>
  <c r="Y106" i="7"/>
  <c r="Y107" i="7"/>
  <c r="Y108" i="7"/>
  <c r="Y109" i="7"/>
  <c r="Y110" i="7"/>
  <c r="Y111" i="7"/>
  <c r="Y112" i="7"/>
  <c r="Y113" i="7"/>
  <c r="Y114" i="7"/>
  <c r="Y115" i="7"/>
  <c r="Y116" i="7"/>
  <c r="Y117" i="7"/>
  <c r="Y118" i="7"/>
  <c r="Y119" i="7"/>
  <c r="Y120" i="7"/>
  <c r="Y121" i="7"/>
  <c r="Y122" i="7"/>
  <c r="Y123" i="7"/>
  <c r="Y124" i="7"/>
  <c r="Y125" i="7"/>
  <c r="Y126" i="7"/>
  <c r="Y127" i="7"/>
  <c r="Y128" i="7"/>
  <c r="Y129" i="7"/>
  <c r="Y130" i="7"/>
  <c r="Y131" i="7"/>
  <c r="Y132" i="7"/>
  <c r="Y133" i="7"/>
  <c r="Y134" i="7"/>
  <c r="Y135" i="7"/>
  <c r="Y136" i="7"/>
  <c r="Y137" i="7"/>
  <c r="Y138" i="7"/>
  <c r="Y139" i="7"/>
  <c r="Y140" i="7"/>
  <c r="Y141" i="7"/>
  <c r="Y142" i="7"/>
  <c r="Y143" i="7"/>
  <c r="Y144" i="7"/>
  <c r="Y145" i="7"/>
  <c r="Y146" i="7"/>
  <c r="Y147" i="7"/>
  <c r="Y148" i="7"/>
  <c r="Y149" i="7"/>
  <c r="Y150" i="7"/>
  <c r="Y151" i="7"/>
  <c r="Y152" i="7"/>
  <c r="Y153" i="7"/>
  <c r="Y154" i="7"/>
  <c r="Y155" i="7"/>
  <c r="Y156" i="7"/>
  <c r="Y157" i="7"/>
  <c r="Y158" i="7"/>
  <c r="Y159" i="7"/>
  <c r="Y160" i="7"/>
  <c r="Y161" i="7"/>
  <c r="Y162" i="7"/>
  <c r="Y163" i="7"/>
  <c r="Y164" i="7"/>
  <c r="Y165" i="7"/>
  <c r="Y166" i="7"/>
  <c r="Y167" i="7"/>
  <c r="Y168" i="7"/>
  <c r="Y169" i="7"/>
  <c r="Y170" i="7"/>
  <c r="Y171" i="7"/>
  <c r="Y172" i="7"/>
  <c r="Y173" i="7"/>
  <c r="Y174" i="7"/>
  <c r="Y175" i="7"/>
  <c r="Y176" i="7"/>
  <c r="Y177" i="7"/>
  <c r="Y178" i="7"/>
  <c r="Y179" i="7"/>
  <c r="Y180" i="7"/>
  <c r="Y181" i="7"/>
  <c r="Y182" i="7"/>
  <c r="Y183" i="7"/>
  <c r="Y184" i="7"/>
  <c r="Y186" i="7"/>
  <c r="Y185" i="7"/>
  <c r="Y187" i="7"/>
  <c r="Y188" i="7"/>
  <c r="Y189" i="7"/>
  <c r="Y190" i="7"/>
  <c r="Y191" i="7"/>
  <c r="Y192" i="7"/>
  <c r="Y193" i="7"/>
  <c r="Y194" i="7"/>
  <c r="Y195" i="7"/>
  <c r="Y196" i="7"/>
  <c r="Y197" i="7"/>
  <c r="Y198" i="7"/>
  <c r="Y199" i="7"/>
  <c r="Y200" i="7"/>
  <c r="Y201" i="7"/>
  <c r="Y202" i="7"/>
  <c r="Y203" i="7"/>
  <c r="Y204" i="7"/>
  <c r="Y205" i="7"/>
  <c r="Y206" i="7"/>
  <c r="Y207" i="7"/>
  <c r="Y208" i="7"/>
  <c r="Y209" i="7"/>
  <c r="Y210" i="7"/>
  <c r="Y211" i="7"/>
  <c r="Y212" i="7"/>
  <c r="Y213" i="7"/>
  <c r="Y214" i="7"/>
  <c r="Y215" i="7"/>
  <c r="Y216" i="7"/>
  <c r="Y217" i="7"/>
  <c r="Y218" i="7"/>
  <c r="Y219" i="7"/>
  <c r="Y220" i="7"/>
  <c r="Y221" i="7"/>
  <c r="Y222" i="7"/>
  <c r="Y223" i="7"/>
  <c r="Y224" i="7"/>
  <c r="Y225" i="7"/>
  <c r="Y226" i="7"/>
  <c r="Y227" i="7"/>
  <c r="Y228" i="7"/>
  <c r="Y229" i="7"/>
  <c r="Y230" i="7"/>
  <c r="Y231" i="7"/>
  <c r="Y232" i="7"/>
  <c r="Y233" i="7"/>
  <c r="Y234" i="7"/>
  <c r="Y235" i="7"/>
  <c r="Y236" i="7"/>
  <c r="Y237" i="7"/>
  <c r="Y238" i="7"/>
  <c r="Y239" i="7"/>
  <c r="Y240" i="7"/>
  <c r="Y241" i="7"/>
  <c r="Y242" i="7"/>
  <c r="Y243" i="7"/>
  <c r="Y244" i="7"/>
  <c r="Y245" i="7"/>
  <c r="Y246" i="7"/>
  <c r="Y247" i="7"/>
  <c r="Y248" i="7"/>
  <c r="Y249" i="7"/>
  <c r="Y250" i="7"/>
  <c r="Y251" i="7"/>
  <c r="Y252" i="7"/>
  <c r="Y253" i="7"/>
  <c r="Y254" i="7"/>
  <c r="Y255" i="7"/>
  <c r="Y256" i="7"/>
  <c r="Y257" i="7"/>
  <c r="Y258" i="7"/>
  <c r="Y259" i="7"/>
  <c r="Y260" i="7"/>
  <c r="Y261" i="7"/>
  <c r="Y262" i="7"/>
  <c r="Y264" i="7"/>
  <c r="Y263" i="7"/>
  <c r="Y265" i="7"/>
  <c r="Y266" i="7"/>
  <c r="Y267" i="7"/>
  <c r="Y268" i="7"/>
  <c r="Y269" i="7"/>
  <c r="Y270" i="7"/>
  <c r="Y271" i="7"/>
  <c r="Y272" i="7"/>
  <c r="Y273" i="7"/>
  <c r="Y274" i="7"/>
  <c r="Y275" i="7"/>
  <c r="Y276" i="7"/>
  <c r="Y277" i="7"/>
  <c r="Y278" i="7"/>
  <c r="Y279" i="7"/>
  <c r="Y280" i="7"/>
  <c r="Y281" i="7"/>
  <c r="Y282" i="7"/>
  <c r="Y283" i="7"/>
  <c r="Y284" i="7"/>
  <c r="Y285" i="7"/>
  <c r="Y286" i="7"/>
  <c r="Y287" i="7"/>
  <c r="Y288" i="7"/>
  <c r="Y289" i="7"/>
  <c r="Y290" i="7"/>
  <c r="Y291" i="7"/>
  <c r="Y292" i="7"/>
  <c r="Y293" i="7"/>
  <c r="Y294" i="7"/>
  <c r="Y295" i="7"/>
  <c r="Y296" i="7"/>
  <c r="Y297" i="7"/>
  <c r="Y298" i="7"/>
  <c r="Y299" i="7"/>
  <c r="Y300" i="7"/>
  <c r="Y301" i="7"/>
  <c r="Y302" i="7"/>
  <c r="Y303" i="7"/>
  <c r="Y304" i="7"/>
  <c r="Y305" i="7"/>
  <c r="Y306" i="7"/>
  <c r="Y307" i="7"/>
  <c r="Y308" i="7"/>
  <c r="Y309" i="7"/>
  <c r="Y310" i="7"/>
  <c r="Y311" i="7"/>
  <c r="Y312" i="7"/>
  <c r="Y313" i="7"/>
  <c r="Y314" i="7"/>
  <c r="Y315" i="7"/>
  <c r="Y316" i="7"/>
  <c r="Y317" i="7"/>
  <c r="Y318" i="7"/>
  <c r="Y319" i="7"/>
  <c r="Y320" i="7"/>
  <c r="Y321" i="7"/>
  <c r="Y322" i="7"/>
  <c r="Y323" i="7"/>
  <c r="Y325" i="7"/>
  <c r="Y324" i="7"/>
  <c r="Y326" i="7"/>
  <c r="Y327" i="7"/>
  <c r="Y328" i="7"/>
  <c r="Y329" i="7"/>
  <c r="Y330" i="7"/>
  <c r="Y331" i="7"/>
  <c r="Y332" i="7"/>
  <c r="Y333" i="7"/>
  <c r="Y335" i="7"/>
  <c r="Y334" i="7"/>
  <c r="Y336" i="7"/>
  <c r="Y338" i="7"/>
  <c r="Y337" i="7"/>
  <c r="Y339" i="7"/>
  <c r="Y340" i="7"/>
  <c r="Y341" i="7"/>
  <c r="Y342" i="7"/>
  <c r="Y343" i="7"/>
  <c r="Y344" i="7"/>
  <c r="Y345" i="7"/>
  <c r="Y346" i="7"/>
  <c r="Y347" i="7"/>
  <c r="Y348" i="7"/>
  <c r="Y349" i="7"/>
  <c r="Y350" i="7"/>
  <c r="Y351" i="7"/>
  <c r="Y352" i="7"/>
  <c r="Y353" i="7"/>
  <c r="Y354" i="7"/>
  <c r="Y355" i="7"/>
  <c r="Y356" i="7"/>
  <c r="Y357" i="7"/>
  <c r="Y358" i="7"/>
  <c r="Y359" i="7"/>
  <c r="Y361" i="7"/>
  <c r="Y360" i="7"/>
  <c r="Y362" i="7"/>
  <c r="Y363" i="7"/>
  <c r="Y364" i="7"/>
  <c r="Y365" i="7"/>
  <c r="Y366" i="7"/>
  <c r="Y367" i="7"/>
  <c r="Y368" i="7"/>
  <c r="Y369" i="7"/>
  <c r="Y370" i="7"/>
  <c r="Y371" i="7"/>
  <c r="Y372" i="7"/>
  <c r="Y373" i="7"/>
  <c r="Y374" i="7"/>
  <c r="Y375" i="7"/>
  <c r="Y376" i="7"/>
  <c r="Y377" i="7"/>
  <c r="Y378" i="7"/>
  <c r="Y379" i="7"/>
  <c r="Y380" i="7"/>
  <c r="Y381" i="7"/>
  <c r="Y382" i="7"/>
  <c r="Y383" i="7"/>
  <c r="Y384" i="7"/>
  <c r="Y385" i="7"/>
  <c r="Y386" i="7"/>
  <c r="Y387" i="7"/>
  <c r="Y388" i="7"/>
  <c r="Y389" i="7"/>
  <c r="Y390" i="7"/>
  <c r="Y391" i="7"/>
  <c r="Y392" i="7"/>
  <c r="Y393" i="7"/>
  <c r="Y394" i="7"/>
  <c r="Y395" i="7"/>
  <c r="Y396" i="7"/>
  <c r="Y397" i="7"/>
  <c r="Y398" i="7"/>
  <c r="Y399" i="7"/>
  <c r="Y400" i="7"/>
  <c r="Y401" i="7"/>
  <c r="Y402" i="7"/>
  <c r="Y403" i="7"/>
  <c r="Y404" i="7"/>
  <c r="Y405" i="7"/>
  <c r="Y406" i="7"/>
  <c r="Y407" i="7"/>
  <c r="Y408" i="7"/>
  <c r="Y409" i="7"/>
  <c r="Y410" i="7"/>
  <c r="Y411" i="7"/>
  <c r="Y412" i="7"/>
  <c r="Y413" i="7"/>
  <c r="Y414" i="7"/>
  <c r="Y415" i="7"/>
  <c r="Y416" i="7"/>
  <c r="Y417" i="7"/>
  <c r="Y418" i="7"/>
  <c r="Y419" i="7"/>
  <c r="Y420" i="7"/>
  <c r="Y421" i="7"/>
  <c r="Y422" i="7"/>
  <c r="Y423" i="7"/>
  <c r="Y424" i="7"/>
  <c r="Y425" i="7"/>
  <c r="Y426" i="7"/>
  <c r="Y427" i="7"/>
  <c r="Y428" i="7"/>
  <c r="Y429" i="7"/>
  <c r="Y430" i="7"/>
  <c r="Y431" i="7"/>
  <c r="Y432" i="7"/>
  <c r="Y433" i="7"/>
  <c r="Y434" i="7"/>
  <c r="Y435" i="7"/>
  <c r="Y436" i="7"/>
  <c r="Y437" i="7"/>
  <c r="Y438" i="7"/>
  <c r="Y439" i="7"/>
  <c r="Y440" i="7"/>
  <c r="Y441" i="7"/>
  <c r="Y442" i="7"/>
  <c r="Y443" i="7"/>
  <c r="Y444" i="7"/>
  <c r="Y445" i="7"/>
  <c r="Y446" i="7"/>
  <c r="Y447" i="7"/>
  <c r="Y448" i="7"/>
  <c r="Y449" i="7"/>
  <c r="Y450" i="7"/>
  <c r="Y451" i="7"/>
  <c r="Y452" i="7"/>
  <c r="Y453" i="7"/>
  <c r="Y454" i="7"/>
  <c r="Y455" i="7"/>
  <c r="Y456" i="7"/>
  <c r="Y457" i="7"/>
  <c r="Y458" i="7"/>
  <c r="Y459" i="7"/>
  <c r="Y460" i="7"/>
  <c r="Y461" i="7"/>
  <c r="Y462" i="7"/>
  <c r="Y463" i="7"/>
  <c r="Y464" i="7"/>
  <c r="Y465" i="7"/>
  <c r="Y466" i="7"/>
  <c r="Y467" i="7"/>
  <c r="Y468" i="7"/>
  <c r="Y469" i="7"/>
  <c r="Y470" i="7"/>
  <c r="Y471" i="7"/>
  <c r="Y472" i="7"/>
  <c r="Y473" i="7"/>
  <c r="Y474" i="7"/>
  <c r="Y475" i="7"/>
  <c r="Y476" i="7"/>
  <c r="Y477" i="7"/>
  <c r="Y478" i="7"/>
  <c r="Y479" i="7"/>
  <c r="Y480" i="7"/>
  <c r="Y481" i="7"/>
  <c r="Y482" i="7"/>
  <c r="Y483" i="7"/>
  <c r="Y484" i="7"/>
  <c r="Y485" i="7"/>
  <c r="Y486" i="7"/>
  <c r="Y487" i="7"/>
  <c r="Y488" i="7"/>
  <c r="Y489" i="7"/>
  <c r="Y490" i="7"/>
  <c r="Y491" i="7"/>
  <c r="Y492" i="7"/>
  <c r="Y493" i="7"/>
  <c r="Y494" i="7"/>
  <c r="Y495" i="7"/>
  <c r="Y496" i="7"/>
  <c r="Y497" i="7"/>
  <c r="Y498" i="7"/>
  <c r="Y499" i="7"/>
  <c r="Y501" i="7"/>
  <c r="Y500" i="7"/>
  <c r="Y502" i="7"/>
  <c r="Y503" i="7"/>
  <c r="Y504" i="7"/>
  <c r="Y505" i="7"/>
  <c r="Y506" i="7"/>
  <c r="Y507" i="7"/>
  <c r="Y508" i="7"/>
  <c r="Y509" i="7"/>
  <c r="Y510" i="7"/>
  <c r="Y511" i="7"/>
  <c r="Y512" i="7"/>
  <c r="Y513" i="7"/>
  <c r="Y514" i="7"/>
  <c r="Y516" i="7"/>
  <c r="Y515" i="7"/>
  <c r="Y517" i="7"/>
  <c r="Y518" i="7"/>
  <c r="Y519" i="7"/>
  <c r="Y520" i="7"/>
  <c r="Y521" i="7"/>
  <c r="Y522" i="7"/>
  <c r="Y523" i="7"/>
  <c r="Y524" i="7"/>
  <c r="Y525" i="7"/>
  <c r="Y526" i="7"/>
  <c r="Y527" i="7"/>
  <c r="Y528" i="7"/>
  <c r="Y529" i="7"/>
  <c r="Y531" i="7"/>
  <c r="Y530" i="7"/>
  <c r="Y532" i="7"/>
  <c r="Y533" i="7"/>
  <c r="Y534" i="7"/>
  <c r="Y535" i="7"/>
  <c r="Y536" i="7"/>
  <c r="Y538" i="7"/>
  <c r="Y537" i="7"/>
  <c r="Y539" i="7"/>
  <c r="Y540" i="7"/>
  <c r="Y541" i="7"/>
  <c r="Y542" i="7"/>
  <c r="Y543" i="7"/>
  <c r="Y544" i="7"/>
  <c r="Y545" i="7"/>
  <c r="Y546" i="7"/>
  <c r="Y547" i="7"/>
  <c r="Y548" i="7"/>
  <c r="Y549" i="7"/>
  <c r="Y550" i="7"/>
  <c r="Y551" i="7"/>
  <c r="Y552" i="7"/>
  <c r="Y553" i="7"/>
  <c r="Y554" i="7"/>
  <c r="Y555" i="7"/>
  <c r="Y556" i="7"/>
  <c r="Y557" i="7"/>
  <c r="Y558" i="7"/>
  <c r="Y559" i="7"/>
  <c r="Y560" i="7"/>
  <c r="Y561" i="7"/>
  <c r="Y562" i="7"/>
  <c r="Y563" i="7"/>
  <c r="Y565" i="7"/>
  <c r="Y564" i="7"/>
  <c r="Y566" i="7"/>
  <c r="Y567" i="7"/>
  <c r="Y568" i="7"/>
  <c r="Y569" i="7"/>
  <c r="Y570" i="7"/>
  <c r="Y571" i="7"/>
  <c r="Y572" i="7"/>
  <c r="Y573" i="7"/>
  <c r="Y574" i="7"/>
  <c r="Y575" i="7"/>
  <c r="Y576" i="7"/>
  <c r="Y577" i="7"/>
  <c r="Y578" i="7"/>
  <c r="Y579" i="7"/>
  <c r="Y580" i="7"/>
  <c r="Y581" i="7"/>
  <c r="Y582" i="7"/>
  <c r="Y583" i="7"/>
  <c r="Y584" i="7"/>
  <c r="Y585" i="7"/>
  <c r="Y586" i="7"/>
  <c r="Y587" i="7"/>
  <c r="Y588" i="7"/>
  <c r="Y589" i="7"/>
  <c r="Y590" i="7"/>
  <c r="Y591" i="7"/>
  <c r="Y592" i="7"/>
  <c r="Y593" i="7"/>
  <c r="Y594" i="7"/>
  <c r="Y595" i="7"/>
  <c r="Y596" i="7"/>
  <c r="Y597" i="7"/>
  <c r="Y598" i="7"/>
  <c r="Y599" i="7"/>
  <c r="Y601" i="7"/>
  <c r="Y600" i="7"/>
  <c r="Y603" i="7"/>
  <c r="Y602" i="7"/>
  <c r="Y605" i="7"/>
  <c r="Y604" i="7"/>
  <c r="Y606" i="7"/>
  <c r="Y607" i="7"/>
  <c r="Y608" i="7"/>
  <c r="Y609" i="7"/>
  <c r="Y610" i="7"/>
  <c r="Y611" i="7"/>
  <c r="Y612" i="7"/>
  <c r="Y613" i="7"/>
  <c r="Y614" i="7"/>
  <c r="Y615" i="7"/>
  <c r="Y616" i="7"/>
  <c r="Y617" i="7"/>
  <c r="Y618" i="7"/>
  <c r="Y619" i="7"/>
  <c r="Y620" i="7"/>
  <c r="Y621" i="7"/>
  <c r="Y622" i="7"/>
  <c r="Y623" i="7"/>
  <c r="Y624" i="7"/>
  <c r="Y625" i="7"/>
  <c r="Y626" i="7"/>
  <c r="Y628" i="7"/>
  <c r="Y627" i="7"/>
  <c r="Y630" i="7"/>
  <c r="Y629" i="7"/>
  <c r="Y631" i="7"/>
  <c r="Y632" i="7"/>
  <c r="Y633" i="7"/>
  <c r="Y635" i="7"/>
  <c r="Y634" i="7"/>
  <c r="Y636" i="7"/>
  <c r="Y637" i="7"/>
  <c r="Y638" i="7"/>
  <c r="Y639" i="7"/>
  <c r="Y640" i="7"/>
  <c r="Y641" i="7"/>
  <c r="Y642" i="7"/>
  <c r="Y643" i="7"/>
  <c r="Y644" i="7"/>
  <c r="Y645" i="7"/>
  <c r="Y646" i="7"/>
  <c r="Y647" i="7"/>
  <c r="Y648" i="7"/>
  <c r="Y649" i="7"/>
  <c r="Y651" i="7"/>
  <c r="Y650" i="7"/>
  <c r="Y652" i="7"/>
  <c r="Y653" i="7"/>
  <c r="Y654" i="7"/>
  <c r="Y655" i="7"/>
  <c r="Y656" i="7"/>
  <c r="Y657" i="7"/>
  <c r="Y658" i="7"/>
  <c r="Y659" i="7"/>
  <c r="Y660" i="7"/>
  <c r="Y661" i="7"/>
  <c r="Y662" i="7"/>
  <c r="Y663" i="7"/>
  <c r="Y664" i="7"/>
  <c r="Y665" i="7"/>
  <c r="Y666" i="7"/>
  <c r="Y667" i="7"/>
  <c r="Y668" i="7"/>
  <c r="Y669" i="7"/>
  <c r="Y670" i="7"/>
  <c r="Y671" i="7"/>
  <c r="Y672" i="7"/>
  <c r="Y673" i="7"/>
  <c r="Y674" i="7"/>
  <c r="Y675" i="7"/>
  <c r="Y676" i="7"/>
  <c r="Y677" i="7"/>
  <c r="Y678" i="7"/>
  <c r="Y679" i="7"/>
  <c r="Y680" i="7"/>
  <c r="Y681" i="7"/>
  <c r="Y682" i="7"/>
  <c r="Y683" i="7"/>
  <c r="Y684" i="7"/>
  <c r="Y685" i="7"/>
  <c r="Y686" i="7"/>
  <c r="Y687" i="7"/>
  <c r="Y688" i="7"/>
  <c r="Y689" i="7"/>
  <c r="Y690" i="7"/>
  <c r="Y691" i="7"/>
  <c r="Y692" i="7"/>
  <c r="Y693" i="7"/>
  <c r="Y694" i="7"/>
  <c r="Y695" i="7"/>
  <c r="Y696" i="7"/>
  <c r="Y697" i="7"/>
  <c r="Y698" i="7"/>
  <c r="Y699" i="7"/>
  <c r="Y700" i="7"/>
  <c r="Y701" i="7"/>
  <c r="Y702" i="7"/>
  <c r="Y703" i="7"/>
  <c r="Y704" i="7"/>
  <c r="Y705" i="7"/>
  <c r="Y706" i="7"/>
  <c r="Y707" i="7"/>
  <c r="Y708" i="7"/>
  <c r="Y709" i="7"/>
  <c r="Y710" i="7"/>
  <c r="Y711" i="7"/>
  <c r="Y712" i="7"/>
  <c r="Y713" i="7"/>
  <c r="Y714" i="7"/>
  <c r="Y715" i="7"/>
  <c r="Y716" i="7"/>
  <c r="Y717" i="7"/>
  <c r="Y718" i="7"/>
  <c r="Y719" i="7"/>
  <c r="Y720" i="7"/>
  <c r="Y721" i="7"/>
  <c r="Y722" i="7"/>
  <c r="Y723" i="7"/>
  <c r="Y724" i="7"/>
  <c r="Y725" i="7"/>
  <c r="Y726" i="7"/>
  <c r="Y727" i="7"/>
  <c r="Y728" i="7"/>
  <c r="Y729" i="7"/>
  <c r="Y730" i="7"/>
  <c r="Y731" i="7"/>
  <c r="Y732" i="7"/>
  <c r="Y733" i="7"/>
  <c r="Y734" i="7"/>
  <c r="Y735" i="7"/>
  <c r="Y736" i="7"/>
  <c r="Y737" i="7"/>
  <c r="Y738" i="7"/>
  <c r="Y739" i="7"/>
  <c r="Y740" i="7"/>
  <c r="Y741" i="7"/>
  <c r="Y742" i="7"/>
  <c r="Y743" i="7"/>
  <c r="Y744" i="7"/>
  <c r="Y745" i="7"/>
  <c r="Y746" i="7"/>
  <c r="Y747" i="7"/>
  <c r="Y748" i="7"/>
  <c r="Y749" i="7"/>
  <c r="Y750" i="7"/>
  <c r="Y751" i="7"/>
  <c r="Y752" i="7"/>
  <c r="Y753" i="7"/>
  <c r="Y754" i="7"/>
  <c r="Y755" i="7"/>
  <c r="Y756" i="7"/>
  <c r="Y757" i="7"/>
  <c r="Y758" i="7"/>
  <c r="Y759" i="7"/>
  <c r="Y760" i="7"/>
  <c r="Y761" i="7"/>
  <c r="Y762" i="7"/>
  <c r="Y763" i="7"/>
  <c r="Y764" i="7"/>
  <c r="Y765" i="7"/>
  <c r="Y766" i="7"/>
  <c r="Y767" i="7"/>
  <c r="Y768" i="7"/>
  <c r="Y769" i="7"/>
  <c r="Y771" i="7"/>
  <c r="Y772" i="7"/>
  <c r="Y773" i="7"/>
  <c r="Y774" i="7"/>
  <c r="Y775" i="7"/>
  <c r="Y776" i="7"/>
  <c r="Y777" i="7"/>
  <c r="Y778" i="7"/>
  <c r="Y779" i="7"/>
  <c r="Y780" i="7"/>
  <c r="Y781" i="7"/>
  <c r="Y782" i="7"/>
  <c r="Y783" i="7"/>
  <c r="Y784" i="7"/>
  <c r="Y785" i="7"/>
  <c r="Y786" i="7"/>
  <c r="Y787" i="7"/>
  <c r="Y788" i="7"/>
  <c r="Y789" i="7"/>
  <c r="Y790" i="7"/>
  <c r="Y791" i="7"/>
  <c r="Y792" i="7"/>
  <c r="Y793" i="7"/>
  <c r="Y794" i="7"/>
  <c r="Y795" i="7"/>
  <c r="Y796" i="7"/>
  <c r="Y797" i="7"/>
  <c r="Y798" i="7"/>
  <c r="Y799" i="7"/>
  <c r="Y800" i="7"/>
  <c r="Y801" i="7"/>
  <c r="Y802" i="7"/>
  <c r="Y803" i="7"/>
  <c r="Y804" i="7"/>
  <c r="Y805" i="7"/>
  <c r="Y806" i="7"/>
  <c r="Y807" i="7"/>
  <c r="Y808" i="7"/>
  <c r="Y809" i="7"/>
  <c r="Y810" i="7"/>
  <c r="Y811" i="7"/>
  <c r="Y812" i="7"/>
  <c r="Y813" i="7"/>
  <c r="Y814" i="7"/>
  <c r="Y816" i="7"/>
  <c r="Y815" i="7"/>
  <c r="Y817" i="7"/>
  <c r="Y818" i="7"/>
  <c r="Y819" i="7"/>
  <c r="Y820" i="7"/>
  <c r="Y821" i="7"/>
  <c r="AG69" i="10"/>
  <c r="AF69" i="10"/>
  <c r="AE69" i="10"/>
  <c r="AD69" i="10"/>
  <c r="Z69" i="10"/>
  <c r="V69" i="10"/>
  <c r="P50" i="10"/>
  <c r="M70" i="10"/>
  <c r="L70" i="10"/>
  <c r="K70" i="10"/>
  <c r="R816" i="7"/>
  <c r="AF816" i="7" s="1"/>
  <c r="V816" i="7"/>
  <c r="W816" i="7"/>
  <c r="X816" i="7"/>
  <c r="R815" i="7"/>
  <c r="AF815" i="7" s="1"/>
  <c r="V815" i="7"/>
  <c r="W815" i="7"/>
  <c r="X815" i="7"/>
  <c r="R817" i="7"/>
  <c r="AF817" i="7" s="1"/>
  <c r="V817" i="7"/>
  <c r="W817" i="7"/>
  <c r="X817" i="7"/>
  <c r="R818" i="7"/>
  <c r="AF818" i="7" s="1"/>
  <c r="V818" i="7"/>
  <c r="W818" i="7"/>
  <c r="X818" i="7"/>
  <c r="R819" i="7"/>
  <c r="AF819" i="7" s="1"/>
  <c r="V819" i="7"/>
  <c r="W819" i="7"/>
  <c r="X819" i="7"/>
  <c r="R820" i="7"/>
  <c r="AF820" i="7" s="1"/>
  <c r="V820" i="7"/>
  <c r="W820" i="7"/>
  <c r="X820" i="7"/>
  <c r="R821" i="7"/>
  <c r="V821" i="7"/>
  <c r="W821" i="7"/>
  <c r="X821" i="7"/>
  <c r="M817" i="7"/>
  <c r="N817" i="7" s="1"/>
  <c r="M818" i="7"/>
  <c r="N818" i="7" s="1"/>
  <c r="M819" i="7"/>
  <c r="N819" i="7" s="1"/>
  <c r="M820" i="7"/>
  <c r="N820" i="7" s="1"/>
  <c r="M821" i="7"/>
  <c r="N821" i="7" s="1"/>
  <c r="M822" i="7"/>
  <c r="M823" i="7"/>
  <c r="M824" i="7"/>
  <c r="M825" i="7"/>
  <c r="M829" i="7"/>
  <c r="M830" i="7"/>
  <c r="M833" i="7"/>
  <c r="Q833" i="7" s="1"/>
  <c r="M836" i="7"/>
  <c r="Q836" i="7" s="1"/>
  <c r="M826" i="7"/>
  <c r="M827" i="7"/>
  <c r="M828" i="7"/>
  <c r="Q828" i="7" s="1"/>
  <c r="M831" i="7"/>
  <c r="M832" i="7"/>
  <c r="M834" i="7"/>
  <c r="Q834" i="7" s="1"/>
  <c r="M835" i="7"/>
  <c r="Q835" i="7" s="1"/>
  <c r="P821" i="7"/>
  <c r="K824" i="7"/>
  <c r="K825" i="7"/>
  <c r="K836" i="7"/>
  <c r="K838" i="7"/>
  <c r="K828" i="7"/>
  <c r="K834" i="7"/>
  <c r="K829" i="7"/>
  <c r="K830" i="7"/>
  <c r="K833" i="7"/>
  <c r="K826" i="7"/>
  <c r="K827" i="7"/>
  <c r="K831" i="7"/>
  <c r="K832" i="7"/>
  <c r="AH69" i="10" l="1"/>
  <c r="S822" i="7"/>
  <c r="T822" i="7" s="1"/>
  <c r="AF821" i="7"/>
  <c r="S820" i="7"/>
  <c r="T820" i="7" s="1"/>
  <c r="N828" i="7"/>
  <c r="N832" i="7"/>
  <c r="Q832" i="7"/>
  <c r="N827" i="7"/>
  <c r="Q827" i="7"/>
  <c r="N826" i="7"/>
  <c r="Q826" i="7"/>
  <c r="N822" i="7"/>
  <c r="Q822" i="7"/>
  <c r="N836" i="7"/>
  <c r="N835" i="7"/>
  <c r="N831" i="7"/>
  <c r="Q831" i="7"/>
  <c r="N833" i="7"/>
  <c r="N824" i="7"/>
  <c r="Q824" i="7"/>
  <c r="N823" i="7"/>
  <c r="Q823" i="7"/>
  <c r="N830" i="7"/>
  <c r="Q830" i="7"/>
  <c r="N829" i="7"/>
  <c r="Q829" i="7"/>
  <c r="N825" i="7"/>
  <c r="Q825" i="7"/>
  <c r="S819" i="7"/>
  <c r="S821" i="7"/>
  <c r="T821" i="7" s="1"/>
  <c r="U821" i="7" s="1"/>
  <c r="S818" i="7"/>
  <c r="S817" i="7"/>
  <c r="N834" i="7"/>
  <c r="U822" i="7" l="1"/>
  <c r="U820" i="7"/>
  <c r="T67" i="10"/>
  <c r="P67" i="10"/>
  <c r="M69" i="10"/>
  <c r="L69" i="10"/>
  <c r="K69" i="10"/>
  <c r="R804" i="7"/>
  <c r="AF804" i="7" s="1"/>
  <c r="V804" i="7"/>
  <c r="W804" i="7"/>
  <c r="X804" i="7"/>
  <c r="R805" i="7"/>
  <c r="AF805" i="7" s="1"/>
  <c r="V805" i="7"/>
  <c r="W805" i="7"/>
  <c r="X805" i="7"/>
  <c r="R806" i="7"/>
  <c r="AF806" i="7" s="1"/>
  <c r="V806" i="7"/>
  <c r="W806" i="7"/>
  <c r="X806" i="7"/>
  <c r="R807" i="7"/>
  <c r="AF807" i="7" s="1"/>
  <c r="V807" i="7"/>
  <c r="W807" i="7"/>
  <c r="X807" i="7"/>
  <c r="R808" i="7"/>
  <c r="AF808" i="7" s="1"/>
  <c r="V808" i="7"/>
  <c r="W808" i="7"/>
  <c r="X808" i="7"/>
  <c r="R809" i="7"/>
  <c r="V809" i="7"/>
  <c r="W809" i="7"/>
  <c r="X809" i="7"/>
  <c r="R810" i="7"/>
  <c r="AF810" i="7" s="1"/>
  <c r="V810" i="7"/>
  <c r="W810" i="7"/>
  <c r="X810" i="7"/>
  <c r="R811" i="7"/>
  <c r="AF811" i="7" s="1"/>
  <c r="V811" i="7"/>
  <c r="W811" i="7"/>
  <c r="X811" i="7"/>
  <c r="R812" i="7"/>
  <c r="AF812" i="7" s="1"/>
  <c r="V812" i="7"/>
  <c r="W812" i="7"/>
  <c r="X812" i="7"/>
  <c r="R813" i="7"/>
  <c r="AF813" i="7" s="1"/>
  <c r="V813" i="7"/>
  <c r="W813" i="7"/>
  <c r="X813" i="7"/>
  <c r="R814" i="7"/>
  <c r="AF814" i="7" s="1"/>
  <c r="V814" i="7"/>
  <c r="W814" i="7"/>
  <c r="X814" i="7"/>
  <c r="P815" i="7"/>
  <c r="P818" i="7"/>
  <c r="T818" i="7" s="1"/>
  <c r="U818" i="7" s="1"/>
  <c r="P820" i="7"/>
  <c r="P806" i="7"/>
  <c r="P808" i="7"/>
  <c r="P809" i="7"/>
  <c r="P811" i="7"/>
  <c r="P810" i="7"/>
  <c r="P812" i="7"/>
  <c r="P814" i="7"/>
  <c r="P816" i="7"/>
  <c r="P817" i="7"/>
  <c r="T817" i="7" s="1"/>
  <c r="U817" i="7" s="1"/>
  <c r="P819" i="7"/>
  <c r="T819" i="7" s="1"/>
  <c r="U819" i="7" s="1"/>
  <c r="K806" i="7"/>
  <c r="M806" i="7"/>
  <c r="N806" i="7" s="1"/>
  <c r="K808" i="7"/>
  <c r="M808" i="7"/>
  <c r="N808" i="7" s="1"/>
  <c r="K809" i="7"/>
  <c r="M809" i="7"/>
  <c r="Q809" i="7" s="1"/>
  <c r="K811" i="7"/>
  <c r="M811" i="7"/>
  <c r="N811" i="7" s="1"/>
  <c r="K810" i="7"/>
  <c r="M810" i="7"/>
  <c r="N810" i="7" s="1"/>
  <c r="K812" i="7"/>
  <c r="M812" i="7"/>
  <c r="N812" i="7" s="1"/>
  <c r="K814" i="7"/>
  <c r="M814" i="7"/>
  <c r="N814" i="7" s="1"/>
  <c r="K816" i="7"/>
  <c r="M816" i="7"/>
  <c r="N816" i="7" s="1"/>
  <c r="K817" i="7"/>
  <c r="K819" i="7"/>
  <c r="K821" i="7"/>
  <c r="K823" i="7"/>
  <c r="P807" i="7"/>
  <c r="P813" i="7"/>
  <c r="M805" i="7"/>
  <c r="N805" i="7" s="1"/>
  <c r="M807" i="7"/>
  <c r="N807" i="7" s="1"/>
  <c r="M813" i="7"/>
  <c r="Q813" i="7" s="1"/>
  <c r="M815" i="7"/>
  <c r="N815" i="7" s="1"/>
  <c r="K807" i="7"/>
  <c r="K813" i="7"/>
  <c r="K815" i="7"/>
  <c r="K818" i="7"/>
  <c r="K820" i="7"/>
  <c r="K822" i="7"/>
  <c r="M778" i="7"/>
  <c r="N778" i="7" s="1"/>
  <c r="M779" i="7"/>
  <c r="N779" i="7" s="1"/>
  <c r="M780" i="7"/>
  <c r="N780" i="7" s="1"/>
  <c r="M781" i="7"/>
  <c r="N781" i="7" s="1"/>
  <c r="M782" i="7"/>
  <c r="N782" i="7" s="1"/>
  <c r="M783" i="7"/>
  <c r="N783" i="7" s="1"/>
  <c r="M784" i="7"/>
  <c r="N784" i="7" s="1"/>
  <c r="M785" i="7"/>
  <c r="N785" i="7" s="1"/>
  <c r="M786" i="7"/>
  <c r="N786" i="7" s="1"/>
  <c r="M787" i="7"/>
  <c r="N787" i="7" s="1"/>
  <c r="M788" i="7"/>
  <c r="N788" i="7" s="1"/>
  <c r="M789" i="7"/>
  <c r="N789" i="7" s="1"/>
  <c r="M790" i="7"/>
  <c r="N790" i="7" s="1"/>
  <c r="M791" i="7"/>
  <c r="N791" i="7" s="1"/>
  <c r="M792" i="7"/>
  <c r="N792" i="7" s="1"/>
  <c r="M793" i="7"/>
  <c r="N793" i="7" s="1"/>
  <c r="M794" i="7"/>
  <c r="N794" i="7" s="1"/>
  <c r="M795" i="7"/>
  <c r="N795" i="7" s="1"/>
  <c r="M796" i="7"/>
  <c r="N796" i="7" s="1"/>
  <c r="M797" i="7"/>
  <c r="N797" i="7" s="1"/>
  <c r="M798" i="7"/>
  <c r="N798" i="7" s="1"/>
  <c r="M799" i="7"/>
  <c r="N799" i="7" s="1"/>
  <c r="M800" i="7"/>
  <c r="N800" i="7" s="1"/>
  <c r="M801" i="7"/>
  <c r="N801" i="7" s="1"/>
  <c r="M802" i="7"/>
  <c r="N802" i="7" s="1"/>
  <c r="M803" i="7"/>
  <c r="N803" i="7" s="1"/>
  <c r="M804" i="7"/>
  <c r="N804" i="7" s="1"/>
  <c r="R777" i="7"/>
  <c r="AF777" i="7" s="1"/>
  <c r="V777" i="7"/>
  <c r="W777" i="7"/>
  <c r="X777" i="7"/>
  <c r="R778" i="7"/>
  <c r="AF778" i="7" s="1"/>
  <c r="V778" i="7"/>
  <c r="W778" i="7"/>
  <c r="X778" i="7"/>
  <c r="R779" i="7"/>
  <c r="AF779" i="7" s="1"/>
  <c r="V779" i="7"/>
  <c r="W779" i="7"/>
  <c r="X779" i="7"/>
  <c r="R780" i="7"/>
  <c r="AF780" i="7" s="1"/>
  <c r="V780" i="7"/>
  <c r="W780" i="7"/>
  <c r="X780" i="7"/>
  <c r="R781" i="7"/>
  <c r="AF781" i="7" s="1"/>
  <c r="V781" i="7"/>
  <c r="W781" i="7"/>
  <c r="X781" i="7"/>
  <c r="R782" i="7"/>
  <c r="AF782" i="7" s="1"/>
  <c r="V782" i="7"/>
  <c r="W782" i="7"/>
  <c r="X782" i="7"/>
  <c r="R783" i="7"/>
  <c r="AF783" i="7" s="1"/>
  <c r="V783" i="7"/>
  <c r="W783" i="7"/>
  <c r="X783" i="7"/>
  <c r="R784" i="7"/>
  <c r="AF784" i="7" s="1"/>
  <c r="V784" i="7"/>
  <c r="W784" i="7"/>
  <c r="X784" i="7"/>
  <c r="R785" i="7"/>
  <c r="AF785" i="7" s="1"/>
  <c r="V785" i="7"/>
  <c r="W785" i="7"/>
  <c r="X785" i="7"/>
  <c r="R786" i="7"/>
  <c r="AF786" i="7" s="1"/>
  <c r="V786" i="7"/>
  <c r="W786" i="7"/>
  <c r="X786" i="7"/>
  <c r="R787" i="7"/>
  <c r="AF787" i="7" s="1"/>
  <c r="V787" i="7"/>
  <c r="W787" i="7"/>
  <c r="X787" i="7"/>
  <c r="R788" i="7"/>
  <c r="AF788" i="7" s="1"/>
  <c r="V788" i="7"/>
  <c r="W788" i="7"/>
  <c r="X788" i="7"/>
  <c r="R789" i="7"/>
  <c r="AF789" i="7" s="1"/>
  <c r="V789" i="7"/>
  <c r="W789" i="7"/>
  <c r="X789" i="7"/>
  <c r="R790" i="7"/>
  <c r="AF790" i="7" s="1"/>
  <c r="V790" i="7"/>
  <c r="W790" i="7"/>
  <c r="X790" i="7"/>
  <c r="R791" i="7"/>
  <c r="AF791" i="7" s="1"/>
  <c r="V791" i="7"/>
  <c r="W791" i="7"/>
  <c r="X791" i="7"/>
  <c r="R792" i="7"/>
  <c r="AF792" i="7" s="1"/>
  <c r="V792" i="7"/>
  <c r="W792" i="7"/>
  <c r="X792" i="7"/>
  <c r="R793" i="7"/>
  <c r="AF793" i="7" s="1"/>
  <c r="V793" i="7"/>
  <c r="W793" i="7"/>
  <c r="X793" i="7"/>
  <c r="R794" i="7"/>
  <c r="AF794" i="7" s="1"/>
  <c r="V794" i="7"/>
  <c r="W794" i="7"/>
  <c r="X794" i="7"/>
  <c r="R795" i="7"/>
  <c r="AF795" i="7" s="1"/>
  <c r="V795" i="7"/>
  <c r="W795" i="7"/>
  <c r="X795" i="7"/>
  <c r="R796" i="7"/>
  <c r="AF796" i="7" s="1"/>
  <c r="V796" i="7"/>
  <c r="W796" i="7"/>
  <c r="X796" i="7"/>
  <c r="R797" i="7"/>
  <c r="AF797" i="7" s="1"/>
  <c r="V797" i="7"/>
  <c r="W797" i="7"/>
  <c r="X797" i="7"/>
  <c r="R798" i="7"/>
  <c r="AF798" i="7" s="1"/>
  <c r="V798" i="7"/>
  <c r="W798" i="7"/>
  <c r="X798" i="7"/>
  <c r="R799" i="7"/>
  <c r="AF799" i="7" s="1"/>
  <c r="V799" i="7"/>
  <c r="W799" i="7"/>
  <c r="X799" i="7"/>
  <c r="R800" i="7"/>
  <c r="AF800" i="7" s="1"/>
  <c r="V800" i="7"/>
  <c r="W800" i="7"/>
  <c r="X800" i="7"/>
  <c r="R801" i="7"/>
  <c r="AF801" i="7" s="1"/>
  <c r="V801" i="7"/>
  <c r="W801" i="7"/>
  <c r="X801" i="7"/>
  <c r="R802" i="7"/>
  <c r="AF802" i="7" s="1"/>
  <c r="V802" i="7"/>
  <c r="W802" i="7"/>
  <c r="X802" i="7"/>
  <c r="R803" i="7"/>
  <c r="AF803" i="7" s="1"/>
  <c r="V803" i="7"/>
  <c r="W803" i="7"/>
  <c r="X803" i="7"/>
  <c r="T66" i="10"/>
  <c r="P66" i="10"/>
  <c r="M68" i="10"/>
  <c r="L68" i="10"/>
  <c r="K68" i="10"/>
  <c r="P789" i="7"/>
  <c r="P792" i="7"/>
  <c r="P794" i="7"/>
  <c r="P800" i="7"/>
  <c r="P802" i="7"/>
  <c r="P804" i="7"/>
  <c r="P805" i="7"/>
  <c r="S809" i="7" l="1"/>
  <c r="T809" i="7" s="1"/>
  <c r="U809" i="7" s="1"/>
  <c r="AF809" i="7"/>
  <c r="S812" i="7"/>
  <c r="T812" i="7" s="1"/>
  <c r="U812" i="7" s="1"/>
  <c r="S816" i="7"/>
  <c r="T816" i="7" s="1"/>
  <c r="U816" i="7" s="1"/>
  <c r="S815" i="7"/>
  <c r="N813" i="7"/>
  <c r="Q808" i="7"/>
  <c r="Q821" i="7"/>
  <c r="S807" i="7"/>
  <c r="T807" i="7" s="1"/>
  <c r="U807" i="7" s="1"/>
  <c r="S784" i="7"/>
  <c r="S793" i="7"/>
  <c r="S788" i="7"/>
  <c r="S806" i="7"/>
  <c r="T806" i="7" s="1"/>
  <c r="U806" i="7" s="1"/>
  <c r="S781" i="7"/>
  <c r="T781" i="7" s="1"/>
  <c r="S814" i="7"/>
  <c r="T814" i="7" s="1"/>
  <c r="U814" i="7" s="1"/>
  <c r="S785" i="7"/>
  <c r="S813" i="7"/>
  <c r="T813" i="7" s="1"/>
  <c r="S805" i="7"/>
  <c r="S779" i="7"/>
  <c r="S808" i="7"/>
  <c r="T808" i="7" s="1"/>
  <c r="U808" i="7" s="1"/>
  <c r="S810" i="7"/>
  <c r="T810" i="7" s="1"/>
  <c r="S787" i="7"/>
  <c r="Q817" i="7"/>
  <c r="S811" i="7"/>
  <c r="S804" i="7"/>
  <c r="S796" i="7"/>
  <c r="Q820" i="7"/>
  <c r="S782" i="7"/>
  <c r="Q806" i="7"/>
  <c r="S790" i="7"/>
  <c r="N809" i="7"/>
  <c r="Q819" i="7"/>
  <c r="Q815" i="7"/>
  <c r="S786" i="7"/>
  <c r="U786" i="7" s="1"/>
  <c r="Q812" i="7"/>
  <c r="Q818" i="7"/>
  <c r="Q816" i="7"/>
  <c r="Q810" i="7"/>
  <c r="S780" i="7"/>
  <c r="S799" i="7"/>
  <c r="S783" i="7"/>
  <c r="Q814" i="7"/>
  <c r="Q811" i="7"/>
  <c r="Q807" i="7"/>
  <c r="S794" i="7"/>
  <c r="T794" i="7" s="1"/>
  <c r="S802" i="7"/>
  <c r="T802" i="7" s="1"/>
  <c r="U802" i="7" s="1"/>
  <c r="S778" i="7"/>
  <c r="S798" i="7"/>
  <c r="S801" i="7"/>
  <c r="S791" i="7"/>
  <c r="S797" i="7"/>
  <c r="S789" i="7"/>
  <c r="T789" i="7" s="1"/>
  <c r="U789" i="7" s="1"/>
  <c r="S800" i="7"/>
  <c r="T800" i="7" s="1"/>
  <c r="S803" i="7"/>
  <c r="S792" i="7"/>
  <c r="T792" i="7" s="1"/>
  <c r="S795" i="7"/>
  <c r="T786" i="7"/>
  <c r="T815" i="7" l="1"/>
  <c r="U815" i="7" s="1"/>
  <c r="T805" i="7"/>
  <c r="U805" i="7" s="1"/>
  <c r="U813" i="7"/>
  <c r="U781" i="7"/>
  <c r="U810" i="7"/>
  <c r="T804" i="7"/>
  <c r="U804" i="7" s="1"/>
  <c r="T811" i="7"/>
  <c r="U811" i="7" s="1"/>
  <c r="U794" i="7"/>
  <c r="U800" i="7"/>
  <c r="U792" i="7"/>
  <c r="P788" i="7"/>
  <c r="T788" i="7" s="1"/>
  <c r="U788" i="7" s="1"/>
  <c r="P791" i="7"/>
  <c r="T791" i="7" s="1"/>
  <c r="U791" i="7" s="1"/>
  <c r="P790" i="7"/>
  <c r="T790" i="7" s="1"/>
  <c r="U790" i="7" s="1"/>
  <c r="P793" i="7"/>
  <c r="T793" i="7" s="1"/>
  <c r="U793" i="7" s="1"/>
  <c r="P795" i="7"/>
  <c r="T795" i="7" s="1"/>
  <c r="U795" i="7" s="1"/>
  <c r="P796" i="7"/>
  <c r="T796" i="7" s="1"/>
  <c r="U796" i="7" s="1"/>
  <c r="P797" i="7"/>
  <c r="T797" i="7" s="1"/>
  <c r="U797" i="7" s="1"/>
  <c r="P798" i="7"/>
  <c r="T798" i="7" s="1"/>
  <c r="U798" i="7" s="1"/>
  <c r="P799" i="7"/>
  <c r="T799" i="7" s="1"/>
  <c r="U799" i="7" s="1"/>
  <c r="P801" i="7"/>
  <c r="T801" i="7" s="1"/>
  <c r="U801" i="7" s="1"/>
  <c r="P803" i="7"/>
  <c r="T803" i="7" s="1"/>
  <c r="U803" i="7" s="1"/>
  <c r="Q788" i="7"/>
  <c r="Q791" i="7"/>
  <c r="Q790" i="7"/>
  <c r="Q795" i="7"/>
  <c r="Q797" i="7"/>
  <c r="Q798" i="7"/>
  <c r="Q801" i="7"/>
  <c r="Q803" i="7"/>
  <c r="Q789" i="7"/>
  <c r="Q792" i="7"/>
  <c r="Q794" i="7"/>
  <c r="Q800" i="7"/>
  <c r="Q802" i="7"/>
  <c r="Q804" i="7"/>
  <c r="Q805" i="7"/>
  <c r="K787" i="7"/>
  <c r="K788" i="7"/>
  <c r="K791" i="7"/>
  <c r="K790" i="7"/>
  <c r="K793" i="7"/>
  <c r="K795" i="7"/>
  <c r="K796" i="7"/>
  <c r="K797" i="7"/>
  <c r="K798" i="7"/>
  <c r="K799" i="7"/>
  <c r="K801" i="7"/>
  <c r="K803" i="7"/>
  <c r="K789" i="7"/>
  <c r="K792" i="7"/>
  <c r="K794" i="7"/>
  <c r="K800" i="7"/>
  <c r="K802" i="7"/>
  <c r="K804" i="7"/>
  <c r="K805" i="7"/>
  <c r="L73" i="10"/>
  <c r="L67" i="10"/>
  <c r="M73" i="10"/>
  <c r="M67" i="10"/>
  <c r="K73" i="10"/>
  <c r="K67" i="10"/>
  <c r="AG66" i="10"/>
  <c r="AF66" i="10"/>
  <c r="AE66" i="10"/>
  <c r="AD66" i="10"/>
  <c r="Z66" i="10"/>
  <c r="V66" i="10"/>
  <c r="P52" i="10"/>
  <c r="M66" i="10"/>
  <c r="L66" i="10"/>
  <c r="K66" i="10"/>
  <c r="P60" i="10"/>
  <c r="M65" i="10"/>
  <c r="L65" i="10"/>
  <c r="K65" i="10"/>
  <c r="P758" i="7"/>
  <c r="R758" i="7"/>
  <c r="AF758" i="7" s="1"/>
  <c r="V758" i="7"/>
  <c r="W758" i="7"/>
  <c r="X758" i="7"/>
  <c r="P759" i="7"/>
  <c r="R759" i="7"/>
  <c r="AF759" i="7" s="1"/>
  <c r="V759" i="7"/>
  <c r="W759" i="7"/>
  <c r="X759" i="7"/>
  <c r="P760" i="7"/>
  <c r="R760" i="7"/>
  <c r="AF760" i="7" s="1"/>
  <c r="V760" i="7"/>
  <c r="W760" i="7"/>
  <c r="X760" i="7"/>
  <c r="P761" i="7"/>
  <c r="R761" i="7"/>
  <c r="AF761" i="7" s="1"/>
  <c r="V761" i="7"/>
  <c r="W761" i="7"/>
  <c r="X761" i="7"/>
  <c r="P762" i="7"/>
  <c r="R762" i="7"/>
  <c r="AF762" i="7" s="1"/>
  <c r="V762" i="7"/>
  <c r="W762" i="7"/>
  <c r="X762" i="7"/>
  <c r="P763" i="7"/>
  <c r="R763" i="7"/>
  <c r="AF763" i="7" s="1"/>
  <c r="V763" i="7"/>
  <c r="W763" i="7"/>
  <c r="X763" i="7"/>
  <c r="P764" i="7"/>
  <c r="R764" i="7"/>
  <c r="AF764" i="7" s="1"/>
  <c r="V764" i="7"/>
  <c r="W764" i="7"/>
  <c r="X764" i="7"/>
  <c r="P765" i="7"/>
  <c r="R765" i="7"/>
  <c r="AF765" i="7" s="1"/>
  <c r="V765" i="7"/>
  <c r="W765" i="7"/>
  <c r="X765" i="7"/>
  <c r="P766" i="7"/>
  <c r="R766" i="7"/>
  <c r="AF766" i="7" s="1"/>
  <c r="V766" i="7"/>
  <c r="W766" i="7"/>
  <c r="X766" i="7"/>
  <c r="P767" i="7"/>
  <c r="R767" i="7"/>
  <c r="AF767" i="7" s="1"/>
  <c r="V767" i="7"/>
  <c r="W767" i="7"/>
  <c r="X767" i="7"/>
  <c r="P768" i="7"/>
  <c r="R768" i="7"/>
  <c r="AF768" i="7" s="1"/>
  <c r="V768" i="7"/>
  <c r="W768" i="7"/>
  <c r="X768" i="7"/>
  <c r="P769" i="7"/>
  <c r="R769" i="7"/>
  <c r="V769" i="7"/>
  <c r="W769" i="7"/>
  <c r="X769" i="7"/>
  <c r="P771" i="7"/>
  <c r="R771" i="7"/>
  <c r="AF771" i="7" s="1"/>
  <c r="V771" i="7"/>
  <c r="W771" i="7"/>
  <c r="X771" i="7"/>
  <c r="P772" i="7"/>
  <c r="R772" i="7"/>
  <c r="AF772" i="7" s="1"/>
  <c r="V772" i="7"/>
  <c r="W772" i="7"/>
  <c r="X772" i="7"/>
  <c r="P773" i="7"/>
  <c r="R773" i="7"/>
  <c r="AF773" i="7" s="1"/>
  <c r="V773" i="7"/>
  <c r="W773" i="7"/>
  <c r="X773" i="7"/>
  <c r="P774" i="7"/>
  <c r="R774" i="7"/>
  <c r="AF774" i="7" s="1"/>
  <c r="V774" i="7"/>
  <c r="W774" i="7"/>
  <c r="X774" i="7"/>
  <c r="P775" i="7"/>
  <c r="R775" i="7"/>
  <c r="AF775" i="7" s="1"/>
  <c r="V775" i="7"/>
  <c r="W775" i="7"/>
  <c r="X775" i="7"/>
  <c r="P776" i="7"/>
  <c r="R776" i="7"/>
  <c r="V776" i="7"/>
  <c r="W776" i="7"/>
  <c r="X776" i="7"/>
  <c r="P777" i="7"/>
  <c r="P778" i="7"/>
  <c r="T778" i="7" s="1"/>
  <c r="U778" i="7" s="1"/>
  <c r="P779" i="7"/>
  <c r="T779" i="7" s="1"/>
  <c r="U779" i="7" s="1"/>
  <c r="P780" i="7"/>
  <c r="T780" i="7" s="1"/>
  <c r="U780" i="7" s="1"/>
  <c r="P781" i="7"/>
  <c r="P782" i="7"/>
  <c r="T782" i="7" s="1"/>
  <c r="U782" i="7" s="1"/>
  <c r="P783" i="7"/>
  <c r="T783" i="7" s="1"/>
  <c r="U783" i="7" s="1"/>
  <c r="P784" i="7"/>
  <c r="T784" i="7" s="1"/>
  <c r="U784" i="7" s="1"/>
  <c r="P785" i="7"/>
  <c r="T785" i="7" s="1"/>
  <c r="U785" i="7" s="1"/>
  <c r="P786" i="7"/>
  <c r="P787" i="7"/>
  <c r="T787" i="7" s="1"/>
  <c r="U787" i="7" s="1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324" i="7"/>
  <c r="K325" i="7"/>
  <c r="K326" i="7"/>
  <c r="K327" i="7"/>
  <c r="K328" i="7"/>
  <c r="K329" i="7"/>
  <c r="K330" i="7"/>
  <c r="K331" i="7"/>
  <c r="K332" i="7"/>
  <c r="K333" i="7"/>
  <c r="K334" i="7"/>
  <c r="K335" i="7"/>
  <c r="K336" i="7"/>
  <c r="K337" i="7"/>
  <c r="K338" i="7"/>
  <c r="K339" i="7"/>
  <c r="K340" i="7"/>
  <c r="K341" i="7"/>
  <c r="K342" i="7"/>
  <c r="K343" i="7"/>
  <c r="K344" i="7"/>
  <c r="K345" i="7"/>
  <c r="K346" i="7"/>
  <c r="K347" i="7"/>
  <c r="K348" i="7"/>
  <c r="K349" i="7"/>
  <c r="K350" i="7"/>
  <c r="K351" i="7"/>
  <c r="K352" i="7"/>
  <c r="K353" i="7"/>
  <c r="K354" i="7"/>
  <c r="K355" i="7"/>
  <c r="K356" i="7"/>
  <c r="K357" i="7"/>
  <c r="K358" i="7"/>
  <c r="K359" i="7"/>
  <c r="K360" i="7"/>
  <c r="K361" i="7"/>
  <c r="K362" i="7"/>
  <c r="K363" i="7"/>
  <c r="K364" i="7"/>
  <c r="K365" i="7"/>
  <c r="K366" i="7"/>
  <c r="K367" i="7"/>
  <c r="K368" i="7"/>
  <c r="K369" i="7"/>
  <c r="K370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387" i="7"/>
  <c r="K388" i="7"/>
  <c r="K389" i="7"/>
  <c r="K390" i="7"/>
  <c r="K391" i="7"/>
  <c r="K392" i="7"/>
  <c r="K393" i="7"/>
  <c r="K394" i="7"/>
  <c r="K395" i="7"/>
  <c r="K396" i="7"/>
  <c r="K397" i="7"/>
  <c r="K398" i="7"/>
  <c r="K399" i="7"/>
  <c r="K400" i="7"/>
  <c r="K401" i="7"/>
  <c r="K402" i="7"/>
  <c r="K403" i="7"/>
  <c r="K404" i="7"/>
  <c r="K405" i="7"/>
  <c r="K406" i="7"/>
  <c r="K407" i="7"/>
  <c r="K408" i="7"/>
  <c r="K409" i="7"/>
  <c r="K410" i="7"/>
  <c r="K411" i="7"/>
  <c r="K412" i="7"/>
  <c r="K413" i="7"/>
  <c r="K414" i="7"/>
  <c r="K415" i="7"/>
  <c r="K416" i="7"/>
  <c r="K417" i="7"/>
  <c r="K418" i="7"/>
  <c r="K419" i="7"/>
  <c r="K420" i="7"/>
  <c r="K421" i="7"/>
  <c r="K422" i="7"/>
  <c r="K423" i="7"/>
  <c r="K424" i="7"/>
  <c r="K425" i="7"/>
  <c r="K426" i="7"/>
  <c r="K427" i="7"/>
  <c r="K428" i="7"/>
  <c r="K429" i="7"/>
  <c r="K430" i="7"/>
  <c r="K431" i="7"/>
  <c r="K432" i="7"/>
  <c r="K433" i="7"/>
  <c r="K434" i="7"/>
  <c r="K435" i="7"/>
  <c r="K436" i="7"/>
  <c r="K437" i="7"/>
  <c r="K438" i="7"/>
  <c r="K439" i="7"/>
  <c r="K440" i="7"/>
  <c r="K441" i="7"/>
  <c r="K442" i="7"/>
  <c r="K443" i="7"/>
  <c r="K444" i="7"/>
  <c r="K445" i="7"/>
  <c r="K446" i="7"/>
  <c r="K447" i="7"/>
  <c r="K448" i="7"/>
  <c r="K449" i="7"/>
  <c r="K450" i="7"/>
  <c r="K451" i="7"/>
  <c r="K452" i="7"/>
  <c r="K453" i="7"/>
  <c r="K454" i="7"/>
  <c r="K455" i="7"/>
  <c r="K456" i="7"/>
  <c r="K457" i="7"/>
  <c r="K458" i="7"/>
  <c r="K459" i="7"/>
  <c r="K460" i="7"/>
  <c r="K461" i="7"/>
  <c r="K462" i="7"/>
  <c r="K463" i="7"/>
  <c r="K464" i="7"/>
  <c r="K465" i="7"/>
  <c r="K466" i="7"/>
  <c r="K467" i="7"/>
  <c r="K468" i="7"/>
  <c r="K469" i="7"/>
  <c r="K470" i="7"/>
  <c r="K471" i="7"/>
  <c r="K472" i="7"/>
  <c r="K473" i="7"/>
  <c r="K474" i="7"/>
  <c r="K475" i="7"/>
  <c r="K476" i="7"/>
  <c r="K477" i="7"/>
  <c r="K478" i="7"/>
  <c r="K479" i="7"/>
  <c r="K480" i="7"/>
  <c r="K481" i="7"/>
  <c r="K482" i="7"/>
  <c r="K483" i="7"/>
  <c r="K484" i="7"/>
  <c r="K485" i="7"/>
  <c r="K486" i="7"/>
  <c r="K487" i="7"/>
  <c r="K488" i="7"/>
  <c r="K489" i="7"/>
  <c r="K490" i="7"/>
  <c r="K491" i="7"/>
  <c r="K492" i="7"/>
  <c r="K493" i="7"/>
  <c r="K494" i="7"/>
  <c r="K495" i="7"/>
  <c r="K496" i="7"/>
  <c r="K497" i="7"/>
  <c r="K498" i="7"/>
  <c r="K499" i="7"/>
  <c r="K500" i="7"/>
  <c r="K501" i="7"/>
  <c r="K502" i="7"/>
  <c r="K503" i="7"/>
  <c r="K504" i="7"/>
  <c r="K505" i="7"/>
  <c r="K506" i="7"/>
  <c r="K507" i="7"/>
  <c r="K508" i="7"/>
  <c r="K509" i="7"/>
  <c r="K510" i="7"/>
  <c r="K511" i="7"/>
  <c r="K512" i="7"/>
  <c r="K513" i="7"/>
  <c r="K514" i="7"/>
  <c r="K515" i="7"/>
  <c r="K516" i="7"/>
  <c r="K517" i="7"/>
  <c r="K518" i="7"/>
  <c r="K519" i="7"/>
  <c r="K520" i="7"/>
  <c r="K521" i="7"/>
  <c r="K522" i="7"/>
  <c r="K523" i="7"/>
  <c r="K524" i="7"/>
  <c r="K525" i="7"/>
  <c r="K526" i="7"/>
  <c r="K527" i="7"/>
  <c r="K528" i="7"/>
  <c r="K529" i="7"/>
  <c r="K530" i="7"/>
  <c r="K531" i="7"/>
  <c r="K532" i="7"/>
  <c r="K533" i="7"/>
  <c r="K534" i="7"/>
  <c r="K535" i="7"/>
  <c r="K536" i="7"/>
  <c r="K537" i="7"/>
  <c r="K538" i="7"/>
  <c r="K539" i="7"/>
  <c r="K540" i="7"/>
  <c r="K541" i="7"/>
  <c r="K542" i="7"/>
  <c r="K543" i="7"/>
  <c r="K544" i="7"/>
  <c r="K545" i="7"/>
  <c r="K546" i="7"/>
  <c r="K547" i="7"/>
  <c r="K548" i="7"/>
  <c r="K549" i="7"/>
  <c r="K550" i="7"/>
  <c r="K551" i="7"/>
  <c r="K552" i="7"/>
  <c r="K553" i="7"/>
  <c r="K554" i="7"/>
  <c r="K555" i="7"/>
  <c r="K556" i="7"/>
  <c r="K557" i="7"/>
  <c r="K558" i="7"/>
  <c r="K559" i="7"/>
  <c r="K560" i="7"/>
  <c r="K561" i="7"/>
  <c r="K562" i="7"/>
  <c r="K563" i="7"/>
  <c r="K564" i="7"/>
  <c r="K565" i="7"/>
  <c r="K566" i="7"/>
  <c r="K567" i="7"/>
  <c r="K568" i="7"/>
  <c r="K569" i="7"/>
  <c r="K570" i="7"/>
  <c r="K571" i="7"/>
  <c r="K572" i="7"/>
  <c r="K573" i="7"/>
  <c r="K574" i="7"/>
  <c r="K575" i="7"/>
  <c r="K576" i="7"/>
  <c r="K577" i="7"/>
  <c r="K578" i="7"/>
  <c r="K579" i="7"/>
  <c r="K580" i="7"/>
  <c r="K581" i="7"/>
  <c r="K582" i="7"/>
  <c r="K583" i="7"/>
  <c r="K584" i="7"/>
  <c r="K585" i="7"/>
  <c r="K586" i="7"/>
  <c r="K587" i="7"/>
  <c r="K588" i="7"/>
  <c r="K589" i="7"/>
  <c r="K590" i="7"/>
  <c r="K591" i="7"/>
  <c r="K592" i="7"/>
  <c r="K593" i="7"/>
  <c r="K594" i="7"/>
  <c r="K595" i="7"/>
  <c r="K596" i="7"/>
  <c r="K597" i="7"/>
  <c r="K598" i="7"/>
  <c r="K599" i="7"/>
  <c r="K600" i="7"/>
  <c r="K601" i="7"/>
  <c r="K602" i="7"/>
  <c r="K603" i="7"/>
  <c r="K604" i="7"/>
  <c r="K605" i="7"/>
  <c r="K606" i="7"/>
  <c r="K607" i="7"/>
  <c r="K608" i="7"/>
  <c r="K609" i="7"/>
  <c r="K610" i="7"/>
  <c r="K611" i="7"/>
  <c r="K612" i="7"/>
  <c r="K613" i="7"/>
  <c r="K614" i="7"/>
  <c r="K615" i="7"/>
  <c r="K616" i="7"/>
  <c r="K617" i="7"/>
  <c r="K618" i="7"/>
  <c r="K619" i="7"/>
  <c r="K620" i="7"/>
  <c r="K621" i="7"/>
  <c r="K622" i="7"/>
  <c r="K623" i="7"/>
  <c r="K624" i="7"/>
  <c r="K625" i="7"/>
  <c r="K626" i="7"/>
  <c r="K627" i="7"/>
  <c r="K628" i="7"/>
  <c r="K629" i="7"/>
  <c r="K630" i="7"/>
  <c r="K631" i="7"/>
  <c r="K632" i="7"/>
  <c r="K633" i="7"/>
  <c r="K634" i="7"/>
  <c r="K635" i="7"/>
  <c r="K636" i="7"/>
  <c r="K637" i="7"/>
  <c r="K638" i="7"/>
  <c r="K639" i="7"/>
  <c r="K640" i="7"/>
  <c r="K641" i="7"/>
  <c r="K642" i="7"/>
  <c r="K643" i="7"/>
  <c r="K644" i="7"/>
  <c r="K645" i="7"/>
  <c r="K646" i="7"/>
  <c r="K647" i="7"/>
  <c r="K648" i="7"/>
  <c r="K649" i="7"/>
  <c r="K650" i="7"/>
  <c r="K651" i="7"/>
  <c r="K652" i="7"/>
  <c r="K653" i="7"/>
  <c r="K654" i="7"/>
  <c r="K655" i="7"/>
  <c r="K656" i="7"/>
  <c r="K657" i="7"/>
  <c r="K658" i="7"/>
  <c r="K659" i="7"/>
  <c r="K660" i="7"/>
  <c r="K661" i="7"/>
  <c r="K662" i="7"/>
  <c r="K663" i="7"/>
  <c r="K664" i="7"/>
  <c r="K665" i="7"/>
  <c r="K666" i="7"/>
  <c r="K667" i="7"/>
  <c r="K668" i="7"/>
  <c r="K669" i="7"/>
  <c r="K670" i="7"/>
  <c r="K671" i="7"/>
  <c r="K672" i="7"/>
  <c r="K673" i="7"/>
  <c r="K674" i="7"/>
  <c r="K675" i="7"/>
  <c r="K676" i="7"/>
  <c r="K677" i="7"/>
  <c r="K678" i="7"/>
  <c r="K679" i="7"/>
  <c r="K680" i="7"/>
  <c r="K681" i="7"/>
  <c r="K682" i="7"/>
  <c r="K683" i="7"/>
  <c r="K684" i="7"/>
  <c r="K685" i="7"/>
  <c r="K686" i="7"/>
  <c r="K687" i="7"/>
  <c r="K688" i="7"/>
  <c r="K689" i="7"/>
  <c r="K690" i="7"/>
  <c r="K691" i="7"/>
  <c r="K692" i="7"/>
  <c r="K693" i="7"/>
  <c r="K694" i="7"/>
  <c r="K695" i="7"/>
  <c r="K696" i="7"/>
  <c r="K697" i="7"/>
  <c r="K698" i="7"/>
  <c r="K699" i="7"/>
  <c r="K700" i="7"/>
  <c r="K701" i="7"/>
  <c r="K702" i="7"/>
  <c r="K703" i="7"/>
  <c r="K704" i="7"/>
  <c r="K705" i="7"/>
  <c r="K706" i="7"/>
  <c r="K707" i="7"/>
  <c r="K708" i="7"/>
  <c r="K709" i="7"/>
  <c r="K710" i="7"/>
  <c r="K711" i="7"/>
  <c r="K712" i="7"/>
  <c r="K713" i="7"/>
  <c r="K714" i="7"/>
  <c r="K715" i="7"/>
  <c r="K716" i="7"/>
  <c r="K718" i="7"/>
  <c r="K717" i="7"/>
  <c r="K719" i="7"/>
  <c r="K720" i="7"/>
  <c r="K721" i="7"/>
  <c r="K722" i="7"/>
  <c r="K723" i="7"/>
  <c r="K724" i="7"/>
  <c r="K725" i="7"/>
  <c r="K726" i="7"/>
  <c r="K727" i="7"/>
  <c r="K728" i="7"/>
  <c r="K729" i="7"/>
  <c r="K730" i="7"/>
  <c r="K731" i="7"/>
  <c r="K732" i="7"/>
  <c r="K733" i="7"/>
  <c r="K734" i="7"/>
  <c r="K735" i="7"/>
  <c r="K736" i="7"/>
  <c r="K737" i="7"/>
  <c r="K738" i="7"/>
  <c r="K739" i="7"/>
  <c r="K740" i="7"/>
  <c r="K741" i="7"/>
  <c r="K742" i="7"/>
  <c r="K743" i="7"/>
  <c r="K744" i="7"/>
  <c r="K746" i="7"/>
  <c r="K745" i="7"/>
  <c r="K747" i="7"/>
  <c r="K748" i="7"/>
  <c r="K749" i="7"/>
  <c r="K750" i="7"/>
  <c r="K751" i="7"/>
  <c r="K752" i="7"/>
  <c r="K753" i="7"/>
  <c r="K754" i="7"/>
  <c r="K755" i="7"/>
  <c r="K756" i="7"/>
  <c r="K757" i="7"/>
  <c r="K758" i="7"/>
  <c r="K759" i="7"/>
  <c r="K760" i="7"/>
  <c r="K761" i="7"/>
  <c r="K763" i="7"/>
  <c r="K765" i="7"/>
  <c r="K766" i="7"/>
  <c r="K768" i="7"/>
  <c r="K769" i="7"/>
  <c r="K771" i="7"/>
  <c r="K773" i="7"/>
  <c r="K774" i="7"/>
  <c r="K776" i="7"/>
  <c r="K775" i="7"/>
  <c r="K777" i="7"/>
  <c r="K778" i="7"/>
  <c r="K780" i="7"/>
  <c r="K783" i="7"/>
  <c r="K782" i="7"/>
  <c r="K785" i="7"/>
  <c r="K762" i="7"/>
  <c r="K764" i="7"/>
  <c r="K767" i="7"/>
  <c r="K772" i="7"/>
  <c r="K779" i="7"/>
  <c r="K781" i="7"/>
  <c r="K784" i="7"/>
  <c r="K786" i="7"/>
  <c r="AF769" i="7" l="1"/>
  <c r="S770" i="7"/>
  <c r="T770" i="7" s="1"/>
  <c r="U770" i="7" s="1"/>
  <c r="S777" i="7"/>
  <c r="T777" i="7" s="1"/>
  <c r="U777" i="7" s="1"/>
  <c r="AF776" i="7"/>
  <c r="AH66" i="10"/>
  <c r="Q793" i="7"/>
  <c r="Q796" i="7"/>
  <c r="Q799" i="7"/>
  <c r="S765" i="7"/>
  <c r="T765" i="7" s="1"/>
  <c r="U765" i="7" s="1"/>
  <c r="S761" i="7"/>
  <c r="T761" i="7" s="1"/>
  <c r="U761" i="7" s="1"/>
  <c r="S771" i="7"/>
  <c r="T771" i="7" s="1"/>
  <c r="U771" i="7" s="1"/>
  <c r="S768" i="7"/>
  <c r="U768" i="7" s="1"/>
  <c r="S776" i="7"/>
  <c r="T776" i="7" s="1"/>
  <c r="U776" i="7" s="1"/>
  <c r="S767" i="7"/>
  <c r="T767" i="7" s="1"/>
  <c r="S764" i="7"/>
  <c r="T764" i="7" s="1"/>
  <c r="U764" i="7" s="1"/>
  <c r="S766" i="7"/>
  <c r="S760" i="7"/>
  <c r="S774" i="7"/>
  <c r="T774" i="7" s="1"/>
  <c r="U774" i="7" s="1"/>
  <c r="S762" i="7"/>
  <c r="T762" i="7" s="1"/>
  <c r="S773" i="7"/>
  <c r="T773" i="7" s="1"/>
  <c r="U773" i="7" s="1"/>
  <c r="S769" i="7"/>
  <c r="T769" i="7" s="1"/>
  <c r="U769" i="7" s="1"/>
  <c r="S763" i="7"/>
  <c r="T763" i="7" s="1"/>
  <c r="U763" i="7" s="1"/>
  <c r="S775" i="7"/>
  <c r="T775" i="7" s="1"/>
  <c r="U775" i="7" s="1"/>
  <c r="S772" i="7"/>
  <c r="T772" i="7" s="1"/>
  <c r="U772" i="7" s="1"/>
  <c r="S759" i="7"/>
  <c r="T768" i="7" l="1"/>
  <c r="U767" i="7"/>
  <c r="T760" i="7"/>
  <c r="U760" i="7" s="1"/>
  <c r="U762" i="7"/>
  <c r="T766" i="7"/>
  <c r="U766" i="7" s="1"/>
  <c r="T759" i="7"/>
  <c r="U759" i="7" s="1"/>
  <c r="M761" i="7" l="1"/>
  <c r="M763" i="7"/>
  <c r="Q763" i="7" s="1"/>
  <c r="M765" i="7"/>
  <c r="M766" i="7"/>
  <c r="M768" i="7"/>
  <c r="Q768" i="7" s="1"/>
  <c r="M769" i="7"/>
  <c r="Q769" i="7" s="1"/>
  <c r="M771" i="7"/>
  <c r="Q771" i="7" s="1"/>
  <c r="M773" i="7"/>
  <c r="Q773" i="7" s="1"/>
  <c r="M774" i="7"/>
  <c r="Q774" i="7" s="1"/>
  <c r="M776" i="7"/>
  <c r="M775" i="7"/>
  <c r="M777" i="7"/>
  <c r="Q778" i="7"/>
  <c r="Q782" i="7"/>
  <c r="Q785" i="7"/>
  <c r="Q787" i="7"/>
  <c r="M762" i="7"/>
  <c r="M764" i="7"/>
  <c r="M767" i="7"/>
  <c r="M772" i="7"/>
  <c r="Q772" i="7" s="1"/>
  <c r="Q779" i="7"/>
  <c r="Q781" i="7"/>
  <c r="Q784" i="7"/>
  <c r="Q786" i="7"/>
  <c r="N774" i="7" l="1"/>
  <c r="N777" i="7"/>
  <c r="Q777" i="7"/>
  <c r="N775" i="7"/>
  <c r="Q775" i="7"/>
  <c r="N773" i="7"/>
  <c r="N776" i="7"/>
  <c r="Q776" i="7"/>
  <c r="N767" i="7"/>
  <c r="Q767" i="7"/>
  <c r="N766" i="7"/>
  <c r="Q766" i="7"/>
  <c r="Q783" i="7"/>
  <c r="N764" i="7"/>
  <c r="Q764" i="7"/>
  <c r="N765" i="7"/>
  <c r="Q765" i="7"/>
  <c r="N762" i="7"/>
  <c r="Q762" i="7"/>
  <c r="Q780" i="7"/>
  <c r="N761" i="7"/>
  <c r="Q761" i="7"/>
  <c r="N771" i="7"/>
  <c r="N769" i="7"/>
  <c r="N763" i="7"/>
  <c r="N768" i="7"/>
  <c r="N772" i="7"/>
  <c r="T70" i="10" l="1"/>
  <c r="P70" i="10"/>
  <c r="P745" i="7"/>
  <c r="R745" i="7"/>
  <c r="AF745" i="7" s="1"/>
  <c r="V745" i="7"/>
  <c r="W745" i="7"/>
  <c r="X745" i="7"/>
  <c r="P747" i="7"/>
  <c r="R747" i="7"/>
  <c r="AF747" i="7" s="1"/>
  <c r="V747" i="7"/>
  <c r="W747" i="7"/>
  <c r="X747" i="7"/>
  <c r="P748" i="7"/>
  <c r="R748" i="7"/>
  <c r="AF748" i="7" s="1"/>
  <c r="V748" i="7"/>
  <c r="W748" i="7"/>
  <c r="X748" i="7"/>
  <c r="P753" i="7"/>
  <c r="R753" i="7"/>
  <c r="AF753" i="7" s="1"/>
  <c r="V753" i="7"/>
  <c r="W753" i="7"/>
  <c r="X753" i="7"/>
  <c r="P757" i="7"/>
  <c r="R757" i="7"/>
  <c r="V757" i="7"/>
  <c r="W757" i="7"/>
  <c r="X757" i="7"/>
  <c r="P749" i="7"/>
  <c r="R749" i="7"/>
  <c r="AF749" i="7" s="1"/>
  <c r="V749" i="7"/>
  <c r="W749" i="7"/>
  <c r="X749" i="7"/>
  <c r="P751" i="7"/>
  <c r="R751" i="7"/>
  <c r="AF751" i="7" s="1"/>
  <c r="V751" i="7"/>
  <c r="W751" i="7"/>
  <c r="X751" i="7"/>
  <c r="P756" i="7"/>
  <c r="R756" i="7"/>
  <c r="AF756" i="7" s="1"/>
  <c r="V756" i="7"/>
  <c r="W756" i="7"/>
  <c r="X756" i="7"/>
  <c r="P754" i="7"/>
  <c r="R754" i="7"/>
  <c r="AF754" i="7" s="1"/>
  <c r="V754" i="7"/>
  <c r="W754" i="7"/>
  <c r="X754" i="7"/>
  <c r="P755" i="7"/>
  <c r="R755" i="7"/>
  <c r="AF755" i="7" s="1"/>
  <c r="V755" i="7"/>
  <c r="W755" i="7"/>
  <c r="X755" i="7"/>
  <c r="P750" i="7"/>
  <c r="R750" i="7"/>
  <c r="AF750" i="7" s="1"/>
  <c r="V750" i="7"/>
  <c r="W750" i="7"/>
  <c r="X750" i="7"/>
  <c r="P752" i="7"/>
  <c r="R752" i="7"/>
  <c r="AF752" i="7" s="1"/>
  <c r="V752" i="7"/>
  <c r="W752" i="7"/>
  <c r="X752" i="7"/>
  <c r="M745" i="7"/>
  <c r="N745" i="7" s="1"/>
  <c r="M747" i="7"/>
  <c r="N747" i="7" s="1"/>
  <c r="M748" i="7"/>
  <c r="N748" i="7" s="1"/>
  <c r="M753" i="7"/>
  <c r="Q753" i="7" s="1"/>
  <c r="M757" i="7"/>
  <c r="N757" i="7" s="1"/>
  <c r="M749" i="7"/>
  <c r="Q749" i="7" s="1"/>
  <c r="M751" i="7"/>
  <c r="N751" i="7" s="1"/>
  <c r="M756" i="7"/>
  <c r="N756" i="7" s="1"/>
  <c r="M758" i="7"/>
  <c r="M754" i="7"/>
  <c r="Q754" i="7" s="1"/>
  <c r="M759" i="7"/>
  <c r="M755" i="7"/>
  <c r="N755" i="7" s="1"/>
  <c r="M750" i="7"/>
  <c r="Q750" i="7" s="1"/>
  <c r="M752" i="7"/>
  <c r="Q752" i="7" s="1"/>
  <c r="M760" i="7"/>
  <c r="Q760" i="7" s="1"/>
  <c r="Z70" i="10"/>
  <c r="Z73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27" i="10"/>
  <c r="V28" i="10"/>
  <c r="V29" i="10"/>
  <c r="V30" i="10"/>
  <c r="V31" i="10"/>
  <c r="V32" i="10"/>
  <c r="V33" i="10"/>
  <c r="V34" i="10"/>
  <c r="V35" i="10"/>
  <c r="V36" i="10"/>
  <c r="V37" i="10"/>
  <c r="V38" i="10"/>
  <c r="V39" i="10"/>
  <c r="V40" i="10"/>
  <c r="V41" i="10"/>
  <c r="V42" i="10"/>
  <c r="V43" i="10"/>
  <c r="V44" i="10"/>
  <c r="V45" i="10"/>
  <c r="V46" i="10"/>
  <c r="V68" i="10"/>
  <c r="V67" i="10"/>
  <c r="V70" i="10"/>
  <c r="V73" i="10"/>
  <c r="V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51" i="10"/>
  <c r="P56" i="10"/>
  <c r="P55" i="10"/>
  <c r="P49" i="10"/>
  <c r="P58" i="10"/>
  <c r="P47" i="10"/>
  <c r="P48" i="10"/>
  <c r="P59" i="10"/>
  <c r="P65" i="10"/>
  <c r="P73" i="10"/>
  <c r="P62" i="10"/>
  <c r="P53" i="10"/>
  <c r="P69" i="10"/>
  <c r="P63" i="10"/>
  <c r="P64" i="10"/>
  <c r="P54" i="10"/>
  <c r="P68" i="10"/>
  <c r="P57" i="10"/>
  <c r="P61" i="10"/>
  <c r="P9" i="10"/>
  <c r="K61" i="10"/>
  <c r="L61" i="10"/>
  <c r="M61" i="10"/>
  <c r="K62" i="10"/>
  <c r="L62" i="10"/>
  <c r="M62" i="10"/>
  <c r="K63" i="10"/>
  <c r="L63" i="10"/>
  <c r="M63" i="10"/>
  <c r="K64" i="10"/>
  <c r="L64" i="10"/>
  <c r="M64" i="10"/>
  <c r="S758" i="7" l="1"/>
  <c r="T758" i="7" s="1"/>
  <c r="U758" i="7" s="1"/>
  <c r="AF757" i="7"/>
  <c r="N749" i="7"/>
  <c r="N753" i="7"/>
  <c r="N754" i="7"/>
  <c r="N758" i="7"/>
  <c r="Q758" i="7"/>
  <c r="N759" i="7"/>
  <c r="Q759" i="7"/>
  <c r="S757" i="7"/>
  <c r="T757" i="7" s="1"/>
  <c r="U757" i="7" s="1"/>
  <c r="N752" i="7"/>
  <c r="Q748" i="7"/>
  <c r="S750" i="7"/>
  <c r="T750" i="7" s="1"/>
  <c r="U750" i="7" s="1"/>
  <c r="Q747" i="7"/>
  <c r="Q745" i="7"/>
  <c r="S755" i="7"/>
  <c r="T755" i="7" s="1"/>
  <c r="U755" i="7" s="1"/>
  <c r="N760" i="7"/>
  <c r="Q756" i="7"/>
  <c r="S751" i="7"/>
  <c r="T751" i="7" s="1"/>
  <c r="U751" i="7" s="1"/>
  <c r="N750" i="7"/>
  <c r="Q757" i="7"/>
  <c r="S753" i="7"/>
  <c r="T753" i="7" s="1"/>
  <c r="U753" i="7" s="1"/>
  <c r="S752" i="7"/>
  <c r="T752" i="7" s="1"/>
  <c r="S756" i="7"/>
  <c r="T756" i="7" s="1"/>
  <c r="S749" i="7"/>
  <c r="T749" i="7" s="1"/>
  <c r="U749" i="7" s="1"/>
  <c r="Q751" i="7"/>
  <c r="S748" i="7"/>
  <c r="T748" i="7" s="1"/>
  <c r="Q755" i="7"/>
  <c r="S754" i="7"/>
  <c r="T754" i="7" s="1"/>
  <c r="T68" i="10"/>
  <c r="P715" i="7"/>
  <c r="R715" i="7"/>
  <c r="AF715" i="7" s="1"/>
  <c r="V715" i="7"/>
  <c r="W715" i="7"/>
  <c r="X715" i="7"/>
  <c r="P716" i="7"/>
  <c r="R716" i="7"/>
  <c r="AF716" i="7" s="1"/>
  <c r="V716" i="7"/>
  <c r="W716" i="7"/>
  <c r="X716" i="7"/>
  <c r="P718" i="7"/>
  <c r="R718" i="7"/>
  <c r="AF718" i="7" s="1"/>
  <c r="V718" i="7"/>
  <c r="W718" i="7"/>
  <c r="X718" i="7"/>
  <c r="P717" i="7"/>
  <c r="R717" i="7"/>
  <c r="AF717" i="7" s="1"/>
  <c r="V717" i="7"/>
  <c r="W717" i="7"/>
  <c r="X717" i="7"/>
  <c r="P719" i="7"/>
  <c r="R719" i="7"/>
  <c r="AF719" i="7" s="1"/>
  <c r="V719" i="7"/>
  <c r="W719" i="7"/>
  <c r="X719" i="7"/>
  <c r="P720" i="7"/>
  <c r="R720" i="7"/>
  <c r="AF720" i="7" s="1"/>
  <c r="V720" i="7"/>
  <c r="W720" i="7"/>
  <c r="X720" i="7"/>
  <c r="P721" i="7"/>
  <c r="R721" i="7"/>
  <c r="AF721" i="7" s="1"/>
  <c r="V721" i="7"/>
  <c r="W721" i="7"/>
  <c r="X721" i="7"/>
  <c r="P722" i="7"/>
  <c r="R722" i="7"/>
  <c r="AF722" i="7" s="1"/>
  <c r="V722" i="7"/>
  <c r="W722" i="7"/>
  <c r="X722" i="7"/>
  <c r="P723" i="7"/>
  <c r="R723" i="7"/>
  <c r="AF723" i="7" s="1"/>
  <c r="V723" i="7"/>
  <c r="W723" i="7"/>
  <c r="X723" i="7"/>
  <c r="P724" i="7"/>
  <c r="R724" i="7"/>
  <c r="AF724" i="7" s="1"/>
  <c r="V724" i="7"/>
  <c r="W724" i="7"/>
  <c r="X724" i="7"/>
  <c r="P725" i="7"/>
  <c r="R725" i="7"/>
  <c r="AF725" i="7" s="1"/>
  <c r="V725" i="7"/>
  <c r="W725" i="7"/>
  <c r="X725" i="7"/>
  <c r="P726" i="7"/>
  <c r="R726" i="7"/>
  <c r="AF726" i="7" s="1"/>
  <c r="V726" i="7"/>
  <c r="W726" i="7"/>
  <c r="X726" i="7"/>
  <c r="P727" i="7"/>
  <c r="R727" i="7"/>
  <c r="AF727" i="7" s="1"/>
  <c r="V727" i="7"/>
  <c r="W727" i="7"/>
  <c r="X727" i="7"/>
  <c r="P728" i="7"/>
  <c r="R728" i="7"/>
  <c r="AF728" i="7" s="1"/>
  <c r="V728" i="7"/>
  <c r="W728" i="7"/>
  <c r="X728" i="7"/>
  <c r="P729" i="7"/>
  <c r="R729" i="7"/>
  <c r="AF729" i="7" s="1"/>
  <c r="V729" i="7"/>
  <c r="W729" i="7"/>
  <c r="X729" i="7"/>
  <c r="P730" i="7"/>
  <c r="R730" i="7"/>
  <c r="AF730" i="7" s="1"/>
  <c r="V730" i="7"/>
  <c r="W730" i="7"/>
  <c r="X730" i="7"/>
  <c r="P731" i="7"/>
  <c r="R731" i="7"/>
  <c r="AF731" i="7" s="1"/>
  <c r="V731" i="7"/>
  <c r="W731" i="7"/>
  <c r="X731" i="7"/>
  <c r="P732" i="7"/>
  <c r="R732" i="7"/>
  <c r="AF732" i="7" s="1"/>
  <c r="V732" i="7"/>
  <c r="W732" i="7"/>
  <c r="X732" i="7"/>
  <c r="P733" i="7"/>
  <c r="R733" i="7"/>
  <c r="AF733" i="7" s="1"/>
  <c r="V733" i="7"/>
  <c r="W733" i="7"/>
  <c r="X733" i="7"/>
  <c r="P734" i="7"/>
  <c r="R734" i="7"/>
  <c r="AF734" i="7" s="1"/>
  <c r="V734" i="7"/>
  <c r="W734" i="7"/>
  <c r="X734" i="7"/>
  <c r="P735" i="7"/>
  <c r="R735" i="7"/>
  <c r="AF735" i="7" s="1"/>
  <c r="V735" i="7"/>
  <c r="W735" i="7"/>
  <c r="X735" i="7"/>
  <c r="P736" i="7"/>
  <c r="R736" i="7"/>
  <c r="AF736" i="7" s="1"/>
  <c r="V736" i="7"/>
  <c r="W736" i="7"/>
  <c r="X736" i="7"/>
  <c r="P737" i="7"/>
  <c r="R737" i="7"/>
  <c r="AF737" i="7" s="1"/>
  <c r="V737" i="7"/>
  <c r="W737" i="7"/>
  <c r="X737" i="7"/>
  <c r="P738" i="7"/>
  <c r="R738" i="7"/>
  <c r="AF738" i="7" s="1"/>
  <c r="V738" i="7"/>
  <c r="W738" i="7"/>
  <c r="X738" i="7"/>
  <c r="P739" i="7"/>
  <c r="R739" i="7"/>
  <c r="AF739" i="7" s="1"/>
  <c r="V739" i="7"/>
  <c r="W739" i="7"/>
  <c r="X739" i="7"/>
  <c r="P740" i="7"/>
  <c r="R740" i="7"/>
  <c r="AF740" i="7" s="1"/>
  <c r="V740" i="7"/>
  <c r="W740" i="7"/>
  <c r="X740" i="7"/>
  <c r="P741" i="7"/>
  <c r="R741" i="7"/>
  <c r="AF741" i="7" s="1"/>
  <c r="V741" i="7"/>
  <c r="W741" i="7"/>
  <c r="X741" i="7"/>
  <c r="P742" i="7"/>
  <c r="R742" i="7"/>
  <c r="AF742" i="7" s="1"/>
  <c r="V742" i="7"/>
  <c r="W742" i="7"/>
  <c r="X742" i="7"/>
  <c r="P743" i="7"/>
  <c r="R743" i="7"/>
  <c r="AF743" i="7" s="1"/>
  <c r="V743" i="7"/>
  <c r="W743" i="7"/>
  <c r="X743" i="7"/>
  <c r="P744" i="7"/>
  <c r="R744" i="7"/>
  <c r="AF744" i="7" s="1"/>
  <c r="V744" i="7"/>
  <c r="W744" i="7"/>
  <c r="X744" i="7"/>
  <c r="P746" i="7"/>
  <c r="R746" i="7"/>
  <c r="V746" i="7"/>
  <c r="W746" i="7"/>
  <c r="X746" i="7"/>
  <c r="M739" i="7"/>
  <c r="N739" i="7" s="1"/>
  <c r="M741" i="7"/>
  <c r="N741" i="7" s="1"/>
  <c r="M746" i="7"/>
  <c r="N746" i="7" s="1"/>
  <c r="M717" i="7"/>
  <c r="M721" i="7"/>
  <c r="N721" i="7" s="1"/>
  <c r="M725" i="7"/>
  <c r="N725" i="7" s="1"/>
  <c r="M727" i="7"/>
  <c r="Q727" i="7" s="1"/>
  <c r="M729" i="7"/>
  <c r="Q729" i="7" s="1"/>
  <c r="M730" i="7"/>
  <c r="Q730" i="7" s="1"/>
  <c r="M733" i="7"/>
  <c r="N733" i="7" s="1"/>
  <c r="M735" i="7"/>
  <c r="N735" i="7" s="1"/>
  <c r="M734" i="7"/>
  <c r="N734" i="7" s="1"/>
  <c r="M738" i="7"/>
  <c r="N738" i="7"/>
  <c r="M740" i="7"/>
  <c r="N740" i="7" s="1"/>
  <c r="M742" i="7"/>
  <c r="N742" i="7" s="1"/>
  <c r="M743" i="7"/>
  <c r="Q743" i="7" s="1"/>
  <c r="M744" i="7"/>
  <c r="N744" i="7" s="1"/>
  <c r="S745" i="7" l="1"/>
  <c r="T745" i="7" s="1"/>
  <c r="AF746" i="7"/>
  <c r="S747" i="7"/>
  <c r="T747" i="7" s="1"/>
  <c r="U747" i="7" s="1"/>
  <c r="S734" i="7"/>
  <c r="T734" i="7" s="1"/>
  <c r="U734" i="7" s="1"/>
  <c r="N730" i="7"/>
  <c r="N727" i="7"/>
  <c r="U752" i="7"/>
  <c r="U748" i="7"/>
  <c r="U754" i="7"/>
  <c r="U756" i="7"/>
  <c r="S716" i="7"/>
  <c r="T716" i="7" s="1"/>
  <c r="U716" i="7" s="1"/>
  <c r="S736" i="7"/>
  <c r="T736" i="7" s="1"/>
  <c r="S719" i="7"/>
  <c r="T719" i="7" s="1"/>
  <c r="Q717" i="7"/>
  <c r="S730" i="7"/>
  <c r="T730" i="7" s="1"/>
  <c r="U730" i="7" s="1"/>
  <c r="Q721" i="7"/>
  <c r="Q725" i="7"/>
  <c r="Q742" i="7"/>
  <c r="S725" i="7"/>
  <c r="T725" i="7" s="1"/>
  <c r="U725" i="7" s="1"/>
  <c r="S743" i="7"/>
  <c r="T743" i="7" s="1"/>
  <c r="U743" i="7" s="1"/>
  <c r="S732" i="7"/>
  <c r="T732" i="7" s="1"/>
  <c r="U732" i="7" s="1"/>
  <c r="S729" i="7"/>
  <c r="S735" i="7"/>
  <c r="T735" i="7" s="1"/>
  <c r="U735" i="7" s="1"/>
  <c r="S720" i="7"/>
  <c r="T720" i="7" s="1"/>
  <c r="U720" i="7" s="1"/>
  <c r="S723" i="7"/>
  <c r="T723" i="7" s="1"/>
  <c r="U723" i="7" s="1"/>
  <c r="N717" i="7"/>
  <c r="Q738" i="7"/>
  <c r="S738" i="7"/>
  <c r="T738" i="7" s="1"/>
  <c r="S741" i="7"/>
  <c r="T741" i="7" s="1"/>
  <c r="Q734" i="7"/>
  <c r="N743" i="7"/>
  <c r="S721" i="7"/>
  <c r="T721" i="7" s="1"/>
  <c r="S737" i="7"/>
  <c r="Q733" i="7"/>
  <c r="S722" i="7"/>
  <c r="T722" i="7" s="1"/>
  <c r="U722" i="7" s="1"/>
  <c r="Q744" i="7"/>
  <c r="S742" i="7"/>
  <c r="T742" i="7" s="1"/>
  <c r="U742" i="7" s="1"/>
  <c r="S727" i="7"/>
  <c r="T727" i="7" s="1"/>
  <c r="U727" i="7" s="1"/>
  <c r="Q735" i="7"/>
  <c r="S717" i="7"/>
  <c r="Q739" i="7"/>
  <c r="S746" i="7"/>
  <c r="T746" i="7" s="1"/>
  <c r="U746" i="7" s="1"/>
  <c r="S724" i="7"/>
  <c r="T724" i="7" s="1"/>
  <c r="S731" i="7"/>
  <c r="T731" i="7" s="1"/>
  <c r="S733" i="7"/>
  <c r="T733" i="7" s="1"/>
  <c r="S744" i="7"/>
  <c r="T744" i="7" s="1"/>
  <c r="U744" i="7" s="1"/>
  <c r="Q746" i="7"/>
  <c r="Q741" i="7"/>
  <c r="S740" i="7"/>
  <c r="Q740" i="7"/>
  <c r="S739" i="7"/>
  <c r="T739" i="7" s="1"/>
  <c r="S726" i="7"/>
  <c r="S728" i="7"/>
  <c r="U728" i="7" s="1"/>
  <c r="S718" i="7"/>
  <c r="T718" i="7" s="1"/>
  <c r="N729" i="7"/>
  <c r="U745" i="7" l="1"/>
  <c r="T737" i="7"/>
  <c r="U737" i="7" s="1"/>
  <c r="T729" i="7"/>
  <c r="U729" i="7" s="1"/>
  <c r="U736" i="7"/>
  <c r="U719" i="7"/>
  <c r="U738" i="7"/>
  <c r="U741" i="7"/>
  <c r="U724" i="7"/>
  <c r="U718" i="7"/>
  <c r="T728" i="7"/>
  <c r="U721" i="7"/>
  <c r="U731" i="7"/>
  <c r="T726" i="7"/>
  <c r="U726" i="7" s="1"/>
  <c r="T740" i="7"/>
  <c r="U740" i="7" s="1"/>
  <c r="U733" i="7"/>
  <c r="T717" i="7"/>
  <c r="U717" i="7" s="1"/>
  <c r="U739" i="7"/>
  <c r="M715" i="7" l="1"/>
  <c r="M716" i="7"/>
  <c r="Q716" i="7" s="1"/>
  <c r="M718" i="7"/>
  <c r="Q718" i="7" s="1"/>
  <c r="M719" i="7"/>
  <c r="M720" i="7"/>
  <c r="Q720" i="7" s="1"/>
  <c r="M722" i="7"/>
  <c r="Q722" i="7" s="1"/>
  <c r="M723" i="7"/>
  <c r="Q723" i="7" s="1"/>
  <c r="M724" i="7"/>
  <c r="Q724" i="7" s="1"/>
  <c r="M726" i="7"/>
  <c r="Q726" i="7" s="1"/>
  <c r="M728" i="7"/>
  <c r="Q728" i="7" s="1"/>
  <c r="M731" i="7"/>
  <c r="Q731" i="7" s="1"/>
  <c r="M732" i="7"/>
  <c r="Q732" i="7" s="1"/>
  <c r="M736" i="7"/>
  <c r="Q736" i="7" s="1"/>
  <c r="M737" i="7"/>
  <c r="Q737" i="7" s="1"/>
  <c r="N723" i="7" l="1"/>
  <c r="N716" i="7"/>
  <c r="N732" i="7"/>
  <c r="N724" i="7"/>
  <c r="N737" i="7"/>
  <c r="N726" i="7"/>
  <c r="N715" i="7"/>
  <c r="Q715" i="7"/>
  <c r="N719" i="7"/>
  <c r="Q719" i="7"/>
  <c r="N718" i="7"/>
  <c r="N736" i="7"/>
  <c r="N731" i="7"/>
  <c r="N728" i="7"/>
  <c r="N722" i="7"/>
  <c r="N720" i="7"/>
  <c r="AE67" i="10" l="1"/>
  <c r="AE70" i="10"/>
  <c r="AE73" i="10"/>
  <c r="AD67" i="10"/>
  <c r="AD70" i="10"/>
  <c r="AD73" i="10"/>
  <c r="AD68" i="10"/>
  <c r="Z67" i="10"/>
  <c r="Z68" i="10"/>
  <c r="R663" i="7"/>
  <c r="AF663" i="7" s="1"/>
  <c r="V663" i="7"/>
  <c r="W663" i="7"/>
  <c r="X663" i="7"/>
  <c r="R664" i="7"/>
  <c r="AF664" i="7" s="1"/>
  <c r="V664" i="7"/>
  <c r="W664" i="7"/>
  <c r="X664" i="7"/>
  <c r="R665" i="7"/>
  <c r="AF665" i="7" s="1"/>
  <c r="V665" i="7"/>
  <c r="W665" i="7"/>
  <c r="X665" i="7"/>
  <c r="R666" i="7"/>
  <c r="AF666" i="7" s="1"/>
  <c r="V666" i="7"/>
  <c r="W666" i="7"/>
  <c r="X666" i="7"/>
  <c r="R667" i="7"/>
  <c r="AF667" i="7" s="1"/>
  <c r="V667" i="7"/>
  <c r="W667" i="7"/>
  <c r="X667" i="7"/>
  <c r="R668" i="7"/>
  <c r="AF668" i="7" s="1"/>
  <c r="V668" i="7"/>
  <c r="W668" i="7"/>
  <c r="X668" i="7"/>
  <c r="R669" i="7"/>
  <c r="AF669" i="7" s="1"/>
  <c r="V669" i="7"/>
  <c r="W669" i="7"/>
  <c r="X669" i="7"/>
  <c r="R670" i="7"/>
  <c r="AF670" i="7" s="1"/>
  <c r="V670" i="7"/>
  <c r="W670" i="7"/>
  <c r="X670" i="7"/>
  <c r="R671" i="7"/>
  <c r="AF671" i="7" s="1"/>
  <c r="V671" i="7"/>
  <c r="W671" i="7"/>
  <c r="X671" i="7"/>
  <c r="R672" i="7"/>
  <c r="AF672" i="7" s="1"/>
  <c r="V672" i="7"/>
  <c r="W672" i="7"/>
  <c r="X672" i="7"/>
  <c r="R673" i="7"/>
  <c r="AF673" i="7" s="1"/>
  <c r="V673" i="7"/>
  <c r="W673" i="7"/>
  <c r="X673" i="7"/>
  <c r="R674" i="7"/>
  <c r="AF674" i="7" s="1"/>
  <c r="V674" i="7"/>
  <c r="W674" i="7"/>
  <c r="X674" i="7"/>
  <c r="R675" i="7"/>
  <c r="AF675" i="7" s="1"/>
  <c r="V675" i="7"/>
  <c r="W675" i="7"/>
  <c r="X675" i="7"/>
  <c r="R676" i="7"/>
  <c r="AF676" i="7" s="1"/>
  <c r="V676" i="7"/>
  <c r="W676" i="7"/>
  <c r="X676" i="7"/>
  <c r="R677" i="7"/>
  <c r="AF677" i="7" s="1"/>
  <c r="V677" i="7"/>
  <c r="W677" i="7"/>
  <c r="X677" i="7"/>
  <c r="R678" i="7"/>
  <c r="AF678" i="7" s="1"/>
  <c r="V678" i="7"/>
  <c r="W678" i="7"/>
  <c r="X678" i="7"/>
  <c r="R679" i="7"/>
  <c r="AF679" i="7" s="1"/>
  <c r="V679" i="7"/>
  <c r="W679" i="7"/>
  <c r="X679" i="7"/>
  <c r="R680" i="7"/>
  <c r="AF680" i="7" s="1"/>
  <c r="V680" i="7"/>
  <c r="W680" i="7"/>
  <c r="X680" i="7"/>
  <c r="R681" i="7"/>
  <c r="AF681" i="7" s="1"/>
  <c r="V681" i="7"/>
  <c r="W681" i="7"/>
  <c r="X681" i="7"/>
  <c r="R682" i="7"/>
  <c r="AF682" i="7" s="1"/>
  <c r="V682" i="7"/>
  <c r="W682" i="7"/>
  <c r="X682" i="7"/>
  <c r="R683" i="7"/>
  <c r="AF683" i="7" s="1"/>
  <c r="V683" i="7"/>
  <c r="W683" i="7"/>
  <c r="X683" i="7"/>
  <c r="R684" i="7"/>
  <c r="AF684" i="7" s="1"/>
  <c r="V684" i="7"/>
  <c r="W684" i="7"/>
  <c r="X684" i="7"/>
  <c r="R685" i="7"/>
  <c r="AF685" i="7" s="1"/>
  <c r="V685" i="7"/>
  <c r="W685" i="7"/>
  <c r="X685" i="7"/>
  <c r="R686" i="7"/>
  <c r="AF686" i="7" s="1"/>
  <c r="V686" i="7"/>
  <c r="W686" i="7"/>
  <c r="X686" i="7"/>
  <c r="R687" i="7"/>
  <c r="AF687" i="7" s="1"/>
  <c r="V687" i="7"/>
  <c r="W687" i="7"/>
  <c r="X687" i="7"/>
  <c r="R688" i="7"/>
  <c r="AF688" i="7" s="1"/>
  <c r="V688" i="7"/>
  <c r="W688" i="7"/>
  <c r="X688" i="7"/>
  <c r="R689" i="7"/>
  <c r="AF689" i="7" s="1"/>
  <c r="V689" i="7"/>
  <c r="W689" i="7"/>
  <c r="X689" i="7"/>
  <c r="R690" i="7"/>
  <c r="AF690" i="7" s="1"/>
  <c r="V690" i="7"/>
  <c r="W690" i="7"/>
  <c r="X690" i="7"/>
  <c r="R691" i="7"/>
  <c r="AF691" i="7" s="1"/>
  <c r="V691" i="7"/>
  <c r="W691" i="7"/>
  <c r="X691" i="7"/>
  <c r="R692" i="7"/>
  <c r="AF692" i="7" s="1"/>
  <c r="V692" i="7"/>
  <c r="W692" i="7"/>
  <c r="X692" i="7"/>
  <c r="R693" i="7"/>
  <c r="AF693" i="7" s="1"/>
  <c r="V693" i="7"/>
  <c r="W693" i="7"/>
  <c r="X693" i="7"/>
  <c r="R694" i="7"/>
  <c r="AF694" i="7" s="1"/>
  <c r="V694" i="7"/>
  <c r="W694" i="7"/>
  <c r="X694" i="7"/>
  <c r="R695" i="7"/>
  <c r="AF695" i="7" s="1"/>
  <c r="V695" i="7"/>
  <c r="W695" i="7"/>
  <c r="X695" i="7"/>
  <c r="R696" i="7"/>
  <c r="AF696" i="7" s="1"/>
  <c r="V696" i="7"/>
  <c r="W696" i="7"/>
  <c r="X696" i="7"/>
  <c r="R697" i="7"/>
  <c r="AF697" i="7" s="1"/>
  <c r="V697" i="7"/>
  <c r="W697" i="7"/>
  <c r="X697" i="7"/>
  <c r="R698" i="7"/>
  <c r="AF698" i="7" s="1"/>
  <c r="V698" i="7"/>
  <c r="W698" i="7"/>
  <c r="X698" i="7"/>
  <c r="R699" i="7"/>
  <c r="AF699" i="7" s="1"/>
  <c r="V699" i="7"/>
  <c r="W699" i="7"/>
  <c r="X699" i="7"/>
  <c r="R700" i="7"/>
  <c r="AF700" i="7" s="1"/>
  <c r="V700" i="7"/>
  <c r="W700" i="7"/>
  <c r="X700" i="7"/>
  <c r="R701" i="7"/>
  <c r="AF701" i="7" s="1"/>
  <c r="V701" i="7"/>
  <c r="W701" i="7"/>
  <c r="X701" i="7"/>
  <c r="R702" i="7"/>
  <c r="AF702" i="7" s="1"/>
  <c r="V702" i="7"/>
  <c r="W702" i="7"/>
  <c r="X702" i="7"/>
  <c r="R703" i="7"/>
  <c r="AF703" i="7" s="1"/>
  <c r="V703" i="7"/>
  <c r="W703" i="7"/>
  <c r="X703" i="7"/>
  <c r="R704" i="7"/>
  <c r="AF704" i="7" s="1"/>
  <c r="V704" i="7"/>
  <c r="W704" i="7"/>
  <c r="X704" i="7"/>
  <c r="R705" i="7"/>
  <c r="AF705" i="7" s="1"/>
  <c r="V705" i="7"/>
  <c r="W705" i="7"/>
  <c r="X705" i="7"/>
  <c r="R706" i="7"/>
  <c r="AF706" i="7" s="1"/>
  <c r="V706" i="7"/>
  <c r="W706" i="7"/>
  <c r="X706" i="7"/>
  <c r="R707" i="7"/>
  <c r="AF707" i="7" s="1"/>
  <c r="V707" i="7"/>
  <c r="W707" i="7"/>
  <c r="X707" i="7"/>
  <c r="R708" i="7"/>
  <c r="AF708" i="7" s="1"/>
  <c r="V708" i="7"/>
  <c r="W708" i="7"/>
  <c r="X708" i="7"/>
  <c r="R709" i="7"/>
  <c r="AF709" i="7" s="1"/>
  <c r="V709" i="7"/>
  <c r="W709" i="7"/>
  <c r="X709" i="7"/>
  <c r="R710" i="7"/>
  <c r="AF710" i="7" s="1"/>
  <c r="V710" i="7"/>
  <c r="W710" i="7"/>
  <c r="X710" i="7"/>
  <c r="R711" i="7"/>
  <c r="AF711" i="7" s="1"/>
  <c r="V711" i="7"/>
  <c r="W711" i="7"/>
  <c r="X711" i="7"/>
  <c r="R712" i="7"/>
  <c r="AF712" i="7" s="1"/>
  <c r="V712" i="7"/>
  <c r="W712" i="7"/>
  <c r="X712" i="7"/>
  <c r="R713" i="7"/>
  <c r="AF713" i="7" s="1"/>
  <c r="V713" i="7"/>
  <c r="W713" i="7"/>
  <c r="X713" i="7"/>
  <c r="R714" i="7"/>
  <c r="V714" i="7"/>
  <c r="W714" i="7"/>
  <c r="X714" i="7"/>
  <c r="P694" i="7"/>
  <c r="P695" i="7"/>
  <c r="P696" i="7"/>
  <c r="P697" i="7"/>
  <c r="P698" i="7"/>
  <c r="P699" i="7"/>
  <c r="P700" i="7"/>
  <c r="P701" i="7"/>
  <c r="P702" i="7"/>
  <c r="P703" i="7"/>
  <c r="P704" i="7"/>
  <c r="P705" i="7"/>
  <c r="P706" i="7"/>
  <c r="P707" i="7"/>
  <c r="P708" i="7"/>
  <c r="P709" i="7"/>
  <c r="P710" i="7"/>
  <c r="P711" i="7"/>
  <c r="P712" i="7"/>
  <c r="P713" i="7"/>
  <c r="P714" i="7"/>
  <c r="M694" i="7"/>
  <c r="N694" i="7" s="1"/>
  <c r="M695" i="7"/>
  <c r="N695" i="7" s="1"/>
  <c r="M696" i="7"/>
  <c r="M697" i="7"/>
  <c r="N697" i="7" s="1"/>
  <c r="M698" i="7"/>
  <c r="Q698" i="7" s="1"/>
  <c r="M699" i="7"/>
  <c r="M700" i="7"/>
  <c r="Q700" i="7" s="1"/>
  <c r="M701" i="7"/>
  <c r="Q701" i="7" s="1"/>
  <c r="M702" i="7"/>
  <c r="Q702" i="7" s="1"/>
  <c r="M703" i="7"/>
  <c r="Q703" i="7" s="1"/>
  <c r="M704" i="7"/>
  <c r="N704" i="7" s="1"/>
  <c r="M705" i="7"/>
  <c r="N705" i="7" s="1"/>
  <c r="M706" i="7"/>
  <c r="Q706" i="7" s="1"/>
  <c r="M707" i="7"/>
  <c r="Q707" i="7" s="1"/>
  <c r="M708" i="7"/>
  <c r="N708" i="7" s="1"/>
  <c r="M709" i="7"/>
  <c r="N709" i="7" s="1"/>
  <c r="M710" i="7"/>
  <c r="N710" i="7" s="1"/>
  <c r="M711" i="7"/>
  <c r="Q711" i="7" s="1"/>
  <c r="M712" i="7"/>
  <c r="Q712" i="7" s="1"/>
  <c r="M713" i="7"/>
  <c r="Q713" i="7" s="1"/>
  <c r="M714" i="7"/>
  <c r="N714" i="7" s="1"/>
  <c r="T69" i="10"/>
  <c r="M58" i="10"/>
  <c r="M59" i="10"/>
  <c r="M60" i="10"/>
  <c r="M686" i="7"/>
  <c r="Q686" i="7" s="1"/>
  <c r="M687" i="7"/>
  <c r="Q687" i="7" s="1"/>
  <c r="M688" i="7"/>
  <c r="N688" i="7" s="1"/>
  <c r="M689" i="7"/>
  <c r="Q689" i="7" s="1"/>
  <c r="M690" i="7"/>
  <c r="Q690" i="7" s="1"/>
  <c r="M691" i="7"/>
  <c r="N691" i="7" s="1"/>
  <c r="M692" i="7"/>
  <c r="N692" i="7" s="1"/>
  <c r="M693" i="7"/>
  <c r="N693" i="7" s="1"/>
  <c r="P686" i="7"/>
  <c r="P687" i="7"/>
  <c r="P688" i="7"/>
  <c r="P689" i="7"/>
  <c r="P690" i="7"/>
  <c r="P691" i="7"/>
  <c r="P692" i="7"/>
  <c r="P693" i="7"/>
  <c r="AD77" i="10" l="1"/>
  <c r="S693" i="7"/>
  <c r="S715" i="7"/>
  <c r="T715" i="7" s="1"/>
  <c r="U715" i="7" s="1"/>
  <c r="AF714" i="7"/>
  <c r="S676" i="7"/>
  <c r="S705" i="7"/>
  <c r="T705" i="7" s="1"/>
  <c r="U705" i="7" s="1"/>
  <c r="N706" i="7"/>
  <c r="S673" i="7"/>
  <c r="S687" i="7"/>
  <c r="T687" i="7" s="1"/>
  <c r="U687" i="7" s="1"/>
  <c r="S670" i="7"/>
  <c r="U670" i="7" s="1"/>
  <c r="S665" i="7"/>
  <c r="S691" i="7"/>
  <c r="T691" i="7" s="1"/>
  <c r="U691" i="7" s="1"/>
  <c r="N711" i="7"/>
  <c r="S710" i="7"/>
  <c r="T710" i="7" s="1"/>
  <c r="U710" i="7" s="1"/>
  <c r="S685" i="7"/>
  <c r="Q699" i="7"/>
  <c r="N698" i="7"/>
  <c r="S688" i="7"/>
  <c r="T688" i="7" s="1"/>
  <c r="U688" i="7" s="1"/>
  <c r="S697" i="7"/>
  <c r="T697" i="7" s="1"/>
  <c r="S680" i="7"/>
  <c r="S679" i="7"/>
  <c r="T679" i="7" s="1"/>
  <c r="T693" i="7"/>
  <c r="U693" i="7" s="1"/>
  <c r="S668" i="7"/>
  <c r="S699" i="7"/>
  <c r="T699" i="7" s="1"/>
  <c r="U699" i="7" s="1"/>
  <c r="S686" i="7"/>
  <c r="T686" i="7" s="1"/>
  <c r="S677" i="7"/>
  <c r="S690" i="7"/>
  <c r="T690" i="7" s="1"/>
  <c r="U690" i="7" s="1"/>
  <c r="S703" i="7"/>
  <c r="S713" i="7"/>
  <c r="T713" i="7" s="1"/>
  <c r="U713" i="7" s="1"/>
  <c r="S694" i="7"/>
  <c r="T694" i="7" s="1"/>
  <c r="U694" i="7" s="1"/>
  <c r="S702" i="7"/>
  <c r="T702" i="7" s="1"/>
  <c r="S711" i="7"/>
  <c r="T711" i="7" s="1"/>
  <c r="U711" i="7" s="1"/>
  <c r="S707" i="7"/>
  <c r="T707" i="7" s="1"/>
  <c r="S667" i="7"/>
  <c r="S689" i="7"/>
  <c r="T689" i="7" s="1"/>
  <c r="U689" i="7" s="1"/>
  <c r="S671" i="7"/>
  <c r="S692" i="7"/>
  <c r="T692" i="7" s="1"/>
  <c r="S696" i="7"/>
  <c r="S708" i="7"/>
  <c r="T708" i="7" s="1"/>
  <c r="S678" i="7"/>
  <c r="S674" i="7"/>
  <c r="N700" i="7"/>
  <c r="S682" i="7"/>
  <c r="S714" i="7"/>
  <c r="T714" i="7" s="1"/>
  <c r="U714" i="7" s="1"/>
  <c r="N712" i="7"/>
  <c r="N699" i="7"/>
  <c r="S684" i="7"/>
  <c r="S698" i="7"/>
  <c r="T698" i="7" s="1"/>
  <c r="U698" i="7" s="1"/>
  <c r="S666" i="7"/>
  <c r="T666" i="7" s="1"/>
  <c r="S669" i="7"/>
  <c r="S700" i="7"/>
  <c r="S712" i="7"/>
  <c r="T712" i="7" s="1"/>
  <c r="S672" i="7"/>
  <c r="S709" i="7"/>
  <c r="T709" i="7" s="1"/>
  <c r="U709" i="7" s="1"/>
  <c r="S683" i="7"/>
  <c r="S695" i="7"/>
  <c r="T695" i="7" s="1"/>
  <c r="U695" i="7" s="1"/>
  <c r="S675" i="7"/>
  <c r="S706" i="7"/>
  <c r="T706" i="7" s="1"/>
  <c r="U706" i="7" s="1"/>
  <c r="S704" i="7"/>
  <c r="T704" i="7" s="1"/>
  <c r="S664" i="7"/>
  <c r="S701" i="7"/>
  <c r="S681" i="7"/>
  <c r="Q695" i="7"/>
  <c r="N703" i="7"/>
  <c r="Q694" i="7"/>
  <c r="N702" i="7"/>
  <c r="N713" i="7"/>
  <c r="N701" i="7"/>
  <c r="Q708" i="7"/>
  <c r="Q696" i="7"/>
  <c r="Q710" i="7"/>
  <c r="Q704" i="7"/>
  <c r="Q709" i="7"/>
  <c r="Q705" i="7"/>
  <c r="Q697" i="7"/>
  <c r="N707" i="7"/>
  <c r="N696" i="7"/>
  <c r="Q714" i="7"/>
  <c r="N689" i="7"/>
  <c r="N687" i="7"/>
  <c r="Q688" i="7"/>
  <c r="N690" i="7"/>
  <c r="Q693" i="7"/>
  <c r="Q691" i="7"/>
  <c r="N686" i="7"/>
  <c r="Q692" i="7"/>
  <c r="T670" i="7" l="1"/>
  <c r="U697" i="7"/>
  <c r="U679" i="7"/>
  <c r="U707" i="7"/>
  <c r="U702" i="7"/>
  <c r="T703" i="7"/>
  <c r="U703" i="7" s="1"/>
  <c r="U686" i="7"/>
  <c r="U692" i="7"/>
  <c r="T700" i="7"/>
  <c r="U700" i="7" s="1"/>
  <c r="T696" i="7"/>
  <c r="U696" i="7" s="1"/>
  <c r="U708" i="7"/>
  <c r="U666" i="7"/>
  <c r="U712" i="7"/>
  <c r="U704" i="7"/>
  <c r="T701" i="7"/>
  <c r="U701" i="7" s="1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73" i="10"/>
  <c r="K57" i="10"/>
  <c r="L57" i="10"/>
  <c r="M57" i="10"/>
  <c r="K58" i="10"/>
  <c r="L58" i="10"/>
  <c r="K59" i="10"/>
  <c r="L59" i="10"/>
  <c r="K60" i="10"/>
  <c r="L60" i="10"/>
  <c r="P673" i="7" l="1"/>
  <c r="T673" i="7" s="1"/>
  <c r="U673" i="7" s="1"/>
  <c r="P674" i="7"/>
  <c r="T674" i="7" s="1"/>
  <c r="U674" i="7" s="1"/>
  <c r="P675" i="7"/>
  <c r="T675" i="7" s="1"/>
  <c r="U675" i="7" s="1"/>
  <c r="P676" i="7"/>
  <c r="T676" i="7" s="1"/>
  <c r="U676" i="7" s="1"/>
  <c r="P677" i="7"/>
  <c r="T677" i="7" s="1"/>
  <c r="U677" i="7" s="1"/>
  <c r="P679" i="7"/>
  <c r="P680" i="7"/>
  <c r="T680" i="7" s="1"/>
  <c r="U680" i="7" s="1"/>
  <c r="P681" i="7"/>
  <c r="T681" i="7" s="1"/>
  <c r="U681" i="7" s="1"/>
  <c r="P682" i="7"/>
  <c r="T682" i="7" s="1"/>
  <c r="U682" i="7" s="1"/>
  <c r="P683" i="7"/>
  <c r="T683" i="7" s="1"/>
  <c r="U683" i="7" s="1"/>
  <c r="P684" i="7"/>
  <c r="T684" i="7" s="1"/>
  <c r="U684" i="7" s="1"/>
  <c r="P685" i="7"/>
  <c r="T685" i="7" s="1"/>
  <c r="U685" i="7" s="1"/>
  <c r="R644" i="7" l="1"/>
  <c r="AF644" i="7" s="1"/>
  <c r="V644" i="7"/>
  <c r="W644" i="7"/>
  <c r="X644" i="7"/>
  <c r="R645" i="7"/>
  <c r="AF645" i="7" s="1"/>
  <c r="V645" i="7"/>
  <c r="W645" i="7"/>
  <c r="X645" i="7"/>
  <c r="R646" i="7"/>
  <c r="AF646" i="7" s="1"/>
  <c r="V646" i="7"/>
  <c r="W646" i="7"/>
  <c r="X646" i="7"/>
  <c r="R647" i="7"/>
  <c r="AF647" i="7" s="1"/>
  <c r="V647" i="7"/>
  <c r="W647" i="7"/>
  <c r="X647" i="7"/>
  <c r="R648" i="7"/>
  <c r="AF648" i="7" s="1"/>
  <c r="V648" i="7"/>
  <c r="W648" i="7"/>
  <c r="X648" i="7"/>
  <c r="R649" i="7"/>
  <c r="AF649" i="7" s="1"/>
  <c r="V649" i="7"/>
  <c r="W649" i="7"/>
  <c r="X649" i="7"/>
  <c r="R650" i="7"/>
  <c r="AF650" i="7" s="1"/>
  <c r="V650" i="7"/>
  <c r="W650" i="7"/>
  <c r="X650" i="7"/>
  <c r="R651" i="7"/>
  <c r="AF651" i="7" s="1"/>
  <c r="V651" i="7"/>
  <c r="W651" i="7"/>
  <c r="X651" i="7"/>
  <c r="R652" i="7"/>
  <c r="V652" i="7"/>
  <c r="W652" i="7"/>
  <c r="X652" i="7"/>
  <c r="R653" i="7"/>
  <c r="AF653" i="7" s="1"/>
  <c r="V653" i="7"/>
  <c r="W653" i="7"/>
  <c r="X653" i="7"/>
  <c r="R654" i="7"/>
  <c r="AF654" i="7" s="1"/>
  <c r="V654" i="7"/>
  <c r="W654" i="7"/>
  <c r="X654" i="7"/>
  <c r="R655" i="7"/>
  <c r="AF655" i="7" s="1"/>
  <c r="V655" i="7"/>
  <c r="W655" i="7"/>
  <c r="X655" i="7"/>
  <c r="R656" i="7"/>
  <c r="AF656" i="7" s="1"/>
  <c r="V656" i="7"/>
  <c r="W656" i="7"/>
  <c r="X656" i="7"/>
  <c r="R657" i="7"/>
  <c r="V657" i="7"/>
  <c r="W657" i="7"/>
  <c r="X657" i="7"/>
  <c r="R658" i="7"/>
  <c r="AF658" i="7" s="1"/>
  <c r="V658" i="7"/>
  <c r="W658" i="7"/>
  <c r="X658" i="7"/>
  <c r="R659" i="7"/>
  <c r="AF659" i="7" s="1"/>
  <c r="V659" i="7"/>
  <c r="W659" i="7"/>
  <c r="X659" i="7"/>
  <c r="R660" i="7"/>
  <c r="AF660" i="7" s="1"/>
  <c r="V660" i="7"/>
  <c r="W660" i="7"/>
  <c r="X660" i="7"/>
  <c r="R661" i="7"/>
  <c r="AF661" i="7" s="1"/>
  <c r="V661" i="7"/>
  <c r="W661" i="7"/>
  <c r="X661" i="7"/>
  <c r="R662" i="7"/>
  <c r="V662" i="7"/>
  <c r="W662" i="7"/>
  <c r="X662" i="7"/>
  <c r="P653" i="7"/>
  <c r="P654" i="7"/>
  <c r="P655" i="7"/>
  <c r="P656" i="7"/>
  <c r="P657" i="7"/>
  <c r="P658" i="7"/>
  <c r="P659" i="7"/>
  <c r="P660" i="7"/>
  <c r="P661" i="7"/>
  <c r="P662" i="7"/>
  <c r="P663" i="7"/>
  <c r="P664" i="7"/>
  <c r="T664" i="7" s="1"/>
  <c r="U664" i="7" s="1"/>
  <c r="P665" i="7"/>
  <c r="T665" i="7" s="1"/>
  <c r="U665" i="7" s="1"/>
  <c r="P666" i="7"/>
  <c r="P667" i="7"/>
  <c r="T667" i="7" s="1"/>
  <c r="U667" i="7" s="1"/>
  <c r="P668" i="7"/>
  <c r="T668" i="7" s="1"/>
  <c r="U668" i="7" s="1"/>
  <c r="P669" i="7"/>
  <c r="T669" i="7" s="1"/>
  <c r="U669" i="7" s="1"/>
  <c r="P670" i="7"/>
  <c r="P671" i="7"/>
  <c r="T671" i="7" s="1"/>
  <c r="U671" i="7" s="1"/>
  <c r="P672" i="7"/>
  <c r="T672" i="7" s="1"/>
  <c r="U672" i="7" s="1"/>
  <c r="P678" i="7"/>
  <c r="T678" i="7" s="1"/>
  <c r="U678" i="7" s="1"/>
  <c r="M658" i="7"/>
  <c r="M659" i="7"/>
  <c r="M660" i="7"/>
  <c r="M661" i="7"/>
  <c r="M662" i="7"/>
  <c r="M663" i="7"/>
  <c r="M664" i="7"/>
  <c r="M665" i="7"/>
  <c r="Q665" i="7" s="1"/>
  <c r="M666" i="7"/>
  <c r="Q666" i="7" s="1"/>
  <c r="M667" i="7"/>
  <c r="M668" i="7"/>
  <c r="Q668" i="7" s="1"/>
  <c r="M669" i="7"/>
  <c r="Q669" i="7" s="1"/>
  <c r="M670" i="7"/>
  <c r="Q670" i="7" s="1"/>
  <c r="M671" i="7"/>
  <c r="M672" i="7"/>
  <c r="M673" i="7"/>
  <c r="Q673" i="7" s="1"/>
  <c r="M674" i="7"/>
  <c r="Q674" i="7" s="1"/>
  <c r="M675" i="7"/>
  <c r="Q675" i="7" s="1"/>
  <c r="M676" i="7"/>
  <c r="Q676" i="7" s="1"/>
  <c r="M677" i="7"/>
  <c r="Q677" i="7" s="1"/>
  <c r="M678" i="7"/>
  <c r="M679" i="7"/>
  <c r="Q679" i="7" s="1"/>
  <c r="M680" i="7"/>
  <c r="Q680" i="7" s="1"/>
  <c r="M681" i="7"/>
  <c r="Q681" i="7" s="1"/>
  <c r="M682" i="7"/>
  <c r="Q682" i="7" s="1"/>
  <c r="M683" i="7"/>
  <c r="Q683" i="7" s="1"/>
  <c r="M684" i="7"/>
  <c r="Q684" i="7" s="1"/>
  <c r="M685" i="7"/>
  <c r="Q685" i="7" s="1"/>
  <c r="S663" i="7" l="1"/>
  <c r="T663" i="7" s="1"/>
  <c r="U663" i="7" s="1"/>
  <c r="AF662" i="7"/>
  <c r="S657" i="7"/>
  <c r="AF657" i="7"/>
  <c r="S652" i="7"/>
  <c r="AF652" i="7"/>
  <c r="S654" i="7"/>
  <c r="T654" i="7" s="1"/>
  <c r="U654" i="7" s="1"/>
  <c r="Q663" i="7"/>
  <c r="N659" i="7"/>
  <c r="Q659" i="7"/>
  <c r="N658" i="7"/>
  <c r="Q658" i="7"/>
  <c r="N660" i="7"/>
  <c r="Q660" i="7"/>
  <c r="N661" i="7"/>
  <c r="Q661" i="7"/>
  <c r="N667" i="7"/>
  <c r="Q667" i="7"/>
  <c r="N672" i="7"/>
  <c r="Q672" i="7"/>
  <c r="N662" i="7"/>
  <c r="Q662" i="7"/>
  <c r="N671" i="7"/>
  <c r="Q671" i="7"/>
  <c r="N678" i="7"/>
  <c r="Q678" i="7"/>
  <c r="N664" i="7"/>
  <c r="Q664" i="7"/>
  <c r="N665" i="7"/>
  <c r="S646" i="7"/>
  <c r="S645" i="7"/>
  <c r="S649" i="7"/>
  <c r="S660" i="7"/>
  <c r="T660" i="7" s="1"/>
  <c r="U660" i="7" s="1"/>
  <c r="N680" i="7"/>
  <c r="T657" i="7"/>
  <c r="U657" i="7" s="1"/>
  <c r="S658" i="7"/>
  <c r="T658" i="7" s="1"/>
  <c r="U658" i="7" s="1"/>
  <c r="N669" i="7"/>
  <c r="N673" i="7"/>
  <c r="S662" i="7"/>
  <c r="T662" i="7" s="1"/>
  <c r="N663" i="7"/>
  <c r="S648" i="7"/>
  <c r="N670" i="7"/>
  <c r="S651" i="7"/>
  <c r="N677" i="7"/>
  <c r="S655" i="7"/>
  <c r="T655" i="7" s="1"/>
  <c r="U655" i="7" s="1"/>
  <c r="N685" i="7"/>
  <c r="N682" i="7"/>
  <c r="N684" i="7"/>
  <c r="N675" i="7"/>
  <c r="S656" i="7"/>
  <c r="T656" i="7" s="1"/>
  <c r="S661" i="7"/>
  <c r="T661" i="7" s="1"/>
  <c r="N676" i="7"/>
  <c r="S659" i="7"/>
  <c r="T659" i="7" s="1"/>
  <c r="U659" i="7" s="1"/>
  <c r="N668" i="7"/>
  <c r="S650" i="7"/>
  <c r="S647" i="7"/>
  <c r="S653" i="7"/>
  <c r="T653" i="7" s="1"/>
  <c r="U653" i="7" s="1"/>
  <c r="N666" i="7"/>
  <c r="N679" i="7"/>
  <c r="N681" i="7"/>
  <c r="N674" i="7"/>
  <c r="N683" i="7"/>
  <c r="U662" i="7" l="1"/>
  <c r="U661" i="7"/>
  <c r="U656" i="7"/>
  <c r="T9" i="10" l="1"/>
  <c r="P644" i="7"/>
  <c r="P645" i="7"/>
  <c r="T645" i="7" s="1"/>
  <c r="U645" i="7" s="1"/>
  <c r="P646" i="7"/>
  <c r="T646" i="7" s="1"/>
  <c r="U646" i="7" s="1"/>
  <c r="P647" i="7"/>
  <c r="T647" i="7" s="1"/>
  <c r="U647" i="7" s="1"/>
  <c r="P648" i="7"/>
  <c r="T648" i="7" s="1"/>
  <c r="U648" i="7" s="1"/>
  <c r="P649" i="7"/>
  <c r="T649" i="7" s="1"/>
  <c r="U649" i="7" s="1"/>
  <c r="P650" i="7"/>
  <c r="T650" i="7" s="1"/>
  <c r="U650" i="7" s="1"/>
  <c r="P651" i="7"/>
  <c r="T651" i="7" s="1"/>
  <c r="U651" i="7" s="1"/>
  <c r="P652" i="7"/>
  <c r="T652" i="7" s="1"/>
  <c r="U652" i="7" s="1"/>
  <c r="M645" i="7"/>
  <c r="M646" i="7"/>
  <c r="Q646" i="7" s="1"/>
  <c r="M647" i="7"/>
  <c r="M648" i="7"/>
  <c r="M649" i="7"/>
  <c r="M650" i="7"/>
  <c r="M651" i="7"/>
  <c r="Q651" i="7" s="1"/>
  <c r="M652" i="7"/>
  <c r="Q652" i="7" s="1"/>
  <c r="M653" i="7"/>
  <c r="Q653" i="7" s="1"/>
  <c r="M654" i="7"/>
  <c r="Q654" i="7" s="1"/>
  <c r="M655" i="7"/>
  <c r="Q655" i="7" s="1"/>
  <c r="M656" i="7"/>
  <c r="Q656" i="7" s="1"/>
  <c r="M657" i="7"/>
  <c r="Q657" i="7" s="1"/>
  <c r="N648" i="7" l="1"/>
  <c r="Q648" i="7"/>
  <c r="N649" i="7"/>
  <c r="Q649" i="7"/>
  <c r="N647" i="7"/>
  <c r="Q647" i="7"/>
  <c r="N645" i="7"/>
  <c r="Q645" i="7"/>
  <c r="N650" i="7"/>
  <c r="Q650" i="7"/>
  <c r="N657" i="7"/>
  <c r="N655" i="7"/>
  <c r="N654" i="7"/>
  <c r="N653" i="7"/>
  <c r="N652" i="7"/>
  <c r="N656" i="7"/>
  <c r="N646" i="7"/>
  <c r="N651" i="7"/>
  <c r="T77" i="10" l="1"/>
  <c r="Z77" i="10"/>
  <c r="R634" i="7"/>
  <c r="AF634" i="7" s="1"/>
  <c r="V634" i="7"/>
  <c r="W634" i="7"/>
  <c r="X634" i="7"/>
  <c r="R635" i="7"/>
  <c r="AF635" i="7" s="1"/>
  <c r="V635" i="7"/>
  <c r="W635" i="7"/>
  <c r="X635" i="7"/>
  <c r="R636" i="7"/>
  <c r="AF636" i="7" s="1"/>
  <c r="V636" i="7"/>
  <c r="W636" i="7"/>
  <c r="X636" i="7"/>
  <c r="R637" i="7"/>
  <c r="AF637" i="7" s="1"/>
  <c r="V637" i="7"/>
  <c r="W637" i="7"/>
  <c r="X637" i="7"/>
  <c r="R638" i="7"/>
  <c r="AF638" i="7" s="1"/>
  <c r="V638" i="7"/>
  <c r="W638" i="7"/>
  <c r="X638" i="7"/>
  <c r="R639" i="7"/>
  <c r="AF639" i="7" s="1"/>
  <c r="V639" i="7"/>
  <c r="W639" i="7"/>
  <c r="X639" i="7"/>
  <c r="R640" i="7"/>
  <c r="AF640" i="7" s="1"/>
  <c r="V640" i="7"/>
  <c r="W640" i="7"/>
  <c r="X640" i="7"/>
  <c r="R641" i="7"/>
  <c r="AF641" i="7" s="1"/>
  <c r="V641" i="7"/>
  <c r="W641" i="7"/>
  <c r="X641" i="7"/>
  <c r="R642" i="7"/>
  <c r="AF642" i="7" s="1"/>
  <c r="V642" i="7"/>
  <c r="W642" i="7"/>
  <c r="X642" i="7"/>
  <c r="R643" i="7"/>
  <c r="V643" i="7"/>
  <c r="W643" i="7"/>
  <c r="X643" i="7"/>
  <c r="P639" i="7"/>
  <c r="P640" i="7"/>
  <c r="P641" i="7"/>
  <c r="P642" i="7"/>
  <c r="P643" i="7"/>
  <c r="M640" i="7"/>
  <c r="M641" i="7"/>
  <c r="Q641" i="7" s="1"/>
  <c r="M642" i="7"/>
  <c r="M643" i="7"/>
  <c r="M644" i="7"/>
  <c r="Q644" i="7" s="1"/>
  <c r="S644" i="7" l="1"/>
  <c r="T644" i="7" s="1"/>
  <c r="U644" i="7" s="1"/>
  <c r="AF643" i="7"/>
  <c r="N640" i="7"/>
  <c r="Q640" i="7"/>
  <c r="N643" i="7"/>
  <c r="Q643" i="7"/>
  <c r="N642" i="7"/>
  <c r="Q642" i="7"/>
  <c r="AD79" i="10"/>
  <c r="T79" i="10"/>
  <c r="Z79" i="10"/>
  <c r="S642" i="7"/>
  <c r="T642" i="7" s="1"/>
  <c r="U642" i="7" s="1"/>
  <c r="S637" i="7"/>
  <c r="S639" i="7"/>
  <c r="T639" i="7" s="1"/>
  <c r="U639" i="7" s="1"/>
  <c r="S641" i="7"/>
  <c r="U641" i="7" s="1"/>
  <c r="S636" i="7"/>
  <c r="S640" i="7"/>
  <c r="T640" i="7" s="1"/>
  <c r="U640" i="7" s="1"/>
  <c r="S643" i="7"/>
  <c r="T643" i="7" s="1"/>
  <c r="S638" i="7"/>
  <c r="N644" i="7"/>
  <c r="N641" i="7"/>
  <c r="T641" i="7" l="1"/>
  <c r="U643" i="7"/>
  <c r="AE10" i="10" l="1"/>
  <c r="AF10" i="10"/>
  <c r="AG10" i="10"/>
  <c r="AH10" i="10"/>
  <c r="AE11" i="10"/>
  <c r="AF11" i="10"/>
  <c r="AG11" i="10"/>
  <c r="AH11" i="10"/>
  <c r="AE12" i="10"/>
  <c r="AF12" i="10"/>
  <c r="AG12" i="10"/>
  <c r="AH12" i="10"/>
  <c r="AE13" i="10"/>
  <c r="AF13" i="10"/>
  <c r="AG13" i="10"/>
  <c r="AH13" i="10"/>
  <c r="AE14" i="10"/>
  <c r="AF14" i="10"/>
  <c r="AG14" i="10"/>
  <c r="AH14" i="10"/>
  <c r="AE15" i="10"/>
  <c r="AF15" i="10"/>
  <c r="AG15" i="10"/>
  <c r="AH15" i="10"/>
  <c r="AE16" i="10"/>
  <c r="AF16" i="10"/>
  <c r="AG16" i="10"/>
  <c r="AH16" i="10"/>
  <c r="AE17" i="10"/>
  <c r="AF17" i="10"/>
  <c r="AG17" i="10"/>
  <c r="AH17" i="10"/>
  <c r="AE18" i="10"/>
  <c r="AF18" i="10"/>
  <c r="AG18" i="10"/>
  <c r="AH18" i="10"/>
  <c r="AE19" i="10"/>
  <c r="AF19" i="10"/>
  <c r="AG19" i="10"/>
  <c r="AH19" i="10"/>
  <c r="AE20" i="10"/>
  <c r="AF20" i="10"/>
  <c r="AG20" i="10"/>
  <c r="AH20" i="10"/>
  <c r="AE21" i="10"/>
  <c r="AF21" i="10"/>
  <c r="AG21" i="10"/>
  <c r="AH21" i="10"/>
  <c r="AE22" i="10"/>
  <c r="AF22" i="10"/>
  <c r="AG22" i="10"/>
  <c r="AH22" i="10"/>
  <c r="AE23" i="10"/>
  <c r="AF23" i="10"/>
  <c r="AG23" i="10"/>
  <c r="AH23" i="10"/>
  <c r="AE24" i="10"/>
  <c r="AF24" i="10"/>
  <c r="AG24" i="10"/>
  <c r="AH24" i="10"/>
  <c r="AE25" i="10"/>
  <c r="AF25" i="10"/>
  <c r="AG25" i="10"/>
  <c r="AH25" i="10"/>
  <c r="AE26" i="10"/>
  <c r="AF26" i="10"/>
  <c r="AG26" i="10"/>
  <c r="AH26" i="10"/>
  <c r="AE27" i="10"/>
  <c r="AF27" i="10"/>
  <c r="AG27" i="10"/>
  <c r="AH27" i="10"/>
  <c r="AE28" i="10"/>
  <c r="AF28" i="10"/>
  <c r="AG28" i="10"/>
  <c r="AH28" i="10"/>
  <c r="AE29" i="10"/>
  <c r="AF29" i="10"/>
  <c r="AG29" i="10"/>
  <c r="AH29" i="10"/>
  <c r="AE30" i="10"/>
  <c r="AF30" i="10"/>
  <c r="AG30" i="10"/>
  <c r="AH30" i="10"/>
  <c r="AE31" i="10"/>
  <c r="AF31" i="10"/>
  <c r="AG31" i="10"/>
  <c r="AH31" i="10"/>
  <c r="AE32" i="10"/>
  <c r="AF32" i="10"/>
  <c r="AG32" i="10"/>
  <c r="AH32" i="10"/>
  <c r="AE33" i="10"/>
  <c r="AF33" i="10"/>
  <c r="AG33" i="10"/>
  <c r="AH33" i="10"/>
  <c r="AE34" i="10"/>
  <c r="AF34" i="10"/>
  <c r="AG34" i="10"/>
  <c r="AH34" i="10"/>
  <c r="AE35" i="10"/>
  <c r="AF35" i="10"/>
  <c r="AG35" i="10"/>
  <c r="AH35" i="10"/>
  <c r="AE36" i="10"/>
  <c r="AF36" i="10"/>
  <c r="AG36" i="10"/>
  <c r="AH36" i="10"/>
  <c r="AE37" i="10"/>
  <c r="AF37" i="10"/>
  <c r="AG37" i="10"/>
  <c r="AH37" i="10"/>
  <c r="AE38" i="10"/>
  <c r="AF38" i="10"/>
  <c r="AG38" i="10"/>
  <c r="AH38" i="10"/>
  <c r="AE39" i="10"/>
  <c r="AF39" i="10"/>
  <c r="AG39" i="10"/>
  <c r="AH39" i="10"/>
  <c r="AE40" i="10"/>
  <c r="AF40" i="10"/>
  <c r="AG40" i="10"/>
  <c r="AH40" i="10"/>
  <c r="AE41" i="10"/>
  <c r="AF41" i="10"/>
  <c r="AG41" i="10"/>
  <c r="AH41" i="10"/>
  <c r="AE42" i="10"/>
  <c r="AF42" i="10"/>
  <c r="AG42" i="10"/>
  <c r="AH42" i="10"/>
  <c r="AE43" i="10"/>
  <c r="AF43" i="10"/>
  <c r="AG43" i="10"/>
  <c r="AH43" i="10"/>
  <c r="AE44" i="10"/>
  <c r="AF44" i="10"/>
  <c r="AG44" i="10"/>
  <c r="AH44" i="10"/>
  <c r="AE45" i="10"/>
  <c r="AF45" i="10"/>
  <c r="AG45" i="10"/>
  <c r="AH45" i="10"/>
  <c r="AE46" i="10"/>
  <c r="AF46" i="10"/>
  <c r="AG46" i="10"/>
  <c r="AH46" i="10"/>
  <c r="AE68" i="10"/>
  <c r="AF68" i="10"/>
  <c r="AG68" i="10"/>
  <c r="AH68" i="10"/>
  <c r="AF67" i="10"/>
  <c r="AG67" i="10"/>
  <c r="AH67" i="10"/>
  <c r="AF70" i="10"/>
  <c r="AG70" i="10"/>
  <c r="AH70" i="10"/>
  <c r="AF73" i="10"/>
  <c r="AG73" i="10"/>
  <c r="AH73" i="10"/>
  <c r="AF9" i="10"/>
  <c r="AG9" i="10"/>
  <c r="AH9" i="10"/>
  <c r="AE9" i="10"/>
  <c r="AE77" i="10" l="1"/>
  <c r="AF77" i="10"/>
  <c r="AH77" i="10"/>
  <c r="AG77" i="10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68" i="7"/>
  <c r="V69" i="7"/>
  <c r="V70" i="7"/>
  <c r="V71" i="7"/>
  <c r="V72" i="7"/>
  <c r="V73" i="7"/>
  <c r="V74" i="7"/>
  <c r="V75" i="7"/>
  <c r="V76" i="7"/>
  <c r="V77" i="7"/>
  <c r="V78" i="7"/>
  <c r="V79" i="7"/>
  <c r="V80" i="7"/>
  <c r="V81" i="7"/>
  <c r="V82" i="7"/>
  <c r="V83" i="7"/>
  <c r="V84" i="7"/>
  <c r="V85" i="7"/>
  <c r="V86" i="7"/>
  <c r="V87" i="7"/>
  <c r="V88" i="7"/>
  <c r="V89" i="7"/>
  <c r="V90" i="7"/>
  <c r="V91" i="7"/>
  <c r="V92" i="7"/>
  <c r="V93" i="7"/>
  <c r="V94" i="7"/>
  <c r="V95" i="7"/>
  <c r="V96" i="7"/>
  <c r="V97" i="7"/>
  <c r="V98" i="7"/>
  <c r="V99" i="7"/>
  <c r="V100" i="7"/>
  <c r="V101" i="7"/>
  <c r="V102" i="7"/>
  <c r="V103" i="7"/>
  <c r="V104" i="7"/>
  <c r="V105" i="7"/>
  <c r="V106" i="7"/>
  <c r="V107" i="7"/>
  <c r="V108" i="7"/>
  <c r="V109" i="7"/>
  <c r="V110" i="7"/>
  <c r="V111" i="7"/>
  <c r="V112" i="7"/>
  <c r="V113" i="7"/>
  <c r="V114" i="7"/>
  <c r="V115" i="7"/>
  <c r="V116" i="7"/>
  <c r="V117" i="7"/>
  <c r="V118" i="7"/>
  <c r="V119" i="7"/>
  <c r="V120" i="7"/>
  <c r="V121" i="7"/>
  <c r="V122" i="7"/>
  <c r="V123" i="7"/>
  <c r="V124" i="7"/>
  <c r="V125" i="7"/>
  <c r="V126" i="7"/>
  <c r="V127" i="7"/>
  <c r="V128" i="7"/>
  <c r="V129" i="7"/>
  <c r="V130" i="7"/>
  <c r="V131" i="7"/>
  <c r="V132" i="7"/>
  <c r="V133" i="7"/>
  <c r="V134" i="7"/>
  <c r="V135" i="7"/>
  <c r="V136" i="7"/>
  <c r="V137" i="7"/>
  <c r="V138" i="7"/>
  <c r="V139" i="7"/>
  <c r="V140" i="7"/>
  <c r="V141" i="7"/>
  <c r="V142" i="7"/>
  <c r="V143" i="7"/>
  <c r="V144" i="7"/>
  <c r="V145" i="7"/>
  <c r="V146" i="7"/>
  <c r="V147" i="7"/>
  <c r="V148" i="7"/>
  <c r="V149" i="7"/>
  <c r="V150" i="7"/>
  <c r="V151" i="7"/>
  <c r="V152" i="7"/>
  <c r="V153" i="7"/>
  <c r="V154" i="7"/>
  <c r="V155" i="7"/>
  <c r="V156" i="7"/>
  <c r="V157" i="7"/>
  <c r="V158" i="7"/>
  <c r="V159" i="7"/>
  <c r="V160" i="7"/>
  <c r="V161" i="7"/>
  <c r="V162" i="7"/>
  <c r="V163" i="7"/>
  <c r="V164" i="7"/>
  <c r="V165" i="7"/>
  <c r="V166" i="7"/>
  <c r="V167" i="7"/>
  <c r="V168" i="7"/>
  <c r="V169" i="7"/>
  <c r="V170" i="7"/>
  <c r="V171" i="7"/>
  <c r="V172" i="7"/>
  <c r="V173" i="7"/>
  <c r="V174" i="7"/>
  <c r="V175" i="7"/>
  <c r="V176" i="7"/>
  <c r="V177" i="7"/>
  <c r="V178" i="7"/>
  <c r="V179" i="7"/>
  <c r="V180" i="7"/>
  <c r="V181" i="7"/>
  <c r="V182" i="7"/>
  <c r="V183" i="7"/>
  <c r="V184" i="7"/>
  <c r="V185" i="7"/>
  <c r="V186" i="7"/>
  <c r="V187" i="7"/>
  <c r="V188" i="7"/>
  <c r="V189" i="7"/>
  <c r="V190" i="7"/>
  <c r="V191" i="7"/>
  <c r="V192" i="7"/>
  <c r="V193" i="7"/>
  <c r="V194" i="7"/>
  <c r="V195" i="7"/>
  <c r="V196" i="7"/>
  <c r="V197" i="7"/>
  <c r="V198" i="7"/>
  <c r="V199" i="7"/>
  <c r="V200" i="7"/>
  <c r="V201" i="7"/>
  <c r="V202" i="7"/>
  <c r="V203" i="7"/>
  <c r="V204" i="7"/>
  <c r="V205" i="7"/>
  <c r="V206" i="7"/>
  <c r="V207" i="7"/>
  <c r="V208" i="7"/>
  <c r="V209" i="7"/>
  <c r="V210" i="7"/>
  <c r="V211" i="7"/>
  <c r="V212" i="7"/>
  <c r="V213" i="7"/>
  <c r="V214" i="7"/>
  <c r="V215" i="7"/>
  <c r="V216" i="7"/>
  <c r="V217" i="7"/>
  <c r="V218" i="7"/>
  <c r="V219" i="7"/>
  <c r="V220" i="7"/>
  <c r="V221" i="7"/>
  <c r="V222" i="7"/>
  <c r="V223" i="7"/>
  <c r="V224" i="7"/>
  <c r="V225" i="7"/>
  <c r="V226" i="7"/>
  <c r="V227" i="7"/>
  <c r="V228" i="7"/>
  <c r="V229" i="7"/>
  <c r="V230" i="7"/>
  <c r="V231" i="7"/>
  <c r="V232" i="7"/>
  <c r="V233" i="7"/>
  <c r="V234" i="7"/>
  <c r="V235" i="7"/>
  <c r="V236" i="7"/>
  <c r="V237" i="7"/>
  <c r="V238" i="7"/>
  <c r="V239" i="7"/>
  <c r="V240" i="7"/>
  <c r="V241" i="7"/>
  <c r="V242" i="7"/>
  <c r="V243" i="7"/>
  <c r="V244" i="7"/>
  <c r="V245" i="7"/>
  <c r="V246" i="7"/>
  <c r="V247" i="7"/>
  <c r="V248" i="7"/>
  <c r="V249" i="7"/>
  <c r="V250" i="7"/>
  <c r="V251" i="7"/>
  <c r="V252" i="7"/>
  <c r="V253" i="7"/>
  <c r="V254" i="7"/>
  <c r="V255" i="7"/>
  <c r="V256" i="7"/>
  <c r="V257" i="7"/>
  <c r="V258" i="7"/>
  <c r="V259" i="7"/>
  <c r="V260" i="7"/>
  <c r="V261" i="7"/>
  <c r="V262" i="7"/>
  <c r="V263" i="7"/>
  <c r="V264" i="7"/>
  <c r="V265" i="7"/>
  <c r="V266" i="7"/>
  <c r="V267" i="7"/>
  <c r="V268" i="7"/>
  <c r="V269" i="7"/>
  <c r="V270" i="7"/>
  <c r="V271" i="7"/>
  <c r="V272" i="7"/>
  <c r="V273" i="7"/>
  <c r="V274" i="7"/>
  <c r="V275" i="7"/>
  <c r="V276" i="7"/>
  <c r="V277" i="7"/>
  <c r="V278" i="7"/>
  <c r="V279" i="7"/>
  <c r="V280" i="7"/>
  <c r="V281" i="7"/>
  <c r="V282" i="7"/>
  <c r="V283" i="7"/>
  <c r="V284" i="7"/>
  <c r="V285" i="7"/>
  <c r="V286" i="7"/>
  <c r="V287" i="7"/>
  <c r="V288" i="7"/>
  <c r="V289" i="7"/>
  <c r="V290" i="7"/>
  <c r="V291" i="7"/>
  <c r="V292" i="7"/>
  <c r="V293" i="7"/>
  <c r="V294" i="7"/>
  <c r="V295" i="7"/>
  <c r="V296" i="7"/>
  <c r="V297" i="7"/>
  <c r="V298" i="7"/>
  <c r="V299" i="7"/>
  <c r="V300" i="7"/>
  <c r="V301" i="7"/>
  <c r="V302" i="7"/>
  <c r="V303" i="7"/>
  <c r="V304" i="7"/>
  <c r="V305" i="7"/>
  <c r="V306" i="7"/>
  <c r="V307" i="7"/>
  <c r="V308" i="7"/>
  <c r="V309" i="7"/>
  <c r="V310" i="7"/>
  <c r="V311" i="7"/>
  <c r="V312" i="7"/>
  <c r="V313" i="7"/>
  <c r="V314" i="7"/>
  <c r="V315" i="7"/>
  <c r="V316" i="7"/>
  <c r="V317" i="7"/>
  <c r="V318" i="7"/>
  <c r="V319" i="7"/>
  <c r="V320" i="7"/>
  <c r="V321" i="7"/>
  <c r="V322" i="7"/>
  <c r="V323" i="7"/>
  <c r="V324" i="7"/>
  <c r="V325" i="7"/>
  <c r="V326" i="7"/>
  <c r="V327" i="7"/>
  <c r="V328" i="7"/>
  <c r="V329" i="7"/>
  <c r="V330" i="7"/>
  <c r="V331" i="7"/>
  <c r="V332" i="7"/>
  <c r="V333" i="7"/>
  <c r="V334" i="7"/>
  <c r="V335" i="7"/>
  <c r="V336" i="7"/>
  <c r="V337" i="7"/>
  <c r="V338" i="7"/>
  <c r="V339" i="7"/>
  <c r="V340" i="7"/>
  <c r="V341" i="7"/>
  <c r="V342" i="7"/>
  <c r="V343" i="7"/>
  <c r="V344" i="7"/>
  <c r="V345" i="7"/>
  <c r="V346" i="7"/>
  <c r="V347" i="7"/>
  <c r="V348" i="7"/>
  <c r="V349" i="7"/>
  <c r="V350" i="7"/>
  <c r="V351" i="7"/>
  <c r="V352" i="7"/>
  <c r="V353" i="7"/>
  <c r="V354" i="7"/>
  <c r="V355" i="7"/>
  <c r="V356" i="7"/>
  <c r="V357" i="7"/>
  <c r="V358" i="7"/>
  <c r="V359" i="7"/>
  <c r="V360" i="7"/>
  <c r="V361" i="7"/>
  <c r="V362" i="7"/>
  <c r="V363" i="7"/>
  <c r="V364" i="7"/>
  <c r="V365" i="7"/>
  <c r="V366" i="7"/>
  <c r="V367" i="7"/>
  <c r="V368" i="7"/>
  <c r="V369" i="7"/>
  <c r="V370" i="7"/>
  <c r="V371" i="7"/>
  <c r="V372" i="7"/>
  <c r="V373" i="7"/>
  <c r="V374" i="7"/>
  <c r="V375" i="7"/>
  <c r="V376" i="7"/>
  <c r="V377" i="7"/>
  <c r="V378" i="7"/>
  <c r="V379" i="7"/>
  <c r="V380" i="7"/>
  <c r="V381" i="7"/>
  <c r="V382" i="7"/>
  <c r="V383" i="7"/>
  <c r="V384" i="7"/>
  <c r="V385" i="7"/>
  <c r="V386" i="7"/>
  <c r="V387" i="7"/>
  <c r="V388" i="7"/>
  <c r="V389" i="7"/>
  <c r="V390" i="7"/>
  <c r="V391" i="7"/>
  <c r="V392" i="7"/>
  <c r="V393" i="7"/>
  <c r="V394" i="7"/>
  <c r="V395" i="7"/>
  <c r="V396" i="7"/>
  <c r="V397" i="7"/>
  <c r="V398" i="7"/>
  <c r="V399" i="7"/>
  <c r="V400" i="7"/>
  <c r="V401" i="7"/>
  <c r="V402" i="7"/>
  <c r="V403" i="7"/>
  <c r="V404" i="7"/>
  <c r="V405" i="7"/>
  <c r="V406" i="7"/>
  <c r="V407" i="7"/>
  <c r="V408" i="7"/>
  <c r="V409" i="7"/>
  <c r="V410" i="7"/>
  <c r="V411" i="7"/>
  <c r="V412" i="7"/>
  <c r="V413" i="7"/>
  <c r="V414" i="7"/>
  <c r="V415" i="7"/>
  <c r="V416" i="7"/>
  <c r="V417" i="7"/>
  <c r="V418" i="7"/>
  <c r="V419" i="7"/>
  <c r="V420" i="7"/>
  <c r="V421" i="7"/>
  <c r="V422" i="7"/>
  <c r="V423" i="7"/>
  <c r="V424" i="7"/>
  <c r="V425" i="7"/>
  <c r="V426" i="7"/>
  <c r="V427" i="7"/>
  <c r="V428" i="7"/>
  <c r="V429" i="7"/>
  <c r="V430" i="7"/>
  <c r="V431" i="7"/>
  <c r="V432" i="7"/>
  <c r="V433" i="7"/>
  <c r="V434" i="7"/>
  <c r="V435" i="7"/>
  <c r="V436" i="7"/>
  <c r="V437" i="7"/>
  <c r="V438" i="7"/>
  <c r="V439" i="7"/>
  <c r="V440" i="7"/>
  <c r="V441" i="7"/>
  <c r="V442" i="7"/>
  <c r="V443" i="7"/>
  <c r="V444" i="7"/>
  <c r="V445" i="7"/>
  <c r="V446" i="7"/>
  <c r="V447" i="7"/>
  <c r="V448" i="7"/>
  <c r="V449" i="7"/>
  <c r="V450" i="7"/>
  <c r="V451" i="7"/>
  <c r="V452" i="7"/>
  <c r="V453" i="7"/>
  <c r="V454" i="7"/>
  <c r="V455" i="7"/>
  <c r="V456" i="7"/>
  <c r="V457" i="7"/>
  <c r="V458" i="7"/>
  <c r="V459" i="7"/>
  <c r="V460" i="7"/>
  <c r="V461" i="7"/>
  <c r="V462" i="7"/>
  <c r="V463" i="7"/>
  <c r="V464" i="7"/>
  <c r="V465" i="7"/>
  <c r="V466" i="7"/>
  <c r="V467" i="7"/>
  <c r="V468" i="7"/>
  <c r="V469" i="7"/>
  <c r="V470" i="7"/>
  <c r="V471" i="7"/>
  <c r="V472" i="7"/>
  <c r="V473" i="7"/>
  <c r="V474" i="7"/>
  <c r="V475" i="7"/>
  <c r="V476" i="7"/>
  <c r="V477" i="7"/>
  <c r="V478" i="7"/>
  <c r="V479" i="7"/>
  <c r="V480" i="7"/>
  <c r="V481" i="7"/>
  <c r="V482" i="7"/>
  <c r="V483" i="7"/>
  <c r="V484" i="7"/>
  <c r="V485" i="7"/>
  <c r="V486" i="7"/>
  <c r="V487" i="7"/>
  <c r="V488" i="7"/>
  <c r="V489" i="7"/>
  <c r="V490" i="7"/>
  <c r="V491" i="7"/>
  <c r="V492" i="7"/>
  <c r="V493" i="7"/>
  <c r="V494" i="7"/>
  <c r="V495" i="7"/>
  <c r="V496" i="7"/>
  <c r="V497" i="7"/>
  <c r="V498" i="7"/>
  <c r="V499" i="7"/>
  <c r="V500" i="7"/>
  <c r="V501" i="7"/>
  <c r="V502" i="7"/>
  <c r="V503" i="7"/>
  <c r="V504" i="7"/>
  <c r="V505" i="7"/>
  <c r="V506" i="7"/>
  <c r="V507" i="7"/>
  <c r="V508" i="7"/>
  <c r="V509" i="7"/>
  <c r="V510" i="7"/>
  <c r="V511" i="7"/>
  <c r="V512" i="7"/>
  <c r="V513" i="7"/>
  <c r="V514" i="7"/>
  <c r="V515" i="7"/>
  <c r="V516" i="7"/>
  <c r="V517" i="7"/>
  <c r="V518" i="7"/>
  <c r="V519" i="7"/>
  <c r="V520" i="7"/>
  <c r="V521" i="7"/>
  <c r="V522" i="7"/>
  <c r="V523" i="7"/>
  <c r="V524" i="7"/>
  <c r="V525" i="7"/>
  <c r="V526" i="7"/>
  <c r="V527" i="7"/>
  <c r="V528" i="7"/>
  <c r="V529" i="7"/>
  <c r="V530" i="7"/>
  <c r="V531" i="7"/>
  <c r="V532" i="7"/>
  <c r="V533" i="7"/>
  <c r="V534" i="7"/>
  <c r="V535" i="7"/>
  <c r="V536" i="7"/>
  <c r="V537" i="7"/>
  <c r="V538" i="7"/>
  <c r="V539" i="7"/>
  <c r="V540" i="7"/>
  <c r="V541" i="7"/>
  <c r="V542" i="7"/>
  <c r="V543" i="7"/>
  <c r="V544" i="7"/>
  <c r="V545" i="7"/>
  <c r="V546" i="7"/>
  <c r="V547" i="7"/>
  <c r="V548" i="7"/>
  <c r="V549" i="7"/>
  <c r="V550" i="7"/>
  <c r="V551" i="7"/>
  <c r="V552" i="7"/>
  <c r="V553" i="7"/>
  <c r="V554" i="7"/>
  <c r="V555" i="7"/>
  <c r="V556" i="7"/>
  <c r="V557" i="7"/>
  <c r="V558" i="7"/>
  <c r="V559" i="7"/>
  <c r="V560" i="7"/>
  <c r="V561" i="7"/>
  <c r="V562" i="7"/>
  <c r="V563" i="7"/>
  <c r="V564" i="7"/>
  <c r="V565" i="7"/>
  <c r="V566" i="7"/>
  <c r="V567" i="7"/>
  <c r="V568" i="7"/>
  <c r="V569" i="7"/>
  <c r="V570" i="7"/>
  <c r="V571" i="7"/>
  <c r="V572" i="7"/>
  <c r="V573" i="7"/>
  <c r="V574" i="7"/>
  <c r="V575" i="7"/>
  <c r="V576" i="7"/>
  <c r="V577" i="7"/>
  <c r="V578" i="7"/>
  <c r="V579" i="7"/>
  <c r="V580" i="7"/>
  <c r="V581" i="7"/>
  <c r="V582" i="7"/>
  <c r="V583" i="7"/>
  <c r="V584" i="7"/>
  <c r="V585" i="7"/>
  <c r="V586" i="7"/>
  <c r="V587" i="7"/>
  <c r="V588" i="7"/>
  <c r="V589" i="7"/>
  <c r="V590" i="7"/>
  <c r="V591" i="7"/>
  <c r="V592" i="7"/>
  <c r="V593" i="7"/>
  <c r="V594" i="7"/>
  <c r="V595" i="7"/>
  <c r="V596" i="7"/>
  <c r="V597" i="7"/>
  <c r="V598" i="7"/>
  <c r="V599" i="7"/>
  <c r="V600" i="7"/>
  <c r="V601" i="7"/>
  <c r="V602" i="7"/>
  <c r="V603" i="7"/>
  <c r="V604" i="7"/>
  <c r="V605" i="7"/>
  <c r="V606" i="7"/>
  <c r="V607" i="7"/>
  <c r="V608" i="7"/>
  <c r="V609" i="7"/>
  <c r="V610" i="7"/>
  <c r="V611" i="7"/>
  <c r="V612" i="7"/>
  <c r="V613" i="7"/>
  <c r="V614" i="7"/>
  <c r="V615" i="7"/>
  <c r="V616" i="7"/>
  <c r="V617" i="7"/>
  <c r="V618" i="7"/>
  <c r="V619" i="7"/>
  <c r="V620" i="7"/>
  <c r="V621" i="7"/>
  <c r="V622" i="7"/>
  <c r="V623" i="7"/>
  <c r="V624" i="7"/>
  <c r="V625" i="7"/>
  <c r="V626" i="7"/>
  <c r="V627" i="7"/>
  <c r="V628" i="7"/>
  <c r="V629" i="7"/>
  <c r="V630" i="7"/>
  <c r="V631" i="7"/>
  <c r="V632" i="7"/>
  <c r="V633" i="7"/>
  <c r="AH79" i="10" l="1"/>
  <c r="F77" i="10"/>
  <c r="G77" i="10"/>
  <c r="H77" i="10"/>
  <c r="I77" i="10"/>
  <c r="J77" i="10"/>
  <c r="E77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I80" i="10" l="1"/>
  <c r="F80" i="10"/>
  <c r="M10" i="10"/>
  <c r="M9" i="10"/>
  <c r="L9" i="10"/>
  <c r="L77" i="10" s="1"/>
  <c r="K9" i="10"/>
  <c r="K77" i="10" s="1"/>
  <c r="L80" i="10" l="1"/>
  <c r="M77" i="10"/>
  <c r="R10" i="7"/>
  <c r="AF10" i="7" s="1"/>
  <c r="R11" i="7"/>
  <c r="AF11" i="7" s="1"/>
  <c r="R12" i="7"/>
  <c r="AF12" i="7" s="1"/>
  <c r="R13" i="7"/>
  <c r="AF13" i="7" s="1"/>
  <c r="R14" i="7"/>
  <c r="AF14" i="7" s="1"/>
  <c r="R15" i="7"/>
  <c r="AF15" i="7" s="1"/>
  <c r="R16" i="7"/>
  <c r="AF16" i="7" s="1"/>
  <c r="R17" i="7"/>
  <c r="AF17" i="7" s="1"/>
  <c r="R18" i="7"/>
  <c r="AF18" i="7" s="1"/>
  <c r="R19" i="7"/>
  <c r="AF19" i="7" s="1"/>
  <c r="R20" i="7"/>
  <c r="AF20" i="7" s="1"/>
  <c r="R21" i="7"/>
  <c r="AF21" i="7" s="1"/>
  <c r="R22" i="7"/>
  <c r="AF22" i="7" s="1"/>
  <c r="R23" i="7"/>
  <c r="AF23" i="7" s="1"/>
  <c r="R24" i="7"/>
  <c r="AF24" i="7" s="1"/>
  <c r="R25" i="7"/>
  <c r="AF25" i="7" s="1"/>
  <c r="R26" i="7"/>
  <c r="AF26" i="7" s="1"/>
  <c r="R27" i="7"/>
  <c r="AF27" i="7" s="1"/>
  <c r="R28" i="7"/>
  <c r="AF28" i="7" s="1"/>
  <c r="R29" i="7"/>
  <c r="AF29" i="7" s="1"/>
  <c r="R30" i="7"/>
  <c r="AF30" i="7" s="1"/>
  <c r="R31" i="7"/>
  <c r="AF31" i="7" s="1"/>
  <c r="R32" i="7"/>
  <c r="AF32" i="7" s="1"/>
  <c r="R33" i="7"/>
  <c r="AF33" i="7" s="1"/>
  <c r="R34" i="7"/>
  <c r="AF34" i="7" s="1"/>
  <c r="R35" i="7"/>
  <c r="AF35" i="7" s="1"/>
  <c r="R36" i="7"/>
  <c r="AF36" i="7" s="1"/>
  <c r="R37" i="7"/>
  <c r="AF37" i="7" s="1"/>
  <c r="R38" i="7"/>
  <c r="AF38" i="7" s="1"/>
  <c r="R39" i="7"/>
  <c r="AF39" i="7" s="1"/>
  <c r="R40" i="7"/>
  <c r="AF40" i="7" s="1"/>
  <c r="R41" i="7"/>
  <c r="AF41" i="7" s="1"/>
  <c r="R42" i="7"/>
  <c r="AF42" i="7" s="1"/>
  <c r="R43" i="7"/>
  <c r="AF43" i="7" s="1"/>
  <c r="R44" i="7"/>
  <c r="AF44" i="7" s="1"/>
  <c r="R45" i="7"/>
  <c r="AF45" i="7" s="1"/>
  <c r="R46" i="7"/>
  <c r="AF46" i="7" s="1"/>
  <c r="R47" i="7"/>
  <c r="AF47" i="7" s="1"/>
  <c r="R48" i="7"/>
  <c r="AF48" i="7" s="1"/>
  <c r="R49" i="7"/>
  <c r="AF49" i="7" s="1"/>
  <c r="R50" i="7"/>
  <c r="AF50" i="7" s="1"/>
  <c r="R51" i="7"/>
  <c r="AF51" i="7" s="1"/>
  <c r="R52" i="7"/>
  <c r="AF52" i="7" s="1"/>
  <c r="R53" i="7"/>
  <c r="AF53" i="7" s="1"/>
  <c r="R54" i="7"/>
  <c r="AF54" i="7" s="1"/>
  <c r="R55" i="7"/>
  <c r="AF55" i="7" s="1"/>
  <c r="R56" i="7"/>
  <c r="AF56" i="7" s="1"/>
  <c r="R57" i="7"/>
  <c r="AF57" i="7" s="1"/>
  <c r="R58" i="7"/>
  <c r="AF58" i="7" s="1"/>
  <c r="R59" i="7"/>
  <c r="AF59" i="7" s="1"/>
  <c r="R60" i="7"/>
  <c r="AF60" i="7" s="1"/>
  <c r="R61" i="7"/>
  <c r="AF61" i="7" s="1"/>
  <c r="R62" i="7"/>
  <c r="AF62" i="7" s="1"/>
  <c r="R63" i="7"/>
  <c r="AF63" i="7" s="1"/>
  <c r="R64" i="7"/>
  <c r="AF64" i="7" s="1"/>
  <c r="R65" i="7"/>
  <c r="AF65" i="7" s="1"/>
  <c r="R66" i="7"/>
  <c r="AF66" i="7" s="1"/>
  <c r="R67" i="7"/>
  <c r="AF67" i="7" s="1"/>
  <c r="R68" i="7"/>
  <c r="AF68" i="7" s="1"/>
  <c r="R69" i="7"/>
  <c r="AF69" i="7" s="1"/>
  <c r="R70" i="7"/>
  <c r="AF70" i="7" s="1"/>
  <c r="R71" i="7"/>
  <c r="AF71" i="7" s="1"/>
  <c r="R72" i="7"/>
  <c r="AF72" i="7" s="1"/>
  <c r="R73" i="7"/>
  <c r="AF73" i="7" s="1"/>
  <c r="R74" i="7"/>
  <c r="AF74" i="7" s="1"/>
  <c r="R75" i="7"/>
  <c r="AF75" i="7" s="1"/>
  <c r="R76" i="7"/>
  <c r="AF76" i="7" s="1"/>
  <c r="R77" i="7"/>
  <c r="AF77" i="7" s="1"/>
  <c r="R78" i="7"/>
  <c r="AF78" i="7" s="1"/>
  <c r="R79" i="7"/>
  <c r="AF79" i="7" s="1"/>
  <c r="R80" i="7"/>
  <c r="AF80" i="7" s="1"/>
  <c r="R81" i="7"/>
  <c r="AF81" i="7" s="1"/>
  <c r="R82" i="7"/>
  <c r="AF82" i="7" s="1"/>
  <c r="R83" i="7"/>
  <c r="AF83" i="7" s="1"/>
  <c r="R84" i="7"/>
  <c r="AF84" i="7" s="1"/>
  <c r="R85" i="7"/>
  <c r="AF85" i="7" s="1"/>
  <c r="R86" i="7"/>
  <c r="AF86" i="7" s="1"/>
  <c r="R87" i="7"/>
  <c r="AF87" i="7" s="1"/>
  <c r="R88" i="7"/>
  <c r="AF88" i="7" s="1"/>
  <c r="R89" i="7"/>
  <c r="AF89" i="7" s="1"/>
  <c r="R90" i="7"/>
  <c r="AF90" i="7" s="1"/>
  <c r="R91" i="7"/>
  <c r="AF91" i="7" s="1"/>
  <c r="R92" i="7"/>
  <c r="AF92" i="7" s="1"/>
  <c r="R93" i="7"/>
  <c r="AF93" i="7" s="1"/>
  <c r="R94" i="7"/>
  <c r="AF94" i="7" s="1"/>
  <c r="R95" i="7"/>
  <c r="AF95" i="7" s="1"/>
  <c r="R96" i="7"/>
  <c r="AF96" i="7" s="1"/>
  <c r="R97" i="7"/>
  <c r="AF97" i="7" s="1"/>
  <c r="R98" i="7"/>
  <c r="AF98" i="7" s="1"/>
  <c r="R99" i="7"/>
  <c r="AF99" i="7" s="1"/>
  <c r="R100" i="7"/>
  <c r="AF100" i="7" s="1"/>
  <c r="R101" i="7"/>
  <c r="AF101" i="7" s="1"/>
  <c r="R102" i="7"/>
  <c r="AF102" i="7" s="1"/>
  <c r="R103" i="7"/>
  <c r="AF103" i="7" s="1"/>
  <c r="R104" i="7"/>
  <c r="AF104" i="7" s="1"/>
  <c r="R105" i="7"/>
  <c r="AF105" i="7" s="1"/>
  <c r="R106" i="7"/>
  <c r="AF106" i="7" s="1"/>
  <c r="R107" i="7"/>
  <c r="AF107" i="7" s="1"/>
  <c r="R108" i="7"/>
  <c r="AF108" i="7" s="1"/>
  <c r="R109" i="7"/>
  <c r="AF109" i="7" s="1"/>
  <c r="R110" i="7"/>
  <c r="AF110" i="7" s="1"/>
  <c r="R111" i="7"/>
  <c r="AF111" i="7" s="1"/>
  <c r="R112" i="7"/>
  <c r="AF112" i="7" s="1"/>
  <c r="R113" i="7"/>
  <c r="AF113" i="7" s="1"/>
  <c r="R114" i="7"/>
  <c r="AF114" i="7" s="1"/>
  <c r="R115" i="7"/>
  <c r="AF115" i="7" s="1"/>
  <c r="R116" i="7"/>
  <c r="AF116" i="7" s="1"/>
  <c r="R117" i="7"/>
  <c r="AF117" i="7" s="1"/>
  <c r="R118" i="7"/>
  <c r="AF118" i="7" s="1"/>
  <c r="R119" i="7"/>
  <c r="AF119" i="7" s="1"/>
  <c r="R120" i="7"/>
  <c r="AF120" i="7" s="1"/>
  <c r="R121" i="7"/>
  <c r="AF121" i="7" s="1"/>
  <c r="R122" i="7"/>
  <c r="AF122" i="7" s="1"/>
  <c r="R123" i="7"/>
  <c r="AF123" i="7" s="1"/>
  <c r="R124" i="7"/>
  <c r="AF124" i="7" s="1"/>
  <c r="R125" i="7"/>
  <c r="AF125" i="7" s="1"/>
  <c r="R126" i="7"/>
  <c r="AF126" i="7" s="1"/>
  <c r="R127" i="7"/>
  <c r="AF127" i="7" s="1"/>
  <c r="R128" i="7"/>
  <c r="AF128" i="7" s="1"/>
  <c r="R129" i="7"/>
  <c r="AF129" i="7" s="1"/>
  <c r="R130" i="7"/>
  <c r="AF130" i="7" s="1"/>
  <c r="R131" i="7"/>
  <c r="AF131" i="7" s="1"/>
  <c r="R132" i="7"/>
  <c r="AF132" i="7" s="1"/>
  <c r="R133" i="7"/>
  <c r="AF133" i="7" s="1"/>
  <c r="R134" i="7"/>
  <c r="AF134" i="7" s="1"/>
  <c r="R135" i="7"/>
  <c r="AF135" i="7" s="1"/>
  <c r="R136" i="7"/>
  <c r="AF136" i="7" s="1"/>
  <c r="R137" i="7"/>
  <c r="AF137" i="7" s="1"/>
  <c r="R138" i="7"/>
  <c r="AF138" i="7" s="1"/>
  <c r="R139" i="7"/>
  <c r="AF139" i="7" s="1"/>
  <c r="R140" i="7"/>
  <c r="AF140" i="7" s="1"/>
  <c r="R141" i="7"/>
  <c r="AF141" i="7" s="1"/>
  <c r="R142" i="7"/>
  <c r="AF142" i="7" s="1"/>
  <c r="R143" i="7"/>
  <c r="AF143" i="7" s="1"/>
  <c r="R144" i="7"/>
  <c r="AF144" i="7" s="1"/>
  <c r="R145" i="7"/>
  <c r="AF145" i="7" s="1"/>
  <c r="R146" i="7"/>
  <c r="AF146" i="7" s="1"/>
  <c r="R147" i="7"/>
  <c r="AF147" i="7" s="1"/>
  <c r="R148" i="7"/>
  <c r="AF148" i="7" s="1"/>
  <c r="R149" i="7"/>
  <c r="AF149" i="7" s="1"/>
  <c r="R150" i="7"/>
  <c r="AF150" i="7" s="1"/>
  <c r="R151" i="7"/>
  <c r="AF151" i="7" s="1"/>
  <c r="R152" i="7"/>
  <c r="AF152" i="7" s="1"/>
  <c r="R153" i="7"/>
  <c r="AF153" i="7" s="1"/>
  <c r="R154" i="7"/>
  <c r="AF154" i="7" s="1"/>
  <c r="R155" i="7"/>
  <c r="AF155" i="7" s="1"/>
  <c r="R156" i="7"/>
  <c r="AF156" i="7" s="1"/>
  <c r="R157" i="7"/>
  <c r="AF157" i="7" s="1"/>
  <c r="R158" i="7"/>
  <c r="AF158" i="7" s="1"/>
  <c r="R159" i="7"/>
  <c r="AF159" i="7" s="1"/>
  <c r="R160" i="7"/>
  <c r="AF160" i="7" s="1"/>
  <c r="R161" i="7"/>
  <c r="AF161" i="7" s="1"/>
  <c r="R162" i="7"/>
  <c r="AF162" i="7" s="1"/>
  <c r="R163" i="7"/>
  <c r="AF163" i="7" s="1"/>
  <c r="R164" i="7"/>
  <c r="AF164" i="7" s="1"/>
  <c r="R165" i="7"/>
  <c r="AF165" i="7" s="1"/>
  <c r="R166" i="7"/>
  <c r="AF166" i="7" s="1"/>
  <c r="R167" i="7"/>
  <c r="AF167" i="7" s="1"/>
  <c r="R168" i="7"/>
  <c r="AF168" i="7" s="1"/>
  <c r="R169" i="7"/>
  <c r="AF169" i="7" s="1"/>
  <c r="R170" i="7"/>
  <c r="AF170" i="7" s="1"/>
  <c r="R171" i="7"/>
  <c r="AF171" i="7" s="1"/>
  <c r="R172" i="7"/>
  <c r="AF172" i="7" s="1"/>
  <c r="R173" i="7"/>
  <c r="AF173" i="7" s="1"/>
  <c r="R174" i="7"/>
  <c r="AF174" i="7" s="1"/>
  <c r="R175" i="7"/>
  <c r="AF175" i="7" s="1"/>
  <c r="R176" i="7"/>
  <c r="AF176" i="7" s="1"/>
  <c r="R177" i="7"/>
  <c r="AF177" i="7" s="1"/>
  <c r="R178" i="7"/>
  <c r="AF178" i="7" s="1"/>
  <c r="R179" i="7"/>
  <c r="AF179" i="7" s="1"/>
  <c r="R180" i="7"/>
  <c r="AF180" i="7" s="1"/>
  <c r="R181" i="7"/>
  <c r="AF181" i="7" s="1"/>
  <c r="R182" i="7"/>
  <c r="AF182" i="7" s="1"/>
  <c r="R183" i="7"/>
  <c r="AF183" i="7" s="1"/>
  <c r="R184" i="7"/>
  <c r="AF184" i="7" s="1"/>
  <c r="R185" i="7"/>
  <c r="AF185" i="7" s="1"/>
  <c r="R186" i="7"/>
  <c r="AF186" i="7" s="1"/>
  <c r="R187" i="7"/>
  <c r="AF187" i="7" s="1"/>
  <c r="R188" i="7"/>
  <c r="AF188" i="7" s="1"/>
  <c r="R189" i="7"/>
  <c r="AF189" i="7" s="1"/>
  <c r="R190" i="7"/>
  <c r="AF190" i="7" s="1"/>
  <c r="R191" i="7"/>
  <c r="AF191" i="7" s="1"/>
  <c r="R192" i="7"/>
  <c r="AF192" i="7" s="1"/>
  <c r="R193" i="7"/>
  <c r="AF193" i="7" s="1"/>
  <c r="R194" i="7"/>
  <c r="AF194" i="7" s="1"/>
  <c r="R195" i="7"/>
  <c r="AF195" i="7" s="1"/>
  <c r="R196" i="7"/>
  <c r="AF196" i="7" s="1"/>
  <c r="R197" i="7"/>
  <c r="AF197" i="7" s="1"/>
  <c r="R198" i="7"/>
  <c r="AF198" i="7" s="1"/>
  <c r="R199" i="7"/>
  <c r="AF199" i="7" s="1"/>
  <c r="R200" i="7"/>
  <c r="AF200" i="7" s="1"/>
  <c r="R201" i="7"/>
  <c r="AF201" i="7" s="1"/>
  <c r="R202" i="7"/>
  <c r="AF202" i="7" s="1"/>
  <c r="R203" i="7"/>
  <c r="AF203" i="7" s="1"/>
  <c r="R204" i="7"/>
  <c r="AF204" i="7" s="1"/>
  <c r="R205" i="7"/>
  <c r="AF205" i="7" s="1"/>
  <c r="R206" i="7"/>
  <c r="AF206" i="7" s="1"/>
  <c r="R207" i="7"/>
  <c r="AF207" i="7" s="1"/>
  <c r="R208" i="7"/>
  <c r="AF208" i="7" s="1"/>
  <c r="R209" i="7"/>
  <c r="AF209" i="7" s="1"/>
  <c r="R210" i="7"/>
  <c r="AF210" i="7" s="1"/>
  <c r="R211" i="7"/>
  <c r="AF211" i="7" s="1"/>
  <c r="R212" i="7"/>
  <c r="AF212" i="7" s="1"/>
  <c r="R213" i="7"/>
  <c r="AF213" i="7" s="1"/>
  <c r="R214" i="7"/>
  <c r="AF214" i="7" s="1"/>
  <c r="R215" i="7"/>
  <c r="AF215" i="7" s="1"/>
  <c r="R216" i="7"/>
  <c r="AF216" i="7" s="1"/>
  <c r="R217" i="7"/>
  <c r="AF217" i="7" s="1"/>
  <c r="R218" i="7"/>
  <c r="AF218" i="7" s="1"/>
  <c r="R219" i="7"/>
  <c r="AF219" i="7" s="1"/>
  <c r="R220" i="7"/>
  <c r="AF220" i="7" s="1"/>
  <c r="R221" i="7"/>
  <c r="AF221" i="7" s="1"/>
  <c r="R222" i="7"/>
  <c r="AF222" i="7" s="1"/>
  <c r="R223" i="7"/>
  <c r="AF223" i="7" s="1"/>
  <c r="R224" i="7"/>
  <c r="AF224" i="7" s="1"/>
  <c r="R225" i="7"/>
  <c r="AF225" i="7" s="1"/>
  <c r="R226" i="7"/>
  <c r="AF226" i="7" s="1"/>
  <c r="R227" i="7"/>
  <c r="AF227" i="7" s="1"/>
  <c r="R228" i="7"/>
  <c r="AF228" i="7" s="1"/>
  <c r="R229" i="7"/>
  <c r="AF229" i="7" s="1"/>
  <c r="R230" i="7"/>
  <c r="AF230" i="7" s="1"/>
  <c r="R231" i="7"/>
  <c r="AF231" i="7" s="1"/>
  <c r="R232" i="7"/>
  <c r="AF232" i="7" s="1"/>
  <c r="R233" i="7"/>
  <c r="AF233" i="7" s="1"/>
  <c r="R234" i="7"/>
  <c r="AF234" i="7" s="1"/>
  <c r="R235" i="7"/>
  <c r="AF235" i="7" s="1"/>
  <c r="R236" i="7"/>
  <c r="AF236" i="7" s="1"/>
  <c r="R237" i="7"/>
  <c r="AF237" i="7" s="1"/>
  <c r="R238" i="7"/>
  <c r="AF238" i="7" s="1"/>
  <c r="R239" i="7"/>
  <c r="AF239" i="7" s="1"/>
  <c r="R240" i="7"/>
  <c r="AF240" i="7" s="1"/>
  <c r="R241" i="7"/>
  <c r="AF241" i="7" s="1"/>
  <c r="R242" i="7"/>
  <c r="AF242" i="7" s="1"/>
  <c r="R243" i="7"/>
  <c r="AF243" i="7" s="1"/>
  <c r="R244" i="7"/>
  <c r="AF244" i="7" s="1"/>
  <c r="R245" i="7"/>
  <c r="AF245" i="7" s="1"/>
  <c r="R246" i="7"/>
  <c r="AF246" i="7" s="1"/>
  <c r="R247" i="7"/>
  <c r="AF247" i="7" s="1"/>
  <c r="R248" i="7"/>
  <c r="AF248" i="7" s="1"/>
  <c r="R249" i="7"/>
  <c r="AF249" i="7" s="1"/>
  <c r="R250" i="7"/>
  <c r="AF250" i="7" s="1"/>
  <c r="R251" i="7"/>
  <c r="AF251" i="7" s="1"/>
  <c r="R252" i="7"/>
  <c r="AF252" i="7" s="1"/>
  <c r="R253" i="7"/>
  <c r="AF253" i="7" s="1"/>
  <c r="R254" i="7"/>
  <c r="AF254" i="7" s="1"/>
  <c r="R255" i="7"/>
  <c r="AF255" i="7" s="1"/>
  <c r="R256" i="7"/>
  <c r="AF256" i="7" s="1"/>
  <c r="R257" i="7"/>
  <c r="AF257" i="7" s="1"/>
  <c r="R258" i="7"/>
  <c r="AF258" i="7" s="1"/>
  <c r="R259" i="7"/>
  <c r="AF259" i="7" s="1"/>
  <c r="R260" i="7"/>
  <c r="AF260" i="7" s="1"/>
  <c r="R261" i="7"/>
  <c r="AF261" i="7" s="1"/>
  <c r="R262" i="7"/>
  <c r="AF262" i="7" s="1"/>
  <c r="R263" i="7"/>
  <c r="AF263" i="7" s="1"/>
  <c r="R264" i="7"/>
  <c r="AF264" i="7" s="1"/>
  <c r="R265" i="7"/>
  <c r="AF265" i="7" s="1"/>
  <c r="R266" i="7"/>
  <c r="AF266" i="7" s="1"/>
  <c r="R267" i="7"/>
  <c r="AF267" i="7" s="1"/>
  <c r="R268" i="7"/>
  <c r="AF268" i="7" s="1"/>
  <c r="R269" i="7"/>
  <c r="AF269" i="7" s="1"/>
  <c r="R270" i="7"/>
  <c r="AF270" i="7" s="1"/>
  <c r="R271" i="7"/>
  <c r="AF271" i="7" s="1"/>
  <c r="R272" i="7"/>
  <c r="AF272" i="7" s="1"/>
  <c r="R273" i="7"/>
  <c r="AF273" i="7" s="1"/>
  <c r="R274" i="7"/>
  <c r="AF274" i="7" s="1"/>
  <c r="R275" i="7"/>
  <c r="AF275" i="7" s="1"/>
  <c r="R276" i="7"/>
  <c r="AF276" i="7" s="1"/>
  <c r="R277" i="7"/>
  <c r="AF277" i="7" s="1"/>
  <c r="R278" i="7"/>
  <c r="AF278" i="7" s="1"/>
  <c r="R279" i="7"/>
  <c r="AF279" i="7" s="1"/>
  <c r="R280" i="7"/>
  <c r="AF280" i="7" s="1"/>
  <c r="R281" i="7"/>
  <c r="AF281" i="7" s="1"/>
  <c r="R282" i="7"/>
  <c r="AF282" i="7" s="1"/>
  <c r="R283" i="7"/>
  <c r="AF283" i="7" s="1"/>
  <c r="R284" i="7"/>
  <c r="AF284" i="7" s="1"/>
  <c r="R285" i="7"/>
  <c r="AF285" i="7" s="1"/>
  <c r="R286" i="7"/>
  <c r="AF286" i="7" s="1"/>
  <c r="R287" i="7"/>
  <c r="AF287" i="7" s="1"/>
  <c r="R288" i="7"/>
  <c r="AF288" i="7" s="1"/>
  <c r="R289" i="7"/>
  <c r="AF289" i="7" s="1"/>
  <c r="R290" i="7"/>
  <c r="AF290" i="7" s="1"/>
  <c r="R291" i="7"/>
  <c r="AF291" i="7" s="1"/>
  <c r="R292" i="7"/>
  <c r="AF292" i="7" s="1"/>
  <c r="R293" i="7"/>
  <c r="AF293" i="7" s="1"/>
  <c r="R294" i="7"/>
  <c r="AF294" i="7" s="1"/>
  <c r="R295" i="7"/>
  <c r="AF295" i="7" s="1"/>
  <c r="R296" i="7"/>
  <c r="AF296" i="7" s="1"/>
  <c r="R297" i="7"/>
  <c r="AF297" i="7" s="1"/>
  <c r="R298" i="7"/>
  <c r="AF298" i="7" s="1"/>
  <c r="R299" i="7"/>
  <c r="AF299" i="7" s="1"/>
  <c r="R300" i="7"/>
  <c r="AF300" i="7" s="1"/>
  <c r="R301" i="7"/>
  <c r="AF301" i="7" s="1"/>
  <c r="R302" i="7"/>
  <c r="AF302" i="7" s="1"/>
  <c r="R303" i="7"/>
  <c r="AF303" i="7" s="1"/>
  <c r="R304" i="7"/>
  <c r="AF304" i="7" s="1"/>
  <c r="R305" i="7"/>
  <c r="AF305" i="7" s="1"/>
  <c r="R306" i="7"/>
  <c r="AF306" i="7" s="1"/>
  <c r="R307" i="7"/>
  <c r="AF307" i="7" s="1"/>
  <c r="R308" i="7"/>
  <c r="AF308" i="7" s="1"/>
  <c r="R309" i="7"/>
  <c r="AF309" i="7" s="1"/>
  <c r="R310" i="7"/>
  <c r="AF310" i="7" s="1"/>
  <c r="R311" i="7"/>
  <c r="AF311" i="7" s="1"/>
  <c r="R312" i="7"/>
  <c r="AF312" i="7" s="1"/>
  <c r="R313" i="7"/>
  <c r="AF313" i="7" s="1"/>
  <c r="R314" i="7"/>
  <c r="AF314" i="7" s="1"/>
  <c r="R315" i="7"/>
  <c r="AF315" i="7" s="1"/>
  <c r="R316" i="7"/>
  <c r="AF316" i="7" s="1"/>
  <c r="R317" i="7"/>
  <c r="AF317" i="7" s="1"/>
  <c r="R318" i="7"/>
  <c r="AF318" i="7" s="1"/>
  <c r="R319" i="7"/>
  <c r="AF319" i="7" s="1"/>
  <c r="R320" i="7"/>
  <c r="AF320" i="7" s="1"/>
  <c r="R321" i="7"/>
  <c r="AF321" i="7" s="1"/>
  <c r="R322" i="7"/>
  <c r="AF322" i="7" s="1"/>
  <c r="R323" i="7"/>
  <c r="AF323" i="7" s="1"/>
  <c r="R324" i="7"/>
  <c r="AF324" i="7" s="1"/>
  <c r="R325" i="7"/>
  <c r="AF325" i="7" s="1"/>
  <c r="R326" i="7"/>
  <c r="AF326" i="7" s="1"/>
  <c r="R327" i="7"/>
  <c r="AF327" i="7" s="1"/>
  <c r="R328" i="7"/>
  <c r="AF328" i="7" s="1"/>
  <c r="R329" i="7"/>
  <c r="AF329" i="7" s="1"/>
  <c r="R330" i="7"/>
  <c r="AF330" i="7" s="1"/>
  <c r="R331" i="7"/>
  <c r="AF331" i="7" s="1"/>
  <c r="R332" i="7"/>
  <c r="AF332" i="7" s="1"/>
  <c r="R333" i="7"/>
  <c r="AF333" i="7" s="1"/>
  <c r="R334" i="7"/>
  <c r="AF334" i="7" s="1"/>
  <c r="R335" i="7"/>
  <c r="AF335" i="7" s="1"/>
  <c r="R336" i="7"/>
  <c r="AF336" i="7" s="1"/>
  <c r="R337" i="7"/>
  <c r="AF337" i="7" s="1"/>
  <c r="R338" i="7"/>
  <c r="AF338" i="7" s="1"/>
  <c r="R339" i="7"/>
  <c r="AF339" i="7" s="1"/>
  <c r="R340" i="7"/>
  <c r="AF340" i="7" s="1"/>
  <c r="R341" i="7"/>
  <c r="AF341" i="7" s="1"/>
  <c r="R342" i="7"/>
  <c r="AF342" i="7" s="1"/>
  <c r="R343" i="7"/>
  <c r="AF343" i="7" s="1"/>
  <c r="R344" i="7"/>
  <c r="AF344" i="7" s="1"/>
  <c r="R345" i="7"/>
  <c r="AF345" i="7" s="1"/>
  <c r="R346" i="7"/>
  <c r="AF346" i="7" s="1"/>
  <c r="R347" i="7"/>
  <c r="AF347" i="7" s="1"/>
  <c r="R348" i="7"/>
  <c r="AF348" i="7" s="1"/>
  <c r="R349" i="7"/>
  <c r="AF349" i="7" s="1"/>
  <c r="R350" i="7"/>
  <c r="AF350" i="7" s="1"/>
  <c r="R351" i="7"/>
  <c r="AF351" i="7" s="1"/>
  <c r="R352" i="7"/>
  <c r="AF352" i="7" s="1"/>
  <c r="R353" i="7"/>
  <c r="AF353" i="7" s="1"/>
  <c r="R354" i="7"/>
  <c r="AF354" i="7" s="1"/>
  <c r="R355" i="7"/>
  <c r="AF355" i="7" s="1"/>
  <c r="R356" i="7"/>
  <c r="AF356" i="7" s="1"/>
  <c r="R357" i="7"/>
  <c r="AF357" i="7" s="1"/>
  <c r="R358" i="7"/>
  <c r="AF358" i="7" s="1"/>
  <c r="R359" i="7"/>
  <c r="AF359" i="7" s="1"/>
  <c r="R360" i="7"/>
  <c r="AF360" i="7" s="1"/>
  <c r="R361" i="7"/>
  <c r="AF361" i="7" s="1"/>
  <c r="R362" i="7"/>
  <c r="AF362" i="7" s="1"/>
  <c r="R363" i="7"/>
  <c r="AF363" i="7" s="1"/>
  <c r="R364" i="7"/>
  <c r="AF364" i="7" s="1"/>
  <c r="R365" i="7"/>
  <c r="AF365" i="7" s="1"/>
  <c r="R366" i="7"/>
  <c r="AF366" i="7" s="1"/>
  <c r="R367" i="7"/>
  <c r="AF367" i="7" s="1"/>
  <c r="R368" i="7"/>
  <c r="AF368" i="7" s="1"/>
  <c r="R369" i="7"/>
  <c r="AF369" i="7" s="1"/>
  <c r="R370" i="7"/>
  <c r="AF370" i="7" s="1"/>
  <c r="R371" i="7"/>
  <c r="AF371" i="7" s="1"/>
  <c r="R372" i="7"/>
  <c r="AF372" i="7" s="1"/>
  <c r="R373" i="7"/>
  <c r="AF373" i="7" s="1"/>
  <c r="R374" i="7"/>
  <c r="AF374" i="7" s="1"/>
  <c r="R375" i="7"/>
  <c r="AF375" i="7" s="1"/>
  <c r="R376" i="7"/>
  <c r="AF376" i="7" s="1"/>
  <c r="R377" i="7"/>
  <c r="AF377" i="7" s="1"/>
  <c r="R378" i="7"/>
  <c r="AF378" i="7" s="1"/>
  <c r="R379" i="7"/>
  <c r="AF379" i="7" s="1"/>
  <c r="R380" i="7"/>
  <c r="AF380" i="7" s="1"/>
  <c r="R381" i="7"/>
  <c r="AF381" i="7" s="1"/>
  <c r="R382" i="7"/>
  <c r="AF382" i="7" s="1"/>
  <c r="R383" i="7"/>
  <c r="AF383" i="7" s="1"/>
  <c r="R384" i="7"/>
  <c r="AF384" i="7" s="1"/>
  <c r="R385" i="7"/>
  <c r="AF385" i="7" s="1"/>
  <c r="R386" i="7"/>
  <c r="AF386" i="7" s="1"/>
  <c r="R387" i="7"/>
  <c r="AF387" i="7" s="1"/>
  <c r="R388" i="7"/>
  <c r="AF388" i="7" s="1"/>
  <c r="R389" i="7"/>
  <c r="AF389" i="7" s="1"/>
  <c r="R390" i="7"/>
  <c r="AF390" i="7" s="1"/>
  <c r="R391" i="7"/>
  <c r="AF391" i="7" s="1"/>
  <c r="R392" i="7"/>
  <c r="AF392" i="7" s="1"/>
  <c r="R393" i="7"/>
  <c r="AF393" i="7" s="1"/>
  <c r="R394" i="7"/>
  <c r="AF394" i="7" s="1"/>
  <c r="R395" i="7"/>
  <c r="AF395" i="7" s="1"/>
  <c r="R396" i="7"/>
  <c r="AF396" i="7" s="1"/>
  <c r="R397" i="7"/>
  <c r="AF397" i="7" s="1"/>
  <c r="R398" i="7"/>
  <c r="AF398" i="7" s="1"/>
  <c r="R399" i="7"/>
  <c r="AF399" i="7" s="1"/>
  <c r="R400" i="7"/>
  <c r="AF400" i="7" s="1"/>
  <c r="R401" i="7"/>
  <c r="AF401" i="7" s="1"/>
  <c r="R402" i="7"/>
  <c r="AF402" i="7" s="1"/>
  <c r="R403" i="7"/>
  <c r="AF403" i="7" s="1"/>
  <c r="R404" i="7"/>
  <c r="AF404" i="7" s="1"/>
  <c r="R405" i="7"/>
  <c r="AF405" i="7" s="1"/>
  <c r="R406" i="7"/>
  <c r="AF406" i="7" s="1"/>
  <c r="R407" i="7"/>
  <c r="AF407" i="7" s="1"/>
  <c r="R408" i="7"/>
  <c r="AF408" i="7" s="1"/>
  <c r="R409" i="7"/>
  <c r="AF409" i="7" s="1"/>
  <c r="R410" i="7"/>
  <c r="AF410" i="7" s="1"/>
  <c r="R411" i="7"/>
  <c r="AF411" i="7" s="1"/>
  <c r="R412" i="7"/>
  <c r="AF412" i="7" s="1"/>
  <c r="R413" i="7"/>
  <c r="AF413" i="7" s="1"/>
  <c r="R414" i="7"/>
  <c r="AF414" i="7" s="1"/>
  <c r="R415" i="7"/>
  <c r="AF415" i="7" s="1"/>
  <c r="R416" i="7"/>
  <c r="AF416" i="7" s="1"/>
  <c r="R417" i="7"/>
  <c r="AF417" i="7" s="1"/>
  <c r="R418" i="7"/>
  <c r="AF418" i="7" s="1"/>
  <c r="R419" i="7"/>
  <c r="AF419" i="7" s="1"/>
  <c r="R420" i="7"/>
  <c r="AF420" i="7" s="1"/>
  <c r="R421" i="7"/>
  <c r="AF421" i="7" s="1"/>
  <c r="R422" i="7"/>
  <c r="AF422" i="7" s="1"/>
  <c r="R423" i="7"/>
  <c r="AF423" i="7" s="1"/>
  <c r="R424" i="7"/>
  <c r="AF424" i="7" s="1"/>
  <c r="R425" i="7"/>
  <c r="AF425" i="7" s="1"/>
  <c r="R426" i="7"/>
  <c r="AF426" i="7" s="1"/>
  <c r="R427" i="7"/>
  <c r="AF427" i="7" s="1"/>
  <c r="R428" i="7"/>
  <c r="AF428" i="7" s="1"/>
  <c r="R429" i="7"/>
  <c r="AF429" i="7" s="1"/>
  <c r="R430" i="7"/>
  <c r="AF430" i="7" s="1"/>
  <c r="R431" i="7"/>
  <c r="AF431" i="7" s="1"/>
  <c r="R432" i="7"/>
  <c r="AF432" i="7" s="1"/>
  <c r="R433" i="7"/>
  <c r="AF433" i="7" s="1"/>
  <c r="R434" i="7"/>
  <c r="AF434" i="7" s="1"/>
  <c r="R435" i="7"/>
  <c r="AF435" i="7" s="1"/>
  <c r="R436" i="7"/>
  <c r="AF436" i="7" s="1"/>
  <c r="R437" i="7"/>
  <c r="AF437" i="7" s="1"/>
  <c r="R438" i="7"/>
  <c r="AF438" i="7" s="1"/>
  <c r="R439" i="7"/>
  <c r="AF439" i="7" s="1"/>
  <c r="R440" i="7"/>
  <c r="AF440" i="7" s="1"/>
  <c r="R441" i="7"/>
  <c r="AF441" i="7" s="1"/>
  <c r="R442" i="7"/>
  <c r="AF442" i="7" s="1"/>
  <c r="R443" i="7"/>
  <c r="AF443" i="7" s="1"/>
  <c r="R444" i="7"/>
  <c r="AF444" i="7" s="1"/>
  <c r="R445" i="7"/>
  <c r="AF445" i="7" s="1"/>
  <c r="R446" i="7"/>
  <c r="AF446" i="7" s="1"/>
  <c r="R447" i="7"/>
  <c r="AF447" i="7" s="1"/>
  <c r="R448" i="7"/>
  <c r="AF448" i="7" s="1"/>
  <c r="R449" i="7"/>
  <c r="AF449" i="7" s="1"/>
  <c r="R450" i="7"/>
  <c r="AF450" i="7" s="1"/>
  <c r="R451" i="7"/>
  <c r="AF451" i="7" s="1"/>
  <c r="R452" i="7"/>
  <c r="AF452" i="7" s="1"/>
  <c r="R453" i="7"/>
  <c r="AF453" i="7" s="1"/>
  <c r="R454" i="7"/>
  <c r="AF454" i="7" s="1"/>
  <c r="R455" i="7"/>
  <c r="AF455" i="7" s="1"/>
  <c r="R456" i="7"/>
  <c r="AF456" i="7" s="1"/>
  <c r="R457" i="7"/>
  <c r="AF457" i="7" s="1"/>
  <c r="R458" i="7"/>
  <c r="AF458" i="7" s="1"/>
  <c r="R459" i="7"/>
  <c r="AF459" i="7" s="1"/>
  <c r="R460" i="7"/>
  <c r="AF460" i="7" s="1"/>
  <c r="R461" i="7"/>
  <c r="AF461" i="7" s="1"/>
  <c r="R462" i="7"/>
  <c r="AF462" i="7" s="1"/>
  <c r="R463" i="7"/>
  <c r="AF463" i="7" s="1"/>
  <c r="R464" i="7"/>
  <c r="AF464" i="7" s="1"/>
  <c r="R465" i="7"/>
  <c r="AF465" i="7" s="1"/>
  <c r="R466" i="7"/>
  <c r="AF466" i="7" s="1"/>
  <c r="R467" i="7"/>
  <c r="AF467" i="7" s="1"/>
  <c r="R468" i="7"/>
  <c r="AF468" i="7" s="1"/>
  <c r="R469" i="7"/>
  <c r="AF469" i="7" s="1"/>
  <c r="R470" i="7"/>
  <c r="AF470" i="7" s="1"/>
  <c r="R471" i="7"/>
  <c r="AF471" i="7" s="1"/>
  <c r="R472" i="7"/>
  <c r="AF472" i="7" s="1"/>
  <c r="R473" i="7"/>
  <c r="AF473" i="7" s="1"/>
  <c r="R474" i="7"/>
  <c r="AF474" i="7" s="1"/>
  <c r="R475" i="7"/>
  <c r="AF475" i="7" s="1"/>
  <c r="R476" i="7"/>
  <c r="AF476" i="7" s="1"/>
  <c r="R477" i="7"/>
  <c r="AF477" i="7" s="1"/>
  <c r="R478" i="7"/>
  <c r="AF478" i="7" s="1"/>
  <c r="R479" i="7"/>
  <c r="AF479" i="7" s="1"/>
  <c r="R480" i="7"/>
  <c r="AF480" i="7" s="1"/>
  <c r="R481" i="7"/>
  <c r="AF481" i="7" s="1"/>
  <c r="R482" i="7"/>
  <c r="AF482" i="7" s="1"/>
  <c r="R483" i="7"/>
  <c r="AF483" i="7" s="1"/>
  <c r="R484" i="7"/>
  <c r="AF484" i="7" s="1"/>
  <c r="R485" i="7"/>
  <c r="AF485" i="7" s="1"/>
  <c r="R486" i="7"/>
  <c r="AF486" i="7" s="1"/>
  <c r="R487" i="7"/>
  <c r="AF487" i="7" s="1"/>
  <c r="R488" i="7"/>
  <c r="AF488" i="7" s="1"/>
  <c r="R489" i="7"/>
  <c r="AF489" i="7" s="1"/>
  <c r="R490" i="7"/>
  <c r="AF490" i="7" s="1"/>
  <c r="R491" i="7"/>
  <c r="AF491" i="7" s="1"/>
  <c r="R492" i="7"/>
  <c r="AF492" i="7" s="1"/>
  <c r="R493" i="7"/>
  <c r="AF493" i="7" s="1"/>
  <c r="R494" i="7"/>
  <c r="AF494" i="7" s="1"/>
  <c r="R495" i="7"/>
  <c r="AF495" i="7" s="1"/>
  <c r="R496" i="7"/>
  <c r="AF496" i="7" s="1"/>
  <c r="R497" i="7"/>
  <c r="AF497" i="7" s="1"/>
  <c r="R498" i="7"/>
  <c r="AF498" i="7" s="1"/>
  <c r="R499" i="7"/>
  <c r="AF499" i="7" s="1"/>
  <c r="R500" i="7"/>
  <c r="AF500" i="7" s="1"/>
  <c r="R501" i="7"/>
  <c r="AF501" i="7" s="1"/>
  <c r="R502" i="7"/>
  <c r="AF502" i="7" s="1"/>
  <c r="R503" i="7"/>
  <c r="AF503" i="7" s="1"/>
  <c r="R504" i="7"/>
  <c r="AF504" i="7" s="1"/>
  <c r="R505" i="7"/>
  <c r="AF505" i="7" s="1"/>
  <c r="R506" i="7"/>
  <c r="AF506" i="7" s="1"/>
  <c r="R507" i="7"/>
  <c r="AF507" i="7" s="1"/>
  <c r="R508" i="7"/>
  <c r="AF508" i="7" s="1"/>
  <c r="R509" i="7"/>
  <c r="AF509" i="7" s="1"/>
  <c r="R510" i="7"/>
  <c r="AF510" i="7" s="1"/>
  <c r="R511" i="7"/>
  <c r="AF511" i="7" s="1"/>
  <c r="R512" i="7"/>
  <c r="AF512" i="7" s="1"/>
  <c r="R513" i="7"/>
  <c r="AF513" i="7" s="1"/>
  <c r="R514" i="7"/>
  <c r="AF514" i="7" s="1"/>
  <c r="R515" i="7"/>
  <c r="AF515" i="7" s="1"/>
  <c r="R516" i="7"/>
  <c r="AF516" i="7" s="1"/>
  <c r="R517" i="7"/>
  <c r="AF517" i="7" s="1"/>
  <c r="R518" i="7"/>
  <c r="AF518" i="7" s="1"/>
  <c r="R519" i="7"/>
  <c r="AF519" i="7" s="1"/>
  <c r="R520" i="7"/>
  <c r="AF520" i="7" s="1"/>
  <c r="R521" i="7"/>
  <c r="AF521" i="7" s="1"/>
  <c r="R522" i="7"/>
  <c r="AF522" i="7" s="1"/>
  <c r="R523" i="7"/>
  <c r="AF523" i="7" s="1"/>
  <c r="R524" i="7"/>
  <c r="AF524" i="7" s="1"/>
  <c r="R525" i="7"/>
  <c r="AF525" i="7" s="1"/>
  <c r="R526" i="7"/>
  <c r="AF526" i="7" s="1"/>
  <c r="R527" i="7"/>
  <c r="AF527" i="7" s="1"/>
  <c r="R528" i="7"/>
  <c r="AF528" i="7" s="1"/>
  <c r="R529" i="7"/>
  <c r="AF529" i="7" s="1"/>
  <c r="R530" i="7"/>
  <c r="AF530" i="7" s="1"/>
  <c r="R531" i="7"/>
  <c r="AF531" i="7" s="1"/>
  <c r="R532" i="7"/>
  <c r="AF532" i="7" s="1"/>
  <c r="R533" i="7"/>
  <c r="AF533" i="7" s="1"/>
  <c r="R534" i="7"/>
  <c r="AF534" i="7" s="1"/>
  <c r="R535" i="7"/>
  <c r="AF535" i="7" s="1"/>
  <c r="R536" i="7"/>
  <c r="AF536" i="7" s="1"/>
  <c r="R537" i="7"/>
  <c r="AF537" i="7" s="1"/>
  <c r="R538" i="7"/>
  <c r="AF538" i="7" s="1"/>
  <c r="R539" i="7"/>
  <c r="AF539" i="7" s="1"/>
  <c r="R540" i="7"/>
  <c r="AF540" i="7" s="1"/>
  <c r="R541" i="7"/>
  <c r="AF541" i="7" s="1"/>
  <c r="R542" i="7"/>
  <c r="AF542" i="7" s="1"/>
  <c r="R543" i="7"/>
  <c r="AF543" i="7" s="1"/>
  <c r="R544" i="7"/>
  <c r="AF544" i="7" s="1"/>
  <c r="R545" i="7"/>
  <c r="AF545" i="7" s="1"/>
  <c r="R546" i="7"/>
  <c r="AF546" i="7" s="1"/>
  <c r="R547" i="7"/>
  <c r="AF547" i="7" s="1"/>
  <c r="R548" i="7"/>
  <c r="AF548" i="7" s="1"/>
  <c r="R549" i="7"/>
  <c r="AF549" i="7" s="1"/>
  <c r="R550" i="7"/>
  <c r="AF550" i="7" s="1"/>
  <c r="R551" i="7"/>
  <c r="AF551" i="7" s="1"/>
  <c r="R552" i="7"/>
  <c r="AF552" i="7" s="1"/>
  <c r="R553" i="7"/>
  <c r="AF553" i="7" s="1"/>
  <c r="R554" i="7"/>
  <c r="AF554" i="7" s="1"/>
  <c r="R555" i="7"/>
  <c r="AF555" i="7" s="1"/>
  <c r="R556" i="7"/>
  <c r="AF556" i="7" s="1"/>
  <c r="R557" i="7"/>
  <c r="AF557" i="7" s="1"/>
  <c r="R558" i="7"/>
  <c r="AF558" i="7" s="1"/>
  <c r="R559" i="7"/>
  <c r="AF559" i="7" s="1"/>
  <c r="R560" i="7"/>
  <c r="AF560" i="7" s="1"/>
  <c r="R561" i="7"/>
  <c r="AF561" i="7" s="1"/>
  <c r="R562" i="7"/>
  <c r="AF562" i="7" s="1"/>
  <c r="R563" i="7"/>
  <c r="AF563" i="7" s="1"/>
  <c r="R564" i="7"/>
  <c r="AF564" i="7" s="1"/>
  <c r="R565" i="7"/>
  <c r="AF565" i="7" s="1"/>
  <c r="R566" i="7"/>
  <c r="AF566" i="7" s="1"/>
  <c r="R567" i="7"/>
  <c r="AF567" i="7" s="1"/>
  <c r="R568" i="7"/>
  <c r="AF568" i="7" s="1"/>
  <c r="R569" i="7"/>
  <c r="AF569" i="7" s="1"/>
  <c r="R570" i="7"/>
  <c r="AF570" i="7" s="1"/>
  <c r="R571" i="7"/>
  <c r="AF571" i="7" s="1"/>
  <c r="R572" i="7"/>
  <c r="AF572" i="7" s="1"/>
  <c r="R573" i="7"/>
  <c r="AF573" i="7" s="1"/>
  <c r="R574" i="7"/>
  <c r="AF574" i="7" s="1"/>
  <c r="R575" i="7"/>
  <c r="AF575" i="7" s="1"/>
  <c r="R576" i="7"/>
  <c r="AF576" i="7" s="1"/>
  <c r="R577" i="7"/>
  <c r="AF577" i="7" s="1"/>
  <c r="R578" i="7"/>
  <c r="AF578" i="7" s="1"/>
  <c r="R579" i="7"/>
  <c r="AF579" i="7" s="1"/>
  <c r="R580" i="7"/>
  <c r="AF580" i="7" s="1"/>
  <c r="R581" i="7"/>
  <c r="AF581" i="7" s="1"/>
  <c r="R582" i="7"/>
  <c r="AF582" i="7" s="1"/>
  <c r="R583" i="7"/>
  <c r="AF583" i="7" s="1"/>
  <c r="R584" i="7"/>
  <c r="AF584" i="7" s="1"/>
  <c r="R585" i="7"/>
  <c r="AF585" i="7" s="1"/>
  <c r="R586" i="7"/>
  <c r="AF586" i="7" s="1"/>
  <c r="R587" i="7"/>
  <c r="AF587" i="7" s="1"/>
  <c r="R588" i="7"/>
  <c r="AF588" i="7" s="1"/>
  <c r="R589" i="7"/>
  <c r="AF589" i="7" s="1"/>
  <c r="R590" i="7"/>
  <c r="AF590" i="7" s="1"/>
  <c r="R591" i="7"/>
  <c r="AF591" i="7" s="1"/>
  <c r="R592" i="7"/>
  <c r="AF592" i="7" s="1"/>
  <c r="R593" i="7"/>
  <c r="AF593" i="7" s="1"/>
  <c r="R594" i="7"/>
  <c r="AF594" i="7" s="1"/>
  <c r="R595" i="7"/>
  <c r="AF595" i="7" s="1"/>
  <c r="R596" i="7"/>
  <c r="AF596" i="7" s="1"/>
  <c r="R597" i="7"/>
  <c r="AF597" i="7" s="1"/>
  <c r="R598" i="7"/>
  <c r="AF598" i="7" s="1"/>
  <c r="R599" i="7"/>
  <c r="AF599" i="7" s="1"/>
  <c r="R600" i="7"/>
  <c r="AF600" i="7" s="1"/>
  <c r="R601" i="7"/>
  <c r="AF601" i="7" s="1"/>
  <c r="R602" i="7"/>
  <c r="AF602" i="7" s="1"/>
  <c r="R603" i="7"/>
  <c r="AF603" i="7" s="1"/>
  <c r="R604" i="7"/>
  <c r="AF604" i="7" s="1"/>
  <c r="R605" i="7"/>
  <c r="AF605" i="7" s="1"/>
  <c r="R606" i="7"/>
  <c r="AF606" i="7" s="1"/>
  <c r="R607" i="7"/>
  <c r="AF607" i="7" s="1"/>
  <c r="R608" i="7"/>
  <c r="AF608" i="7" s="1"/>
  <c r="R609" i="7"/>
  <c r="AF609" i="7" s="1"/>
  <c r="R610" i="7"/>
  <c r="AF610" i="7" s="1"/>
  <c r="R611" i="7"/>
  <c r="AF611" i="7" s="1"/>
  <c r="R612" i="7"/>
  <c r="AF612" i="7" s="1"/>
  <c r="R613" i="7"/>
  <c r="AF613" i="7" s="1"/>
  <c r="R614" i="7"/>
  <c r="AF614" i="7" s="1"/>
  <c r="R615" i="7"/>
  <c r="AF615" i="7" s="1"/>
  <c r="R616" i="7"/>
  <c r="AF616" i="7" s="1"/>
  <c r="R617" i="7"/>
  <c r="AF617" i="7" s="1"/>
  <c r="R618" i="7"/>
  <c r="AF618" i="7" s="1"/>
  <c r="R619" i="7"/>
  <c r="AF619" i="7" s="1"/>
  <c r="R620" i="7"/>
  <c r="AF620" i="7" s="1"/>
  <c r="R621" i="7"/>
  <c r="AF621" i="7" s="1"/>
  <c r="R622" i="7"/>
  <c r="AF622" i="7" s="1"/>
  <c r="R623" i="7"/>
  <c r="AF623" i="7" s="1"/>
  <c r="R624" i="7"/>
  <c r="AF624" i="7" s="1"/>
  <c r="R625" i="7"/>
  <c r="AF625" i="7" s="1"/>
  <c r="R626" i="7"/>
  <c r="AF626" i="7" s="1"/>
  <c r="R627" i="7"/>
  <c r="AF627" i="7" s="1"/>
  <c r="R628" i="7"/>
  <c r="AF628" i="7" s="1"/>
  <c r="R629" i="7"/>
  <c r="AF629" i="7" s="1"/>
  <c r="R630" i="7"/>
  <c r="AF630" i="7" s="1"/>
  <c r="R631" i="7"/>
  <c r="AF631" i="7" s="1"/>
  <c r="R632" i="7"/>
  <c r="AF632" i="7" s="1"/>
  <c r="R633" i="7"/>
  <c r="AF633" i="7" s="1"/>
  <c r="P24" i="7"/>
  <c r="P26" i="7"/>
  <c r="P29" i="7"/>
  <c r="P32" i="7"/>
  <c r="P33" i="7"/>
  <c r="P35" i="7"/>
  <c r="P37" i="7"/>
  <c r="P38" i="7"/>
  <c r="P39" i="7"/>
  <c r="P43" i="7"/>
  <c r="P45" i="7"/>
  <c r="P53" i="7"/>
  <c r="P55" i="7"/>
  <c r="P59" i="7"/>
  <c r="P62" i="7"/>
  <c r="P63" i="7"/>
  <c r="P64" i="7"/>
  <c r="P66" i="7"/>
  <c r="P68" i="7"/>
  <c r="P71" i="7"/>
  <c r="P74" i="7"/>
  <c r="P75" i="7"/>
  <c r="P77" i="7"/>
  <c r="P78" i="7"/>
  <c r="P82" i="7"/>
  <c r="P84" i="7"/>
  <c r="P86" i="7"/>
  <c r="P87" i="7"/>
  <c r="P90" i="7"/>
  <c r="P91" i="7"/>
  <c r="P92" i="7"/>
  <c r="P93" i="7"/>
  <c r="P95" i="7"/>
  <c r="P97" i="7"/>
  <c r="P100" i="7"/>
  <c r="P109" i="7"/>
  <c r="P110" i="7"/>
  <c r="P112" i="7"/>
  <c r="P113" i="7"/>
  <c r="P119" i="7"/>
  <c r="P121" i="7"/>
  <c r="P123" i="7"/>
  <c r="P125" i="7"/>
  <c r="P126" i="7"/>
  <c r="P129" i="7"/>
  <c r="P130" i="7"/>
  <c r="P131" i="7"/>
  <c r="P132" i="7"/>
  <c r="P134" i="7"/>
  <c r="P135" i="7"/>
  <c r="P138" i="7"/>
  <c r="P139" i="7"/>
  <c r="P140" i="7"/>
  <c r="P142" i="7"/>
  <c r="P150" i="7"/>
  <c r="P152" i="7"/>
  <c r="P154" i="7"/>
  <c r="P156" i="7"/>
  <c r="P158" i="7"/>
  <c r="P161" i="7"/>
  <c r="P162" i="7"/>
  <c r="P163" i="7"/>
  <c r="P164" i="7"/>
  <c r="P166" i="7"/>
  <c r="P168" i="7"/>
  <c r="P169" i="7"/>
  <c r="P170" i="7"/>
  <c r="P172" i="7"/>
  <c r="P175" i="7"/>
  <c r="P176" i="7"/>
  <c r="P178" i="7"/>
  <c r="P180" i="7"/>
  <c r="P181" i="7"/>
  <c r="P182" i="7"/>
  <c r="P183" i="7"/>
  <c r="P184" i="7"/>
  <c r="P185" i="7"/>
  <c r="P187" i="7"/>
  <c r="P189" i="7"/>
  <c r="P192" i="7"/>
  <c r="P194" i="7"/>
  <c r="P200" i="7"/>
  <c r="P201" i="7"/>
  <c r="P202" i="7"/>
  <c r="P204" i="7"/>
  <c r="P205" i="7"/>
  <c r="P206" i="7"/>
  <c r="P207" i="7"/>
  <c r="P209" i="7"/>
  <c r="P212" i="7"/>
  <c r="P213" i="7"/>
  <c r="P214" i="7"/>
  <c r="P216" i="7"/>
  <c r="P217" i="7"/>
  <c r="P218" i="7"/>
  <c r="P222" i="7"/>
  <c r="P223" i="7"/>
  <c r="P229" i="7"/>
  <c r="P234" i="7"/>
  <c r="P238" i="7"/>
  <c r="P239" i="7"/>
  <c r="P247" i="7"/>
  <c r="P250" i="7"/>
  <c r="P251" i="7"/>
  <c r="P252" i="7"/>
  <c r="P262" i="7"/>
  <c r="P263" i="7"/>
  <c r="P270" i="7"/>
  <c r="P272" i="7"/>
  <c r="P274" i="7"/>
  <c r="P275" i="7"/>
  <c r="P277" i="7"/>
  <c r="P279" i="7"/>
  <c r="P280" i="7"/>
  <c r="P281" i="7"/>
  <c r="P283" i="7"/>
  <c r="P285" i="7"/>
  <c r="P288" i="7"/>
  <c r="P290" i="7"/>
  <c r="P292" i="7"/>
  <c r="P293" i="7"/>
  <c r="P302" i="7"/>
  <c r="P304" i="7"/>
  <c r="P305" i="7"/>
  <c r="P310" i="7"/>
  <c r="P311" i="7"/>
  <c r="P312" i="7"/>
  <c r="P314" i="7"/>
  <c r="P315" i="7"/>
  <c r="P317" i="7"/>
  <c r="P319" i="7"/>
  <c r="P321" i="7"/>
  <c r="P322" i="7"/>
  <c r="P323" i="7"/>
  <c r="P324" i="7"/>
  <c r="P327" i="7"/>
  <c r="P328" i="7"/>
  <c r="P329" i="7"/>
  <c r="P333" i="7"/>
  <c r="P334" i="7"/>
  <c r="P337" i="7"/>
  <c r="P339" i="7"/>
  <c r="P340" i="7"/>
  <c r="P341" i="7"/>
  <c r="P342" i="7"/>
  <c r="P343" i="7"/>
  <c r="P344" i="7"/>
  <c r="P346" i="7"/>
  <c r="P349" i="7"/>
  <c r="P350" i="7"/>
  <c r="P351" i="7"/>
  <c r="P353" i="7"/>
  <c r="P360" i="7"/>
  <c r="P363" i="7"/>
  <c r="P364" i="7"/>
  <c r="P365" i="7"/>
  <c r="P366" i="7"/>
  <c r="P368" i="7"/>
  <c r="P371" i="7"/>
  <c r="P372" i="7"/>
  <c r="P376" i="7"/>
  <c r="P379" i="7"/>
  <c r="P381" i="7"/>
  <c r="P383" i="7"/>
  <c r="P389" i="7"/>
  <c r="P391" i="7"/>
  <c r="P392" i="7"/>
  <c r="P394" i="7"/>
  <c r="P396" i="7"/>
  <c r="P398" i="7"/>
  <c r="P399" i="7"/>
  <c r="P403" i="7"/>
  <c r="P404" i="7"/>
  <c r="P406" i="7"/>
  <c r="P408" i="7"/>
  <c r="P410" i="7"/>
  <c r="P412" i="7"/>
  <c r="P414" i="7"/>
  <c r="P416" i="7"/>
  <c r="P419" i="7"/>
  <c r="P420" i="7"/>
  <c r="P422" i="7"/>
  <c r="P423" i="7"/>
  <c r="P424" i="7"/>
  <c r="P426" i="7"/>
  <c r="P427" i="7"/>
  <c r="P428" i="7"/>
  <c r="P431" i="7"/>
  <c r="P432" i="7"/>
  <c r="P434" i="7"/>
  <c r="P442" i="7"/>
  <c r="P443" i="7"/>
  <c r="P444" i="7"/>
  <c r="P445" i="7"/>
  <c r="P447" i="7"/>
  <c r="P453" i="7"/>
  <c r="P454" i="7"/>
  <c r="P455" i="7"/>
  <c r="P456" i="7"/>
  <c r="P458" i="7"/>
  <c r="P460" i="7"/>
  <c r="P461" i="7"/>
  <c r="P463" i="7"/>
  <c r="P464" i="7"/>
  <c r="P466" i="7"/>
  <c r="P467" i="7"/>
  <c r="P469" i="7"/>
  <c r="P472" i="7"/>
  <c r="P473" i="7"/>
  <c r="P474" i="7"/>
  <c r="P476" i="7"/>
  <c r="P477" i="7"/>
  <c r="P480" i="7"/>
  <c r="P481" i="7"/>
  <c r="P482" i="7"/>
  <c r="P484" i="7"/>
  <c r="P485" i="7"/>
  <c r="P487" i="7"/>
  <c r="P488" i="7"/>
  <c r="P490" i="7"/>
  <c r="P491" i="7"/>
  <c r="P492" i="7"/>
  <c r="P493" i="7"/>
  <c r="P496" i="7"/>
  <c r="P498" i="7"/>
  <c r="P499" i="7"/>
  <c r="P500" i="7"/>
  <c r="P503" i="7"/>
  <c r="P504" i="7"/>
  <c r="P505" i="7"/>
  <c r="P511" i="7"/>
  <c r="P514" i="7"/>
  <c r="P515" i="7"/>
  <c r="P518" i="7"/>
  <c r="M519" i="7"/>
  <c r="M14" i="7"/>
  <c r="N14" i="7" s="1"/>
  <c r="M19" i="7"/>
  <c r="Q19" i="7" s="1"/>
  <c r="M24" i="7"/>
  <c r="Q24" i="7" s="1"/>
  <c r="M26" i="7"/>
  <c r="N26" i="7" s="1"/>
  <c r="M29" i="7"/>
  <c r="M32" i="7"/>
  <c r="N32" i="7" s="1"/>
  <c r="M33" i="7"/>
  <c r="N33" i="7" s="1"/>
  <c r="M35" i="7"/>
  <c r="N35" i="7" s="1"/>
  <c r="M37" i="7"/>
  <c r="N37" i="7" s="1"/>
  <c r="M38" i="7"/>
  <c r="N38" i="7" s="1"/>
  <c r="M39" i="7"/>
  <c r="N39" i="7" s="1"/>
  <c r="M43" i="7"/>
  <c r="N43" i="7" s="1"/>
  <c r="M45" i="7"/>
  <c r="Q45" i="7" s="1"/>
  <c r="M53" i="7"/>
  <c r="N53" i="7" s="1"/>
  <c r="M55" i="7"/>
  <c r="N55" i="7" s="1"/>
  <c r="M59" i="7"/>
  <c r="N59" i="7" s="1"/>
  <c r="M62" i="7"/>
  <c r="Q62" i="7" s="1"/>
  <c r="M63" i="7"/>
  <c r="N63" i="7" s="1"/>
  <c r="M64" i="7"/>
  <c r="M66" i="7"/>
  <c r="N66" i="7" s="1"/>
  <c r="M68" i="7"/>
  <c r="N68" i="7" s="1"/>
  <c r="M71" i="7"/>
  <c r="Q71" i="7" s="1"/>
  <c r="M74" i="7"/>
  <c r="N74" i="7" s="1"/>
  <c r="M75" i="7"/>
  <c r="N75" i="7" s="1"/>
  <c r="M77" i="7"/>
  <c r="N77" i="7" s="1"/>
  <c r="M78" i="7"/>
  <c r="Q78" i="7" s="1"/>
  <c r="M82" i="7"/>
  <c r="N82" i="7" s="1"/>
  <c r="M84" i="7"/>
  <c r="Q84" i="7" s="1"/>
  <c r="M86" i="7"/>
  <c r="Q86" i="7" s="1"/>
  <c r="M87" i="7"/>
  <c r="Q87" i="7" s="1"/>
  <c r="M90" i="7"/>
  <c r="N90" i="7" s="1"/>
  <c r="M91" i="7"/>
  <c r="N91" i="7" s="1"/>
  <c r="M92" i="7"/>
  <c r="N92" i="7" s="1"/>
  <c r="M93" i="7"/>
  <c r="N93" i="7" s="1"/>
  <c r="M95" i="7"/>
  <c r="N95" i="7" s="1"/>
  <c r="M97" i="7"/>
  <c r="Q97" i="7" s="1"/>
  <c r="M100" i="7"/>
  <c r="Q100" i="7" s="1"/>
  <c r="M109" i="7"/>
  <c r="M110" i="7"/>
  <c r="M112" i="7"/>
  <c r="M113" i="7"/>
  <c r="M119" i="7"/>
  <c r="N119" i="7" s="1"/>
  <c r="M121" i="7"/>
  <c r="N121" i="7" s="1"/>
  <c r="M123" i="7"/>
  <c r="N123" i="7" s="1"/>
  <c r="M125" i="7"/>
  <c r="N125" i="7" s="1"/>
  <c r="M126" i="7"/>
  <c r="N126" i="7" s="1"/>
  <c r="M129" i="7"/>
  <c r="N129" i="7" s="1"/>
  <c r="M130" i="7"/>
  <c r="M131" i="7"/>
  <c r="Q131" i="7" s="1"/>
  <c r="M132" i="7"/>
  <c r="Q132" i="7" s="1"/>
  <c r="M134" i="7"/>
  <c r="M135" i="7"/>
  <c r="N135" i="7" s="1"/>
  <c r="M138" i="7"/>
  <c r="N138" i="7" s="1"/>
  <c r="M139" i="7"/>
  <c r="Q139" i="7" s="1"/>
  <c r="M140" i="7"/>
  <c r="Q140" i="7" s="1"/>
  <c r="M142" i="7"/>
  <c r="N142" i="7" s="1"/>
  <c r="M150" i="7"/>
  <c r="Q150" i="7" s="1"/>
  <c r="M152" i="7"/>
  <c r="N152" i="7" s="1"/>
  <c r="M154" i="7"/>
  <c r="Q154" i="7" s="1"/>
  <c r="M156" i="7"/>
  <c r="M158" i="7"/>
  <c r="N158" i="7" s="1"/>
  <c r="M161" i="7"/>
  <c r="N161" i="7" s="1"/>
  <c r="M162" i="7"/>
  <c r="N162" i="7" s="1"/>
  <c r="M163" i="7"/>
  <c r="Q163" i="7" s="1"/>
  <c r="M164" i="7"/>
  <c r="N164" i="7" s="1"/>
  <c r="M166" i="7"/>
  <c r="Q166" i="7" s="1"/>
  <c r="M168" i="7"/>
  <c r="M169" i="7"/>
  <c r="N169" i="7" s="1"/>
  <c r="M170" i="7"/>
  <c r="N170" i="7" s="1"/>
  <c r="M172" i="7"/>
  <c r="N172" i="7" s="1"/>
  <c r="M175" i="7"/>
  <c r="Q175" i="7" s="1"/>
  <c r="M176" i="7"/>
  <c r="N176" i="7" s="1"/>
  <c r="M178" i="7"/>
  <c r="N178" i="7" s="1"/>
  <c r="M180" i="7"/>
  <c r="N180" i="7" s="1"/>
  <c r="M181" i="7"/>
  <c r="Q181" i="7" s="1"/>
  <c r="M182" i="7"/>
  <c r="M183" i="7"/>
  <c r="Q183" i="7" s="1"/>
  <c r="M184" i="7"/>
  <c r="N184" i="7" s="1"/>
  <c r="M185" i="7"/>
  <c r="Q185" i="7" s="1"/>
  <c r="M187" i="7"/>
  <c r="N187" i="7" s="1"/>
  <c r="M189" i="7"/>
  <c r="Q189" i="7" s="1"/>
  <c r="M192" i="7"/>
  <c r="Q192" i="7" s="1"/>
  <c r="M194" i="7"/>
  <c r="Q194" i="7" s="1"/>
  <c r="M200" i="7"/>
  <c r="M201" i="7"/>
  <c r="M202" i="7"/>
  <c r="M204" i="7"/>
  <c r="Q204" i="7" s="1"/>
  <c r="M205" i="7"/>
  <c r="Q205" i="7" s="1"/>
  <c r="M206" i="7"/>
  <c r="Q206" i="7" s="1"/>
  <c r="M207" i="7"/>
  <c r="M209" i="7"/>
  <c r="M212" i="7"/>
  <c r="M213" i="7"/>
  <c r="Q213" i="7" s="1"/>
  <c r="M214" i="7"/>
  <c r="M216" i="7"/>
  <c r="M217" i="7"/>
  <c r="Q217" i="7" s="1"/>
  <c r="M218" i="7"/>
  <c r="M222" i="7"/>
  <c r="Q222" i="7" s="1"/>
  <c r="M223" i="7"/>
  <c r="Q223" i="7" s="1"/>
  <c r="M229" i="7"/>
  <c r="Q229" i="7" s="1"/>
  <c r="M234" i="7"/>
  <c r="M238" i="7"/>
  <c r="M239" i="7"/>
  <c r="Q239" i="7" s="1"/>
  <c r="M247" i="7"/>
  <c r="M250" i="7"/>
  <c r="Q250" i="7" s="1"/>
  <c r="M251" i="7"/>
  <c r="Q251" i="7" s="1"/>
  <c r="M252" i="7"/>
  <c r="Q252" i="7" s="1"/>
  <c r="M262" i="7"/>
  <c r="M263" i="7"/>
  <c r="M270" i="7"/>
  <c r="M272" i="7"/>
  <c r="Q272" i="7" s="1"/>
  <c r="M274" i="7"/>
  <c r="M275" i="7"/>
  <c r="Q275" i="7" s="1"/>
  <c r="M277" i="7"/>
  <c r="M279" i="7"/>
  <c r="M280" i="7"/>
  <c r="M281" i="7"/>
  <c r="Q281" i="7" s="1"/>
  <c r="M283" i="7"/>
  <c r="Q283" i="7" s="1"/>
  <c r="M285" i="7"/>
  <c r="M288" i="7"/>
  <c r="M290" i="7"/>
  <c r="M292" i="7"/>
  <c r="M293" i="7"/>
  <c r="Q293" i="7" s="1"/>
  <c r="M302" i="7"/>
  <c r="M304" i="7"/>
  <c r="Q304" i="7" s="1"/>
  <c r="M305" i="7"/>
  <c r="M310" i="7"/>
  <c r="M311" i="7"/>
  <c r="M312" i="7"/>
  <c r="Q312" i="7" s="1"/>
  <c r="M314" i="7"/>
  <c r="M315" i="7"/>
  <c r="Q315" i="7" s="1"/>
  <c r="M317" i="7"/>
  <c r="Q317" i="7" s="1"/>
  <c r="M319" i="7"/>
  <c r="Q319" i="7" s="1"/>
  <c r="M321" i="7"/>
  <c r="Q321" i="7" s="1"/>
  <c r="M322" i="7"/>
  <c r="Q322" i="7" s="1"/>
  <c r="M323" i="7"/>
  <c r="M324" i="7"/>
  <c r="M327" i="7"/>
  <c r="M328" i="7"/>
  <c r="Q328" i="7" s="1"/>
  <c r="M329" i="7"/>
  <c r="Q329" i="7" s="1"/>
  <c r="M333" i="7"/>
  <c r="M334" i="7"/>
  <c r="M337" i="7"/>
  <c r="M339" i="7"/>
  <c r="Q339" i="7" s="1"/>
  <c r="M340" i="7"/>
  <c r="Q340" i="7" s="1"/>
  <c r="M341" i="7"/>
  <c r="Q341" i="7" s="1"/>
  <c r="M342" i="7"/>
  <c r="M343" i="7"/>
  <c r="Q343" i="7" s="1"/>
  <c r="M344" i="7"/>
  <c r="Q344" i="7" s="1"/>
  <c r="M346" i="7"/>
  <c r="M349" i="7"/>
  <c r="Q349" i="7" s="1"/>
  <c r="M350" i="7"/>
  <c r="Q350" i="7" s="1"/>
  <c r="M351" i="7"/>
  <c r="M353" i="7"/>
  <c r="M360" i="7"/>
  <c r="Q360" i="7" s="1"/>
  <c r="M363" i="7"/>
  <c r="Q363" i="7" s="1"/>
  <c r="M364" i="7"/>
  <c r="Q364" i="7" s="1"/>
  <c r="M365" i="7"/>
  <c r="Q365" i="7" s="1"/>
  <c r="M366" i="7"/>
  <c r="Q366" i="7" s="1"/>
  <c r="M368" i="7"/>
  <c r="Q368" i="7" s="1"/>
  <c r="M371" i="7"/>
  <c r="M372" i="7"/>
  <c r="M376" i="7"/>
  <c r="Q376" i="7" s="1"/>
  <c r="M379" i="7"/>
  <c r="M381" i="7"/>
  <c r="Q381" i="7" s="1"/>
  <c r="M383" i="7"/>
  <c r="M389" i="7"/>
  <c r="Q389" i="7" s="1"/>
  <c r="M391" i="7"/>
  <c r="M392" i="7"/>
  <c r="M394" i="7"/>
  <c r="Q394" i="7" s="1"/>
  <c r="M396" i="7"/>
  <c r="Q396" i="7" s="1"/>
  <c r="M398" i="7"/>
  <c r="Q398" i="7" s="1"/>
  <c r="M399" i="7"/>
  <c r="Q399" i="7" s="1"/>
  <c r="M403" i="7"/>
  <c r="M404" i="7"/>
  <c r="M406" i="7"/>
  <c r="Q406" i="7" s="1"/>
  <c r="M408" i="7"/>
  <c r="M410" i="7"/>
  <c r="Q410" i="7" s="1"/>
  <c r="M412" i="7"/>
  <c r="Q412" i="7" s="1"/>
  <c r="M414" i="7"/>
  <c r="M416" i="7"/>
  <c r="Q416" i="7" s="1"/>
  <c r="M419" i="7"/>
  <c r="M420" i="7"/>
  <c r="M422" i="7"/>
  <c r="M423" i="7"/>
  <c r="M424" i="7"/>
  <c r="Q424" i="7" s="1"/>
  <c r="M426" i="7"/>
  <c r="Q426" i="7" s="1"/>
  <c r="M427" i="7"/>
  <c r="M428" i="7"/>
  <c r="M431" i="7"/>
  <c r="M432" i="7"/>
  <c r="M434" i="7"/>
  <c r="Q434" i="7" s="1"/>
  <c r="M442" i="7"/>
  <c r="M443" i="7"/>
  <c r="M444" i="7"/>
  <c r="M445" i="7"/>
  <c r="M447" i="7"/>
  <c r="Q447" i="7" s="1"/>
  <c r="M453" i="7"/>
  <c r="Q453" i="7" s="1"/>
  <c r="M454" i="7"/>
  <c r="Q454" i="7" s="1"/>
  <c r="M455" i="7"/>
  <c r="M456" i="7"/>
  <c r="M458" i="7"/>
  <c r="Q458" i="7" s="1"/>
  <c r="M460" i="7"/>
  <c r="Q460" i="7" s="1"/>
  <c r="M461" i="7"/>
  <c r="Q461" i="7" s="1"/>
  <c r="M463" i="7"/>
  <c r="Q463" i="7" s="1"/>
  <c r="M464" i="7"/>
  <c r="M466" i="7"/>
  <c r="M467" i="7"/>
  <c r="M469" i="7"/>
  <c r="M472" i="7"/>
  <c r="M473" i="7"/>
  <c r="M474" i="7"/>
  <c r="M476" i="7"/>
  <c r="M477" i="7"/>
  <c r="M480" i="7"/>
  <c r="M481" i="7"/>
  <c r="Q481" i="7" s="1"/>
  <c r="M482" i="7"/>
  <c r="Q482" i="7" s="1"/>
  <c r="M484" i="7"/>
  <c r="M485" i="7"/>
  <c r="M487" i="7"/>
  <c r="M488" i="7"/>
  <c r="M490" i="7"/>
  <c r="M491" i="7"/>
  <c r="Q491" i="7" s="1"/>
  <c r="M492" i="7"/>
  <c r="M493" i="7"/>
  <c r="Q493" i="7" s="1"/>
  <c r="M496" i="7"/>
  <c r="Q496" i="7" s="1"/>
  <c r="M498" i="7"/>
  <c r="Q498" i="7" s="1"/>
  <c r="M499" i="7"/>
  <c r="Q499" i="7" s="1"/>
  <c r="M500" i="7"/>
  <c r="M503" i="7"/>
  <c r="M504" i="7"/>
  <c r="M505" i="7"/>
  <c r="M511" i="7"/>
  <c r="Q511" i="7" s="1"/>
  <c r="M514" i="7"/>
  <c r="M515" i="7"/>
  <c r="M518" i="7"/>
  <c r="W38" i="7"/>
  <c r="W39" i="7"/>
  <c r="W43" i="7"/>
  <c r="W45" i="7"/>
  <c r="W53" i="7"/>
  <c r="W55" i="7"/>
  <c r="W59" i="7"/>
  <c r="W62" i="7"/>
  <c r="W63" i="7"/>
  <c r="W64" i="7"/>
  <c r="W66" i="7"/>
  <c r="W68" i="7"/>
  <c r="W71" i="7"/>
  <c r="W74" i="7"/>
  <c r="W75" i="7"/>
  <c r="W77" i="7"/>
  <c r="W78" i="7"/>
  <c r="W82" i="7"/>
  <c r="W84" i="7"/>
  <c r="W86" i="7"/>
  <c r="W87" i="7"/>
  <c r="W90" i="7"/>
  <c r="W91" i="7"/>
  <c r="W92" i="7"/>
  <c r="W93" i="7"/>
  <c r="W95" i="7"/>
  <c r="W97" i="7"/>
  <c r="W100" i="7"/>
  <c r="W109" i="7"/>
  <c r="W110" i="7"/>
  <c r="W112" i="7"/>
  <c r="W113" i="7"/>
  <c r="W119" i="7"/>
  <c r="W121" i="7"/>
  <c r="W123" i="7"/>
  <c r="W125" i="7"/>
  <c r="W126" i="7"/>
  <c r="W129" i="7"/>
  <c r="W130" i="7"/>
  <c r="W131" i="7"/>
  <c r="W132" i="7"/>
  <c r="W134" i="7"/>
  <c r="W135" i="7"/>
  <c r="W138" i="7"/>
  <c r="W139" i="7"/>
  <c r="W140" i="7"/>
  <c r="W142" i="7"/>
  <c r="W150" i="7"/>
  <c r="W152" i="7"/>
  <c r="W154" i="7"/>
  <c r="W156" i="7"/>
  <c r="W158" i="7"/>
  <c r="W161" i="7"/>
  <c r="W162" i="7"/>
  <c r="W163" i="7"/>
  <c r="W164" i="7"/>
  <c r="W166" i="7"/>
  <c r="W168" i="7"/>
  <c r="W169" i="7"/>
  <c r="W170" i="7"/>
  <c r="W172" i="7"/>
  <c r="W175" i="7"/>
  <c r="W176" i="7"/>
  <c r="W178" i="7"/>
  <c r="W180" i="7"/>
  <c r="W181" i="7"/>
  <c r="W182" i="7"/>
  <c r="W183" i="7"/>
  <c r="W184" i="7"/>
  <c r="W185" i="7"/>
  <c r="W187" i="7"/>
  <c r="W189" i="7"/>
  <c r="W192" i="7"/>
  <c r="W194" i="7"/>
  <c r="W200" i="7"/>
  <c r="W201" i="7"/>
  <c r="W202" i="7"/>
  <c r="W204" i="7"/>
  <c r="W205" i="7"/>
  <c r="W206" i="7"/>
  <c r="W207" i="7"/>
  <c r="W209" i="7"/>
  <c r="W212" i="7"/>
  <c r="W213" i="7"/>
  <c r="W214" i="7"/>
  <c r="W216" i="7"/>
  <c r="W217" i="7"/>
  <c r="W218" i="7"/>
  <c r="W222" i="7"/>
  <c r="W223" i="7"/>
  <c r="W229" i="7"/>
  <c r="W234" i="7"/>
  <c r="W238" i="7"/>
  <c r="W239" i="7"/>
  <c r="W247" i="7"/>
  <c r="W250" i="7"/>
  <c r="W251" i="7"/>
  <c r="W252" i="7"/>
  <c r="W262" i="7"/>
  <c r="W263" i="7"/>
  <c r="W270" i="7"/>
  <c r="W272" i="7"/>
  <c r="W274" i="7"/>
  <c r="W275" i="7"/>
  <c r="W277" i="7"/>
  <c r="W279" i="7"/>
  <c r="W280" i="7"/>
  <c r="W281" i="7"/>
  <c r="W283" i="7"/>
  <c r="W285" i="7"/>
  <c r="W288" i="7"/>
  <c r="W290" i="7"/>
  <c r="W292" i="7"/>
  <c r="W293" i="7"/>
  <c r="W302" i="7"/>
  <c r="W304" i="7"/>
  <c r="W305" i="7"/>
  <c r="W310" i="7"/>
  <c r="W311" i="7"/>
  <c r="W312" i="7"/>
  <c r="W314" i="7"/>
  <c r="W315" i="7"/>
  <c r="W317" i="7"/>
  <c r="W319" i="7"/>
  <c r="W321" i="7"/>
  <c r="W322" i="7"/>
  <c r="W323" i="7"/>
  <c r="W324" i="7"/>
  <c r="W327" i="7"/>
  <c r="W328" i="7"/>
  <c r="W329" i="7"/>
  <c r="W333" i="7"/>
  <c r="W334" i="7"/>
  <c r="W337" i="7"/>
  <c r="W339" i="7"/>
  <c r="W340" i="7"/>
  <c r="W341" i="7"/>
  <c r="W342" i="7"/>
  <c r="W343" i="7"/>
  <c r="W344" i="7"/>
  <c r="W346" i="7"/>
  <c r="W349" i="7"/>
  <c r="W350" i="7"/>
  <c r="W351" i="7"/>
  <c r="W353" i="7"/>
  <c r="W360" i="7"/>
  <c r="W363" i="7"/>
  <c r="W364" i="7"/>
  <c r="W365" i="7"/>
  <c r="W366" i="7"/>
  <c r="W368" i="7"/>
  <c r="W371" i="7"/>
  <c r="W372" i="7"/>
  <c r="W376" i="7"/>
  <c r="W379" i="7"/>
  <c r="W381" i="7"/>
  <c r="W383" i="7"/>
  <c r="W389" i="7"/>
  <c r="W391" i="7"/>
  <c r="W392" i="7"/>
  <c r="W394" i="7"/>
  <c r="W396" i="7"/>
  <c r="W398" i="7"/>
  <c r="W399" i="7"/>
  <c r="W403" i="7"/>
  <c r="W404" i="7"/>
  <c r="W406" i="7"/>
  <c r="W408" i="7"/>
  <c r="W410" i="7"/>
  <c r="W412" i="7"/>
  <c r="W414" i="7"/>
  <c r="W416" i="7"/>
  <c r="W419" i="7"/>
  <c r="W420" i="7"/>
  <c r="W422" i="7"/>
  <c r="W423" i="7"/>
  <c r="W424" i="7"/>
  <c r="W426" i="7"/>
  <c r="W427" i="7"/>
  <c r="W428" i="7"/>
  <c r="W431" i="7"/>
  <c r="W432" i="7"/>
  <c r="W434" i="7"/>
  <c r="W442" i="7"/>
  <c r="W443" i="7"/>
  <c r="W444" i="7"/>
  <c r="W445" i="7"/>
  <c r="W447" i="7"/>
  <c r="W453" i="7"/>
  <c r="W454" i="7"/>
  <c r="W455" i="7"/>
  <c r="W456" i="7"/>
  <c r="W458" i="7"/>
  <c r="W460" i="7"/>
  <c r="W461" i="7"/>
  <c r="W463" i="7"/>
  <c r="W464" i="7"/>
  <c r="W466" i="7"/>
  <c r="W467" i="7"/>
  <c r="W469" i="7"/>
  <c r="W472" i="7"/>
  <c r="W473" i="7"/>
  <c r="W474" i="7"/>
  <c r="W476" i="7"/>
  <c r="W477" i="7"/>
  <c r="W480" i="7"/>
  <c r="W481" i="7"/>
  <c r="W482" i="7"/>
  <c r="W484" i="7"/>
  <c r="W485" i="7"/>
  <c r="W487" i="7"/>
  <c r="W488" i="7"/>
  <c r="W490" i="7"/>
  <c r="W491" i="7"/>
  <c r="W492" i="7"/>
  <c r="W493" i="7"/>
  <c r="W496" i="7"/>
  <c r="W498" i="7"/>
  <c r="W499" i="7"/>
  <c r="W500" i="7"/>
  <c r="W503" i="7"/>
  <c r="W504" i="7"/>
  <c r="W505" i="7"/>
  <c r="W511" i="7"/>
  <c r="W514" i="7"/>
  <c r="W515" i="7"/>
  <c r="W518" i="7"/>
  <c r="X38" i="7"/>
  <c r="X39" i="7"/>
  <c r="X43" i="7"/>
  <c r="X45" i="7"/>
  <c r="X53" i="7"/>
  <c r="X55" i="7"/>
  <c r="X59" i="7"/>
  <c r="X62" i="7"/>
  <c r="X63" i="7"/>
  <c r="X64" i="7"/>
  <c r="X66" i="7"/>
  <c r="X68" i="7"/>
  <c r="X71" i="7"/>
  <c r="X74" i="7"/>
  <c r="X75" i="7"/>
  <c r="X77" i="7"/>
  <c r="X78" i="7"/>
  <c r="X82" i="7"/>
  <c r="X84" i="7"/>
  <c r="X86" i="7"/>
  <c r="X87" i="7"/>
  <c r="X90" i="7"/>
  <c r="X91" i="7"/>
  <c r="X92" i="7"/>
  <c r="X93" i="7"/>
  <c r="X95" i="7"/>
  <c r="X97" i="7"/>
  <c r="X100" i="7"/>
  <c r="X109" i="7"/>
  <c r="X110" i="7"/>
  <c r="X112" i="7"/>
  <c r="X113" i="7"/>
  <c r="X119" i="7"/>
  <c r="X121" i="7"/>
  <c r="X123" i="7"/>
  <c r="X125" i="7"/>
  <c r="X126" i="7"/>
  <c r="X129" i="7"/>
  <c r="X130" i="7"/>
  <c r="X131" i="7"/>
  <c r="X132" i="7"/>
  <c r="X134" i="7"/>
  <c r="X135" i="7"/>
  <c r="X138" i="7"/>
  <c r="X139" i="7"/>
  <c r="X140" i="7"/>
  <c r="X142" i="7"/>
  <c r="X150" i="7"/>
  <c r="X152" i="7"/>
  <c r="X154" i="7"/>
  <c r="X156" i="7"/>
  <c r="X158" i="7"/>
  <c r="X161" i="7"/>
  <c r="X162" i="7"/>
  <c r="X163" i="7"/>
  <c r="X164" i="7"/>
  <c r="X166" i="7"/>
  <c r="X168" i="7"/>
  <c r="X169" i="7"/>
  <c r="X170" i="7"/>
  <c r="X172" i="7"/>
  <c r="X175" i="7"/>
  <c r="X176" i="7"/>
  <c r="X178" i="7"/>
  <c r="X180" i="7"/>
  <c r="X181" i="7"/>
  <c r="X182" i="7"/>
  <c r="X183" i="7"/>
  <c r="X184" i="7"/>
  <c r="X185" i="7"/>
  <c r="X187" i="7"/>
  <c r="X189" i="7"/>
  <c r="X192" i="7"/>
  <c r="X194" i="7"/>
  <c r="X200" i="7"/>
  <c r="X201" i="7"/>
  <c r="X202" i="7"/>
  <c r="X204" i="7"/>
  <c r="X205" i="7"/>
  <c r="X206" i="7"/>
  <c r="X207" i="7"/>
  <c r="X209" i="7"/>
  <c r="X212" i="7"/>
  <c r="X213" i="7"/>
  <c r="X214" i="7"/>
  <c r="X216" i="7"/>
  <c r="X217" i="7"/>
  <c r="X218" i="7"/>
  <c r="X222" i="7"/>
  <c r="X223" i="7"/>
  <c r="X229" i="7"/>
  <c r="X234" i="7"/>
  <c r="X238" i="7"/>
  <c r="X239" i="7"/>
  <c r="X247" i="7"/>
  <c r="X250" i="7"/>
  <c r="X251" i="7"/>
  <c r="X252" i="7"/>
  <c r="X262" i="7"/>
  <c r="X263" i="7"/>
  <c r="X270" i="7"/>
  <c r="X272" i="7"/>
  <c r="X274" i="7"/>
  <c r="X275" i="7"/>
  <c r="X277" i="7"/>
  <c r="X279" i="7"/>
  <c r="X280" i="7"/>
  <c r="X281" i="7"/>
  <c r="X283" i="7"/>
  <c r="X285" i="7"/>
  <c r="X288" i="7"/>
  <c r="X290" i="7"/>
  <c r="X292" i="7"/>
  <c r="X293" i="7"/>
  <c r="X302" i="7"/>
  <c r="X304" i="7"/>
  <c r="X305" i="7"/>
  <c r="X310" i="7"/>
  <c r="X311" i="7"/>
  <c r="X312" i="7"/>
  <c r="X314" i="7"/>
  <c r="X315" i="7"/>
  <c r="X317" i="7"/>
  <c r="X319" i="7"/>
  <c r="X321" i="7"/>
  <c r="X322" i="7"/>
  <c r="X323" i="7"/>
  <c r="X324" i="7"/>
  <c r="X327" i="7"/>
  <c r="X328" i="7"/>
  <c r="X329" i="7"/>
  <c r="X333" i="7"/>
  <c r="X334" i="7"/>
  <c r="X337" i="7"/>
  <c r="X339" i="7"/>
  <c r="X340" i="7"/>
  <c r="X341" i="7"/>
  <c r="X342" i="7"/>
  <c r="X343" i="7"/>
  <c r="X344" i="7"/>
  <c r="X346" i="7"/>
  <c r="X349" i="7"/>
  <c r="X350" i="7"/>
  <c r="X351" i="7"/>
  <c r="X353" i="7"/>
  <c r="X360" i="7"/>
  <c r="X363" i="7"/>
  <c r="X364" i="7"/>
  <c r="X365" i="7"/>
  <c r="X366" i="7"/>
  <c r="X368" i="7"/>
  <c r="X371" i="7"/>
  <c r="X372" i="7"/>
  <c r="X376" i="7"/>
  <c r="X379" i="7"/>
  <c r="X381" i="7"/>
  <c r="X383" i="7"/>
  <c r="X389" i="7"/>
  <c r="X391" i="7"/>
  <c r="X392" i="7"/>
  <c r="X394" i="7"/>
  <c r="X396" i="7"/>
  <c r="X398" i="7"/>
  <c r="X399" i="7"/>
  <c r="X403" i="7"/>
  <c r="X404" i="7"/>
  <c r="X406" i="7"/>
  <c r="X408" i="7"/>
  <c r="X410" i="7"/>
  <c r="X412" i="7"/>
  <c r="X414" i="7"/>
  <c r="X416" i="7"/>
  <c r="X419" i="7"/>
  <c r="X420" i="7"/>
  <c r="X422" i="7"/>
  <c r="X423" i="7"/>
  <c r="X424" i="7"/>
  <c r="X426" i="7"/>
  <c r="X427" i="7"/>
  <c r="X428" i="7"/>
  <c r="X431" i="7"/>
  <c r="X432" i="7"/>
  <c r="X434" i="7"/>
  <c r="X442" i="7"/>
  <c r="X443" i="7"/>
  <c r="X444" i="7"/>
  <c r="X445" i="7"/>
  <c r="X447" i="7"/>
  <c r="X453" i="7"/>
  <c r="X454" i="7"/>
  <c r="X455" i="7"/>
  <c r="X456" i="7"/>
  <c r="X458" i="7"/>
  <c r="X460" i="7"/>
  <c r="X461" i="7"/>
  <c r="X463" i="7"/>
  <c r="X464" i="7"/>
  <c r="X466" i="7"/>
  <c r="X467" i="7"/>
  <c r="X469" i="7"/>
  <c r="X472" i="7"/>
  <c r="X473" i="7"/>
  <c r="X474" i="7"/>
  <c r="X476" i="7"/>
  <c r="X477" i="7"/>
  <c r="X480" i="7"/>
  <c r="X481" i="7"/>
  <c r="X482" i="7"/>
  <c r="X484" i="7"/>
  <c r="X485" i="7"/>
  <c r="X487" i="7"/>
  <c r="X488" i="7"/>
  <c r="X490" i="7"/>
  <c r="X491" i="7"/>
  <c r="X492" i="7"/>
  <c r="X493" i="7"/>
  <c r="X496" i="7"/>
  <c r="X498" i="7"/>
  <c r="X499" i="7"/>
  <c r="X500" i="7"/>
  <c r="X503" i="7"/>
  <c r="X504" i="7"/>
  <c r="X505" i="7"/>
  <c r="X511" i="7"/>
  <c r="X514" i="7"/>
  <c r="X515" i="7"/>
  <c r="X518" i="7"/>
  <c r="P7" i="7"/>
  <c r="R7" i="7"/>
  <c r="AF7" i="7" s="1"/>
  <c r="W7" i="7"/>
  <c r="X7" i="7"/>
  <c r="P9" i="7"/>
  <c r="R9" i="7"/>
  <c r="W9" i="7"/>
  <c r="X9" i="7"/>
  <c r="P8" i="7"/>
  <c r="R8" i="7"/>
  <c r="AF8" i="7" s="1"/>
  <c r="W8" i="7"/>
  <c r="X8" i="7"/>
  <c r="P10" i="7"/>
  <c r="W10" i="7"/>
  <c r="X10" i="7"/>
  <c r="P11" i="7"/>
  <c r="W11" i="7"/>
  <c r="X11" i="7"/>
  <c r="P12" i="7"/>
  <c r="W12" i="7"/>
  <c r="X12" i="7"/>
  <c r="P13" i="7"/>
  <c r="W13" i="7"/>
  <c r="X13" i="7"/>
  <c r="P15" i="7"/>
  <c r="W15" i="7"/>
  <c r="X15" i="7"/>
  <c r="P16" i="7"/>
  <c r="W16" i="7"/>
  <c r="X16" i="7"/>
  <c r="P17" i="7"/>
  <c r="W17" i="7"/>
  <c r="X17" i="7"/>
  <c r="P18" i="7"/>
  <c r="W18" i="7"/>
  <c r="X18" i="7"/>
  <c r="P21" i="7"/>
  <c r="W21" i="7"/>
  <c r="X21" i="7"/>
  <c r="P20" i="7"/>
  <c r="W20" i="7"/>
  <c r="X20" i="7"/>
  <c r="P23" i="7"/>
  <c r="W23" i="7"/>
  <c r="X23" i="7"/>
  <c r="P22" i="7"/>
  <c r="W22" i="7"/>
  <c r="X22" i="7"/>
  <c r="P25" i="7"/>
  <c r="W25" i="7"/>
  <c r="X25" i="7"/>
  <c r="P27" i="7"/>
  <c r="W27" i="7"/>
  <c r="X27" i="7"/>
  <c r="P28" i="7"/>
  <c r="W28" i="7"/>
  <c r="X28" i="7"/>
  <c r="P30" i="7"/>
  <c r="W30" i="7"/>
  <c r="X30" i="7"/>
  <c r="P31" i="7"/>
  <c r="W31" i="7"/>
  <c r="X31" i="7"/>
  <c r="P34" i="7"/>
  <c r="W34" i="7"/>
  <c r="X34" i="7"/>
  <c r="P36" i="7"/>
  <c r="W36" i="7"/>
  <c r="X36" i="7"/>
  <c r="P40" i="7"/>
  <c r="W40" i="7"/>
  <c r="X40" i="7"/>
  <c r="P41" i="7"/>
  <c r="W41" i="7"/>
  <c r="X41" i="7"/>
  <c r="P42" i="7"/>
  <c r="W42" i="7"/>
  <c r="X42" i="7"/>
  <c r="P44" i="7"/>
  <c r="W44" i="7"/>
  <c r="X44" i="7"/>
  <c r="P47" i="7"/>
  <c r="W47" i="7"/>
  <c r="X47" i="7"/>
  <c r="P46" i="7"/>
  <c r="W46" i="7"/>
  <c r="X46" i="7"/>
  <c r="P49" i="7"/>
  <c r="W49" i="7"/>
  <c r="X49" i="7"/>
  <c r="P48" i="7"/>
  <c r="W48" i="7"/>
  <c r="X48" i="7"/>
  <c r="P51" i="7"/>
  <c r="W51" i="7"/>
  <c r="X51" i="7"/>
  <c r="P50" i="7"/>
  <c r="W50" i="7"/>
  <c r="X50" i="7"/>
  <c r="P52" i="7"/>
  <c r="W52" i="7"/>
  <c r="X52" i="7"/>
  <c r="P54" i="7"/>
  <c r="W54" i="7"/>
  <c r="X54" i="7"/>
  <c r="P56" i="7"/>
  <c r="W56" i="7"/>
  <c r="X56" i="7"/>
  <c r="P57" i="7"/>
  <c r="W57" i="7"/>
  <c r="X57" i="7"/>
  <c r="P58" i="7"/>
  <c r="W58" i="7"/>
  <c r="X58" i="7"/>
  <c r="P61" i="7"/>
  <c r="W61" i="7"/>
  <c r="X61" i="7"/>
  <c r="P60" i="7"/>
  <c r="W60" i="7"/>
  <c r="X60" i="7"/>
  <c r="P65" i="7"/>
  <c r="W65" i="7"/>
  <c r="X65" i="7"/>
  <c r="P67" i="7"/>
  <c r="W67" i="7"/>
  <c r="X67" i="7"/>
  <c r="P69" i="7"/>
  <c r="W69" i="7"/>
  <c r="X69" i="7"/>
  <c r="P70" i="7"/>
  <c r="W70" i="7"/>
  <c r="X70" i="7"/>
  <c r="P73" i="7"/>
  <c r="W73" i="7"/>
  <c r="X73" i="7"/>
  <c r="P72" i="7"/>
  <c r="W72" i="7"/>
  <c r="X72" i="7"/>
  <c r="P76" i="7"/>
  <c r="W76" i="7"/>
  <c r="X76" i="7"/>
  <c r="P79" i="7"/>
  <c r="W79" i="7"/>
  <c r="X79" i="7"/>
  <c r="P80" i="7"/>
  <c r="W80" i="7"/>
  <c r="X80" i="7"/>
  <c r="P81" i="7"/>
  <c r="W81" i="7"/>
  <c r="X81" i="7"/>
  <c r="P83" i="7"/>
  <c r="W83" i="7"/>
  <c r="X83" i="7"/>
  <c r="P85" i="7"/>
  <c r="W85" i="7"/>
  <c r="X85" i="7"/>
  <c r="P88" i="7"/>
  <c r="W88" i="7"/>
  <c r="X88" i="7"/>
  <c r="P89" i="7"/>
  <c r="W89" i="7"/>
  <c r="X89" i="7"/>
  <c r="P94" i="7"/>
  <c r="W94" i="7"/>
  <c r="X94" i="7"/>
  <c r="P96" i="7"/>
  <c r="W96" i="7"/>
  <c r="X96" i="7"/>
  <c r="P98" i="7"/>
  <c r="W98" i="7"/>
  <c r="X98" i="7"/>
  <c r="P99" i="7"/>
  <c r="W99" i="7"/>
  <c r="X99" i="7"/>
  <c r="P101" i="7"/>
  <c r="W101" i="7"/>
  <c r="X101" i="7"/>
  <c r="P102" i="7"/>
  <c r="W102" i="7"/>
  <c r="X102" i="7"/>
  <c r="P103" i="7"/>
  <c r="W103" i="7"/>
  <c r="X103" i="7"/>
  <c r="P104" i="7"/>
  <c r="W104" i="7"/>
  <c r="X104" i="7"/>
  <c r="P105" i="7"/>
  <c r="W105" i="7"/>
  <c r="X105" i="7"/>
  <c r="P106" i="7"/>
  <c r="W106" i="7"/>
  <c r="X106" i="7"/>
  <c r="P107" i="7"/>
  <c r="W107" i="7"/>
  <c r="X107" i="7"/>
  <c r="P108" i="7"/>
  <c r="W108" i="7"/>
  <c r="X108" i="7"/>
  <c r="P111" i="7"/>
  <c r="W111" i="7"/>
  <c r="X111" i="7"/>
  <c r="P115" i="7"/>
  <c r="W115" i="7"/>
  <c r="X115" i="7"/>
  <c r="P114" i="7"/>
  <c r="W114" i="7"/>
  <c r="X114" i="7"/>
  <c r="P116" i="7"/>
  <c r="W116" i="7"/>
  <c r="X116" i="7"/>
  <c r="P118" i="7"/>
  <c r="W118" i="7"/>
  <c r="X118" i="7"/>
  <c r="P117" i="7"/>
  <c r="W117" i="7"/>
  <c r="X117" i="7"/>
  <c r="P120" i="7"/>
  <c r="W120" i="7"/>
  <c r="X120" i="7"/>
  <c r="P122" i="7"/>
  <c r="W122" i="7"/>
  <c r="X122" i="7"/>
  <c r="P124" i="7"/>
  <c r="W124" i="7"/>
  <c r="X124" i="7"/>
  <c r="P128" i="7"/>
  <c r="W128" i="7"/>
  <c r="X128" i="7"/>
  <c r="P127" i="7"/>
  <c r="W127" i="7"/>
  <c r="X127" i="7"/>
  <c r="P133" i="7"/>
  <c r="W133" i="7"/>
  <c r="X133" i="7"/>
  <c r="P136" i="7"/>
  <c r="W136" i="7"/>
  <c r="X136" i="7"/>
  <c r="P137" i="7"/>
  <c r="W137" i="7"/>
  <c r="X137" i="7"/>
  <c r="P141" i="7"/>
  <c r="W141" i="7"/>
  <c r="X141" i="7"/>
  <c r="P144" i="7"/>
  <c r="W144" i="7"/>
  <c r="X144" i="7"/>
  <c r="P143" i="7"/>
  <c r="W143" i="7"/>
  <c r="X143" i="7"/>
  <c r="P146" i="7"/>
  <c r="W146" i="7"/>
  <c r="X146" i="7"/>
  <c r="P145" i="7"/>
  <c r="W145" i="7"/>
  <c r="X145" i="7"/>
  <c r="P148" i="7"/>
  <c r="W148" i="7"/>
  <c r="X148" i="7"/>
  <c r="P147" i="7"/>
  <c r="W147" i="7"/>
  <c r="X147" i="7"/>
  <c r="P149" i="7"/>
  <c r="W149" i="7"/>
  <c r="X149" i="7"/>
  <c r="P151" i="7"/>
  <c r="W151" i="7"/>
  <c r="X151" i="7"/>
  <c r="P153" i="7"/>
  <c r="W153" i="7"/>
  <c r="X153" i="7"/>
  <c r="P155" i="7"/>
  <c r="W155" i="7"/>
  <c r="X155" i="7"/>
  <c r="P157" i="7"/>
  <c r="W157" i="7"/>
  <c r="X157" i="7"/>
  <c r="P159" i="7"/>
  <c r="W159" i="7"/>
  <c r="X159" i="7"/>
  <c r="P160" i="7"/>
  <c r="W160" i="7"/>
  <c r="X160" i="7"/>
  <c r="P165" i="7"/>
  <c r="W165" i="7"/>
  <c r="X165" i="7"/>
  <c r="P167" i="7"/>
  <c r="W167" i="7"/>
  <c r="X167" i="7"/>
  <c r="P171" i="7"/>
  <c r="W171" i="7"/>
  <c r="X171" i="7"/>
  <c r="P173" i="7"/>
  <c r="W173" i="7"/>
  <c r="X173" i="7"/>
  <c r="P174" i="7"/>
  <c r="W174" i="7"/>
  <c r="X174" i="7"/>
  <c r="P177" i="7"/>
  <c r="W177" i="7"/>
  <c r="X177" i="7"/>
  <c r="P179" i="7"/>
  <c r="W179" i="7"/>
  <c r="X179" i="7"/>
  <c r="P186" i="7"/>
  <c r="W186" i="7"/>
  <c r="X186" i="7"/>
  <c r="P188" i="7"/>
  <c r="W188" i="7"/>
  <c r="X188" i="7"/>
  <c r="P190" i="7"/>
  <c r="W190" i="7"/>
  <c r="X190" i="7"/>
  <c r="P191" i="7"/>
  <c r="W191" i="7"/>
  <c r="X191" i="7"/>
  <c r="P193" i="7"/>
  <c r="W193" i="7"/>
  <c r="X193" i="7"/>
  <c r="P195" i="7"/>
  <c r="W195" i="7"/>
  <c r="X195" i="7"/>
  <c r="P196" i="7"/>
  <c r="W196" i="7"/>
  <c r="X196" i="7"/>
  <c r="P197" i="7"/>
  <c r="W197" i="7"/>
  <c r="X197" i="7"/>
  <c r="P198" i="7"/>
  <c r="W198" i="7"/>
  <c r="X198" i="7"/>
  <c r="P199" i="7"/>
  <c r="W199" i="7"/>
  <c r="X199" i="7"/>
  <c r="P203" i="7"/>
  <c r="W203" i="7"/>
  <c r="X203" i="7"/>
  <c r="P208" i="7"/>
  <c r="W208" i="7"/>
  <c r="X208" i="7"/>
  <c r="P210" i="7"/>
  <c r="W210" i="7"/>
  <c r="X210" i="7"/>
  <c r="P211" i="7"/>
  <c r="W211" i="7"/>
  <c r="X211" i="7"/>
  <c r="P215" i="7"/>
  <c r="W215" i="7"/>
  <c r="X215" i="7"/>
  <c r="P219" i="7"/>
  <c r="W219" i="7"/>
  <c r="X219" i="7"/>
  <c r="P220" i="7"/>
  <c r="W220" i="7"/>
  <c r="X220" i="7"/>
  <c r="P221" i="7"/>
  <c r="W221" i="7"/>
  <c r="X221" i="7"/>
  <c r="P225" i="7"/>
  <c r="W225" i="7"/>
  <c r="X225" i="7"/>
  <c r="P224" i="7"/>
  <c r="W224" i="7"/>
  <c r="X224" i="7"/>
  <c r="P226" i="7"/>
  <c r="W226" i="7"/>
  <c r="X226" i="7"/>
  <c r="P227" i="7"/>
  <c r="W227" i="7"/>
  <c r="X227" i="7"/>
  <c r="P228" i="7"/>
  <c r="W228" i="7"/>
  <c r="X228" i="7"/>
  <c r="P230" i="7"/>
  <c r="W230" i="7"/>
  <c r="X230" i="7"/>
  <c r="P231" i="7"/>
  <c r="W231" i="7"/>
  <c r="X231" i="7"/>
  <c r="P232" i="7"/>
  <c r="W232" i="7"/>
  <c r="X232" i="7"/>
  <c r="P235" i="7"/>
  <c r="W235" i="7"/>
  <c r="X235" i="7"/>
  <c r="P233" i="7"/>
  <c r="W233" i="7"/>
  <c r="X233" i="7"/>
  <c r="P236" i="7"/>
  <c r="W236" i="7"/>
  <c r="X236" i="7"/>
  <c r="P237" i="7"/>
  <c r="W237" i="7"/>
  <c r="X237" i="7"/>
  <c r="P241" i="7"/>
  <c r="W241" i="7"/>
  <c r="X241" i="7"/>
  <c r="P240" i="7"/>
  <c r="W240" i="7"/>
  <c r="X240" i="7"/>
  <c r="P242" i="7"/>
  <c r="W242" i="7"/>
  <c r="X242" i="7"/>
  <c r="P243" i="7"/>
  <c r="W243" i="7"/>
  <c r="X243" i="7"/>
  <c r="P244" i="7"/>
  <c r="W244" i="7"/>
  <c r="X244" i="7"/>
  <c r="P245" i="7"/>
  <c r="W245" i="7"/>
  <c r="X245" i="7"/>
  <c r="P246" i="7"/>
  <c r="W246" i="7"/>
  <c r="X246" i="7"/>
  <c r="P248" i="7"/>
  <c r="W248" i="7"/>
  <c r="X248" i="7"/>
  <c r="P249" i="7"/>
  <c r="W249" i="7"/>
  <c r="X249" i="7"/>
  <c r="P253" i="7"/>
  <c r="W253" i="7"/>
  <c r="X253" i="7"/>
  <c r="P254" i="7"/>
  <c r="W254" i="7"/>
  <c r="X254" i="7"/>
  <c r="P255" i="7"/>
  <c r="W255" i="7"/>
  <c r="X255" i="7"/>
  <c r="P256" i="7"/>
  <c r="W256" i="7"/>
  <c r="X256" i="7"/>
  <c r="P257" i="7"/>
  <c r="W257" i="7"/>
  <c r="X257" i="7"/>
  <c r="P258" i="7"/>
  <c r="W258" i="7"/>
  <c r="X258" i="7"/>
  <c r="P259" i="7"/>
  <c r="W259" i="7"/>
  <c r="X259" i="7"/>
  <c r="P260" i="7"/>
  <c r="W260" i="7"/>
  <c r="X260" i="7"/>
  <c r="P261" i="7"/>
  <c r="W261" i="7"/>
  <c r="X261" i="7"/>
  <c r="P264" i="7"/>
  <c r="W264" i="7"/>
  <c r="X264" i="7"/>
  <c r="P265" i="7"/>
  <c r="W265" i="7"/>
  <c r="X265" i="7"/>
  <c r="P266" i="7"/>
  <c r="W266" i="7"/>
  <c r="X266" i="7"/>
  <c r="P267" i="7"/>
  <c r="W267" i="7"/>
  <c r="X267" i="7"/>
  <c r="P268" i="7"/>
  <c r="W268" i="7"/>
  <c r="X268" i="7"/>
  <c r="P269" i="7"/>
  <c r="W269" i="7"/>
  <c r="X269" i="7"/>
  <c r="P271" i="7"/>
  <c r="W271" i="7"/>
  <c r="X271" i="7"/>
  <c r="P273" i="7"/>
  <c r="W273" i="7"/>
  <c r="X273" i="7"/>
  <c r="P276" i="7"/>
  <c r="W276" i="7"/>
  <c r="X276" i="7"/>
  <c r="P278" i="7"/>
  <c r="W278" i="7"/>
  <c r="X278" i="7"/>
  <c r="P282" i="7"/>
  <c r="W282" i="7"/>
  <c r="X282" i="7"/>
  <c r="P284" i="7"/>
  <c r="W284" i="7"/>
  <c r="X284" i="7"/>
  <c r="P286" i="7"/>
  <c r="W286" i="7"/>
  <c r="X286" i="7"/>
  <c r="P287" i="7"/>
  <c r="W287" i="7"/>
  <c r="X287" i="7"/>
  <c r="P289" i="7"/>
  <c r="W289" i="7"/>
  <c r="X289" i="7"/>
  <c r="P291" i="7"/>
  <c r="W291" i="7"/>
  <c r="X291" i="7"/>
  <c r="P294" i="7"/>
  <c r="W294" i="7"/>
  <c r="X294" i="7"/>
  <c r="P295" i="7"/>
  <c r="W295" i="7"/>
  <c r="X295" i="7"/>
  <c r="P296" i="7"/>
  <c r="W296" i="7"/>
  <c r="X296" i="7"/>
  <c r="P297" i="7"/>
  <c r="W297" i="7"/>
  <c r="X297" i="7"/>
  <c r="P298" i="7"/>
  <c r="W298" i="7"/>
  <c r="X298" i="7"/>
  <c r="P299" i="7"/>
  <c r="W299" i="7"/>
  <c r="X299" i="7"/>
  <c r="P300" i="7"/>
  <c r="W300" i="7"/>
  <c r="X300" i="7"/>
  <c r="P301" i="7"/>
  <c r="W301" i="7"/>
  <c r="X301" i="7"/>
  <c r="P303" i="7"/>
  <c r="W303" i="7"/>
  <c r="X303" i="7"/>
  <c r="P306" i="7"/>
  <c r="W306" i="7"/>
  <c r="X306" i="7"/>
  <c r="P307" i="7"/>
  <c r="W307" i="7"/>
  <c r="X307" i="7"/>
  <c r="P308" i="7"/>
  <c r="W308" i="7"/>
  <c r="X308" i="7"/>
  <c r="P309" i="7"/>
  <c r="W309" i="7"/>
  <c r="X309" i="7"/>
  <c r="P313" i="7"/>
  <c r="W313" i="7"/>
  <c r="X313" i="7"/>
  <c r="P316" i="7"/>
  <c r="W316" i="7"/>
  <c r="X316" i="7"/>
  <c r="P318" i="7"/>
  <c r="W318" i="7"/>
  <c r="X318" i="7"/>
  <c r="P320" i="7"/>
  <c r="W320" i="7"/>
  <c r="X320" i="7"/>
  <c r="P326" i="7"/>
  <c r="W326" i="7"/>
  <c r="X326" i="7"/>
  <c r="P325" i="7"/>
  <c r="W325" i="7"/>
  <c r="X325" i="7"/>
  <c r="P330" i="7"/>
  <c r="W330" i="7"/>
  <c r="X330" i="7"/>
  <c r="P331" i="7"/>
  <c r="W331" i="7"/>
  <c r="X331" i="7"/>
  <c r="P332" i="7"/>
  <c r="W332" i="7"/>
  <c r="X332" i="7"/>
  <c r="P335" i="7"/>
  <c r="W335" i="7"/>
  <c r="X335" i="7"/>
  <c r="P338" i="7"/>
  <c r="W338" i="7"/>
  <c r="X338" i="7"/>
  <c r="P336" i="7"/>
  <c r="W336" i="7"/>
  <c r="X336" i="7"/>
  <c r="P345" i="7"/>
  <c r="W345" i="7"/>
  <c r="X345" i="7"/>
  <c r="P347" i="7"/>
  <c r="W347" i="7"/>
  <c r="X347" i="7"/>
  <c r="P348" i="7"/>
  <c r="W348" i="7"/>
  <c r="X348" i="7"/>
  <c r="P352" i="7"/>
  <c r="W352" i="7"/>
  <c r="X352" i="7"/>
  <c r="P354" i="7"/>
  <c r="W354" i="7"/>
  <c r="X354" i="7"/>
  <c r="P356" i="7"/>
  <c r="W356" i="7"/>
  <c r="X356" i="7"/>
  <c r="P355" i="7"/>
  <c r="W355" i="7"/>
  <c r="X355" i="7"/>
  <c r="P357" i="7"/>
  <c r="W357" i="7"/>
  <c r="X357" i="7"/>
  <c r="P358" i="7"/>
  <c r="W358" i="7"/>
  <c r="X358" i="7"/>
  <c r="P359" i="7"/>
  <c r="W359" i="7"/>
  <c r="X359" i="7"/>
  <c r="P361" i="7"/>
  <c r="W361" i="7"/>
  <c r="X361" i="7"/>
  <c r="P362" i="7"/>
  <c r="W362" i="7"/>
  <c r="X362" i="7"/>
  <c r="P367" i="7"/>
  <c r="W367" i="7"/>
  <c r="X367" i="7"/>
  <c r="P369" i="7"/>
  <c r="W369" i="7"/>
  <c r="X369" i="7"/>
  <c r="P370" i="7"/>
  <c r="W370" i="7"/>
  <c r="X370" i="7"/>
  <c r="P373" i="7"/>
  <c r="W373" i="7"/>
  <c r="X373" i="7"/>
  <c r="P374" i="7"/>
  <c r="W374" i="7"/>
  <c r="X374" i="7"/>
  <c r="P375" i="7"/>
  <c r="W375" i="7"/>
  <c r="X375" i="7"/>
  <c r="P377" i="7"/>
  <c r="W377" i="7"/>
  <c r="X377" i="7"/>
  <c r="P378" i="7"/>
  <c r="W378" i="7"/>
  <c r="X378" i="7"/>
  <c r="P380" i="7"/>
  <c r="W380" i="7"/>
  <c r="X380" i="7"/>
  <c r="P382" i="7"/>
  <c r="W382" i="7"/>
  <c r="X382" i="7"/>
  <c r="P384" i="7"/>
  <c r="W384" i="7"/>
  <c r="X384" i="7"/>
  <c r="P385" i="7"/>
  <c r="W385" i="7"/>
  <c r="X385" i="7"/>
  <c r="P386" i="7"/>
  <c r="W386" i="7"/>
  <c r="X386" i="7"/>
  <c r="P387" i="7"/>
  <c r="W387" i="7"/>
  <c r="X387" i="7"/>
  <c r="P388" i="7"/>
  <c r="W388" i="7"/>
  <c r="X388" i="7"/>
  <c r="P390" i="7"/>
  <c r="W390" i="7"/>
  <c r="X390" i="7"/>
  <c r="P393" i="7"/>
  <c r="W393" i="7"/>
  <c r="X393" i="7"/>
  <c r="P395" i="7"/>
  <c r="W395" i="7"/>
  <c r="X395" i="7"/>
  <c r="P397" i="7"/>
  <c r="W397" i="7"/>
  <c r="X397" i="7"/>
  <c r="P400" i="7"/>
  <c r="W400" i="7"/>
  <c r="X400" i="7"/>
  <c r="P401" i="7"/>
  <c r="W401" i="7"/>
  <c r="X401" i="7"/>
  <c r="P402" i="7"/>
  <c r="W402" i="7"/>
  <c r="X402" i="7"/>
  <c r="P405" i="7"/>
  <c r="W405" i="7"/>
  <c r="X405" i="7"/>
  <c r="P407" i="7"/>
  <c r="W407" i="7"/>
  <c r="X407" i="7"/>
  <c r="P409" i="7"/>
  <c r="W409" i="7"/>
  <c r="X409" i="7"/>
  <c r="P411" i="7"/>
  <c r="W411" i="7"/>
  <c r="X411" i="7"/>
  <c r="P413" i="7"/>
  <c r="W413" i="7"/>
  <c r="X413" i="7"/>
  <c r="P415" i="7"/>
  <c r="W415" i="7"/>
  <c r="X415" i="7"/>
  <c r="P417" i="7"/>
  <c r="W417" i="7"/>
  <c r="X417" i="7"/>
  <c r="P418" i="7"/>
  <c r="W418" i="7"/>
  <c r="X418" i="7"/>
  <c r="P421" i="7"/>
  <c r="W421" i="7"/>
  <c r="X421" i="7"/>
  <c r="P425" i="7"/>
  <c r="W425" i="7"/>
  <c r="X425" i="7"/>
  <c r="P429" i="7"/>
  <c r="W429" i="7"/>
  <c r="X429" i="7"/>
  <c r="P430" i="7"/>
  <c r="W430" i="7"/>
  <c r="X430" i="7"/>
  <c r="P433" i="7"/>
  <c r="W433" i="7"/>
  <c r="X433" i="7"/>
  <c r="P435" i="7"/>
  <c r="W435" i="7"/>
  <c r="X435" i="7"/>
  <c r="P436" i="7"/>
  <c r="W436" i="7"/>
  <c r="X436" i="7"/>
  <c r="P437" i="7"/>
  <c r="W437" i="7"/>
  <c r="X437" i="7"/>
  <c r="P438" i="7"/>
  <c r="W438" i="7"/>
  <c r="X438" i="7"/>
  <c r="P439" i="7"/>
  <c r="W439" i="7"/>
  <c r="X439" i="7"/>
  <c r="P440" i="7"/>
  <c r="W440" i="7"/>
  <c r="X440" i="7"/>
  <c r="P441" i="7"/>
  <c r="W441" i="7"/>
  <c r="X441" i="7"/>
  <c r="P446" i="7"/>
  <c r="W446" i="7"/>
  <c r="X446" i="7"/>
  <c r="P449" i="7"/>
  <c r="W449" i="7"/>
  <c r="X449" i="7"/>
  <c r="P448" i="7"/>
  <c r="W448" i="7"/>
  <c r="X448" i="7"/>
  <c r="P450" i="7"/>
  <c r="W450" i="7"/>
  <c r="X450" i="7"/>
  <c r="P451" i="7"/>
  <c r="W451" i="7"/>
  <c r="X451" i="7"/>
  <c r="P452" i="7"/>
  <c r="W452" i="7"/>
  <c r="X452" i="7"/>
  <c r="P457" i="7"/>
  <c r="W457" i="7"/>
  <c r="X457" i="7"/>
  <c r="P459" i="7"/>
  <c r="W459" i="7"/>
  <c r="X459" i="7"/>
  <c r="P462" i="7"/>
  <c r="W462" i="7"/>
  <c r="X462" i="7"/>
  <c r="P465" i="7"/>
  <c r="W465" i="7"/>
  <c r="X465" i="7"/>
  <c r="P468" i="7"/>
  <c r="W468" i="7"/>
  <c r="X468" i="7"/>
  <c r="P470" i="7"/>
  <c r="W470" i="7"/>
  <c r="X470" i="7"/>
  <c r="P471" i="7"/>
  <c r="W471" i="7"/>
  <c r="X471" i="7"/>
  <c r="P475" i="7"/>
  <c r="W475" i="7"/>
  <c r="X475" i="7"/>
  <c r="P478" i="7"/>
  <c r="W478" i="7"/>
  <c r="X478" i="7"/>
  <c r="P479" i="7"/>
  <c r="W479" i="7"/>
  <c r="X479" i="7"/>
  <c r="P483" i="7"/>
  <c r="W483" i="7"/>
  <c r="X483" i="7"/>
  <c r="P486" i="7"/>
  <c r="W486" i="7"/>
  <c r="X486" i="7"/>
  <c r="P489" i="7"/>
  <c r="W489" i="7"/>
  <c r="X489" i="7"/>
  <c r="P495" i="7"/>
  <c r="W495" i="7"/>
  <c r="X495" i="7"/>
  <c r="P494" i="7"/>
  <c r="W494" i="7"/>
  <c r="X494" i="7"/>
  <c r="P497" i="7"/>
  <c r="W497" i="7"/>
  <c r="X497" i="7"/>
  <c r="P501" i="7"/>
  <c r="W501" i="7"/>
  <c r="X501" i="7"/>
  <c r="P502" i="7"/>
  <c r="W502" i="7"/>
  <c r="X502" i="7"/>
  <c r="P506" i="7"/>
  <c r="W506" i="7"/>
  <c r="X506" i="7"/>
  <c r="P507" i="7"/>
  <c r="W507" i="7"/>
  <c r="X507" i="7"/>
  <c r="P508" i="7"/>
  <c r="W508" i="7"/>
  <c r="X508" i="7"/>
  <c r="P509" i="7"/>
  <c r="W509" i="7"/>
  <c r="X509" i="7"/>
  <c r="P510" i="7"/>
  <c r="W510" i="7"/>
  <c r="X510" i="7"/>
  <c r="P513" i="7"/>
  <c r="W513" i="7"/>
  <c r="X513" i="7"/>
  <c r="P512" i="7"/>
  <c r="W512" i="7"/>
  <c r="X512" i="7"/>
  <c r="P516" i="7"/>
  <c r="W516" i="7"/>
  <c r="X516" i="7"/>
  <c r="P517" i="7"/>
  <c r="W517" i="7"/>
  <c r="X517" i="7"/>
  <c r="P519" i="7"/>
  <c r="W519" i="7"/>
  <c r="X519" i="7"/>
  <c r="P14" i="7"/>
  <c r="W14" i="7"/>
  <c r="X14" i="7"/>
  <c r="P19" i="7"/>
  <c r="W19" i="7"/>
  <c r="X19" i="7"/>
  <c r="W24" i="7"/>
  <c r="X24" i="7"/>
  <c r="W26" i="7"/>
  <c r="X26" i="7"/>
  <c r="W29" i="7"/>
  <c r="X29" i="7"/>
  <c r="W32" i="7"/>
  <c r="X32" i="7"/>
  <c r="W33" i="7"/>
  <c r="X33" i="7"/>
  <c r="W35" i="7"/>
  <c r="X35" i="7"/>
  <c r="W37" i="7"/>
  <c r="X37" i="7"/>
  <c r="M7" i="7"/>
  <c r="N7" i="7" s="1"/>
  <c r="M9" i="7"/>
  <c r="M8" i="7"/>
  <c r="Q8" i="7" s="1"/>
  <c r="M10" i="7"/>
  <c r="N10" i="7" s="1"/>
  <c r="M11" i="7"/>
  <c r="M12" i="7"/>
  <c r="N12" i="7" s="1"/>
  <c r="M13" i="7"/>
  <c r="N13" i="7" s="1"/>
  <c r="M15" i="7"/>
  <c r="Q15" i="7" s="1"/>
  <c r="M16" i="7"/>
  <c r="Q16" i="7" s="1"/>
  <c r="M17" i="7"/>
  <c r="Q17" i="7" s="1"/>
  <c r="M18" i="7"/>
  <c r="N18" i="7" s="1"/>
  <c r="M21" i="7"/>
  <c r="N21" i="7" s="1"/>
  <c r="M20" i="7"/>
  <c r="M23" i="7"/>
  <c r="N23" i="7" s="1"/>
  <c r="M22" i="7"/>
  <c r="N22" i="7" s="1"/>
  <c r="M25" i="7"/>
  <c r="N25" i="7" s="1"/>
  <c r="M27" i="7"/>
  <c r="N27" i="7" s="1"/>
  <c r="M28" i="7"/>
  <c r="Q28" i="7" s="1"/>
  <c r="M30" i="7"/>
  <c r="Q30" i="7" s="1"/>
  <c r="M31" i="7"/>
  <c r="N31" i="7" s="1"/>
  <c r="M34" i="7"/>
  <c r="N34" i="7" s="1"/>
  <c r="M36" i="7"/>
  <c r="N36" i="7" s="1"/>
  <c r="M40" i="7"/>
  <c r="N40" i="7" s="1"/>
  <c r="M41" i="7"/>
  <c r="Q41" i="7" s="1"/>
  <c r="M42" i="7"/>
  <c r="M44" i="7"/>
  <c r="Q44" i="7" s="1"/>
  <c r="M47" i="7"/>
  <c r="M46" i="7"/>
  <c r="Q46" i="7" s="1"/>
  <c r="M49" i="7"/>
  <c r="N49" i="7" s="1"/>
  <c r="M48" i="7"/>
  <c r="N48" i="7" s="1"/>
  <c r="M51" i="7"/>
  <c r="M50" i="7"/>
  <c r="N50" i="7" s="1"/>
  <c r="M52" i="7"/>
  <c r="Q52" i="7" s="1"/>
  <c r="M54" i="7"/>
  <c r="N54" i="7" s="1"/>
  <c r="M56" i="7"/>
  <c r="N56" i="7" s="1"/>
  <c r="M57" i="7"/>
  <c r="Q57" i="7" s="1"/>
  <c r="M58" i="7"/>
  <c r="N58" i="7" s="1"/>
  <c r="M61" i="7"/>
  <c r="M60" i="7"/>
  <c r="N60" i="7" s="1"/>
  <c r="M65" i="7"/>
  <c r="Q65" i="7" s="1"/>
  <c r="M67" i="7"/>
  <c r="N67" i="7" s="1"/>
  <c r="M69" i="7"/>
  <c r="N69" i="7" s="1"/>
  <c r="M70" i="7"/>
  <c r="Q70" i="7" s="1"/>
  <c r="M73" i="7"/>
  <c r="N73" i="7" s="1"/>
  <c r="M72" i="7"/>
  <c r="Q72" i="7" s="1"/>
  <c r="M76" i="7"/>
  <c r="Q76" i="7" s="1"/>
  <c r="M79" i="7"/>
  <c r="Q79" i="7" s="1"/>
  <c r="M80" i="7"/>
  <c r="N80" i="7" s="1"/>
  <c r="M81" i="7"/>
  <c r="M83" i="7"/>
  <c r="N83" i="7" s="1"/>
  <c r="M85" i="7"/>
  <c r="N85" i="7" s="1"/>
  <c r="M88" i="7"/>
  <c r="N88" i="7" s="1"/>
  <c r="M89" i="7"/>
  <c r="Q89" i="7" s="1"/>
  <c r="M94" i="7"/>
  <c r="Q94" i="7" s="1"/>
  <c r="M96" i="7"/>
  <c r="Q96" i="7" s="1"/>
  <c r="M98" i="7"/>
  <c r="N98" i="7" s="1"/>
  <c r="M99" i="7"/>
  <c r="Q99" i="7" s="1"/>
  <c r="M101" i="7"/>
  <c r="N101" i="7" s="1"/>
  <c r="M102" i="7"/>
  <c r="Q102" i="7" s="1"/>
  <c r="M103" i="7"/>
  <c r="N103" i="7" s="1"/>
  <c r="M104" i="7"/>
  <c r="N104" i="7" s="1"/>
  <c r="M105" i="7"/>
  <c r="M106" i="7"/>
  <c r="N106" i="7" s="1"/>
  <c r="M107" i="7"/>
  <c r="N107" i="7" s="1"/>
  <c r="M108" i="7"/>
  <c r="N108" i="7" s="1"/>
  <c r="M111" i="7"/>
  <c r="N111" i="7" s="1"/>
  <c r="M115" i="7"/>
  <c r="Q115" i="7" s="1"/>
  <c r="M114" i="7"/>
  <c r="Q114" i="7" s="1"/>
  <c r="M116" i="7"/>
  <c r="N116" i="7" s="1"/>
  <c r="M118" i="7"/>
  <c r="Q118" i="7" s="1"/>
  <c r="M117" i="7"/>
  <c r="M120" i="7"/>
  <c r="M122" i="7"/>
  <c r="M124" i="7"/>
  <c r="Q124" i="7" s="1"/>
  <c r="M128" i="7"/>
  <c r="Q128" i="7" s="1"/>
  <c r="M127" i="7"/>
  <c r="Q127" i="7" s="1"/>
  <c r="M133" i="7"/>
  <c r="N133" i="7" s="1"/>
  <c r="M136" i="7"/>
  <c r="N136" i="7" s="1"/>
  <c r="M137" i="7"/>
  <c r="N137" i="7" s="1"/>
  <c r="M141" i="7"/>
  <c r="Q141" i="7" s="1"/>
  <c r="M144" i="7"/>
  <c r="N144" i="7" s="1"/>
  <c r="M143" i="7"/>
  <c r="N143" i="7" s="1"/>
  <c r="M146" i="7"/>
  <c r="M145" i="7"/>
  <c r="Q145" i="7" s="1"/>
  <c r="M148" i="7"/>
  <c r="N148" i="7" s="1"/>
  <c r="M147" i="7"/>
  <c r="Q147" i="7" s="1"/>
  <c r="M149" i="7"/>
  <c r="N149" i="7" s="1"/>
  <c r="M151" i="7"/>
  <c r="N151" i="7" s="1"/>
  <c r="M153" i="7"/>
  <c r="N153" i="7" s="1"/>
  <c r="M155" i="7"/>
  <c r="Q155" i="7" s="1"/>
  <c r="M157" i="7"/>
  <c r="M159" i="7"/>
  <c r="Q159" i="7" s="1"/>
  <c r="M160" i="7"/>
  <c r="N160" i="7" s="1"/>
  <c r="M165" i="7"/>
  <c r="M167" i="7"/>
  <c r="N167" i="7" s="1"/>
  <c r="M171" i="7"/>
  <c r="M173" i="7"/>
  <c r="Q173" i="7" s="1"/>
  <c r="M174" i="7"/>
  <c r="M177" i="7"/>
  <c r="Q177" i="7" s="1"/>
  <c r="M179" i="7"/>
  <c r="Q179" i="7" s="1"/>
  <c r="M186" i="7"/>
  <c r="N186" i="7" s="1"/>
  <c r="M188" i="7"/>
  <c r="M190" i="7"/>
  <c r="N190" i="7" s="1"/>
  <c r="M191" i="7"/>
  <c r="Q191" i="7" s="1"/>
  <c r="M193" i="7"/>
  <c r="Q193" i="7" s="1"/>
  <c r="M195" i="7"/>
  <c r="Q195" i="7" s="1"/>
  <c r="M196" i="7"/>
  <c r="Q196" i="7" s="1"/>
  <c r="M197" i="7"/>
  <c r="Q197" i="7" s="1"/>
  <c r="M198" i="7"/>
  <c r="M199" i="7"/>
  <c r="Q199" i="7" s="1"/>
  <c r="M203" i="7"/>
  <c r="M208" i="7"/>
  <c r="M210" i="7"/>
  <c r="Q210" i="7" s="1"/>
  <c r="M211" i="7"/>
  <c r="M215" i="7"/>
  <c r="M219" i="7"/>
  <c r="M220" i="7"/>
  <c r="Q220" i="7" s="1"/>
  <c r="M221" i="7"/>
  <c r="Q221" i="7" s="1"/>
  <c r="M225" i="7"/>
  <c r="M224" i="7"/>
  <c r="Q224" i="7" s="1"/>
  <c r="M226" i="7"/>
  <c r="M227" i="7"/>
  <c r="M228" i="7"/>
  <c r="Q228" i="7" s="1"/>
  <c r="M230" i="7"/>
  <c r="M231" i="7"/>
  <c r="Q231" i="7" s="1"/>
  <c r="M232" i="7"/>
  <c r="M235" i="7"/>
  <c r="Q235" i="7" s="1"/>
  <c r="M233" i="7"/>
  <c r="M236" i="7"/>
  <c r="Q236" i="7" s="1"/>
  <c r="M237" i="7"/>
  <c r="M241" i="7"/>
  <c r="M240" i="7"/>
  <c r="M242" i="7"/>
  <c r="M243" i="7"/>
  <c r="Q243" i="7" s="1"/>
  <c r="M244" i="7"/>
  <c r="Q244" i="7" s="1"/>
  <c r="M245" i="7"/>
  <c r="Q245" i="7" s="1"/>
  <c r="M246" i="7"/>
  <c r="M248" i="7"/>
  <c r="Q248" i="7" s="1"/>
  <c r="M249" i="7"/>
  <c r="Q249" i="7" s="1"/>
  <c r="M253" i="7"/>
  <c r="Q253" i="7" s="1"/>
  <c r="M254" i="7"/>
  <c r="M255" i="7"/>
  <c r="M256" i="7"/>
  <c r="M257" i="7"/>
  <c r="Q257" i="7" s="1"/>
  <c r="M258" i="7"/>
  <c r="Q258" i="7" s="1"/>
  <c r="M259" i="7"/>
  <c r="M260" i="7"/>
  <c r="M261" i="7"/>
  <c r="M264" i="7"/>
  <c r="M265" i="7"/>
  <c r="M266" i="7"/>
  <c r="M267" i="7"/>
  <c r="M268" i="7"/>
  <c r="M269" i="7"/>
  <c r="Q269" i="7" s="1"/>
  <c r="M271" i="7"/>
  <c r="M273" i="7"/>
  <c r="M276" i="7"/>
  <c r="Q276" i="7" s="1"/>
  <c r="M278" i="7"/>
  <c r="Q278" i="7" s="1"/>
  <c r="M282" i="7"/>
  <c r="Q282" i="7" s="1"/>
  <c r="M284" i="7"/>
  <c r="M286" i="7"/>
  <c r="M287" i="7"/>
  <c r="Q287" i="7" s="1"/>
  <c r="M289" i="7"/>
  <c r="Q289" i="7" s="1"/>
  <c r="M291" i="7"/>
  <c r="Q291" i="7" s="1"/>
  <c r="M294" i="7"/>
  <c r="Q294" i="7" s="1"/>
  <c r="M295" i="7"/>
  <c r="M296" i="7"/>
  <c r="M297" i="7"/>
  <c r="M298" i="7"/>
  <c r="Q298" i="7" s="1"/>
  <c r="M299" i="7"/>
  <c r="M300" i="7"/>
  <c r="M301" i="7"/>
  <c r="M303" i="7"/>
  <c r="Q303" i="7" s="1"/>
  <c r="M306" i="7"/>
  <c r="M307" i="7"/>
  <c r="Q307" i="7" s="1"/>
  <c r="M308" i="7"/>
  <c r="Q308" i="7" s="1"/>
  <c r="M309" i="7"/>
  <c r="M313" i="7"/>
  <c r="M316" i="7"/>
  <c r="M318" i="7"/>
  <c r="Q318" i="7" s="1"/>
  <c r="M320" i="7"/>
  <c r="M326" i="7"/>
  <c r="M325" i="7"/>
  <c r="M330" i="7"/>
  <c r="M331" i="7"/>
  <c r="Q331" i="7" s="1"/>
  <c r="M332" i="7"/>
  <c r="M335" i="7"/>
  <c r="M338" i="7"/>
  <c r="M336" i="7"/>
  <c r="Q336" i="7" s="1"/>
  <c r="M345" i="7"/>
  <c r="Q345" i="7" s="1"/>
  <c r="M347" i="7"/>
  <c r="M348" i="7"/>
  <c r="M352" i="7"/>
  <c r="M354" i="7"/>
  <c r="M356" i="7"/>
  <c r="M355" i="7"/>
  <c r="Q355" i="7" s="1"/>
  <c r="M357" i="7"/>
  <c r="M358" i="7"/>
  <c r="Q358" i="7" s="1"/>
  <c r="M359" i="7"/>
  <c r="Q359" i="7" s="1"/>
  <c r="M361" i="7"/>
  <c r="Q361" i="7" s="1"/>
  <c r="M362" i="7"/>
  <c r="M367" i="7"/>
  <c r="Q367" i="7" s="1"/>
  <c r="M369" i="7"/>
  <c r="Q369" i="7" s="1"/>
  <c r="M370" i="7"/>
  <c r="Q370" i="7" s="1"/>
  <c r="M373" i="7"/>
  <c r="M374" i="7"/>
  <c r="Q374" i="7" s="1"/>
  <c r="M375" i="7"/>
  <c r="Q375" i="7" s="1"/>
  <c r="M377" i="7"/>
  <c r="Q377" i="7" s="1"/>
  <c r="M378" i="7"/>
  <c r="M380" i="7"/>
  <c r="Q380" i="7" s="1"/>
  <c r="M382" i="7"/>
  <c r="M384" i="7"/>
  <c r="Q384" i="7" s="1"/>
  <c r="M385" i="7"/>
  <c r="Q385" i="7" s="1"/>
  <c r="M386" i="7"/>
  <c r="Q386" i="7" s="1"/>
  <c r="M387" i="7"/>
  <c r="Q387" i="7" s="1"/>
  <c r="M388" i="7"/>
  <c r="M390" i="7"/>
  <c r="Q390" i="7" s="1"/>
  <c r="M393" i="7"/>
  <c r="Q393" i="7" s="1"/>
  <c r="M395" i="7"/>
  <c r="Q395" i="7" s="1"/>
  <c r="M397" i="7"/>
  <c r="M400" i="7"/>
  <c r="M401" i="7"/>
  <c r="M402" i="7"/>
  <c r="Q402" i="7" s="1"/>
  <c r="M405" i="7"/>
  <c r="M407" i="7"/>
  <c r="M409" i="7"/>
  <c r="Q409" i="7" s="1"/>
  <c r="M411" i="7"/>
  <c r="M413" i="7"/>
  <c r="M415" i="7"/>
  <c r="Q415" i="7" s="1"/>
  <c r="M417" i="7"/>
  <c r="Q417" i="7" s="1"/>
  <c r="M418" i="7"/>
  <c r="M421" i="7"/>
  <c r="M425" i="7"/>
  <c r="Q425" i="7" s="1"/>
  <c r="M429" i="7"/>
  <c r="Q429" i="7" s="1"/>
  <c r="M430" i="7"/>
  <c r="Q430" i="7" s="1"/>
  <c r="M433" i="7"/>
  <c r="Q433" i="7" s="1"/>
  <c r="M435" i="7"/>
  <c r="Q435" i="7" s="1"/>
  <c r="M436" i="7"/>
  <c r="M437" i="7"/>
  <c r="Q437" i="7" s="1"/>
  <c r="M438" i="7"/>
  <c r="M439" i="7"/>
  <c r="M440" i="7"/>
  <c r="M441" i="7"/>
  <c r="Q441" i="7" s="1"/>
  <c r="M446" i="7"/>
  <c r="M449" i="7"/>
  <c r="Q449" i="7" s="1"/>
  <c r="M448" i="7"/>
  <c r="Q448" i="7" s="1"/>
  <c r="M450" i="7"/>
  <c r="Q450" i="7" s="1"/>
  <c r="M451" i="7"/>
  <c r="M452" i="7"/>
  <c r="Q452" i="7" s="1"/>
  <c r="M457" i="7"/>
  <c r="Q457" i="7" s="1"/>
  <c r="M459" i="7"/>
  <c r="M462" i="7"/>
  <c r="M465" i="7"/>
  <c r="M468" i="7"/>
  <c r="Q468" i="7" s="1"/>
  <c r="M470" i="7"/>
  <c r="Q470" i="7" s="1"/>
  <c r="M471" i="7"/>
  <c r="M475" i="7"/>
  <c r="M478" i="7"/>
  <c r="M479" i="7"/>
  <c r="Q479" i="7" s="1"/>
  <c r="M483" i="7"/>
  <c r="Q483" i="7" s="1"/>
  <c r="M486" i="7"/>
  <c r="M489" i="7"/>
  <c r="Q489" i="7" s="1"/>
  <c r="M495" i="7"/>
  <c r="M494" i="7"/>
  <c r="Q494" i="7" s="1"/>
  <c r="M497" i="7"/>
  <c r="M501" i="7"/>
  <c r="M502" i="7"/>
  <c r="Q502" i="7" s="1"/>
  <c r="M506" i="7"/>
  <c r="Q506" i="7" s="1"/>
  <c r="M507" i="7"/>
  <c r="Q507" i="7" s="1"/>
  <c r="M508" i="7"/>
  <c r="Q508" i="7" s="1"/>
  <c r="M509" i="7"/>
  <c r="M510" i="7"/>
  <c r="M513" i="7"/>
  <c r="M512" i="7"/>
  <c r="Q512" i="7" s="1"/>
  <c r="M516" i="7"/>
  <c r="M517" i="7"/>
  <c r="K7" i="7"/>
  <c r="K9" i="7"/>
  <c r="K8" i="7"/>
  <c r="W597" i="7"/>
  <c r="X597" i="7"/>
  <c r="W598" i="7"/>
  <c r="X598" i="7"/>
  <c r="W599" i="7"/>
  <c r="X599" i="7"/>
  <c r="W600" i="7"/>
  <c r="X600" i="7"/>
  <c r="W601" i="7"/>
  <c r="X601" i="7"/>
  <c r="W602" i="7"/>
  <c r="X602" i="7"/>
  <c r="W603" i="7"/>
  <c r="X603" i="7"/>
  <c r="W604" i="7"/>
  <c r="X604" i="7"/>
  <c r="W605" i="7"/>
  <c r="X605" i="7"/>
  <c r="W606" i="7"/>
  <c r="X606" i="7"/>
  <c r="W607" i="7"/>
  <c r="X607" i="7"/>
  <c r="W608" i="7"/>
  <c r="X608" i="7"/>
  <c r="W609" i="7"/>
  <c r="X609" i="7"/>
  <c r="W610" i="7"/>
  <c r="X610" i="7"/>
  <c r="W611" i="7"/>
  <c r="X611" i="7"/>
  <c r="W612" i="7"/>
  <c r="X612" i="7"/>
  <c r="W613" i="7"/>
  <c r="X613" i="7"/>
  <c r="W614" i="7"/>
  <c r="X614" i="7"/>
  <c r="W615" i="7"/>
  <c r="X615" i="7"/>
  <c r="W616" i="7"/>
  <c r="X616" i="7"/>
  <c r="W617" i="7"/>
  <c r="X617" i="7"/>
  <c r="W618" i="7"/>
  <c r="X618" i="7"/>
  <c r="W619" i="7"/>
  <c r="X619" i="7"/>
  <c r="W620" i="7"/>
  <c r="X620" i="7"/>
  <c r="W621" i="7"/>
  <c r="X621" i="7"/>
  <c r="W622" i="7"/>
  <c r="X622" i="7"/>
  <c r="W623" i="7"/>
  <c r="X623" i="7"/>
  <c r="W624" i="7"/>
  <c r="X624" i="7"/>
  <c r="W625" i="7"/>
  <c r="X625" i="7"/>
  <c r="W626" i="7"/>
  <c r="X626" i="7"/>
  <c r="W628" i="7"/>
  <c r="X628" i="7"/>
  <c r="W627" i="7"/>
  <c r="X627" i="7"/>
  <c r="W630" i="7"/>
  <c r="X630" i="7"/>
  <c r="W629" i="7"/>
  <c r="X629" i="7"/>
  <c r="W631" i="7"/>
  <c r="X631" i="7"/>
  <c r="W632" i="7"/>
  <c r="X632" i="7"/>
  <c r="W633" i="7"/>
  <c r="X633" i="7"/>
  <c r="P611" i="7"/>
  <c r="P612" i="7"/>
  <c r="P613" i="7"/>
  <c r="P614" i="7"/>
  <c r="P618" i="7"/>
  <c r="P619" i="7"/>
  <c r="P621" i="7"/>
  <c r="P623" i="7"/>
  <c r="P625" i="7"/>
  <c r="P626" i="7"/>
  <c r="P627" i="7"/>
  <c r="P629" i="7"/>
  <c r="P631" i="7"/>
  <c r="P634" i="7"/>
  <c r="P636" i="7"/>
  <c r="T636" i="7" s="1"/>
  <c r="U636" i="7" s="1"/>
  <c r="M611" i="7"/>
  <c r="M612" i="7"/>
  <c r="M613" i="7"/>
  <c r="Q613" i="7" s="1"/>
  <c r="M614" i="7"/>
  <c r="Q614" i="7" s="1"/>
  <c r="M618" i="7"/>
  <c r="M619" i="7"/>
  <c r="M621" i="7"/>
  <c r="Q621" i="7" s="1"/>
  <c r="M623" i="7"/>
  <c r="Q623" i="7" s="1"/>
  <c r="M625" i="7"/>
  <c r="Q625" i="7" s="1"/>
  <c r="M626" i="7"/>
  <c r="M627" i="7"/>
  <c r="M629" i="7"/>
  <c r="M631" i="7"/>
  <c r="Q631" i="7" s="1"/>
  <c r="M634" i="7"/>
  <c r="Q634" i="7" s="1"/>
  <c r="M636" i="7"/>
  <c r="M639" i="7"/>
  <c r="Q639" i="7" s="1"/>
  <c r="M606" i="7"/>
  <c r="M607" i="7"/>
  <c r="M608" i="7"/>
  <c r="M610" i="7"/>
  <c r="M609" i="7"/>
  <c r="Q609" i="7" s="1"/>
  <c r="M616" i="7"/>
  <c r="M615" i="7"/>
  <c r="Q615" i="7" s="1"/>
  <c r="M617" i="7"/>
  <c r="Q617" i="7" s="1"/>
  <c r="M620" i="7"/>
  <c r="Q620" i="7" s="1"/>
  <c r="M622" i="7"/>
  <c r="Q622" i="7" s="1"/>
  <c r="M624" i="7"/>
  <c r="M628" i="7"/>
  <c r="Q628" i="7" s="1"/>
  <c r="M630" i="7"/>
  <c r="Q630" i="7" s="1"/>
  <c r="M632" i="7"/>
  <c r="M633" i="7"/>
  <c r="M635" i="7"/>
  <c r="M637" i="7"/>
  <c r="M638" i="7"/>
  <c r="P608" i="7"/>
  <c r="P610" i="7"/>
  <c r="P609" i="7"/>
  <c r="P616" i="7"/>
  <c r="P615" i="7"/>
  <c r="P617" i="7"/>
  <c r="P620" i="7"/>
  <c r="P622" i="7"/>
  <c r="P624" i="7"/>
  <c r="P628" i="7"/>
  <c r="P630" i="7"/>
  <c r="P632" i="7"/>
  <c r="P633" i="7"/>
  <c r="P635" i="7"/>
  <c r="P637" i="7"/>
  <c r="T637" i="7" s="1"/>
  <c r="U637" i="7" s="1"/>
  <c r="P638" i="7"/>
  <c r="T638" i="7" s="1"/>
  <c r="U638" i="7" s="1"/>
  <c r="W589" i="7"/>
  <c r="X589" i="7"/>
  <c r="W590" i="7"/>
  <c r="X590" i="7"/>
  <c r="W591" i="7"/>
  <c r="X591" i="7"/>
  <c r="W592" i="7"/>
  <c r="X592" i="7"/>
  <c r="W595" i="7"/>
  <c r="X595" i="7"/>
  <c r="W596" i="7"/>
  <c r="X596" i="7"/>
  <c r="W593" i="7"/>
  <c r="X593" i="7"/>
  <c r="W594" i="7"/>
  <c r="X594" i="7"/>
  <c r="P596" i="7"/>
  <c r="P599" i="7"/>
  <c r="P600" i="7"/>
  <c r="P602" i="7"/>
  <c r="P604" i="7"/>
  <c r="P607" i="7"/>
  <c r="P593" i="7"/>
  <c r="P594" i="7"/>
  <c r="P597" i="7"/>
  <c r="P598" i="7"/>
  <c r="P601" i="7"/>
  <c r="P603" i="7"/>
  <c r="P605" i="7"/>
  <c r="P606" i="7"/>
  <c r="M604" i="7"/>
  <c r="M593" i="7"/>
  <c r="Q593" i="7" s="1"/>
  <c r="M594" i="7"/>
  <c r="M597" i="7"/>
  <c r="Q597" i="7" s="1"/>
  <c r="M598" i="7"/>
  <c r="M601" i="7"/>
  <c r="M603" i="7"/>
  <c r="M605" i="7"/>
  <c r="M592" i="7"/>
  <c r="M595" i="7"/>
  <c r="M596" i="7"/>
  <c r="Q596" i="7" s="1"/>
  <c r="M599" i="7"/>
  <c r="Q599" i="7" s="1"/>
  <c r="M600" i="7"/>
  <c r="Q600" i="7" s="1"/>
  <c r="M602" i="7"/>
  <c r="S10" i="7" l="1"/>
  <c r="T10" i="7" s="1"/>
  <c r="U10" i="7" s="1"/>
  <c r="AF9" i="7"/>
  <c r="AF904" i="7" s="1"/>
  <c r="S634" i="7"/>
  <c r="T634" i="7" s="1"/>
  <c r="U634" i="7" s="1"/>
  <c r="S635" i="7"/>
  <c r="Q497" i="7"/>
  <c r="Q407" i="7"/>
  <c r="Q373" i="7"/>
  <c r="Q451" i="7"/>
  <c r="Q233" i="7"/>
  <c r="Q297" i="7"/>
  <c r="Q354" i="7"/>
  <c r="Q516" i="7"/>
  <c r="Q271" i="7"/>
  <c r="Q371" i="7"/>
  <c r="Q290" i="7"/>
  <c r="N607" i="7"/>
  <c r="Q607" i="7"/>
  <c r="N455" i="7"/>
  <c r="Q455" i="7"/>
  <c r="N519" i="7"/>
  <c r="Q519" i="7"/>
  <c r="N606" i="7"/>
  <c r="Q606" i="7"/>
  <c r="N260" i="7"/>
  <c r="Q260" i="7"/>
  <c r="N232" i="7"/>
  <c r="Q232" i="7"/>
  <c r="N324" i="7"/>
  <c r="Q324" i="7"/>
  <c r="N218" i="7"/>
  <c r="Q218" i="7"/>
  <c r="N405" i="7"/>
  <c r="Q405" i="7"/>
  <c r="N230" i="7"/>
  <c r="Q230" i="7"/>
  <c r="N518" i="7"/>
  <c r="Q518" i="7"/>
  <c r="N495" i="7"/>
  <c r="Q495" i="7"/>
  <c r="N256" i="7"/>
  <c r="Q256" i="7"/>
  <c r="Q404" i="7"/>
  <c r="N216" i="7"/>
  <c r="Q216" i="7"/>
  <c r="N401" i="7"/>
  <c r="Q401" i="7"/>
  <c r="N255" i="7"/>
  <c r="Q255" i="7"/>
  <c r="Q514" i="7"/>
  <c r="N633" i="7"/>
  <c r="Q633" i="7"/>
  <c r="N439" i="7"/>
  <c r="Q439" i="7"/>
  <c r="N320" i="7"/>
  <c r="Q320" i="7"/>
  <c r="N442" i="7"/>
  <c r="Q442" i="7"/>
  <c r="N632" i="7"/>
  <c r="Q632" i="7"/>
  <c r="N473" i="7"/>
  <c r="Q473" i="7"/>
  <c r="N478" i="7"/>
  <c r="Q478" i="7"/>
  <c r="N431" i="7"/>
  <c r="Q431" i="7"/>
  <c r="N314" i="7"/>
  <c r="Q314" i="7"/>
  <c r="N624" i="7"/>
  <c r="Q624" i="7"/>
  <c r="N469" i="7"/>
  <c r="Q469" i="7"/>
  <c r="N392" i="7"/>
  <c r="Q392" i="7"/>
  <c r="N263" i="7"/>
  <c r="Q263" i="7"/>
  <c r="N601" i="7"/>
  <c r="Q601" i="7"/>
  <c r="N427" i="7"/>
  <c r="Q427" i="7"/>
  <c r="N262" i="7"/>
  <c r="Q262" i="7"/>
  <c r="N356" i="7"/>
  <c r="Q356" i="7"/>
  <c r="N215" i="7"/>
  <c r="Q215" i="7"/>
  <c r="N594" i="7"/>
  <c r="Q594" i="7"/>
  <c r="N268" i="7"/>
  <c r="Q268" i="7"/>
  <c r="N242" i="7"/>
  <c r="Q242" i="7"/>
  <c r="N423" i="7"/>
  <c r="Q423" i="7"/>
  <c r="N201" i="7"/>
  <c r="Q201" i="7"/>
  <c r="N616" i="7"/>
  <c r="Q616" i="7"/>
  <c r="N612" i="7"/>
  <c r="Q612" i="7"/>
  <c r="N510" i="7"/>
  <c r="Q510" i="7"/>
  <c r="N462" i="7"/>
  <c r="Q462" i="7"/>
  <c r="N421" i="7"/>
  <c r="Q421" i="7"/>
  <c r="N348" i="7"/>
  <c r="Q348" i="7"/>
  <c r="N301" i="7"/>
  <c r="Q301" i="7"/>
  <c r="N267" i="7"/>
  <c r="Q267" i="7"/>
  <c r="N240" i="7"/>
  <c r="Q240" i="7"/>
  <c r="N208" i="7"/>
  <c r="Q208" i="7"/>
  <c r="N492" i="7"/>
  <c r="Q492" i="7"/>
  <c r="N422" i="7"/>
  <c r="Q422" i="7"/>
  <c r="N379" i="7"/>
  <c r="Q379" i="7"/>
  <c r="N302" i="7"/>
  <c r="Q302" i="7"/>
  <c r="N247" i="7"/>
  <c r="Q247" i="7"/>
  <c r="N200" i="7"/>
  <c r="Q200" i="7"/>
  <c r="N261" i="7"/>
  <c r="Q261" i="7"/>
  <c r="N411" i="7"/>
  <c r="Q411" i="7"/>
  <c r="N335" i="7"/>
  <c r="Q335" i="7"/>
  <c r="N485" i="7"/>
  <c r="Q485" i="7"/>
  <c r="N295" i="7"/>
  <c r="Q295" i="7"/>
  <c r="N484" i="7"/>
  <c r="Q484" i="7"/>
  <c r="Q408" i="7"/>
  <c r="N602" i="7"/>
  <c r="Q602" i="7"/>
  <c r="N280" i="7"/>
  <c r="Q280" i="7"/>
  <c r="N480" i="7"/>
  <c r="Q480" i="7"/>
  <c r="N279" i="7"/>
  <c r="Q279" i="7"/>
  <c r="N629" i="7"/>
  <c r="Q629" i="7"/>
  <c r="N440" i="7"/>
  <c r="Q440" i="7"/>
  <c r="N477" i="7"/>
  <c r="Q477" i="7"/>
  <c r="Q353" i="7"/>
  <c r="N214" i="7"/>
  <c r="Q214" i="7"/>
  <c r="N627" i="7"/>
  <c r="Q627" i="7"/>
  <c r="N362" i="7"/>
  <c r="Q362" i="7"/>
  <c r="N226" i="7"/>
  <c r="Q226" i="7"/>
  <c r="Q351" i="7"/>
  <c r="N438" i="7"/>
  <c r="Q438" i="7"/>
  <c r="N284" i="7"/>
  <c r="Q284" i="7"/>
  <c r="Q474" i="7"/>
  <c r="N316" i="7"/>
  <c r="Q316" i="7"/>
  <c r="N432" i="7"/>
  <c r="Q432" i="7"/>
  <c r="N209" i="7"/>
  <c r="Q209" i="7"/>
  <c r="N500" i="7"/>
  <c r="Q500" i="7"/>
  <c r="N219" i="7"/>
  <c r="Q219" i="7"/>
  <c r="N467" i="7"/>
  <c r="Q467" i="7"/>
  <c r="N311" i="7"/>
  <c r="Q311" i="7"/>
  <c r="N466" i="7"/>
  <c r="Q466" i="7"/>
  <c r="N310" i="7"/>
  <c r="Q310" i="7"/>
  <c r="Q383" i="7"/>
  <c r="N465" i="7"/>
  <c r="Q465" i="7"/>
  <c r="N604" i="7"/>
  <c r="Q604" i="7"/>
  <c r="N611" i="7"/>
  <c r="Q611" i="7"/>
  <c r="N509" i="7"/>
  <c r="Q509" i="7"/>
  <c r="N459" i="7"/>
  <c r="Q459" i="7"/>
  <c r="N418" i="7"/>
  <c r="Q418" i="7"/>
  <c r="N382" i="7"/>
  <c r="Q382" i="7"/>
  <c r="N347" i="7"/>
  <c r="Q347" i="7"/>
  <c r="N300" i="7"/>
  <c r="Q300" i="7"/>
  <c r="N266" i="7"/>
  <c r="Q266" i="7"/>
  <c r="N241" i="7"/>
  <c r="Q241" i="7"/>
  <c r="N203" i="7"/>
  <c r="Q203" i="7"/>
  <c r="N420" i="7"/>
  <c r="Q420" i="7"/>
  <c r="Q337" i="7"/>
  <c r="N338" i="7"/>
  <c r="Q338" i="7"/>
  <c r="N487" i="7"/>
  <c r="Q487" i="7"/>
  <c r="N288" i="7"/>
  <c r="Q288" i="7"/>
  <c r="N285" i="7"/>
  <c r="Q285" i="7"/>
  <c r="N332" i="7"/>
  <c r="Q332" i="7"/>
  <c r="N259" i="7"/>
  <c r="Q259" i="7"/>
  <c r="N327" i="7"/>
  <c r="Q327" i="7"/>
  <c r="N638" i="7"/>
  <c r="Q638" i="7"/>
  <c r="N445" i="7"/>
  <c r="Q445" i="7"/>
  <c r="N444" i="7"/>
  <c r="Q444" i="7"/>
  <c r="N635" i="7"/>
  <c r="Q635" i="7"/>
  <c r="N227" i="7"/>
  <c r="Q227" i="7"/>
  <c r="N403" i="7"/>
  <c r="Q403" i="7"/>
  <c r="N400" i="7"/>
  <c r="Q400" i="7"/>
  <c r="N254" i="7"/>
  <c r="Q254" i="7"/>
  <c r="Q476" i="7"/>
  <c r="N595" i="7"/>
  <c r="Q595" i="7"/>
  <c r="N626" i="7"/>
  <c r="Q626" i="7"/>
  <c r="N397" i="7"/>
  <c r="Q397" i="7"/>
  <c r="N274" i="7"/>
  <c r="Q274" i="7"/>
  <c r="Q225" i="7"/>
  <c r="N504" i="7"/>
  <c r="Q504" i="7"/>
  <c r="Q436" i="7"/>
  <c r="N313" i="7"/>
  <c r="Q313" i="7"/>
  <c r="N503" i="7"/>
  <c r="Q503" i="7"/>
  <c r="N346" i="7"/>
  <c r="Q346" i="7"/>
  <c r="N207" i="7"/>
  <c r="Q207" i="7"/>
  <c r="N475" i="7"/>
  <c r="Q475" i="7"/>
  <c r="N357" i="7"/>
  <c r="Q357" i="7"/>
  <c r="N246" i="7"/>
  <c r="Q246" i="7"/>
  <c r="N471" i="7"/>
  <c r="Q471" i="7"/>
  <c r="N388" i="7"/>
  <c r="Q388" i="7"/>
  <c r="N273" i="7"/>
  <c r="Q273" i="7"/>
  <c r="N618" i="7"/>
  <c r="Q618" i="7"/>
  <c r="N342" i="7"/>
  <c r="Q342" i="7"/>
  <c r="N306" i="7"/>
  <c r="Q306" i="7"/>
  <c r="N211" i="7"/>
  <c r="Q211" i="7"/>
  <c r="N464" i="7"/>
  <c r="Q464" i="7"/>
  <c r="N513" i="7"/>
  <c r="Q513" i="7"/>
  <c r="N352" i="7"/>
  <c r="Q352" i="7"/>
  <c r="N610" i="7"/>
  <c r="Q610" i="7"/>
  <c r="N299" i="7"/>
  <c r="Q299" i="7"/>
  <c r="Q265" i="7"/>
  <c r="N237" i="7"/>
  <c r="Q237" i="7"/>
  <c r="N490" i="7"/>
  <c r="Q490" i="7"/>
  <c r="N419" i="7"/>
  <c r="Q419" i="7"/>
  <c r="N372" i="7"/>
  <c r="Q372" i="7"/>
  <c r="N334" i="7"/>
  <c r="Q334" i="7"/>
  <c r="N292" i="7"/>
  <c r="Q292" i="7"/>
  <c r="N238" i="7"/>
  <c r="Q238" i="7"/>
  <c r="N413" i="7"/>
  <c r="Q413" i="7"/>
  <c r="N414" i="7"/>
  <c r="Q414" i="7"/>
  <c r="N296" i="7"/>
  <c r="Q296" i="7"/>
  <c r="N501" i="7"/>
  <c r="Q501" i="7"/>
  <c r="N636" i="7"/>
  <c r="Q636" i="7"/>
  <c r="N446" i="7"/>
  <c r="Q446" i="7"/>
  <c r="N330" i="7"/>
  <c r="Q330" i="7"/>
  <c r="N323" i="7"/>
  <c r="Q323" i="7"/>
  <c r="N637" i="7"/>
  <c r="Q637" i="7"/>
  <c r="N325" i="7"/>
  <c r="Q325" i="7"/>
  <c r="Q515" i="7"/>
  <c r="N326" i="7"/>
  <c r="Q326" i="7"/>
  <c r="N443" i="7"/>
  <c r="Q443" i="7"/>
  <c r="N277" i="7"/>
  <c r="Q277" i="7"/>
  <c r="N486" i="7"/>
  <c r="Q486" i="7"/>
  <c r="N286" i="7"/>
  <c r="Q286" i="7"/>
  <c r="N505" i="7"/>
  <c r="Q505" i="7"/>
  <c r="N212" i="7"/>
  <c r="Q212" i="7"/>
  <c r="N592" i="7"/>
  <c r="N605" i="7"/>
  <c r="Q605" i="7"/>
  <c r="N472" i="7"/>
  <c r="Q472" i="7"/>
  <c r="N270" i="7"/>
  <c r="Q270" i="7"/>
  <c r="N603" i="7"/>
  <c r="Q603" i="7"/>
  <c r="Q309" i="7"/>
  <c r="N428" i="7"/>
  <c r="Q428" i="7"/>
  <c r="N619" i="7"/>
  <c r="Q619" i="7"/>
  <c r="N517" i="7"/>
  <c r="Q517" i="7"/>
  <c r="N391" i="7"/>
  <c r="Q391" i="7"/>
  <c r="N598" i="7"/>
  <c r="Q598" i="7"/>
  <c r="N305" i="7"/>
  <c r="Q305" i="7"/>
  <c r="N202" i="7"/>
  <c r="Q202" i="7"/>
  <c r="N608" i="7"/>
  <c r="Q608" i="7"/>
  <c r="N378" i="7"/>
  <c r="Q378" i="7"/>
  <c r="Q264" i="7"/>
  <c r="N198" i="7"/>
  <c r="Q198" i="7"/>
  <c r="N488" i="7"/>
  <c r="Q488" i="7"/>
  <c r="N456" i="7"/>
  <c r="Q456" i="7"/>
  <c r="N333" i="7"/>
  <c r="Q333" i="7"/>
  <c r="N234" i="7"/>
  <c r="Q234" i="7"/>
  <c r="S632" i="7"/>
  <c r="T632" i="7" s="1"/>
  <c r="U632" i="7" s="1"/>
  <c r="S630" i="7"/>
  <c r="S610" i="7"/>
  <c r="T610" i="7" s="1"/>
  <c r="U610" i="7" s="1"/>
  <c r="S590" i="7"/>
  <c r="U590" i="7" s="1"/>
  <c r="S570" i="7"/>
  <c r="S550" i="7"/>
  <c r="S530" i="7"/>
  <c r="S510" i="7"/>
  <c r="T510" i="7" s="1"/>
  <c r="U510" i="7" s="1"/>
  <c r="S490" i="7"/>
  <c r="T490" i="7" s="1"/>
  <c r="U490" i="7" s="1"/>
  <c r="S470" i="7"/>
  <c r="T470" i="7" s="1"/>
  <c r="U470" i="7" s="1"/>
  <c r="S450" i="7"/>
  <c r="T450" i="7" s="1"/>
  <c r="U450" i="7" s="1"/>
  <c r="S430" i="7"/>
  <c r="T430" i="7" s="1"/>
  <c r="U430" i="7" s="1"/>
  <c r="S410" i="7"/>
  <c r="T410" i="7" s="1"/>
  <c r="U410" i="7" s="1"/>
  <c r="S390" i="7"/>
  <c r="T390" i="7" s="1"/>
  <c r="U390" i="7" s="1"/>
  <c r="S370" i="7"/>
  <c r="T370" i="7" s="1"/>
  <c r="U370" i="7" s="1"/>
  <c r="S350" i="7"/>
  <c r="T350" i="7" s="1"/>
  <c r="U350" i="7" s="1"/>
  <c r="S330" i="7"/>
  <c r="T330" i="7" s="1"/>
  <c r="U330" i="7" s="1"/>
  <c r="S310" i="7"/>
  <c r="T310" i="7" s="1"/>
  <c r="U310" i="7" s="1"/>
  <c r="S290" i="7"/>
  <c r="T290" i="7" s="1"/>
  <c r="U290" i="7" s="1"/>
  <c r="S270" i="7"/>
  <c r="T270" i="7" s="1"/>
  <c r="U270" i="7" s="1"/>
  <c r="S250" i="7"/>
  <c r="T250" i="7" s="1"/>
  <c r="U250" i="7" s="1"/>
  <c r="S230" i="7"/>
  <c r="T230" i="7" s="1"/>
  <c r="U230" i="7" s="1"/>
  <c r="S210" i="7"/>
  <c r="T210" i="7" s="1"/>
  <c r="U210" i="7" s="1"/>
  <c r="S190" i="7"/>
  <c r="T190" i="7" s="1"/>
  <c r="U190" i="7" s="1"/>
  <c r="S170" i="7"/>
  <c r="T170" i="7" s="1"/>
  <c r="U170" i="7" s="1"/>
  <c r="S150" i="7"/>
  <c r="T150" i="7" s="1"/>
  <c r="U150" i="7" s="1"/>
  <c r="S130" i="7"/>
  <c r="T130" i="7" s="1"/>
  <c r="U130" i="7" s="1"/>
  <c r="S110" i="7"/>
  <c r="T110" i="7" s="1"/>
  <c r="U110" i="7" s="1"/>
  <c r="S90" i="7"/>
  <c r="U90" i="7" s="1"/>
  <c r="S70" i="7"/>
  <c r="T70" i="7" s="1"/>
  <c r="U70" i="7" s="1"/>
  <c r="S50" i="7"/>
  <c r="T50" i="7" s="1"/>
  <c r="U50" i="7" s="1"/>
  <c r="S30" i="7"/>
  <c r="T30" i="7" s="1"/>
  <c r="U30" i="7" s="1"/>
  <c r="S633" i="7"/>
  <c r="S631" i="7"/>
  <c r="S629" i="7"/>
  <c r="S627" i="7"/>
  <c r="S628" i="7"/>
  <c r="S612" i="7"/>
  <c r="T612" i="7" s="1"/>
  <c r="U612" i="7" s="1"/>
  <c r="S592" i="7"/>
  <c r="S572" i="7"/>
  <c r="S552" i="7"/>
  <c r="S532" i="7"/>
  <c r="S492" i="7"/>
  <c r="T492" i="7" s="1"/>
  <c r="U492" i="7" s="1"/>
  <c r="S472" i="7"/>
  <c r="T472" i="7" s="1"/>
  <c r="U472" i="7" s="1"/>
  <c r="S332" i="7"/>
  <c r="T332" i="7" s="1"/>
  <c r="U332" i="7" s="1"/>
  <c r="S312" i="7"/>
  <c r="T312" i="7" s="1"/>
  <c r="U312" i="7" s="1"/>
  <c r="S292" i="7"/>
  <c r="T292" i="7" s="1"/>
  <c r="U292" i="7" s="1"/>
  <c r="S272" i="7"/>
  <c r="T272" i="7" s="1"/>
  <c r="U272" i="7" s="1"/>
  <c r="S252" i="7"/>
  <c r="T252" i="7" s="1"/>
  <c r="U252" i="7" s="1"/>
  <c r="S9" i="7"/>
  <c r="T9" i="7" s="1"/>
  <c r="U9" i="7" s="1"/>
  <c r="S232" i="7"/>
  <c r="T232" i="7" s="1"/>
  <c r="U232" i="7" s="1"/>
  <c r="S212" i="7"/>
  <c r="U212" i="7" s="1"/>
  <c r="S192" i="7"/>
  <c r="T192" i="7" s="1"/>
  <c r="U192" i="7" s="1"/>
  <c r="S172" i="7"/>
  <c r="T172" i="7" s="1"/>
  <c r="U172" i="7" s="1"/>
  <c r="S152" i="7"/>
  <c r="T152" i="7" s="1"/>
  <c r="U152" i="7" s="1"/>
  <c r="S132" i="7"/>
  <c r="T132" i="7" s="1"/>
  <c r="U132" i="7" s="1"/>
  <c r="S112" i="7"/>
  <c r="T112" i="7" s="1"/>
  <c r="S92" i="7"/>
  <c r="T92" i="7" s="1"/>
  <c r="U92" i="7" s="1"/>
  <c r="N639" i="7"/>
  <c r="S72" i="7"/>
  <c r="S31" i="7"/>
  <c r="T31" i="7" s="1"/>
  <c r="U31" i="7" s="1"/>
  <c r="S11" i="7"/>
  <c r="T11" i="7" s="1"/>
  <c r="U11" i="7" s="1"/>
  <c r="S52" i="7"/>
  <c r="T52" i="7" s="1"/>
  <c r="U52" i="7" s="1"/>
  <c r="S32" i="7"/>
  <c r="U32" i="7" s="1"/>
  <c r="S12" i="7"/>
  <c r="T12" i="7" s="1"/>
  <c r="U12" i="7" s="1"/>
  <c r="S615" i="7"/>
  <c r="S595" i="7"/>
  <c r="S575" i="7"/>
  <c r="S555" i="7"/>
  <c r="S535" i="7"/>
  <c r="S475" i="7"/>
  <c r="S455" i="7"/>
  <c r="S435" i="7"/>
  <c r="S415" i="7"/>
  <c r="S395" i="7"/>
  <c r="S375" i="7"/>
  <c r="S355" i="7"/>
  <c r="S335" i="7"/>
  <c r="S315" i="7"/>
  <c r="S295" i="7"/>
  <c r="S275" i="7"/>
  <c r="S255" i="7"/>
  <c r="S235" i="7"/>
  <c r="S215" i="7"/>
  <c r="S195" i="7"/>
  <c r="S175" i="7"/>
  <c r="S155" i="7"/>
  <c r="S135" i="7"/>
  <c r="S115" i="7"/>
  <c r="S95" i="7"/>
  <c r="S75" i="7"/>
  <c r="S55" i="7"/>
  <c r="N206" i="7"/>
  <c r="S614" i="7"/>
  <c r="S594" i="7"/>
  <c r="S574" i="7"/>
  <c r="S34" i="7"/>
  <c r="S14" i="7"/>
  <c r="S613" i="7"/>
  <c r="S593" i="7"/>
  <c r="S573" i="7"/>
  <c r="S553" i="7"/>
  <c r="S533" i="7"/>
  <c r="S513" i="7"/>
  <c r="S413" i="7"/>
  <c r="S393" i="7"/>
  <c r="S373" i="7"/>
  <c r="S353" i="7"/>
  <c r="S333" i="7"/>
  <c r="S313" i="7"/>
  <c r="S293" i="7"/>
  <c r="S273" i="7"/>
  <c r="S253" i="7"/>
  <c r="S233" i="7"/>
  <c r="S213" i="7"/>
  <c r="S193" i="7"/>
  <c r="S173" i="7"/>
  <c r="S153" i="7"/>
  <c r="S133" i="7"/>
  <c r="S113" i="7"/>
  <c r="S93" i="7"/>
  <c r="S73" i="7"/>
  <c r="S33" i="7"/>
  <c r="S13" i="7"/>
  <c r="S28" i="7"/>
  <c r="S35" i="7"/>
  <c r="S554" i="7"/>
  <c r="S534" i="7"/>
  <c r="S494" i="7"/>
  <c r="S474" i="7"/>
  <c r="S454" i="7"/>
  <c r="S434" i="7"/>
  <c r="S414" i="7"/>
  <c r="S452" i="7"/>
  <c r="S551" i="7"/>
  <c r="S531" i="7"/>
  <c r="S511" i="7"/>
  <c r="S491" i="7"/>
  <c r="S471" i="7"/>
  <c r="S411" i="7"/>
  <c r="S391" i="7"/>
  <c r="S166" i="7"/>
  <c r="S619" i="7"/>
  <c r="S599" i="7"/>
  <c r="S579" i="7"/>
  <c r="S559" i="7"/>
  <c r="S539" i="7"/>
  <c r="S519" i="7"/>
  <c r="S499" i="7"/>
  <c r="S479" i="7"/>
  <c r="S459" i="7"/>
  <c r="S439" i="7"/>
  <c r="S419" i="7"/>
  <c r="S399" i="7"/>
  <c r="S379" i="7"/>
  <c r="S359" i="7"/>
  <c r="S339" i="7"/>
  <c r="S319" i="7"/>
  <c r="S299" i="7"/>
  <c r="S279" i="7"/>
  <c r="S259" i="7"/>
  <c r="S239" i="7"/>
  <c r="S219" i="7"/>
  <c r="S199" i="7"/>
  <c r="S179" i="7"/>
  <c r="S159" i="7"/>
  <c r="S139" i="7"/>
  <c r="S119" i="7"/>
  <c r="S99" i="7"/>
  <c r="S79" i="7"/>
  <c r="S59" i="7"/>
  <c r="S39" i="7"/>
  <c r="S19" i="7"/>
  <c r="S616" i="7"/>
  <c r="S596" i="7"/>
  <c r="S556" i="7"/>
  <c r="S536" i="7"/>
  <c r="S516" i="7"/>
  <c r="S496" i="7"/>
  <c r="S476" i="7"/>
  <c r="S456" i="7"/>
  <c r="S436" i="7"/>
  <c r="S416" i="7"/>
  <c r="S396" i="7"/>
  <c r="S376" i="7"/>
  <c r="S356" i="7"/>
  <c r="S336" i="7"/>
  <c r="S316" i="7"/>
  <c r="S296" i="7"/>
  <c r="S276" i="7"/>
  <c r="S256" i="7"/>
  <c r="S236" i="7"/>
  <c r="S216" i="7"/>
  <c r="S196" i="7"/>
  <c r="S15" i="7"/>
  <c r="S394" i="7"/>
  <c r="S374" i="7"/>
  <c r="S354" i="7"/>
  <c r="S334" i="7"/>
  <c r="S493" i="7"/>
  <c r="S512" i="7"/>
  <c r="S432" i="7"/>
  <c r="S412" i="7"/>
  <c r="S431" i="7"/>
  <c r="S371" i="7"/>
  <c r="S351" i="7"/>
  <c r="S331" i="7"/>
  <c r="S311" i="7"/>
  <c r="S291" i="7"/>
  <c r="S29" i="7"/>
  <c r="S27" i="7"/>
  <c r="S589" i="7"/>
  <c r="S489" i="7"/>
  <c r="S369" i="7"/>
  <c r="S269" i="7"/>
  <c r="S189" i="7"/>
  <c r="S49" i="7"/>
  <c r="S568" i="7"/>
  <c r="S448" i="7"/>
  <c r="S348" i="7"/>
  <c r="S268" i="7"/>
  <c r="S208" i="7"/>
  <c r="S68" i="7"/>
  <c r="S607" i="7"/>
  <c r="S547" i="7"/>
  <c r="S447" i="7"/>
  <c r="S347" i="7"/>
  <c r="S227" i="7"/>
  <c r="S107" i="7"/>
  <c r="S569" i="7"/>
  <c r="S509" i="7"/>
  <c r="S429" i="7"/>
  <c r="S329" i="7"/>
  <c r="S249" i="7"/>
  <c r="S169" i="7"/>
  <c r="S89" i="7"/>
  <c r="S528" i="7"/>
  <c r="S468" i="7"/>
  <c r="S388" i="7"/>
  <c r="S308" i="7"/>
  <c r="S228" i="7"/>
  <c r="S48" i="7"/>
  <c r="S527" i="7"/>
  <c r="S467" i="7"/>
  <c r="S367" i="7"/>
  <c r="S287" i="7"/>
  <c r="S187" i="7"/>
  <c r="S67" i="7"/>
  <c r="S549" i="7"/>
  <c r="S469" i="7"/>
  <c r="S389" i="7"/>
  <c r="S309" i="7"/>
  <c r="S209" i="7"/>
  <c r="S69" i="7"/>
  <c r="S608" i="7"/>
  <c r="S548" i="7"/>
  <c r="S488" i="7"/>
  <c r="S408" i="7"/>
  <c r="S328" i="7"/>
  <c r="S248" i="7"/>
  <c r="S188" i="7"/>
  <c r="S88" i="7"/>
  <c r="S567" i="7"/>
  <c r="S507" i="7"/>
  <c r="S427" i="7"/>
  <c r="S387" i="7"/>
  <c r="S327" i="7"/>
  <c r="S307" i="7"/>
  <c r="S247" i="7"/>
  <c r="S207" i="7"/>
  <c r="S87" i="7"/>
  <c r="S409" i="7"/>
  <c r="S168" i="7"/>
  <c r="S167" i="7"/>
  <c r="S129" i="7"/>
  <c r="S128" i="7"/>
  <c r="S127" i="7"/>
  <c r="S148" i="7"/>
  <c r="S147" i="7"/>
  <c r="S609" i="7"/>
  <c r="S529" i="7"/>
  <c r="S449" i="7"/>
  <c r="S349" i="7"/>
  <c r="S289" i="7"/>
  <c r="S229" i="7"/>
  <c r="S149" i="7"/>
  <c r="S109" i="7"/>
  <c r="S588" i="7"/>
  <c r="S508" i="7"/>
  <c r="S428" i="7"/>
  <c r="S368" i="7"/>
  <c r="S288" i="7"/>
  <c r="S108" i="7"/>
  <c r="S587" i="7"/>
  <c r="S487" i="7"/>
  <c r="S407" i="7"/>
  <c r="S267" i="7"/>
  <c r="S47" i="7"/>
  <c r="S546" i="7"/>
  <c r="S386" i="7"/>
  <c r="S246" i="7"/>
  <c r="S46" i="7"/>
  <c r="S565" i="7"/>
  <c r="S485" i="7"/>
  <c r="S425" i="7"/>
  <c r="S345" i="7"/>
  <c r="S285" i="7"/>
  <c r="S165" i="7"/>
  <c r="S85" i="7"/>
  <c r="S504" i="7"/>
  <c r="S324" i="7"/>
  <c r="S64" i="7"/>
  <c r="S623" i="7"/>
  <c r="S423" i="7"/>
  <c r="S283" i="7"/>
  <c r="S163" i="7"/>
  <c r="S502" i="7"/>
  <c r="S322" i="7"/>
  <c r="S142" i="7"/>
  <c r="S621" i="7"/>
  <c r="S601" i="7"/>
  <c r="S581" i="7"/>
  <c r="S561" i="7"/>
  <c r="S541" i="7"/>
  <c r="S521" i="7"/>
  <c r="S501" i="7"/>
  <c r="S481" i="7"/>
  <c r="S461" i="7"/>
  <c r="S441" i="7"/>
  <c r="S421" i="7"/>
  <c r="S401" i="7"/>
  <c r="S381" i="7"/>
  <c r="S361" i="7"/>
  <c r="S341" i="7"/>
  <c r="S321" i="7"/>
  <c r="S301" i="7"/>
  <c r="S281" i="7"/>
  <c r="S261" i="7"/>
  <c r="S241" i="7"/>
  <c r="S221" i="7"/>
  <c r="S201" i="7"/>
  <c r="S181" i="7"/>
  <c r="S161" i="7"/>
  <c r="S141" i="7"/>
  <c r="S121" i="7"/>
  <c r="S101" i="7"/>
  <c r="S81" i="7"/>
  <c r="S61" i="7"/>
  <c r="S41" i="7"/>
  <c r="S21" i="7"/>
  <c r="S620" i="7"/>
  <c r="S600" i="7"/>
  <c r="S580" i="7"/>
  <c r="S560" i="7"/>
  <c r="S540" i="7"/>
  <c r="S520" i="7"/>
  <c r="S500" i="7"/>
  <c r="S480" i="7"/>
  <c r="S460" i="7"/>
  <c r="S440" i="7"/>
  <c r="S420" i="7"/>
  <c r="S400" i="7"/>
  <c r="S380" i="7"/>
  <c r="S360" i="7"/>
  <c r="S340" i="7"/>
  <c r="S320" i="7"/>
  <c r="S300" i="7"/>
  <c r="S280" i="7"/>
  <c r="S260" i="7"/>
  <c r="S240" i="7"/>
  <c r="S220" i="7"/>
  <c r="S200" i="7"/>
  <c r="S180" i="7"/>
  <c r="S160" i="7"/>
  <c r="S140" i="7"/>
  <c r="S120" i="7"/>
  <c r="S100" i="7"/>
  <c r="S80" i="7"/>
  <c r="S60" i="7"/>
  <c r="S40" i="7"/>
  <c r="S20" i="7"/>
  <c r="S606" i="7"/>
  <c r="S506" i="7"/>
  <c r="S406" i="7"/>
  <c r="S326" i="7"/>
  <c r="S206" i="7"/>
  <c r="S126" i="7"/>
  <c r="S625" i="7"/>
  <c r="S505" i="7"/>
  <c r="S385" i="7"/>
  <c r="S225" i="7"/>
  <c r="S45" i="7"/>
  <c r="S624" i="7"/>
  <c r="S464" i="7"/>
  <c r="S264" i="7"/>
  <c r="S24" i="7"/>
  <c r="S603" i="7"/>
  <c r="S403" i="7"/>
  <c r="S223" i="7"/>
  <c r="S103" i="7"/>
  <c r="S622" i="7"/>
  <c r="S482" i="7"/>
  <c r="S342" i="7"/>
  <c r="S162" i="7"/>
  <c r="S558" i="7"/>
  <c r="S378" i="7"/>
  <c r="S18" i="7"/>
  <c r="S617" i="7"/>
  <c r="S597" i="7"/>
  <c r="S577" i="7"/>
  <c r="S557" i="7"/>
  <c r="S537" i="7"/>
  <c r="S517" i="7"/>
  <c r="S497" i="7"/>
  <c r="S477" i="7"/>
  <c r="S457" i="7"/>
  <c r="S437" i="7"/>
  <c r="S417" i="7"/>
  <c r="S397" i="7"/>
  <c r="S377" i="7"/>
  <c r="S357" i="7"/>
  <c r="S337" i="7"/>
  <c r="S317" i="7"/>
  <c r="S297" i="7"/>
  <c r="S277" i="7"/>
  <c r="S257" i="7"/>
  <c r="S237" i="7"/>
  <c r="S217" i="7"/>
  <c r="S197" i="7"/>
  <c r="S177" i="7"/>
  <c r="S157" i="7"/>
  <c r="S137" i="7"/>
  <c r="S117" i="7"/>
  <c r="S97" i="7"/>
  <c r="S77" i="7"/>
  <c r="S57" i="7"/>
  <c r="S37" i="7"/>
  <c r="S17" i="7"/>
  <c r="S566" i="7"/>
  <c r="S426" i="7"/>
  <c r="S286" i="7"/>
  <c r="S86" i="7"/>
  <c r="S585" i="7"/>
  <c r="S445" i="7"/>
  <c r="S305" i="7"/>
  <c r="S185" i="7"/>
  <c r="S125" i="7"/>
  <c r="S584" i="7"/>
  <c r="S444" i="7"/>
  <c r="S304" i="7"/>
  <c r="S184" i="7"/>
  <c r="S144" i="7"/>
  <c r="S583" i="7"/>
  <c r="S463" i="7"/>
  <c r="S323" i="7"/>
  <c r="S63" i="7"/>
  <c r="S522" i="7"/>
  <c r="S362" i="7"/>
  <c r="S202" i="7"/>
  <c r="S102" i="7"/>
  <c r="S598" i="7"/>
  <c r="S458" i="7"/>
  <c r="S318" i="7"/>
  <c r="S38" i="7"/>
  <c r="S576" i="7"/>
  <c r="S176" i="7"/>
  <c r="S156" i="7"/>
  <c r="S136" i="7"/>
  <c r="S116" i="7"/>
  <c r="S96" i="7"/>
  <c r="S76" i="7"/>
  <c r="S56" i="7"/>
  <c r="S36" i="7"/>
  <c r="S16" i="7"/>
  <c r="S586" i="7"/>
  <c r="S446" i="7"/>
  <c r="S266" i="7"/>
  <c r="S66" i="7"/>
  <c r="S545" i="7"/>
  <c r="S365" i="7"/>
  <c r="S205" i="7"/>
  <c r="S65" i="7"/>
  <c r="S564" i="7"/>
  <c r="S364" i="7"/>
  <c r="S204" i="7"/>
  <c r="S84" i="7"/>
  <c r="S483" i="7"/>
  <c r="S303" i="7"/>
  <c r="S23" i="7"/>
  <c r="S542" i="7"/>
  <c r="S402" i="7"/>
  <c r="S242" i="7"/>
  <c r="S42" i="7"/>
  <c r="S618" i="7"/>
  <c r="S478" i="7"/>
  <c r="S298" i="7"/>
  <c r="S58" i="7"/>
  <c r="S515" i="7"/>
  <c r="S495" i="7"/>
  <c r="S526" i="7"/>
  <c r="S466" i="7"/>
  <c r="S346" i="7"/>
  <c r="S226" i="7"/>
  <c r="S106" i="7"/>
  <c r="S525" i="7"/>
  <c r="S405" i="7"/>
  <c r="S265" i="7"/>
  <c r="S25" i="7"/>
  <c r="S604" i="7"/>
  <c r="S384" i="7"/>
  <c r="S44" i="7"/>
  <c r="S563" i="7"/>
  <c r="S503" i="7"/>
  <c r="S383" i="7"/>
  <c r="S243" i="7"/>
  <c r="S123" i="7"/>
  <c r="S462" i="7"/>
  <c r="S302" i="7"/>
  <c r="S182" i="7"/>
  <c r="S122" i="7"/>
  <c r="S538" i="7"/>
  <c r="S418" i="7"/>
  <c r="S238" i="7"/>
  <c r="S138" i="7"/>
  <c r="S514" i="7"/>
  <c r="S314" i="7"/>
  <c r="S294" i="7"/>
  <c r="S274" i="7"/>
  <c r="S254" i="7"/>
  <c r="S234" i="7"/>
  <c r="S214" i="7"/>
  <c r="S194" i="7"/>
  <c r="S174" i="7"/>
  <c r="S154" i="7"/>
  <c r="S134" i="7"/>
  <c r="S114" i="7"/>
  <c r="S94" i="7"/>
  <c r="S74" i="7"/>
  <c r="S54" i="7"/>
  <c r="S626" i="7"/>
  <c r="S486" i="7"/>
  <c r="S366" i="7"/>
  <c r="S306" i="7"/>
  <c r="S186" i="7"/>
  <c r="S146" i="7"/>
  <c r="S605" i="7"/>
  <c r="S465" i="7"/>
  <c r="S325" i="7"/>
  <c r="S245" i="7"/>
  <c r="S145" i="7"/>
  <c r="S105" i="7"/>
  <c r="S524" i="7"/>
  <c r="S424" i="7"/>
  <c r="S284" i="7"/>
  <c r="S104" i="7"/>
  <c r="S543" i="7"/>
  <c r="S363" i="7"/>
  <c r="S183" i="7"/>
  <c r="S43" i="7"/>
  <c r="S602" i="7"/>
  <c r="S442" i="7"/>
  <c r="S282" i="7"/>
  <c r="S22" i="7"/>
  <c r="S7" i="7"/>
  <c r="S8" i="7"/>
  <c r="S518" i="7"/>
  <c r="S398" i="7"/>
  <c r="S258" i="7"/>
  <c r="S118" i="7"/>
  <c r="S473" i="7"/>
  <c r="S453" i="7"/>
  <c r="S433" i="7"/>
  <c r="S53" i="7"/>
  <c r="S26" i="7"/>
  <c r="S484" i="7"/>
  <c r="S344" i="7"/>
  <c r="S224" i="7"/>
  <c r="S164" i="7"/>
  <c r="S523" i="7"/>
  <c r="S343" i="7"/>
  <c r="S203" i="7"/>
  <c r="S143" i="7"/>
  <c r="S582" i="7"/>
  <c r="S422" i="7"/>
  <c r="S262" i="7"/>
  <c r="S62" i="7"/>
  <c r="S498" i="7"/>
  <c r="S338" i="7"/>
  <c r="S98" i="7"/>
  <c r="S392" i="7"/>
  <c r="S372" i="7"/>
  <c r="S352" i="7"/>
  <c r="S544" i="7"/>
  <c r="S404" i="7"/>
  <c r="S244" i="7"/>
  <c r="S124" i="7"/>
  <c r="S443" i="7"/>
  <c r="S263" i="7"/>
  <c r="S83" i="7"/>
  <c r="S562" i="7"/>
  <c r="S382" i="7"/>
  <c r="S222" i="7"/>
  <c r="S82" i="7"/>
  <c r="S578" i="7"/>
  <c r="S438" i="7"/>
  <c r="S358" i="7"/>
  <c r="S278" i="7"/>
  <c r="S218" i="7"/>
  <c r="S198" i="7"/>
  <c r="S178" i="7"/>
  <c r="S158" i="7"/>
  <c r="S78" i="7"/>
  <c r="S611" i="7"/>
  <c r="S591" i="7"/>
  <c r="S571" i="7"/>
  <c r="S451" i="7"/>
  <c r="S271" i="7"/>
  <c r="S251" i="7"/>
  <c r="S231" i="7"/>
  <c r="S211" i="7"/>
  <c r="S191" i="7"/>
  <c r="S171" i="7"/>
  <c r="S151" i="7"/>
  <c r="S131" i="7"/>
  <c r="S111" i="7"/>
  <c r="S91" i="7"/>
  <c r="S71" i="7"/>
  <c r="S51" i="7"/>
  <c r="N402" i="7"/>
  <c r="N312" i="7"/>
  <c r="N175" i="7"/>
  <c r="Q112" i="7"/>
  <c r="Q113" i="7"/>
  <c r="Q156" i="7"/>
  <c r="N424" i="7"/>
  <c r="N166" i="7"/>
  <c r="N450" i="7"/>
  <c r="N154" i="7"/>
  <c r="N374" i="7"/>
  <c r="N196" i="7"/>
  <c r="N289" i="7"/>
  <c r="N257" i="7"/>
  <c r="N399" i="7"/>
  <c r="N331" i="7"/>
  <c r="N329" i="7"/>
  <c r="N393" i="7"/>
  <c r="N228" i="7"/>
  <c r="N398" i="7"/>
  <c r="N628" i="7"/>
  <c r="N508" i="7"/>
  <c r="N425" i="7"/>
  <c r="N328" i="7"/>
  <c r="N221" i="7"/>
  <c r="N493" i="7"/>
  <c r="N282" i="7"/>
  <c r="N426" i="7"/>
  <c r="N189" i="7"/>
  <c r="N394" i="7"/>
  <c r="N349" i="7"/>
  <c r="N317" i="7"/>
  <c r="N437" i="7"/>
  <c r="N315" i="7"/>
  <c r="N272" i="7"/>
  <c r="N258" i="7"/>
  <c r="Q43" i="7"/>
  <c r="N307" i="7"/>
  <c r="N213" i="7"/>
  <c r="N112" i="7"/>
  <c r="N147" i="7"/>
  <c r="Q95" i="7"/>
  <c r="N375" i="7"/>
  <c r="N276" i="7"/>
  <c r="N46" i="7"/>
  <c r="N16" i="7"/>
  <c r="N336" i="7"/>
  <c r="N395" i="7"/>
  <c r="Q110" i="7"/>
  <c r="Q109" i="7"/>
  <c r="N361" i="7"/>
  <c r="N141" i="7"/>
  <c r="N100" i="7"/>
  <c r="N364" i="7"/>
  <c r="Q64" i="7"/>
  <c r="N57" i="7"/>
  <c r="Q39" i="7"/>
  <c r="N511" i="7"/>
  <c r="N453" i="7"/>
  <c r="N194" i="7"/>
  <c r="Q182" i="7"/>
  <c r="N236" i="7"/>
  <c r="N341" i="7"/>
  <c r="N222" i="7"/>
  <c r="Q38" i="7"/>
  <c r="N476" i="7"/>
  <c r="N192" i="7"/>
  <c r="N87" i="7"/>
  <c r="N340" i="7"/>
  <c r="N468" i="7"/>
  <c r="N303" i="7"/>
  <c r="N65" i="7"/>
  <c r="N454" i="7"/>
  <c r="N350" i="7"/>
  <c r="Q161" i="7"/>
  <c r="N182" i="7"/>
  <c r="N84" i="7"/>
  <c r="N45" i="7"/>
  <c r="N429" i="7"/>
  <c r="N181" i="7"/>
  <c r="N269" i="7"/>
  <c r="N499" i="7"/>
  <c r="N474" i="7"/>
  <c r="N447" i="7"/>
  <c r="Q82" i="7"/>
  <c r="Q170" i="7"/>
  <c r="N416" i="7"/>
  <c r="N204" i="7"/>
  <c r="N498" i="7"/>
  <c r="N494" i="7"/>
  <c r="N114" i="7"/>
  <c r="N376" i="7"/>
  <c r="N110" i="7"/>
  <c r="Q77" i="7"/>
  <c r="N128" i="7"/>
  <c r="N304" i="7"/>
  <c r="N109" i="7"/>
  <c r="Q119" i="7"/>
  <c r="Q134" i="7"/>
  <c r="Q176" i="7"/>
  <c r="Q129" i="7"/>
  <c r="N417" i="7"/>
  <c r="N387" i="7"/>
  <c r="N191" i="7"/>
  <c r="N15" i="7"/>
  <c r="N434" i="7"/>
  <c r="N408" i="7"/>
  <c r="N344" i="7"/>
  <c r="N293" i="7"/>
  <c r="N132" i="7"/>
  <c r="Q29" i="7"/>
  <c r="Q91" i="7"/>
  <c r="Q152" i="7"/>
  <c r="N449" i="7"/>
  <c r="N41" i="7"/>
  <c r="N322" i="7"/>
  <c r="N185" i="7"/>
  <c r="Q158" i="7"/>
  <c r="Q168" i="7"/>
  <c r="N406" i="7"/>
  <c r="N371" i="7"/>
  <c r="N343" i="7"/>
  <c r="Q164" i="7"/>
  <c r="N131" i="7"/>
  <c r="Q126" i="7"/>
  <c r="N89" i="7"/>
  <c r="Q13" i="7"/>
  <c r="N290" i="7"/>
  <c r="N19" i="7"/>
  <c r="Q172" i="7"/>
  <c r="N220" i="7"/>
  <c r="N458" i="7"/>
  <c r="N368" i="7"/>
  <c r="N319" i="7"/>
  <c r="N183" i="7"/>
  <c r="Q130" i="7"/>
  <c r="N502" i="7"/>
  <c r="N291" i="7"/>
  <c r="N265" i="7"/>
  <c r="N245" i="7"/>
  <c r="N481" i="7"/>
  <c r="N383" i="7"/>
  <c r="N281" i="7"/>
  <c r="N168" i="7"/>
  <c r="N140" i="7"/>
  <c r="N113" i="7"/>
  <c r="N62" i="7"/>
  <c r="N496" i="7"/>
  <c r="N404" i="7"/>
  <c r="N275" i="7"/>
  <c r="N229" i="7"/>
  <c r="N205" i="7"/>
  <c r="N134" i="7"/>
  <c r="N78" i="7"/>
  <c r="Q135" i="7"/>
  <c r="N631" i="7"/>
  <c r="N479" i="7"/>
  <c r="N448" i="7"/>
  <c r="N366" i="7"/>
  <c r="N130" i="7"/>
  <c r="Q74" i="7"/>
  <c r="Q187" i="7"/>
  <c r="N396" i="7"/>
  <c r="N156" i="7"/>
  <c r="N71" i="7"/>
  <c r="Q37" i="7"/>
  <c r="Q35" i="7"/>
  <c r="N507" i="7"/>
  <c r="N386" i="7"/>
  <c r="Q136" i="7"/>
  <c r="N28" i="7"/>
  <c r="N463" i="7"/>
  <c r="N363" i="7"/>
  <c r="N252" i="7"/>
  <c r="N64" i="7"/>
  <c r="N29" i="7"/>
  <c r="Q107" i="7"/>
  <c r="Q59" i="7"/>
  <c r="N506" i="7"/>
  <c r="N409" i="7"/>
  <c r="N155" i="7"/>
  <c r="Q133" i="7"/>
  <c r="N76" i="7"/>
  <c r="Q14" i="7"/>
  <c r="N482" i="7"/>
  <c r="N389" i="7"/>
  <c r="N360" i="7"/>
  <c r="N337" i="7"/>
  <c r="N283" i="7"/>
  <c r="Q121" i="7"/>
  <c r="N470" i="7"/>
  <c r="N127" i="7"/>
  <c r="N460" i="7"/>
  <c r="N410" i="7"/>
  <c r="Q142" i="7"/>
  <c r="N86" i="7"/>
  <c r="Q63" i="7"/>
  <c r="N24" i="7"/>
  <c r="N515" i="7"/>
  <c r="N491" i="7"/>
  <c r="N381" i="7"/>
  <c r="N351" i="7"/>
  <c r="N217" i="7"/>
  <c r="Q33" i="7"/>
  <c r="Q90" i="7"/>
  <c r="Q184" i="7"/>
  <c r="N271" i="7"/>
  <c r="N177" i="7"/>
  <c r="Q54" i="7"/>
  <c r="N30" i="7"/>
  <c r="Q125" i="7"/>
  <c r="Q55" i="7"/>
  <c r="Q98" i="7"/>
  <c r="Q56" i="7"/>
  <c r="N380" i="7"/>
  <c r="N355" i="7"/>
  <c r="N210" i="7"/>
  <c r="N72" i="7"/>
  <c r="N52" i="7"/>
  <c r="Q68" i="7"/>
  <c r="Q180" i="7"/>
  <c r="Q123" i="7"/>
  <c r="Q93" i="7"/>
  <c r="Q75" i="7"/>
  <c r="Q53" i="7"/>
  <c r="Q26" i="7"/>
  <c r="Q137" i="7"/>
  <c r="Q169" i="7"/>
  <c r="N617" i="7"/>
  <c r="N433" i="7"/>
  <c r="N253" i="7"/>
  <c r="N145" i="7"/>
  <c r="N118" i="7"/>
  <c r="N99" i="7"/>
  <c r="N8" i="7"/>
  <c r="N239" i="7"/>
  <c r="Q66" i="7"/>
  <c r="Q32" i="7"/>
  <c r="Q73" i="7"/>
  <c r="Q178" i="7"/>
  <c r="Q162" i="7"/>
  <c r="Q138" i="7"/>
  <c r="Q92" i="7"/>
  <c r="N451" i="7"/>
  <c r="N430" i="7"/>
  <c r="N199" i="7"/>
  <c r="Q85" i="7"/>
  <c r="Q21" i="7"/>
  <c r="N441" i="7"/>
  <c r="N308" i="7"/>
  <c r="N249" i="7"/>
  <c r="Q148" i="7"/>
  <c r="N102" i="7"/>
  <c r="N223" i="7"/>
  <c r="N150" i="7"/>
  <c r="N97" i="7"/>
  <c r="Q40" i="7"/>
  <c r="Q22" i="7"/>
  <c r="Q88" i="7"/>
  <c r="Q116" i="7"/>
  <c r="N385" i="7"/>
  <c r="N359" i="7"/>
  <c r="N244" i="7"/>
  <c r="N251" i="7"/>
  <c r="Q80" i="7"/>
  <c r="Q167" i="7"/>
  <c r="Q10" i="7"/>
  <c r="N457" i="7"/>
  <c r="N278" i="7"/>
  <c r="N195" i="7"/>
  <c r="N115" i="7"/>
  <c r="N96" i="7"/>
  <c r="Q60" i="7"/>
  <c r="Q49" i="7"/>
  <c r="N412" i="7"/>
  <c r="N365" i="7"/>
  <c r="Q151" i="7"/>
  <c r="Q18" i="7"/>
  <c r="N512" i="7"/>
  <c r="N435" i="7"/>
  <c r="N250" i="7"/>
  <c r="N514" i="7"/>
  <c r="N461" i="7"/>
  <c r="N353" i="7"/>
  <c r="N339" i="7"/>
  <c r="N321" i="7"/>
  <c r="N163" i="7"/>
  <c r="N139" i="7"/>
  <c r="N384" i="7"/>
  <c r="N225" i="7"/>
  <c r="Q160" i="7"/>
  <c r="Q122" i="7"/>
  <c r="N122" i="7"/>
  <c r="N483" i="7"/>
  <c r="Q20" i="7"/>
  <c r="N20" i="7"/>
  <c r="N171" i="7"/>
  <c r="Q171" i="7"/>
  <c r="N120" i="7"/>
  <c r="Q120" i="7"/>
  <c r="N516" i="7"/>
  <c r="N197" i="7"/>
  <c r="Q34" i="7"/>
  <c r="N297" i="7"/>
  <c r="Q31" i="7"/>
  <c r="N370" i="7"/>
  <c r="N345" i="7"/>
  <c r="N309" i="7"/>
  <c r="N294" i="7"/>
  <c r="N233" i="7"/>
  <c r="Q42" i="7"/>
  <c r="N42" i="7"/>
  <c r="N17" i="7"/>
  <c r="Q153" i="7"/>
  <c r="Q48" i="7"/>
  <c r="N377" i="7"/>
  <c r="N179" i="7"/>
  <c r="Q111" i="7"/>
  <c r="N94" i="7"/>
  <c r="Q12" i="7"/>
  <c r="Q108" i="7"/>
  <c r="Q174" i="7"/>
  <c r="Q106" i="7"/>
  <c r="N415" i="7"/>
  <c r="N390" i="7"/>
  <c r="N318" i="7"/>
  <c r="N298" i="7"/>
  <c r="N243" i="7"/>
  <c r="N173" i="7"/>
  <c r="N124" i="7"/>
  <c r="N44" i="7"/>
  <c r="Q27" i="7"/>
  <c r="Q149" i="7"/>
  <c r="Q23" i="7"/>
  <c r="Q190" i="7"/>
  <c r="Q83" i="7"/>
  <c r="Q58" i="7"/>
  <c r="Q47" i="7"/>
  <c r="N47" i="7"/>
  <c r="N354" i="7"/>
  <c r="N70" i="7"/>
  <c r="N51" i="7"/>
  <c r="Q51" i="7"/>
  <c r="N373" i="7"/>
  <c r="Q50" i="7"/>
  <c r="N489" i="7"/>
  <c r="N436" i="7"/>
  <c r="N369" i="7"/>
  <c r="N174" i="7"/>
  <c r="N452" i="7"/>
  <c r="Q11" i="7"/>
  <c r="N11" i="7"/>
  <c r="N407" i="7"/>
  <c r="N367" i="7"/>
  <c r="N224" i="7"/>
  <c r="N105" i="7"/>
  <c r="Q105" i="7"/>
  <c r="Q61" i="7"/>
  <c r="N61" i="7"/>
  <c r="Q81" i="7"/>
  <c r="N81" i="7"/>
  <c r="N9" i="7"/>
  <c r="Q9" i="7"/>
  <c r="Q146" i="7"/>
  <c r="N146" i="7"/>
  <c r="N117" i="7"/>
  <c r="Q117" i="7"/>
  <c r="N358" i="7"/>
  <c r="Q165" i="7"/>
  <c r="N165" i="7"/>
  <c r="N79" i="7"/>
  <c r="N193" i="7"/>
  <c r="Q101" i="7"/>
  <c r="Q25" i="7"/>
  <c r="N235" i="7"/>
  <c r="N287" i="7"/>
  <c r="N248" i="7"/>
  <c r="N157" i="7"/>
  <c r="Q157" i="7"/>
  <c r="N264" i="7"/>
  <c r="Q103" i="7"/>
  <c r="N497" i="7"/>
  <c r="N231" i="7"/>
  <c r="N188" i="7"/>
  <c r="Q188" i="7"/>
  <c r="Q143" i="7"/>
  <c r="Q69" i="7"/>
  <c r="Q36" i="7"/>
  <c r="Q186" i="7"/>
  <c r="Q144" i="7"/>
  <c r="Q104" i="7"/>
  <c r="Q67" i="7"/>
  <c r="Q7" i="7"/>
  <c r="N159" i="7"/>
  <c r="N634" i="7"/>
  <c r="N630" i="7"/>
  <c r="N609" i="7"/>
  <c r="N621" i="7"/>
  <c r="N614" i="7"/>
  <c r="N613" i="7"/>
  <c r="N615" i="7"/>
  <c r="N625" i="7"/>
  <c r="N623" i="7"/>
  <c r="N622" i="7"/>
  <c r="N620" i="7"/>
  <c r="N593" i="7"/>
  <c r="N599" i="7"/>
  <c r="N596" i="7"/>
  <c r="N597" i="7"/>
  <c r="N600" i="7"/>
  <c r="S905" i="7" l="1"/>
  <c r="T635" i="7"/>
  <c r="U635" i="7" s="1"/>
  <c r="T630" i="7"/>
  <c r="U630" i="7" s="1"/>
  <c r="T590" i="7"/>
  <c r="T90" i="7"/>
  <c r="T212" i="7"/>
  <c r="U112" i="7"/>
  <c r="T72" i="7"/>
  <c r="U72" i="7" s="1"/>
  <c r="T32" i="7"/>
  <c r="U274" i="7"/>
  <c r="T274" i="7"/>
  <c r="T157" i="7"/>
  <c r="U157" i="7" s="1"/>
  <c r="T334" i="7"/>
  <c r="U334" i="7" s="1"/>
  <c r="T33" i="7"/>
  <c r="U33" i="7" s="1"/>
  <c r="T262" i="7"/>
  <c r="U262" i="7" s="1"/>
  <c r="T620" i="7"/>
  <c r="U620" i="7" s="1"/>
  <c r="T314" i="7"/>
  <c r="U314" i="7" s="1"/>
  <c r="T116" i="7"/>
  <c r="U116" i="7" s="1"/>
  <c r="T409" i="7"/>
  <c r="U409" i="7" s="1"/>
  <c r="T93" i="7"/>
  <c r="U93" i="7" s="1"/>
  <c r="T222" i="7"/>
  <c r="U222" i="7" s="1"/>
  <c r="T505" i="7"/>
  <c r="U505" i="7" s="1"/>
  <c r="T382" i="7"/>
  <c r="U382" i="7" s="1"/>
  <c r="T237" i="7"/>
  <c r="U237" i="7" s="1"/>
  <c r="T504" i="7"/>
  <c r="U504" i="7" s="1"/>
  <c r="T15" i="7"/>
  <c r="U15" i="7" s="1"/>
  <c r="T511" i="7"/>
  <c r="U511" i="7" s="1"/>
  <c r="T613" i="7"/>
  <c r="U613" i="7" s="1"/>
  <c r="T126" i="7"/>
  <c r="U126" i="7" s="1"/>
  <c r="T196" i="7"/>
  <c r="U196" i="7" s="1"/>
  <c r="T418" i="7"/>
  <c r="U418" i="7" s="1"/>
  <c r="T320" i="7"/>
  <c r="U320" i="7" s="1"/>
  <c r="T216" i="7"/>
  <c r="U216" i="7" s="1"/>
  <c r="T285" i="7"/>
  <c r="U285" i="7" s="1"/>
  <c r="T355" i="7"/>
  <c r="U355" i="7" s="1"/>
  <c r="T443" i="7"/>
  <c r="U443" i="7" s="1"/>
  <c r="T318" i="7"/>
  <c r="U318" i="7" s="1"/>
  <c r="T162" i="7"/>
  <c r="U162" i="7" s="1"/>
  <c r="U521" i="7"/>
  <c r="T521" i="7"/>
  <c r="T27" i="7"/>
  <c r="U27" i="7" s="1"/>
  <c r="T39" i="7"/>
  <c r="U39" i="7" s="1"/>
  <c r="T439" i="7"/>
  <c r="U439" i="7" s="1"/>
  <c r="T633" i="7"/>
  <c r="U633" i="7" s="1"/>
  <c r="T213" i="7"/>
  <c r="U213" i="7" s="1"/>
  <c r="T224" i="7"/>
  <c r="U224" i="7" s="1"/>
  <c r="T43" i="7"/>
  <c r="U43" i="7" s="1"/>
  <c r="T54" i="7"/>
  <c r="U54" i="7" s="1"/>
  <c r="T182" i="7"/>
  <c r="U182" i="7" s="1"/>
  <c r="T466" i="7"/>
  <c r="U466" i="7" s="1"/>
  <c r="T205" i="7"/>
  <c r="U205" i="7" s="1"/>
  <c r="T458" i="7"/>
  <c r="U458" i="7" s="1"/>
  <c r="T86" i="7"/>
  <c r="U86" i="7" s="1"/>
  <c r="T337" i="7"/>
  <c r="U337" i="7" s="1"/>
  <c r="T342" i="7"/>
  <c r="U342" i="7" s="1"/>
  <c r="T506" i="7"/>
  <c r="U506" i="7" s="1"/>
  <c r="T380" i="7"/>
  <c r="U380" i="7" s="1"/>
  <c r="T141" i="7"/>
  <c r="U141" i="7" s="1"/>
  <c r="T425" i="7"/>
  <c r="U425" i="7" s="1"/>
  <c r="T229" i="7"/>
  <c r="U229" i="7"/>
  <c r="T427" i="7"/>
  <c r="U427" i="7" s="1"/>
  <c r="T187" i="7"/>
  <c r="U187" i="7" s="1"/>
  <c r="T107" i="7"/>
  <c r="U107" i="7" s="1"/>
  <c r="T29" i="7"/>
  <c r="U29" i="7" s="1"/>
  <c r="T276" i="7"/>
  <c r="U276" i="7" s="1"/>
  <c r="U59" i="7"/>
  <c r="T59" i="7"/>
  <c r="T459" i="7"/>
  <c r="U459" i="7" s="1"/>
  <c r="T233" i="7"/>
  <c r="U233" i="7" s="1"/>
  <c r="T614" i="7"/>
  <c r="U614" i="7" s="1"/>
  <c r="T395" i="7"/>
  <c r="U395" i="7" s="1"/>
  <c r="T131" i="7"/>
  <c r="U131" i="7" s="1"/>
  <c r="T184" i="7"/>
  <c r="U184" i="7" s="1"/>
  <c r="T608" i="7"/>
  <c r="U608" i="7" s="1"/>
  <c r="T215" i="7"/>
  <c r="U215" i="7" s="1"/>
  <c r="T151" i="7"/>
  <c r="U151" i="7" s="1"/>
  <c r="T96" i="7"/>
  <c r="U96" i="7" s="1"/>
  <c r="T108" i="7"/>
  <c r="U108" i="7" s="1"/>
  <c r="T516" i="7"/>
  <c r="U516" i="7" s="1"/>
  <c r="T235" i="7"/>
  <c r="U235" i="7" s="1"/>
  <c r="T82" i="7"/>
  <c r="U82" i="7" s="1"/>
  <c r="T401" i="7"/>
  <c r="U401" i="7" s="1"/>
  <c r="T8" i="7"/>
  <c r="U8" i="7" s="1"/>
  <c r="T324" i="7"/>
  <c r="U324" i="7" s="1"/>
  <c r="T275" i="7"/>
  <c r="U275" i="7" s="1"/>
  <c r="T143" i="7"/>
  <c r="U143" i="7" s="1"/>
  <c r="T249" i="7"/>
  <c r="U249" i="7" s="1"/>
  <c r="T238" i="7"/>
  <c r="U238" i="7"/>
  <c r="T461" i="7"/>
  <c r="U461" i="7" s="1"/>
  <c r="T379" i="7"/>
  <c r="U379" i="7" s="1"/>
  <c r="T83" i="7"/>
  <c r="U83" i="7"/>
  <c r="T378" i="7"/>
  <c r="U378" i="7" s="1"/>
  <c r="T429" i="7"/>
  <c r="U429" i="7" s="1"/>
  <c r="T34" i="7"/>
  <c r="U34" i="7" s="1"/>
  <c r="T302" i="7"/>
  <c r="U302" i="7" s="1"/>
  <c r="T400" i="7"/>
  <c r="U400" i="7" s="1"/>
  <c r="T287" i="7"/>
  <c r="U287" i="7" s="1"/>
  <c r="T253" i="7"/>
  <c r="U253" i="7" s="1"/>
  <c r="T415" i="7"/>
  <c r="U415" i="7" s="1"/>
  <c r="T484" i="7"/>
  <c r="U484" i="7" s="1"/>
  <c r="T426" i="7"/>
  <c r="U426" i="7" s="1"/>
  <c r="T349" i="7"/>
  <c r="U349" i="7"/>
  <c r="T499" i="7"/>
  <c r="U499" i="7" s="1"/>
  <c r="T40" i="7"/>
  <c r="U40" i="7" s="1"/>
  <c r="T447" i="7"/>
  <c r="U447" i="7" s="1"/>
  <c r="T519" i="7"/>
  <c r="U519" i="7" s="1"/>
  <c r="T293" i="7"/>
  <c r="U293" i="7" s="1"/>
  <c r="T55" i="7"/>
  <c r="U55" i="7" s="1"/>
  <c r="T455" i="7"/>
  <c r="U455" i="7" s="1"/>
  <c r="T78" i="7"/>
  <c r="U78" i="7" s="1"/>
  <c r="T26" i="7"/>
  <c r="U26" i="7" s="1"/>
  <c r="T104" i="7"/>
  <c r="U104" i="7" s="1"/>
  <c r="T134" i="7"/>
  <c r="U134" i="7" s="1"/>
  <c r="T123" i="7"/>
  <c r="U123" i="7"/>
  <c r="T58" i="7"/>
  <c r="U58" i="7" s="1"/>
  <c r="T266" i="7"/>
  <c r="U266" i="7" s="1"/>
  <c r="T362" i="7"/>
  <c r="U362" i="7" s="1"/>
  <c r="T17" i="7"/>
  <c r="U17" i="7" s="1"/>
  <c r="T417" i="7"/>
  <c r="U417" i="7" s="1"/>
  <c r="T223" i="7"/>
  <c r="U223" i="7" s="1"/>
  <c r="T60" i="7"/>
  <c r="U60" i="7" s="1"/>
  <c r="T460" i="7"/>
  <c r="U460" i="7" s="1"/>
  <c r="T221" i="7"/>
  <c r="U221" i="7" s="1"/>
  <c r="T621" i="7"/>
  <c r="U621" i="7" s="1"/>
  <c r="T246" i="7"/>
  <c r="U246" i="7" s="1"/>
  <c r="T88" i="7"/>
  <c r="U88" i="7" s="1"/>
  <c r="U527" i="7"/>
  <c r="T527" i="7"/>
  <c r="T351" i="7"/>
  <c r="U351" i="7" s="1"/>
  <c r="T356" i="7"/>
  <c r="U356" i="7" s="1"/>
  <c r="T139" i="7"/>
  <c r="U139" i="7" s="1"/>
  <c r="T474" i="7"/>
  <c r="U474" i="7" s="1"/>
  <c r="T313" i="7"/>
  <c r="U313" i="7" s="1"/>
  <c r="T75" i="7"/>
  <c r="U75" i="7" s="1"/>
  <c r="T475" i="7"/>
  <c r="U475" i="7" s="1"/>
  <c r="T438" i="7"/>
  <c r="U438" i="7" s="1"/>
  <c r="T25" i="7"/>
  <c r="U25" i="7" s="1"/>
  <c r="T220" i="7"/>
  <c r="U220" i="7" s="1"/>
  <c r="T69" i="7"/>
  <c r="U69" i="7" s="1"/>
  <c r="T73" i="7"/>
  <c r="U73" i="7" s="1"/>
  <c r="T171" i="7"/>
  <c r="U171" i="7" s="1"/>
  <c r="T444" i="7"/>
  <c r="U444" i="7" s="1"/>
  <c r="T209" i="7"/>
  <c r="U209" i="7" s="1"/>
  <c r="T405" i="7"/>
  <c r="U405" i="7" s="1"/>
  <c r="T21" i="7"/>
  <c r="U21" i="7" s="1"/>
  <c r="T309" i="7"/>
  <c r="U309" i="7" s="1"/>
  <c r="T491" i="7"/>
  <c r="U491" i="7" s="1"/>
  <c r="T7" i="7"/>
  <c r="U7" i="7" s="1"/>
  <c r="T280" i="7"/>
  <c r="U280" i="7" s="1"/>
  <c r="T269" i="7"/>
  <c r="U269" i="7" s="1"/>
  <c r="T306" i="7"/>
  <c r="U306" i="7" s="1"/>
  <c r="T61" i="7"/>
  <c r="U61" i="7" s="1"/>
  <c r="T616" i="7"/>
  <c r="U616" i="7" s="1"/>
  <c r="T315" i="7"/>
  <c r="U315" i="7" s="1"/>
  <c r="T226" i="7"/>
  <c r="U226" i="7" s="1"/>
  <c r="T558" i="7"/>
  <c r="U558" i="7"/>
  <c r="T501" i="7"/>
  <c r="U501" i="7" s="1"/>
  <c r="T629" i="7"/>
  <c r="U629" i="7" s="1"/>
  <c r="U19" i="7"/>
  <c r="T19" i="7"/>
  <c r="T65" i="7"/>
  <c r="U65" i="7" s="1"/>
  <c r="T345" i="7"/>
  <c r="U345" i="7" s="1"/>
  <c r="T124" i="7"/>
  <c r="U124" i="7" s="1"/>
  <c r="T286" i="7"/>
  <c r="U286" i="7" s="1"/>
  <c r="T507" i="7"/>
  <c r="U507" i="7" s="1"/>
  <c r="T79" i="7"/>
  <c r="U79" i="7" s="1"/>
  <c r="T244" i="7"/>
  <c r="U244" i="7" s="1"/>
  <c r="T622" i="7"/>
  <c r="U622" i="7" s="1"/>
  <c r="T311" i="7"/>
  <c r="U311" i="7" s="1"/>
  <c r="T631" i="7"/>
  <c r="U631" i="7" s="1"/>
  <c r="T515" i="7"/>
  <c r="U515" i="7" s="1"/>
  <c r="T103" i="7"/>
  <c r="U103" i="7" s="1"/>
  <c r="T46" i="7"/>
  <c r="U46" i="7" s="1"/>
  <c r="T331" i="7"/>
  <c r="U331" i="7" s="1"/>
  <c r="T454" i="7"/>
  <c r="U454" i="7" s="1"/>
  <c r="T158" i="7"/>
  <c r="U158" i="7" s="1"/>
  <c r="T352" i="7"/>
  <c r="U352" i="7" s="1"/>
  <c r="T53" i="7"/>
  <c r="U53" i="7" s="1"/>
  <c r="T284" i="7"/>
  <c r="U284" i="7" s="1"/>
  <c r="T154" i="7"/>
  <c r="U154" i="7" s="1"/>
  <c r="T243" i="7"/>
  <c r="U243" i="7" s="1"/>
  <c r="T298" i="7"/>
  <c r="U298" i="7" s="1"/>
  <c r="T446" i="7"/>
  <c r="U446" i="7" s="1"/>
  <c r="T37" i="7"/>
  <c r="U37" i="7" s="1"/>
  <c r="T437" i="7"/>
  <c r="U437" i="7" s="1"/>
  <c r="T403" i="7"/>
  <c r="U403" i="7"/>
  <c r="T80" i="7"/>
  <c r="U80" i="7" s="1"/>
  <c r="T480" i="7"/>
  <c r="U480" i="7" s="1"/>
  <c r="T241" i="7"/>
  <c r="U241" i="7" s="1"/>
  <c r="T386" i="7"/>
  <c r="U386" i="7" s="1"/>
  <c r="T609" i="7"/>
  <c r="U609" i="7" s="1"/>
  <c r="T188" i="7"/>
  <c r="U188" i="7" s="1"/>
  <c r="T627" i="7"/>
  <c r="U627" i="7" s="1"/>
  <c r="T607" i="7"/>
  <c r="U607" i="7" s="1"/>
  <c r="T371" i="7"/>
  <c r="U371" i="7" s="1"/>
  <c r="T376" i="7"/>
  <c r="U376" i="7" s="1"/>
  <c r="T159" i="7"/>
  <c r="U159" i="7" s="1"/>
  <c r="T494" i="7"/>
  <c r="U494" i="7" s="1"/>
  <c r="T333" i="7"/>
  <c r="U333" i="7"/>
  <c r="T95" i="7"/>
  <c r="U95" i="7" s="1"/>
  <c r="T535" i="7"/>
  <c r="U535" i="7"/>
  <c r="T604" i="7"/>
  <c r="U604" i="7" s="1"/>
  <c r="T600" i="7"/>
  <c r="U600" i="7" s="1"/>
  <c r="T496" i="7"/>
  <c r="U496" i="7" s="1"/>
  <c r="T518" i="7"/>
  <c r="U518" i="7" s="1"/>
  <c r="T168" i="7"/>
  <c r="U168" i="7" s="1"/>
  <c r="T411" i="7"/>
  <c r="U411" i="7" s="1"/>
  <c r="T605" i="7"/>
  <c r="U605" i="7" s="1"/>
  <c r="T385" i="7"/>
  <c r="U385" i="7" s="1"/>
  <c r="T374" i="7"/>
  <c r="U374" i="7" s="1"/>
  <c r="T146" i="7"/>
  <c r="U146" i="7" s="1"/>
  <c r="T260" i="7"/>
  <c r="U260" i="7" s="1"/>
  <c r="T189" i="7"/>
  <c r="U189" i="7" s="1"/>
  <c r="T211" i="7"/>
  <c r="U211" i="7" s="1"/>
  <c r="T156" i="7"/>
  <c r="U156" i="7" s="1"/>
  <c r="T41" i="7"/>
  <c r="U41" i="7" s="1"/>
  <c r="T596" i="7"/>
  <c r="U596" i="7" s="1"/>
  <c r="T203" i="7"/>
  <c r="U203" i="7" s="1"/>
  <c r="T18" i="7"/>
  <c r="U18" i="7" s="1"/>
  <c r="T369" i="7"/>
  <c r="U369" i="7" s="1"/>
  <c r="T343" i="7"/>
  <c r="U343" i="7" s="1"/>
  <c r="T305" i="7"/>
  <c r="U305" i="7" s="1"/>
  <c r="T165" i="7"/>
  <c r="U165" i="7" s="1"/>
  <c r="T399" i="7"/>
  <c r="U399" i="7" s="1"/>
  <c r="T340" i="7"/>
  <c r="U340" i="7" s="1"/>
  <c r="T193" i="7"/>
  <c r="U193" i="7" s="1"/>
  <c r="T164" i="7"/>
  <c r="U164" i="7" s="1"/>
  <c r="T149" i="7"/>
  <c r="U149" i="7" s="1"/>
  <c r="T365" i="7"/>
  <c r="U365" i="7" s="1"/>
  <c r="U161" i="7"/>
  <c r="T161" i="7"/>
  <c r="T296" i="7"/>
  <c r="U296" i="7" s="1"/>
  <c r="T94" i="7"/>
  <c r="U94" i="7" s="1"/>
  <c r="T181" i="7"/>
  <c r="U181" i="7" s="1"/>
  <c r="T316" i="7"/>
  <c r="U316" i="7" s="1"/>
  <c r="T202" i="7"/>
  <c r="U202" i="7" s="1"/>
  <c r="T201" i="7"/>
  <c r="U201" i="7" s="1"/>
  <c r="T336" i="7"/>
  <c r="U336" i="7" s="1"/>
  <c r="T178" i="7"/>
  <c r="U178" i="7" s="1"/>
  <c r="T372" i="7"/>
  <c r="U372" i="7" s="1"/>
  <c r="T433" i="7"/>
  <c r="U433" i="7" s="1"/>
  <c r="T424" i="7"/>
  <c r="U424" i="7" s="1"/>
  <c r="T174" i="7"/>
  <c r="U174" i="7" s="1"/>
  <c r="T383" i="7"/>
  <c r="U383" i="7" s="1"/>
  <c r="T478" i="7"/>
  <c r="U478" i="7" s="1"/>
  <c r="T63" i="7"/>
  <c r="U63" i="7" s="1"/>
  <c r="T57" i="7"/>
  <c r="U57" i="7" s="1"/>
  <c r="T457" i="7"/>
  <c r="U457" i="7" s="1"/>
  <c r="T603" i="7"/>
  <c r="U603" i="7"/>
  <c r="T100" i="7"/>
  <c r="U100" i="7" s="1"/>
  <c r="T500" i="7"/>
  <c r="U500" i="7" s="1"/>
  <c r="T261" i="7"/>
  <c r="U261" i="7" s="1"/>
  <c r="T142" i="7"/>
  <c r="U142" i="7" s="1"/>
  <c r="T147" i="7"/>
  <c r="U147" i="7" s="1"/>
  <c r="T248" i="7"/>
  <c r="U248" i="7" s="1"/>
  <c r="T48" i="7"/>
  <c r="U48" i="7" s="1"/>
  <c r="T68" i="7"/>
  <c r="U68" i="7" s="1"/>
  <c r="T431" i="7"/>
  <c r="U431" i="7" s="1"/>
  <c r="T396" i="7"/>
  <c r="U396" i="7" s="1"/>
  <c r="T179" i="7"/>
  <c r="U179" i="7" s="1"/>
  <c r="U353" i="7"/>
  <c r="T353" i="7"/>
  <c r="T115" i="7"/>
  <c r="U115" i="7" s="1"/>
  <c r="T62" i="7"/>
  <c r="U62" i="7" s="1"/>
  <c r="T361" i="7"/>
  <c r="U361" i="7" s="1"/>
  <c r="T294" i="7"/>
  <c r="U294" i="7" s="1"/>
  <c r="T304" i="7"/>
  <c r="U304" i="7" s="1"/>
  <c r="T623" i="7"/>
  <c r="U623" i="7" s="1"/>
  <c r="T64" i="7"/>
  <c r="U64" i="7" s="1"/>
  <c r="T319" i="7"/>
  <c r="U319" i="7" s="1"/>
  <c r="T136" i="7"/>
  <c r="U136" i="7" s="1"/>
  <c r="T87" i="7"/>
  <c r="U87" i="7" s="1"/>
  <c r="T113" i="7"/>
  <c r="U113" i="7" s="1"/>
  <c r="T84" i="7"/>
  <c r="U84" i="7" s="1"/>
  <c r="T428" i="7"/>
  <c r="U428" i="7" s="1"/>
  <c r="T231" i="7"/>
  <c r="U231" i="7" s="1"/>
  <c r="T257" i="7"/>
  <c r="U257" i="7" s="1"/>
  <c r="T85" i="7"/>
  <c r="U85" i="7" s="1"/>
  <c r="T329" i="7"/>
  <c r="U329" i="7" s="1"/>
  <c r="T153" i="7"/>
  <c r="U153" i="7" s="1"/>
  <c r="T14" i="7"/>
  <c r="U14" i="7" s="1"/>
  <c r="T251" i="7"/>
  <c r="U251" i="7" s="1"/>
  <c r="T81" i="7"/>
  <c r="U81" i="7" s="1"/>
  <c r="T486" i="7"/>
  <c r="U486" i="7" s="1"/>
  <c r="T445" i="7"/>
  <c r="U445" i="7" s="1"/>
  <c r="T101" i="7"/>
  <c r="U101" i="7" s="1"/>
  <c r="T327" i="7"/>
  <c r="U327" i="7" s="1"/>
  <c r="T419" i="7"/>
  <c r="U419" i="7" s="1"/>
  <c r="T346" i="7"/>
  <c r="U346" i="7" s="1"/>
  <c r="T387" i="7"/>
  <c r="U387" i="7" s="1"/>
  <c r="T183" i="7"/>
  <c r="U183" i="7" s="1"/>
  <c r="T598" i="7"/>
  <c r="U598" i="7" s="1"/>
  <c r="T485" i="7"/>
  <c r="U485" i="7" s="1"/>
  <c r="T479" i="7"/>
  <c r="U479" i="7" s="1"/>
  <c r="T462" i="7"/>
  <c r="U462" i="7" s="1"/>
  <c r="T420" i="7"/>
  <c r="U420" i="7" s="1"/>
  <c r="T347" i="7"/>
  <c r="U347" i="7" s="1"/>
  <c r="T404" i="7"/>
  <c r="U404" i="7" s="1"/>
  <c r="T467" i="7"/>
  <c r="U467" i="7" s="1"/>
  <c r="T51" i="7"/>
  <c r="U51" i="7" s="1"/>
  <c r="T198" i="7"/>
  <c r="U198" i="7" s="1"/>
  <c r="T392" i="7"/>
  <c r="U392" i="7" s="1"/>
  <c r="T453" i="7"/>
  <c r="U453" i="7" s="1"/>
  <c r="T524" i="7"/>
  <c r="U524" i="7"/>
  <c r="U194" i="7"/>
  <c r="T194" i="7"/>
  <c r="T503" i="7"/>
  <c r="U503" i="7"/>
  <c r="T618" i="7"/>
  <c r="U618" i="7" s="1"/>
  <c r="T323" i="7"/>
  <c r="U323" i="7" s="1"/>
  <c r="T77" i="7"/>
  <c r="U77" i="7" s="1"/>
  <c r="T477" i="7"/>
  <c r="U477" i="7" s="1"/>
  <c r="T24" i="7"/>
  <c r="U24" i="7" s="1"/>
  <c r="T120" i="7"/>
  <c r="U120" i="7" s="1"/>
  <c r="T281" i="7"/>
  <c r="U281" i="7" s="1"/>
  <c r="T322" i="7"/>
  <c r="U322" i="7" s="1"/>
  <c r="T47" i="7"/>
  <c r="U47" i="7" s="1"/>
  <c r="T148" i="7"/>
  <c r="U148" i="7" s="1"/>
  <c r="T328" i="7"/>
  <c r="U328" i="7" s="1"/>
  <c r="T228" i="7"/>
  <c r="U228" i="7" s="1"/>
  <c r="T208" i="7"/>
  <c r="U208" i="7" s="1"/>
  <c r="T412" i="7"/>
  <c r="U412" i="7" s="1"/>
  <c r="T416" i="7"/>
  <c r="U416" i="7" s="1"/>
  <c r="T199" i="7"/>
  <c r="U199" i="7" s="1"/>
  <c r="T599" i="7"/>
  <c r="U599" i="7" s="1"/>
  <c r="T373" i="7"/>
  <c r="U373" i="7" s="1"/>
  <c r="T135" i="7"/>
  <c r="U135" i="7" s="1"/>
  <c r="T325" i="7"/>
  <c r="U325" i="7" s="1"/>
  <c r="T45" i="7"/>
  <c r="U45" i="7" s="1"/>
  <c r="T23" i="7"/>
  <c r="U23" i="7" s="1"/>
  <c r="U381" i="7"/>
  <c r="T381" i="7"/>
  <c r="T299" i="7"/>
  <c r="U299" i="7" s="1"/>
  <c r="T422" i="7"/>
  <c r="U422" i="7" s="1"/>
  <c r="T597" i="7"/>
  <c r="U597" i="7" s="1"/>
  <c r="T49" i="7"/>
  <c r="U49" i="7" s="1"/>
  <c r="T483" i="7"/>
  <c r="U483" i="7" s="1"/>
  <c r="T421" i="7"/>
  <c r="U421" i="7" s="1"/>
  <c r="T339" i="7"/>
  <c r="U339" i="7" s="1"/>
  <c r="T125" i="7"/>
  <c r="U125" i="7" s="1"/>
  <c r="T389" i="7"/>
  <c r="U389" i="7" s="1"/>
  <c r="T22" i="7"/>
  <c r="U22" i="7" s="1"/>
  <c r="T176" i="7"/>
  <c r="U176" i="7" s="1"/>
  <c r="T300" i="7"/>
  <c r="U300" i="7" s="1"/>
  <c r="T247" i="7"/>
  <c r="U247" i="7" s="1"/>
  <c r="T106" i="7"/>
  <c r="U106" i="7" s="1"/>
  <c r="T481" i="7"/>
  <c r="U481" i="7" s="1"/>
  <c r="T442" i="7"/>
  <c r="U442" i="7" s="1"/>
  <c r="T326" i="7"/>
  <c r="U326" i="7" s="1"/>
  <c r="T236" i="7"/>
  <c r="U236" i="7" s="1"/>
  <c r="T451" i="7"/>
  <c r="U451" i="7" s="1"/>
  <c r="T626" i="7"/>
  <c r="U626" i="7" s="1"/>
  <c r="T317" i="7"/>
  <c r="U317" i="7" s="1"/>
  <c r="U121" i="7"/>
  <c r="T121" i="7"/>
  <c r="T256" i="7"/>
  <c r="U256" i="7" s="1"/>
  <c r="T594" i="7"/>
  <c r="U594" i="7" s="1"/>
  <c r="T344" i="7"/>
  <c r="U344" i="7" s="1"/>
  <c r="T606" i="7"/>
  <c r="U606" i="7" s="1"/>
  <c r="T289" i="7"/>
  <c r="U289" i="7" s="1"/>
  <c r="U414" i="7"/>
  <c r="T414" i="7"/>
  <c r="T611" i="7"/>
  <c r="U611" i="7" s="1"/>
  <c r="T495" i="7"/>
  <c r="U495" i="7" s="1"/>
  <c r="T20" i="7"/>
  <c r="U20" i="7" s="1"/>
  <c r="T273" i="7"/>
  <c r="U273" i="7" s="1"/>
  <c r="T440" i="7"/>
  <c r="U440" i="7" s="1"/>
  <c r="T71" i="7"/>
  <c r="U71" i="7" s="1"/>
  <c r="T218" i="7"/>
  <c r="U218" i="7" s="1"/>
  <c r="T98" i="7"/>
  <c r="U98" i="7" s="1"/>
  <c r="T473" i="7"/>
  <c r="U473" i="7" s="1"/>
  <c r="T105" i="7"/>
  <c r="U105" i="7" s="1"/>
  <c r="T214" i="7"/>
  <c r="U214" i="7" s="1"/>
  <c r="T42" i="7"/>
  <c r="U42" i="7" s="1"/>
  <c r="T16" i="7"/>
  <c r="U16" i="7" s="1"/>
  <c r="T463" i="7"/>
  <c r="U463" i="7"/>
  <c r="T97" i="7"/>
  <c r="U97" i="7" s="1"/>
  <c r="T497" i="7"/>
  <c r="U497" i="7" s="1"/>
  <c r="T264" i="7"/>
  <c r="U264" i="7" s="1"/>
  <c r="T140" i="7"/>
  <c r="U140" i="7" s="1"/>
  <c r="U540" i="7"/>
  <c r="T540" i="7"/>
  <c r="T301" i="7"/>
  <c r="U301" i="7" s="1"/>
  <c r="T502" i="7"/>
  <c r="U502" i="7" s="1"/>
  <c r="T267" i="7"/>
  <c r="U267" i="7" s="1"/>
  <c r="T127" i="7"/>
  <c r="U127" i="7" s="1"/>
  <c r="U408" i="7"/>
  <c r="T408" i="7"/>
  <c r="T308" i="7"/>
  <c r="U308" i="7" s="1"/>
  <c r="T268" i="7"/>
  <c r="U268" i="7" s="1"/>
  <c r="T432" i="7"/>
  <c r="U432" i="7" s="1"/>
  <c r="T436" i="7"/>
  <c r="U436" i="7" s="1"/>
  <c r="T219" i="7"/>
  <c r="U219" i="7" s="1"/>
  <c r="T619" i="7"/>
  <c r="U619" i="7" s="1"/>
  <c r="T35" i="7"/>
  <c r="U35" i="7"/>
  <c r="T393" i="7"/>
  <c r="U393" i="7" s="1"/>
  <c r="T155" i="7"/>
  <c r="U155" i="7" s="1"/>
  <c r="T423" i="7"/>
  <c r="U423" i="7" s="1"/>
  <c r="T279" i="7"/>
  <c r="U279" i="7" s="1"/>
  <c r="T465" i="7"/>
  <c r="U465" i="7" s="1"/>
  <c r="T225" i="7"/>
  <c r="U225" i="7" s="1"/>
  <c r="T628" i="7"/>
  <c r="U628" i="7"/>
  <c r="T265" i="7"/>
  <c r="U265" i="7" s="1"/>
  <c r="T240" i="7"/>
  <c r="U240" i="7" s="1"/>
  <c r="T89" i="7"/>
  <c r="U89" i="7" s="1"/>
  <c r="T255" i="7"/>
  <c r="U255" i="7" s="1"/>
  <c r="T191" i="7"/>
  <c r="U191" i="7" s="1"/>
  <c r="U514" i="7"/>
  <c r="T514" i="7"/>
  <c r="T617" i="7"/>
  <c r="U617" i="7" s="1"/>
  <c r="T368" i="7"/>
  <c r="U368" i="7" s="1"/>
  <c r="T394" i="7"/>
  <c r="U394" i="7" s="1"/>
  <c r="T593" i="7"/>
  <c r="U593" i="7" s="1"/>
  <c r="T186" i="7"/>
  <c r="U186" i="7" s="1"/>
  <c r="T441" i="7"/>
  <c r="U441" i="7" s="1"/>
  <c r="T359" i="7"/>
  <c r="U359" i="7" s="1"/>
  <c r="T295" i="7"/>
  <c r="U295" i="7" s="1"/>
  <c r="T204" i="7"/>
  <c r="U204" i="7" s="1"/>
  <c r="T508" i="7"/>
  <c r="U508" i="7" s="1"/>
  <c r="T282" i="7"/>
  <c r="U282" i="7" s="1"/>
  <c r="T364" i="7"/>
  <c r="U364" i="7" s="1"/>
  <c r="T206" i="7"/>
  <c r="U206" i="7" s="1"/>
  <c r="T489" i="7"/>
  <c r="U489" i="7" s="1"/>
  <c r="T173" i="7"/>
  <c r="U173" i="7" s="1"/>
  <c r="T335" i="7"/>
  <c r="U335" i="7" s="1"/>
  <c r="T263" i="7"/>
  <c r="U263" i="7" s="1"/>
  <c r="T297" i="7"/>
  <c r="U297" i="7" s="1"/>
  <c r="T509" i="7"/>
  <c r="U509" i="7" s="1"/>
  <c r="T122" i="7"/>
  <c r="U122" i="7" s="1"/>
  <c r="T360" i="7"/>
  <c r="U360" i="7" s="1"/>
  <c r="T375" i="7"/>
  <c r="U375" i="7" s="1"/>
  <c r="T357" i="7"/>
  <c r="U357" i="7" s="1"/>
  <c r="T227" i="7"/>
  <c r="U227" i="7" s="1"/>
  <c r="T363" i="7"/>
  <c r="U363" i="7" s="1"/>
  <c r="T377" i="7"/>
  <c r="U377" i="7" s="1"/>
  <c r="T367" i="7"/>
  <c r="U367" i="7" s="1"/>
  <c r="T434" i="7"/>
  <c r="U434" i="7" s="1"/>
  <c r="T435" i="7"/>
  <c r="U435" i="7" s="1"/>
  <c r="T66" i="7"/>
  <c r="U66" i="7" s="1"/>
  <c r="T601" i="7"/>
  <c r="U601" i="7" s="1"/>
  <c r="T91" i="7"/>
  <c r="U91" i="7" s="1"/>
  <c r="T278" i="7"/>
  <c r="U278" i="7" s="1"/>
  <c r="T338" i="7"/>
  <c r="U338" i="7"/>
  <c r="T118" i="7"/>
  <c r="U118" i="7" s="1"/>
  <c r="T145" i="7"/>
  <c r="U145" i="7" s="1"/>
  <c r="U234" i="7"/>
  <c r="T234" i="7"/>
  <c r="T44" i="7"/>
  <c r="U44" i="7" s="1"/>
  <c r="T242" i="7"/>
  <c r="U242" i="7" s="1"/>
  <c r="T36" i="7"/>
  <c r="U36" i="7" s="1"/>
  <c r="T117" i="7"/>
  <c r="U117" i="7" s="1"/>
  <c r="T517" i="7"/>
  <c r="U517" i="7" s="1"/>
  <c r="T464" i="7"/>
  <c r="U464" i="7" s="1"/>
  <c r="T160" i="7"/>
  <c r="U160" i="7" s="1"/>
  <c r="T560" i="7"/>
  <c r="U560" i="7"/>
  <c r="U321" i="7"/>
  <c r="T321" i="7"/>
  <c r="T163" i="7"/>
  <c r="U163" i="7" s="1"/>
  <c r="T407" i="7"/>
  <c r="U407" i="7" s="1"/>
  <c r="T128" i="7"/>
  <c r="U128" i="7" s="1"/>
  <c r="T488" i="7"/>
  <c r="U488" i="7" s="1"/>
  <c r="T388" i="7"/>
  <c r="U388" i="7" s="1"/>
  <c r="T348" i="7"/>
  <c r="U348" i="7" s="1"/>
  <c r="T512" i="7"/>
  <c r="U512" i="7" s="1"/>
  <c r="T456" i="7"/>
  <c r="U456" i="7" s="1"/>
  <c r="T239" i="7"/>
  <c r="U239" i="7" s="1"/>
  <c r="T28" i="7"/>
  <c r="U28" i="7" s="1"/>
  <c r="T413" i="7"/>
  <c r="U413" i="7" s="1"/>
  <c r="T175" i="7"/>
  <c r="U175" i="7" s="1"/>
  <c r="T615" i="7"/>
  <c r="U615" i="7" s="1"/>
  <c r="T398" i="7"/>
  <c r="U398" i="7" s="1"/>
  <c r="T76" i="7"/>
  <c r="U76" i="7" s="1"/>
  <c r="T200" i="7"/>
  <c r="U200" i="7"/>
  <c r="T167" i="7"/>
  <c r="U167" i="7" s="1"/>
  <c r="T391" i="7"/>
  <c r="U391" i="7" s="1"/>
  <c r="T177" i="7"/>
  <c r="U177" i="7" s="1"/>
  <c r="T354" i="7"/>
  <c r="U354" i="7" s="1"/>
  <c r="T303" i="7"/>
  <c r="U303" i="7" s="1"/>
  <c r="T197" i="7"/>
  <c r="U197" i="7" s="1"/>
  <c r="T288" i="7"/>
  <c r="U288" i="7" s="1"/>
  <c r="T471" i="7"/>
  <c r="U471" i="7" s="1"/>
  <c r="T217" i="7"/>
  <c r="U217" i="7" s="1"/>
  <c r="T169" i="7"/>
  <c r="U169" i="7" s="1"/>
  <c r="T138" i="7"/>
  <c r="U138" i="7" s="1"/>
  <c r="T625" i="7"/>
  <c r="U625" i="7" s="1"/>
  <c r="T207" i="7"/>
  <c r="U207" i="7" s="1"/>
  <c r="T133" i="7"/>
  <c r="U133" i="7" s="1"/>
  <c r="T185" i="7"/>
  <c r="U185" i="7" s="1"/>
  <c r="T469" i="7"/>
  <c r="U469" i="7" s="1"/>
  <c r="T366" i="7"/>
  <c r="U366" i="7" s="1"/>
  <c r="T277" i="7"/>
  <c r="U277" i="7" s="1"/>
  <c r="T307" i="7"/>
  <c r="U307" i="7" s="1"/>
  <c r="T271" i="7"/>
  <c r="U271" i="7" s="1"/>
  <c r="T38" i="7"/>
  <c r="U38" i="7" s="1"/>
  <c r="T109" i="7"/>
  <c r="U109" i="7" s="1"/>
  <c r="T452" i="7"/>
  <c r="U452" i="7" s="1"/>
  <c r="T602" i="7"/>
  <c r="U602" i="7" s="1"/>
  <c r="T406" i="7"/>
  <c r="U406" i="7" s="1"/>
  <c r="T67" i="7"/>
  <c r="U67" i="7" s="1"/>
  <c r="T74" i="7"/>
  <c r="U74" i="7" s="1"/>
  <c r="T482" i="7"/>
  <c r="U482" i="7" s="1"/>
  <c r="T291" i="7"/>
  <c r="U291" i="7" s="1"/>
  <c r="T102" i="7"/>
  <c r="U102" i="7" s="1"/>
  <c r="T99" i="7"/>
  <c r="U99" i="7" s="1"/>
  <c r="T114" i="7"/>
  <c r="U114" i="7" s="1"/>
  <c r="T397" i="7"/>
  <c r="U397" i="7" s="1"/>
  <c r="T449" i="7"/>
  <c r="U449" i="7" s="1"/>
  <c r="T119" i="7"/>
  <c r="U119" i="7" s="1"/>
  <c r="T111" i="7"/>
  <c r="U111" i="7" s="1"/>
  <c r="T358" i="7"/>
  <c r="U358" i="7" s="1"/>
  <c r="T498" i="7"/>
  <c r="U498" i="7" s="1"/>
  <c r="T258" i="7"/>
  <c r="U258" i="7" s="1"/>
  <c r="T245" i="7"/>
  <c r="U245" i="7" s="1"/>
  <c r="T254" i="7"/>
  <c r="U254" i="7" s="1"/>
  <c r="T384" i="7"/>
  <c r="U384" i="7" s="1"/>
  <c r="T402" i="7"/>
  <c r="U402" i="7" s="1"/>
  <c r="T56" i="7"/>
  <c r="U56" i="7" s="1"/>
  <c r="T144" i="7"/>
  <c r="U144" i="7" s="1"/>
  <c r="T137" i="7"/>
  <c r="U137" i="7" s="1"/>
  <c r="T624" i="7"/>
  <c r="U624" i="7" s="1"/>
  <c r="T180" i="7"/>
  <c r="U180" i="7" s="1"/>
  <c r="T341" i="7"/>
  <c r="U341" i="7" s="1"/>
  <c r="T283" i="7"/>
  <c r="U283" i="7"/>
  <c r="T487" i="7"/>
  <c r="U487" i="7" s="1"/>
  <c r="T129" i="7"/>
  <c r="U129" i="7" s="1"/>
  <c r="T468" i="7"/>
  <c r="U468" i="7" s="1"/>
  <c r="T448" i="7"/>
  <c r="U448" i="7" s="1"/>
  <c r="T493" i="7"/>
  <c r="U493" i="7" s="1"/>
  <c r="U476" i="7"/>
  <c r="T476" i="7"/>
  <c r="T259" i="7"/>
  <c r="U259" i="7" s="1"/>
  <c r="T166" i="7"/>
  <c r="U166" i="7" s="1"/>
  <c r="T13" i="7"/>
  <c r="U13" i="7" s="1"/>
  <c r="T513" i="7"/>
  <c r="U513" i="7" s="1"/>
  <c r="T195" i="7"/>
  <c r="U195" i="7" s="1"/>
  <c r="P595" i="7"/>
  <c r="T595" i="7" s="1"/>
  <c r="U595" i="7" s="1"/>
  <c r="X520" i="7"/>
  <c r="X521" i="7"/>
  <c r="X522" i="7"/>
  <c r="X523" i="7"/>
  <c r="X524" i="7"/>
  <c r="X525" i="7"/>
  <c r="X526" i="7"/>
  <c r="X527" i="7"/>
  <c r="X528" i="7"/>
  <c r="X529" i="7"/>
  <c r="X531" i="7"/>
  <c r="X530" i="7"/>
  <c r="X532" i="7"/>
  <c r="X533" i="7"/>
  <c r="X534" i="7"/>
  <c r="X535" i="7"/>
  <c r="X536" i="7"/>
  <c r="X538" i="7"/>
  <c r="X537" i="7"/>
  <c r="X539" i="7"/>
  <c r="X540" i="7"/>
  <c r="X541" i="7"/>
  <c r="X542" i="7"/>
  <c r="X543" i="7"/>
  <c r="X544" i="7"/>
  <c r="X545" i="7"/>
  <c r="X546" i="7"/>
  <c r="X547" i="7"/>
  <c r="X548" i="7"/>
  <c r="X549" i="7"/>
  <c r="X550" i="7"/>
  <c r="X551" i="7"/>
  <c r="X552" i="7"/>
  <c r="X553" i="7"/>
  <c r="X554" i="7"/>
  <c r="X555" i="7"/>
  <c r="X556" i="7"/>
  <c r="X557" i="7"/>
  <c r="X558" i="7"/>
  <c r="X559" i="7"/>
  <c r="X560" i="7"/>
  <c r="X561" i="7"/>
  <c r="X562" i="7"/>
  <c r="X563" i="7"/>
  <c r="X565" i="7"/>
  <c r="X564" i="7"/>
  <c r="X566" i="7"/>
  <c r="X567" i="7"/>
  <c r="X568" i="7"/>
  <c r="X569" i="7"/>
  <c r="X570" i="7"/>
  <c r="X571" i="7"/>
  <c r="X572" i="7"/>
  <c r="X573" i="7"/>
  <c r="X574" i="7"/>
  <c r="X575" i="7"/>
  <c r="X576" i="7"/>
  <c r="X577" i="7"/>
  <c r="X578" i="7"/>
  <c r="X579" i="7"/>
  <c r="X580" i="7"/>
  <c r="X581" i="7"/>
  <c r="X582" i="7"/>
  <c r="X583" i="7"/>
  <c r="X584" i="7"/>
  <c r="X585" i="7"/>
  <c r="X586" i="7"/>
  <c r="X587" i="7"/>
  <c r="X588" i="7"/>
  <c r="P522" i="7" l="1"/>
  <c r="T522" i="7" s="1"/>
  <c r="U522" i="7" s="1"/>
  <c r="W522" i="7"/>
  <c r="P523" i="7"/>
  <c r="T523" i="7" s="1"/>
  <c r="U523" i="7" s="1"/>
  <c r="W523" i="7"/>
  <c r="P525" i="7"/>
  <c r="T525" i="7" s="1"/>
  <c r="U525" i="7" s="1"/>
  <c r="W525" i="7"/>
  <c r="P526" i="7"/>
  <c r="T526" i="7" s="1"/>
  <c r="U526" i="7" s="1"/>
  <c r="W526" i="7"/>
  <c r="P529" i="7"/>
  <c r="T529" i="7" s="1"/>
  <c r="U529" i="7" s="1"/>
  <c r="W529" i="7"/>
  <c r="P531" i="7"/>
  <c r="T531" i="7" s="1"/>
  <c r="U531" i="7" s="1"/>
  <c r="W531" i="7"/>
  <c r="P532" i="7"/>
  <c r="T532" i="7" s="1"/>
  <c r="U532" i="7" s="1"/>
  <c r="W532" i="7"/>
  <c r="P533" i="7"/>
  <c r="T533" i="7" s="1"/>
  <c r="U533" i="7" s="1"/>
  <c r="W533" i="7"/>
  <c r="P534" i="7"/>
  <c r="T534" i="7" s="1"/>
  <c r="U534" i="7" s="1"/>
  <c r="W534" i="7"/>
  <c r="P538" i="7"/>
  <c r="T538" i="7" s="1"/>
  <c r="U538" i="7" s="1"/>
  <c r="W538" i="7"/>
  <c r="P539" i="7"/>
  <c r="T539" i="7" s="1"/>
  <c r="U539" i="7" s="1"/>
  <c r="W539" i="7"/>
  <c r="P546" i="7"/>
  <c r="T546" i="7" s="1"/>
  <c r="U546" i="7" s="1"/>
  <c r="W546" i="7"/>
  <c r="P550" i="7"/>
  <c r="T550" i="7" s="1"/>
  <c r="U550" i="7" s="1"/>
  <c r="W550" i="7"/>
  <c r="P552" i="7"/>
  <c r="T552" i="7" s="1"/>
  <c r="U552" i="7" s="1"/>
  <c r="W552" i="7"/>
  <c r="P551" i="7"/>
  <c r="T551" i="7" s="1"/>
  <c r="U551" i="7" s="1"/>
  <c r="W551" i="7"/>
  <c r="P553" i="7"/>
  <c r="T553" i="7" s="1"/>
  <c r="U553" i="7" s="1"/>
  <c r="W553" i="7"/>
  <c r="P557" i="7"/>
  <c r="T557" i="7" s="1"/>
  <c r="U557" i="7" s="1"/>
  <c r="W557" i="7"/>
  <c r="P556" i="7"/>
  <c r="T556" i="7" s="1"/>
  <c r="U556" i="7" s="1"/>
  <c r="W556" i="7"/>
  <c r="P559" i="7"/>
  <c r="T559" i="7" s="1"/>
  <c r="U559" i="7" s="1"/>
  <c r="W559" i="7"/>
  <c r="P563" i="7"/>
  <c r="T563" i="7" s="1"/>
  <c r="U563" i="7" s="1"/>
  <c r="W563" i="7"/>
  <c r="P565" i="7"/>
  <c r="T565" i="7" s="1"/>
  <c r="U565" i="7" s="1"/>
  <c r="W565" i="7"/>
  <c r="P572" i="7"/>
  <c r="T572" i="7" s="1"/>
  <c r="U572" i="7" s="1"/>
  <c r="W572" i="7"/>
  <c r="P573" i="7"/>
  <c r="T573" i="7" s="1"/>
  <c r="U573" i="7" s="1"/>
  <c r="W573" i="7"/>
  <c r="P574" i="7"/>
  <c r="T574" i="7" s="1"/>
  <c r="U574" i="7" s="1"/>
  <c r="W574" i="7"/>
  <c r="P575" i="7"/>
  <c r="T575" i="7" s="1"/>
  <c r="U575" i="7" s="1"/>
  <c r="W575" i="7"/>
  <c r="P577" i="7"/>
  <c r="T577" i="7" s="1"/>
  <c r="U577" i="7" s="1"/>
  <c r="W577" i="7"/>
  <c r="P585" i="7"/>
  <c r="T585" i="7" s="1"/>
  <c r="U585" i="7" s="1"/>
  <c r="W585" i="7"/>
  <c r="P589" i="7"/>
  <c r="T589" i="7" s="1"/>
  <c r="U589" i="7" s="1"/>
  <c r="M520" i="7"/>
  <c r="M522" i="7"/>
  <c r="M523" i="7"/>
  <c r="Q523" i="7" s="1"/>
  <c r="M525" i="7"/>
  <c r="Q525" i="7" s="1"/>
  <c r="M526" i="7"/>
  <c r="Q526" i="7" s="1"/>
  <c r="M529" i="7"/>
  <c r="M531" i="7"/>
  <c r="M532" i="7"/>
  <c r="Q532" i="7" s="1"/>
  <c r="M533" i="7"/>
  <c r="M534" i="7"/>
  <c r="Q534" i="7" s="1"/>
  <c r="M538" i="7"/>
  <c r="M539" i="7"/>
  <c r="Q539" i="7" s="1"/>
  <c r="M546" i="7"/>
  <c r="Q546" i="7" s="1"/>
  <c r="M550" i="7"/>
  <c r="M552" i="7"/>
  <c r="Q552" i="7" s="1"/>
  <c r="M551" i="7"/>
  <c r="M553" i="7"/>
  <c r="M557" i="7"/>
  <c r="Q557" i="7" s="1"/>
  <c r="M556" i="7"/>
  <c r="Q556" i="7" s="1"/>
  <c r="M559" i="7"/>
  <c r="M563" i="7"/>
  <c r="M565" i="7"/>
  <c r="M572" i="7"/>
  <c r="M573" i="7"/>
  <c r="M574" i="7"/>
  <c r="Q574" i="7" s="1"/>
  <c r="M575" i="7"/>
  <c r="M577" i="7"/>
  <c r="Q577" i="7" s="1"/>
  <c r="M585" i="7"/>
  <c r="M589" i="7"/>
  <c r="Q589" i="7" s="1"/>
  <c r="P520" i="7"/>
  <c r="T520" i="7" s="1"/>
  <c r="W520" i="7"/>
  <c r="Q573" i="7" l="1"/>
  <c r="N565" i="7"/>
  <c r="Q565" i="7"/>
  <c r="N522" i="7"/>
  <c r="Q522" i="7"/>
  <c r="N563" i="7"/>
  <c r="Q563" i="7"/>
  <c r="N553" i="7"/>
  <c r="Q553" i="7"/>
  <c r="N585" i="7"/>
  <c r="Q585" i="7"/>
  <c r="N572" i="7"/>
  <c r="Q572" i="7"/>
  <c r="N550" i="7"/>
  <c r="Q550" i="7"/>
  <c r="N538" i="7"/>
  <c r="Q538" i="7"/>
  <c r="N533" i="7"/>
  <c r="Q533" i="7"/>
  <c r="Q531" i="7"/>
  <c r="N520" i="7"/>
  <c r="Q520" i="7"/>
  <c r="N559" i="7"/>
  <c r="Q559" i="7"/>
  <c r="N551" i="7"/>
  <c r="Q551" i="7"/>
  <c r="N575" i="7"/>
  <c r="Q575" i="7"/>
  <c r="N529" i="7"/>
  <c r="Q529" i="7"/>
  <c r="U520" i="7"/>
  <c r="N556" i="7"/>
  <c r="N552" i="7"/>
  <c r="N526" i="7"/>
  <c r="N589" i="7"/>
  <c r="N577" i="7"/>
  <c r="N539" i="7"/>
  <c r="N532" i="7"/>
  <c r="N546" i="7"/>
  <c r="N534" i="7"/>
  <c r="N557" i="7"/>
  <c r="N531" i="7"/>
  <c r="N523" i="7"/>
  <c r="N574" i="7"/>
  <c r="N573" i="7"/>
  <c r="N525" i="7"/>
  <c r="A915" i="7" l="1"/>
  <c r="A914" i="7"/>
  <c r="H908" i="7"/>
  <c r="O905" i="7"/>
  <c r="L905" i="7"/>
  <c r="O904" i="7"/>
  <c r="L904" i="7"/>
  <c r="P592" i="7"/>
  <c r="Q592" i="7" s="1"/>
  <c r="P591" i="7"/>
  <c r="T591" i="7" s="1"/>
  <c r="U591" i="7" s="1"/>
  <c r="M591" i="7"/>
  <c r="Q591" i="7" s="1"/>
  <c r="P590" i="7"/>
  <c r="M590" i="7"/>
  <c r="Q590" i="7" s="1"/>
  <c r="W588" i="7"/>
  <c r="P588" i="7"/>
  <c r="T588" i="7" s="1"/>
  <c r="U588" i="7" s="1"/>
  <c r="M588" i="7"/>
  <c r="W587" i="7"/>
  <c r="P587" i="7"/>
  <c r="T587" i="7" s="1"/>
  <c r="U587" i="7" s="1"/>
  <c r="M587" i="7"/>
  <c r="Q587" i="7" s="1"/>
  <c r="W586" i="7"/>
  <c r="P586" i="7"/>
  <c r="T586" i="7" s="1"/>
  <c r="U586" i="7" s="1"/>
  <c r="M586" i="7"/>
  <c r="W584" i="7"/>
  <c r="P584" i="7"/>
  <c r="T584" i="7" s="1"/>
  <c r="U584" i="7" s="1"/>
  <c r="M584" i="7"/>
  <c r="Q584" i="7" s="1"/>
  <c r="W583" i="7"/>
  <c r="P583" i="7"/>
  <c r="T583" i="7" s="1"/>
  <c r="U583" i="7" s="1"/>
  <c r="M583" i="7"/>
  <c r="W582" i="7"/>
  <c r="P582" i="7"/>
  <c r="T582" i="7" s="1"/>
  <c r="U582" i="7" s="1"/>
  <c r="M582" i="7"/>
  <c r="W581" i="7"/>
  <c r="P581" i="7"/>
  <c r="T581" i="7" s="1"/>
  <c r="U581" i="7" s="1"/>
  <c r="M581" i="7"/>
  <c r="Q581" i="7" s="1"/>
  <c r="W580" i="7"/>
  <c r="P580" i="7"/>
  <c r="T580" i="7" s="1"/>
  <c r="U580" i="7" s="1"/>
  <c r="M580" i="7"/>
  <c r="W579" i="7"/>
  <c r="P579" i="7"/>
  <c r="T579" i="7" s="1"/>
  <c r="U579" i="7" s="1"/>
  <c r="M579" i="7"/>
  <c r="Q579" i="7" s="1"/>
  <c r="W578" i="7"/>
  <c r="P578" i="7"/>
  <c r="T578" i="7" s="1"/>
  <c r="U578" i="7" s="1"/>
  <c r="M578" i="7"/>
  <c r="Q578" i="7" s="1"/>
  <c r="W576" i="7"/>
  <c r="P576" i="7"/>
  <c r="T576" i="7" s="1"/>
  <c r="U576" i="7" s="1"/>
  <c r="M576" i="7"/>
  <c r="W571" i="7"/>
  <c r="P571" i="7"/>
  <c r="T571" i="7" s="1"/>
  <c r="U571" i="7" s="1"/>
  <c r="M571" i="7"/>
  <c r="W570" i="7"/>
  <c r="P570" i="7"/>
  <c r="T570" i="7" s="1"/>
  <c r="U570" i="7" s="1"/>
  <c r="M570" i="7"/>
  <c r="W569" i="7"/>
  <c r="P569" i="7"/>
  <c r="T569" i="7" s="1"/>
  <c r="U569" i="7" s="1"/>
  <c r="M569" i="7"/>
  <c r="Q569" i="7" s="1"/>
  <c r="W568" i="7"/>
  <c r="P568" i="7"/>
  <c r="T568" i="7" s="1"/>
  <c r="U568" i="7" s="1"/>
  <c r="M568" i="7"/>
  <c r="Q568" i="7" s="1"/>
  <c r="W567" i="7"/>
  <c r="P567" i="7"/>
  <c r="T567" i="7" s="1"/>
  <c r="U567" i="7" s="1"/>
  <c r="M567" i="7"/>
  <c r="Q567" i="7" s="1"/>
  <c r="W566" i="7"/>
  <c r="P566" i="7"/>
  <c r="T566" i="7" s="1"/>
  <c r="U566" i="7" s="1"/>
  <c r="M566" i="7"/>
  <c r="W564" i="7"/>
  <c r="P564" i="7"/>
  <c r="T564" i="7" s="1"/>
  <c r="U564" i="7" s="1"/>
  <c r="M564" i="7"/>
  <c r="W562" i="7"/>
  <c r="P562" i="7"/>
  <c r="T562" i="7" s="1"/>
  <c r="U562" i="7" s="1"/>
  <c r="M562" i="7"/>
  <c r="W561" i="7"/>
  <c r="P561" i="7"/>
  <c r="T561" i="7" s="1"/>
  <c r="U561" i="7" s="1"/>
  <c r="M561" i="7"/>
  <c r="W560" i="7"/>
  <c r="P560" i="7"/>
  <c r="M560" i="7"/>
  <c r="W558" i="7"/>
  <c r="P558" i="7"/>
  <c r="M558" i="7"/>
  <c r="Q558" i="7" s="1"/>
  <c r="W555" i="7"/>
  <c r="P555" i="7"/>
  <c r="T555" i="7" s="1"/>
  <c r="U555" i="7" s="1"/>
  <c r="M555" i="7"/>
  <c r="Q555" i="7" s="1"/>
  <c r="W554" i="7"/>
  <c r="P554" i="7"/>
  <c r="T554" i="7" s="1"/>
  <c r="U554" i="7" s="1"/>
  <c r="M554" i="7"/>
  <c r="Q554" i="7" s="1"/>
  <c r="W549" i="7"/>
  <c r="P549" i="7"/>
  <c r="T549" i="7" s="1"/>
  <c r="U549" i="7" s="1"/>
  <c r="M549" i="7"/>
  <c r="W548" i="7"/>
  <c r="P548" i="7"/>
  <c r="T548" i="7" s="1"/>
  <c r="U548" i="7" s="1"/>
  <c r="M548" i="7"/>
  <c r="Q548" i="7" s="1"/>
  <c r="W547" i="7"/>
  <c r="P547" i="7"/>
  <c r="T547" i="7" s="1"/>
  <c r="U547" i="7" s="1"/>
  <c r="M547" i="7"/>
  <c r="Q547" i="7" s="1"/>
  <c r="W545" i="7"/>
  <c r="P545" i="7"/>
  <c r="T545" i="7" s="1"/>
  <c r="U545" i="7" s="1"/>
  <c r="M545" i="7"/>
  <c r="W544" i="7"/>
  <c r="P544" i="7"/>
  <c r="T544" i="7" s="1"/>
  <c r="U544" i="7" s="1"/>
  <c r="M544" i="7"/>
  <c r="Q544" i="7" s="1"/>
  <c r="W543" i="7"/>
  <c r="P543" i="7"/>
  <c r="T543" i="7" s="1"/>
  <c r="U543" i="7" s="1"/>
  <c r="M543" i="7"/>
  <c r="W542" i="7"/>
  <c r="P542" i="7"/>
  <c r="T542" i="7" s="1"/>
  <c r="U542" i="7" s="1"/>
  <c r="M542" i="7"/>
  <c r="Q542" i="7" s="1"/>
  <c r="W541" i="7"/>
  <c r="P541" i="7"/>
  <c r="T541" i="7" s="1"/>
  <c r="U541" i="7" s="1"/>
  <c r="M541" i="7"/>
  <c r="W540" i="7"/>
  <c r="P540" i="7"/>
  <c r="M540" i="7"/>
  <c r="Q540" i="7" s="1"/>
  <c r="W537" i="7"/>
  <c r="P537" i="7"/>
  <c r="T537" i="7" s="1"/>
  <c r="U537" i="7" s="1"/>
  <c r="M537" i="7"/>
  <c r="W536" i="7"/>
  <c r="P536" i="7"/>
  <c r="T536" i="7" s="1"/>
  <c r="U536" i="7" s="1"/>
  <c r="M536" i="7"/>
  <c r="Q536" i="7" s="1"/>
  <c r="W535" i="7"/>
  <c r="P535" i="7"/>
  <c r="M535" i="7"/>
  <c r="W530" i="7"/>
  <c r="P530" i="7"/>
  <c r="T530" i="7" s="1"/>
  <c r="U530" i="7" s="1"/>
  <c r="M530" i="7"/>
  <c r="W528" i="7"/>
  <c r="P528" i="7"/>
  <c r="T528" i="7" s="1"/>
  <c r="M528" i="7"/>
  <c r="W527" i="7"/>
  <c r="P527" i="7"/>
  <c r="M527" i="7"/>
  <c r="Q527" i="7" s="1"/>
  <c r="W524" i="7"/>
  <c r="P524" i="7"/>
  <c r="M524" i="7"/>
  <c r="Q524" i="7" s="1"/>
  <c r="W521" i="7"/>
  <c r="P521" i="7"/>
  <c r="M521" i="7"/>
  <c r="A916" i="7" l="1"/>
  <c r="Q521" i="7"/>
  <c r="Q588" i="7"/>
  <c r="Q576" i="7"/>
  <c r="Q583" i="7"/>
  <c r="Q549" i="7"/>
  <c r="N580" i="7"/>
  <c r="Q580" i="7"/>
  <c r="N528" i="7"/>
  <c r="Q528" i="7"/>
  <c r="N545" i="7"/>
  <c r="Q545" i="7"/>
  <c r="N564" i="7"/>
  <c r="Q564" i="7"/>
  <c r="N566" i="7"/>
  <c r="Q566" i="7"/>
  <c r="N541" i="7"/>
  <c r="Q541" i="7"/>
  <c r="N543" i="7"/>
  <c r="Q543" i="7"/>
  <c r="N561" i="7"/>
  <c r="Q561" i="7"/>
  <c r="N537" i="7"/>
  <c r="Q537" i="7"/>
  <c r="N562" i="7"/>
  <c r="Q562" i="7"/>
  <c r="N570" i="7"/>
  <c r="Q570" i="7"/>
  <c r="N582" i="7"/>
  <c r="Q582" i="7"/>
  <c r="N535" i="7"/>
  <c r="Q535" i="7"/>
  <c r="N530" i="7"/>
  <c r="Q530" i="7"/>
  <c r="N571" i="7"/>
  <c r="Q571" i="7"/>
  <c r="N560" i="7"/>
  <c r="Q560" i="7"/>
  <c r="Q586" i="7"/>
  <c r="T592" i="7"/>
  <c r="U592" i="7" s="1"/>
  <c r="U528" i="7"/>
  <c r="H909" i="7"/>
  <c r="N547" i="7"/>
  <c r="N584" i="7"/>
  <c r="N581" i="7"/>
  <c r="N569" i="7"/>
  <c r="N579" i="7"/>
  <c r="N540" i="7"/>
  <c r="N554" i="7"/>
  <c r="M905" i="7"/>
  <c r="M906" i="7" s="1"/>
  <c r="N587" i="7"/>
  <c r="N588" i="7"/>
  <c r="N555" i="7"/>
  <c r="N542" i="7"/>
  <c r="N568" i="7"/>
  <c r="N527" i="7"/>
  <c r="P905" i="7"/>
  <c r="P906" i="7" s="1"/>
  <c r="P904" i="7"/>
  <c r="N536" i="7"/>
  <c r="N576" i="7"/>
  <c r="N521" i="7"/>
  <c r="M904" i="7"/>
  <c r="M907" i="7"/>
  <c r="P907" i="7" s="1"/>
  <c r="N590" i="7"/>
  <c r="N567" i="7"/>
  <c r="N586" i="7"/>
  <c r="N548" i="7"/>
  <c r="N558" i="7"/>
  <c r="N524" i="7"/>
  <c r="N578" i="7"/>
  <c r="N591" i="7"/>
  <c r="N544" i="7"/>
  <c r="N549" i="7"/>
  <c r="N583" i="7"/>
  <c r="T905" i="7" l="1"/>
  <c r="T906" i="7" s="1"/>
  <c r="S904" i="7"/>
  <c r="Q904" i="7"/>
  <c r="Q908" i="7" s="1"/>
  <c r="N904" i="7"/>
  <c r="T904" i="7" l="1"/>
  <c r="N905" i="7"/>
  <c r="N908" i="7"/>
  <c r="Q905" i="7"/>
  <c r="U904" i="7" l="1"/>
  <c r="U905" i="7" s="1"/>
</calcChain>
</file>

<file path=xl/sharedStrings.xml><?xml version="1.0" encoding="utf-8"?>
<sst xmlns="http://schemas.openxmlformats.org/spreadsheetml/2006/main" count="3805" uniqueCount="726">
  <si>
    <t>Date</t>
  </si>
  <si>
    <t>Time</t>
  </si>
  <si>
    <t>Track</t>
  </si>
  <si>
    <t>Race</t>
  </si>
  <si>
    <t>TAB</t>
  </si>
  <si>
    <t>Horse</t>
  </si>
  <si>
    <t>Lev Bet</t>
  </si>
  <si>
    <t>Lev Ret</t>
  </si>
  <si>
    <t>Lev Profit</t>
  </si>
  <si>
    <t>Doomben</t>
  </si>
  <si>
    <t>Flemington</t>
  </si>
  <si>
    <t>Rosehill</t>
  </si>
  <si>
    <t>Eagle Farm</t>
  </si>
  <si>
    <t>Randwick</t>
  </si>
  <si>
    <t>Warwick Farm</t>
  </si>
  <si>
    <t>Sandown Hill</t>
  </si>
  <si>
    <t>Sandown Lake</t>
  </si>
  <si>
    <t>Canterbury</t>
  </si>
  <si>
    <t>Randwick Kensington</t>
  </si>
  <si>
    <t>Fin</t>
  </si>
  <si>
    <t>Div</t>
  </si>
  <si>
    <t>1st</t>
  </si>
  <si>
    <t>3rd</t>
  </si>
  <si>
    <t>2nd</t>
  </si>
  <si>
    <t>Mornington</t>
  </si>
  <si>
    <t>Grand Total</t>
  </si>
  <si>
    <t>(All)</t>
  </si>
  <si>
    <t>Placed</t>
  </si>
  <si>
    <t>Gosford</t>
  </si>
  <si>
    <t>Day</t>
  </si>
  <si>
    <t>Weeks</t>
  </si>
  <si>
    <t xml:space="preserve">Profit Per Week: </t>
  </si>
  <si>
    <t>State</t>
  </si>
  <si>
    <t>NSW</t>
  </si>
  <si>
    <t>Caulfield</t>
  </si>
  <si>
    <t>Profit</t>
  </si>
  <si>
    <t>Moonee Valley</t>
  </si>
  <si>
    <t>Ave Div:</t>
  </si>
  <si>
    <t>Newcastle</t>
  </si>
  <si>
    <t>Aramco</t>
  </si>
  <si>
    <t>Whinchat</t>
  </si>
  <si>
    <t>Thunderlips</t>
  </si>
  <si>
    <t>Mr Brightside</t>
  </si>
  <si>
    <t>Another Wil</t>
  </si>
  <si>
    <t>Bendigo</t>
  </si>
  <si>
    <t>Hawkesbury</t>
  </si>
  <si>
    <t>Scone</t>
  </si>
  <si>
    <t>Metalart</t>
  </si>
  <si>
    <t>The Open</t>
  </si>
  <si>
    <t>Captain Furai</t>
  </si>
  <si>
    <t>In Flight</t>
  </si>
  <si>
    <t>Prancing Spirit</t>
  </si>
  <si>
    <t>Elouyou</t>
  </si>
  <si>
    <t>Cranbourne</t>
  </si>
  <si>
    <t>Ballarat</t>
  </si>
  <si>
    <t>Pakenham</t>
  </si>
  <si>
    <t>The Black Cloud</t>
  </si>
  <si>
    <t>Mrs Chrissie</t>
  </si>
  <si>
    <t>Berkshire Breeze</t>
  </si>
  <si>
    <t>Le Zebra</t>
  </si>
  <si>
    <t>Waimarie</t>
  </si>
  <si>
    <t>Boston Rocks</t>
  </si>
  <si>
    <t>Yorkshire</t>
  </si>
  <si>
    <t>Rise At Dawn</t>
  </si>
  <si>
    <t>Dashing Duchess</t>
  </si>
  <si>
    <t>Monarchs Brae</t>
  </si>
  <si>
    <t>Willaidow</t>
  </si>
  <si>
    <t>Free Carry</t>
  </si>
  <si>
    <t>Arisphere</t>
  </si>
  <si>
    <t>Gatsbys</t>
  </si>
  <si>
    <t>Watch My Girl</t>
  </si>
  <si>
    <t>A Little Deep</t>
  </si>
  <si>
    <t>Regal Zeus</t>
  </si>
  <si>
    <t>Tavi Time</t>
  </si>
  <si>
    <t>Plenty Of Ammo</t>
  </si>
  <si>
    <t>Flem-X</t>
  </si>
  <si>
    <t>Warnie</t>
  </si>
  <si>
    <t>Oh Too Good</t>
  </si>
  <si>
    <t>Zou Sensation</t>
  </si>
  <si>
    <t>Accredited</t>
  </si>
  <si>
    <t>Cleo Cat</t>
  </si>
  <si>
    <t>Weigall Tiger</t>
  </si>
  <si>
    <t>Fickle</t>
  </si>
  <si>
    <t>Geelong</t>
  </si>
  <si>
    <t>Wyong</t>
  </si>
  <si>
    <t>Redbreast</t>
  </si>
  <si>
    <t>Samangu</t>
  </si>
  <si>
    <t>New York Lustre</t>
  </si>
  <si>
    <t>Name Dropper</t>
  </si>
  <si>
    <t>Oh Diamond Lil</t>
  </si>
  <si>
    <t>Shaiyhar</t>
  </si>
  <si>
    <t>Revelare</t>
  </si>
  <si>
    <t>Perfumist</t>
  </si>
  <si>
    <t>Devastate</t>
  </si>
  <si>
    <t>Midwest</t>
  </si>
  <si>
    <t>Spring Lee</t>
  </si>
  <si>
    <t>Scillato</t>
  </si>
  <si>
    <t>Amelias Jewel</t>
  </si>
  <si>
    <t>El Jasor</t>
  </si>
  <si>
    <t>Place Du Carrousel</t>
  </si>
  <si>
    <t>Lady Shenandoah</t>
  </si>
  <si>
    <t>Set To Shine</t>
  </si>
  <si>
    <t>Sepals</t>
  </si>
  <si>
    <t>No Name Frank</t>
  </si>
  <si>
    <t>Wanda Rox</t>
  </si>
  <si>
    <t>Arqana</t>
  </si>
  <si>
    <t>Termagant</t>
  </si>
  <si>
    <t>Cunnamulla Fella</t>
  </si>
  <si>
    <t>Just Glamourous</t>
  </si>
  <si>
    <t>Interest Point</t>
  </si>
  <si>
    <t>Catch The Glory</t>
  </si>
  <si>
    <t>Mytemptation</t>
  </si>
  <si>
    <t>Headwall</t>
  </si>
  <si>
    <t>Smokin Princess</t>
  </si>
  <si>
    <t>Clear Thinking</t>
  </si>
  <si>
    <t>Anemacore</t>
  </si>
  <si>
    <t>Merrigold</t>
  </si>
  <si>
    <t>Space Tracker</t>
  </si>
  <si>
    <t>Mintaka Lad</t>
  </si>
  <si>
    <t>Benagil</t>
  </si>
  <si>
    <t>Lindermann</t>
  </si>
  <si>
    <t>Winnasedge</t>
  </si>
  <si>
    <t>Time To Boogie</t>
  </si>
  <si>
    <t>Ducasse</t>
  </si>
  <si>
    <t>Heyoka</t>
  </si>
  <si>
    <t>S/R:</t>
  </si>
  <si>
    <t>Iverson</t>
  </si>
  <si>
    <t>Autumn Glow</t>
  </si>
  <si>
    <t>Via Sistina</t>
  </si>
  <si>
    <t>Super Daisy</t>
  </si>
  <si>
    <t>Track Tale</t>
  </si>
  <si>
    <t>Ouroboros</t>
  </si>
  <si>
    <t>Moby Dick</t>
  </si>
  <si>
    <t>Keitel</t>
  </si>
  <si>
    <t>Kensington</t>
  </si>
  <si>
    <t>Midnight Dynamite</t>
  </si>
  <si>
    <t>Material Dreams</t>
  </si>
  <si>
    <t>Ndola</t>
  </si>
  <si>
    <t>Deakin</t>
  </si>
  <si>
    <t>Alalcance</t>
  </si>
  <si>
    <t>Hughes</t>
  </si>
  <si>
    <t>Thames</t>
  </si>
  <si>
    <t>Joliestar</t>
  </si>
  <si>
    <t>Poison Chalice</t>
  </si>
  <si>
    <t>Aeliana</t>
  </si>
  <si>
    <t>Clean Energy</t>
  </si>
  <si>
    <t>Dschingis Prestige</t>
  </si>
  <si>
    <t>Matcha Latte</t>
  </si>
  <si>
    <t>Shes Got Veuve</t>
  </si>
  <si>
    <t>Big Swinger</t>
  </si>
  <si>
    <t>Treasurethe Moment</t>
  </si>
  <si>
    <t>Harry Got Styles</t>
  </si>
  <si>
    <t>The Right Way</t>
  </si>
  <si>
    <t>War Machine</t>
  </si>
  <si>
    <t>Namesake</t>
  </si>
  <si>
    <t>Miss Kim Kar</t>
  </si>
  <si>
    <t>Happy Link</t>
  </si>
  <si>
    <t>Floozie</t>
  </si>
  <si>
    <t>Demon Darb</t>
  </si>
  <si>
    <t>Immediacy</t>
  </si>
  <si>
    <t>Pride Of Jenni</t>
  </si>
  <si>
    <t>Ziryab</t>
  </si>
  <si>
    <t>Mr Buster</t>
  </si>
  <si>
    <t>Zealously</t>
  </si>
  <si>
    <t>King Zephyr</t>
  </si>
  <si>
    <t>Hellsing</t>
  </si>
  <si>
    <t>Bews</t>
  </si>
  <si>
    <t>Appin Girl</t>
  </si>
  <si>
    <t>Changing Colours</t>
  </si>
  <si>
    <t>Eliyass</t>
  </si>
  <si>
    <t>Soft Love</t>
  </si>
  <si>
    <t>Jimmy The Bear</t>
  </si>
  <si>
    <t>Campaldino</t>
  </si>
  <si>
    <t>Ahha Ahha</t>
  </si>
  <si>
    <t>Need Some Luck</t>
  </si>
  <si>
    <t>Make It Sweet</t>
  </si>
  <si>
    <t>Roadcone</t>
  </si>
  <si>
    <t>Fawkner Park</t>
  </si>
  <si>
    <t>Magical Moments</t>
  </si>
  <si>
    <t>Red Galaxy</t>
  </si>
  <si>
    <t>Splash Back</t>
  </si>
  <si>
    <t>Headley Grange</t>
  </si>
  <si>
    <t>Kerguelen</t>
  </si>
  <si>
    <t>Livin Thing</t>
  </si>
  <si>
    <t>Just For Show</t>
  </si>
  <si>
    <t>Bankers Choice</t>
  </si>
  <si>
    <t>Captain Electric</t>
  </si>
  <si>
    <t>The Inflictor</t>
  </si>
  <si>
    <t>Snack Bar</t>
  </si>
  <si>
    <t>Austmarr</t>
  </si>
  <si>
    <t>Yellow Sam</t>
  </si>
  <si>
    <t>Marble Nine</t>
  </si>
  <si>
    <t>Stylish</t>
  </si>
  <si>
    <t>Shadhavar</t>
  </si>
  <si>
    <t>Xarpo</t>
  </si>
  <si>
    <t>Federer</t>
  </si>
  <si>
    <t>Merchant Flyer</t>
  </si>
  <si>
    <t>Restonica</t>
  </si>
  <si>
    <t>Aolani</t>
  </si>
  <si>
    <t>Tuileries</t>
  </si>
  <si>
    <t>Fioprospero</t>
  </si>
  <si>
    <t>La Fracas</t>
  </si>
  <si>
    <t>Unlimited</t>
  </si>
  <si>
    <t>Keep Your Cool</t>
  </si>
  <si>
    <t>Just Flying</t>
  </si>
  <si>
    <t>Sicilian</t>
  </si>
  <si>
    <t>Bold Soul</t>
  </si>
  <si>
    <t>Documentary</t>
  </si>
  <si>
    <t>Tuff Tu Mus</t>
  </si>
  <si>
    <t>Cho Oyu</t>
  </si>
  <si>
    <t>One Long Day</t>
  </si>
  <si>
    <t>Hawker Hall</t>
  </si>
  <si>
    <t>Kadall</t>
  </si>
  <si>
    <t>Bullion Boy</t>
  </si>
  <si>
    <t>Power Beau</t>
  </si>
  <si>
    <t>Nellie Leylax</t>
  </si>
  <si>
    <t>Pareto</t>
  </si>
  <si>
    <t>Victory Flame</t>
  </si>
  <si>
    <t>Naval Trader</t>
  </si>
  <si>
    <t>Defiant Spirit</t>
  </si>
  <si>
    <t>The Extreme Cat</t>
  </si>
  <si>
    <t>Northern Decree</t>
  </si>
  <si>
    <t>Hard To Cross</t>
  </si>
  <si>
    <t>De Bergerac</t>
  </si>
  <si>
    <t>Vindicta</t>
  </si>
  <si>
    <t>Moon Sweeper</t>
  </si>
  <si>
    <t>Capper Thirtynine</t>
  </si>
  <si>
    <t>Whisky On The Hill</t>
  </si>
  <si>
    <t>Give Giggles</t>
  </si>
  <si>
    <t>Shes Bulletproof</t>
  </si>
  <si>
    <t>Sultry Siren</t>
  </si>
  <si>
    <t>Miss Roumbini</t>
  </si>
  <si>
    <t>Piggyback</t>
  </si>
  <si>
    <t>Travolta</t>
  </si>
  <si>
    <t>Kickatinalong</t>
  </si>
  <si>
    <t>Street Chase</t>
  </si>
  <si>
    <t>Desert Lightning</t>
  </si>
  <si>
    <t>About To Explode</t>
  </si>
  <si>
    <t>Alectrona</t>
  </si>
  <si>
    <t>Tazima</t>
  </si>
  <si>
    <t>Shes Exotic</t>
  </si>
  <si>
    <t>Pop Award</t>
  </si>
  <si>
    <t>Pannier</t>
  </si>
  <si>
    <t>Media World</t>
  </si>
  <si>
    <t>Party For Two</t>
  </si>
  <si>
    <t>Jennivamoose</t>
  </si>
  <si>
    <t>Lazzura</t>
  </si>
  <si>
    <t>Prince Eric</t>
  </si>
  <si>
    <t>Eagle Express</t>
  </si>
  <si>
    <t>Tupakara</t>
  </si>
  <si>
    <t>Sir Delius</t>
  </si>
  <si>
    <t>Fangirl</t>
  </si>
  <si>
    <t>Sunshine Law</t>
  </si>
  <si>
    <t>Charcoals</t>
  </si>
  <si>
    <t>Makdane</t>
  </si>
  <si>
    <t>Juja Kibo</t>
  </si>
  <si>
    <t>Transatlantic</t>
  </si>
  <si>
    <t>Tempted</t>
  </si>
  <si>
    <t>Chidiac</t>
  </si>
  <si>
    <t>So You Are</t>
  </si>
  <si>
    <t>Ruination</t>
  </si>
  <si>
    <t>Facundo</t>
  </si>
  <si>
    <t>Star Ambition</t>
  </si>
  <si>
    <t>Half Yours</t>
  </si>
  <si>
    <t>Agita</t>
  </si>
  <si>
    <t>Rock The Sunrise</t>
  </si>
  <si>
    <t>Sea What I See</t>
  </si>
  <si>
    <t>Express Payment</t>
  </si>
  <si>
    <t>Gangsta Granny</t>
  </si>
  <si>
    <t>Elamaz</t>
  </si>
  <si>
    <t>Fukubana</t>
  </si>
  <si>
    <t>Roselyns Star</t>
  </si>
  <si>
    <t>Bremel</t>
  </si>
  <si>
    <t>Private Eye</t>
  </si>
  <si>
    <t>Rapt</t>
  </si>
  <si>
    <t>Star Of India</t>
  </si>
  <si>
    <t>Bush</t>
  </si>
  <si>
    <t>Vic</t>
  </si>
  <si>
    <t>-</t>
  </si>
  <si>
    <t>Qld</t>
  </si>
  <si>
    <t>Ball</t>
  </si>
  <si>
    <t>Cran</t>
  </si>
  <si>
    <t>Kembla Grange</t>
  </si>
  <si>
    <t>Morphettville Pk</t>
  </si>
  <si>
    <t>SA</t>
  </si>
  <si>
    <t>Morphettville</t>
  </si>
  <si>
    <t>MVN</t>
  </si>
  <si>
    <t>Pak</t>
  </si>
  <si>
    <t>Lookup: State, Bush</t>
  </si>
  <si>
    <t>Alabama State</t>
  </si>
  <si>
    <t>Lord Of Biscay</t>
  </si>
  <si>
    <t>Evaporate</t>
  </si>
  <si>
    <t>Brayden Star</t>
  </si>
  <si>
    <t>Jennilala</t>
  </si>
  <si>
    <t>Roselyn'S Star</t>
  </si>
  <si>
    <t>Arabian Summer</t>
  </si>
  <si>
    <t>Trim Proper</t>
  </si>
  <si>
    <t>Synergy In Motion</t>
  </si>
  <si>
    <t>Freeland</t>
  </si>
  <si>
    <t>She'S A Hustler</t>
  </si>
  <si>
    <t>Colophon</t>
  </si>
  <si>
    <t>Rock Hard Love</t>
  </si>
  <si>
    <t>Epic Proportions</t>
  </si>
  <si>
    <t>Dual Listing</t>
  </si>
  <si>
    <t>Nationwide-Best AND Elite Combo</t>
  </si>
  <si>
    <t>Nat and Combo Bet</t>
  </si>
  <si>
    <t>Nat and Combo Return</t>
  </si>
  <si>
    <t>Nat and Combo Profit</t>
  </si>
  <si>
    <t>Connecticut</t>
  </si>
  <si>
    <t>Hedged</t>
  </si>
  <si>
    <t>Istolea Merc</t>
  </si>
  <si>
    <t>Wootton Verni</t>
  </si>
  <si>
    <t>Strawberry Impact</t>
  </si>
  <si>
    <t>Rubi'S Serve</t>
  </si>
  <si>
    <t>United Kingdom</t>
  </si>
  <si>
    <t>Sum of Nat and Combo Bet2</t>
  </si>
  <si>
    <t>Sum of Nat and Combo Profit</t>
  </si>
  <si>
    <t>Count of Nat and Combo Bet</t>
  </si>
  <si>
    <t>Sum of Nat and Combo Return</t>
  </si>
  <si>
    <t>Athanatos</t>
  </si>
  <si>
    <t>Persian Spirit</t>
  </si>
  <si>
    <t>Major Share</t>
  </si>
  <si>
    <t>Presley</t>
  </si>
  <si>
    <t>Frosty Girl</t>
  </si>
  <si>
    <t>Black Run</t>
  </si>
  <si>
    <t>Hot Too Go</t>
  </si>
  <si>
    <t>Maid Of Moolah</t>
  </si>
  <si>
    <t>Brave Miss</t>
  </si>
  <si>
    <t>Meridiana</t>
  </si>
  <si>
    <t>Vestas</t>
  </si>
  <si>
    <t>Grand Pierro</t>
  </si>
  <si>
    <t>Taken</t>
  </si>
  <si>
    <t>House Of Lords</t>
  </si>
  <si>
    <t>Verona Rose</t>
  </si>
  <si>
    <t>Shockletz</t>
  </si>
  <si>
    <t>Enxuto</t>
  </si>
  <si>
    <t>Kinross Lane</t>
  </si>
  <si>
    <t>Sabaj</t>
  </si>
  <si>
    <t>First Mission</t>
  </si>
  <si>
    <t>Nadal</t>
  </si>
  <si>
    <t>Voracious</t>
  </si>
  <si>
    <t>Lyles</t>
  </si>
  <si>
    <t>Nearing Liberty</t>
  </si>
  <si>
    <t>Rubis Serve</t>
  </si>
  <si>
    <t>Rotagilla</t>
  </si>
  <si>
    <t>Zoukerino</t>
  </si>
  <si>
    <t>Title Fighter</t>
  </si>
  <si>
    <t>Bellinger</t>
  </si>
  <si>
    <t>Robrick</t>
  </si>
  <si>
    <t>Disneck</t>
  </si>
  <si>
    <t>Miss Altair</t>
  </si>
  <si>
    <t>Smokin' Princess</t>
  </si>
  <si>
    <t>Taramansour</t>
  </si>
  <si>
    <t>Flamin' Romans</t>
  </si>
  <si>
    <t>Elphinstone</t>
  </si>
  <si>
    <t>Sisterhood</t>
  </si>
  <si>
    <t>Munhamek</t>
  </si>
  <si>
    <t>Centennial Park</t>
  </si>
  <si>
    <t>Tajanis</t>
  </si>
  <si>
    <t>Osipenko</t>
  </si>
  <si>
    <t>Cigar Flick</t>
  </si>
  <si>
    <t>Brazen Lady</t>
  </si>
  <si>
    <t>Miss Tarzy</t>
  </si>
  <si>
    <t>Kings Valley</t>
  </si>
  <si>
    <t>Aztec Ruler</t>
  </si>
  <si>
    <t>Sunshineinmypocket</t>
  </si>
  <si>
    <t>Night Endeavor</t>
  </si>
  <si>
    <t>First Immortal</t>
  </si>
  <si>
    <t>Step Aside</t>
  </si>
  <si>
    <t>She'S Bulletproof</t>
  </si>
  <si>
    <t>Impending Link</t>
  </si>
  <si>
    <t>Maharba</t>
  </si>
  <si>
    <t>Rey Magnerio</t>
  </si>
  <si>
    <t>Angel Capital</t>
  </si>
  <si>
    <t>Marble Arch</t>
  </si>
  <si>
    <t>Fancify</t>
  </si>
  <si>
    <t>Umgawa</t>
  </si>
  <si>
    <t>Chorlton Lane</t>
  </si>
  <si>
    <t>Growing Empire</t>
  </si>
  <si>
    <t>Eye Of The Fire</t>
  </si>
  <si>
    <t>Is It Me</t>
  </si>
  <si>
    <t>Le Ferrari</t>
  </si>
  <si>
    <t>Rush Attack</t>
  </si>
  <si>
    <t>Positivity</t>
  </si>
  <si>
    <t>Bossy Nic</t>
  </si>
  <si>
    <t>Band Of Brothers</t>
  </si>
  <si>
    <t>Steparty</t>
  </si>
  <si>
    <t>Iowna Merc</t>
  </si>
  <si>
    <t>Verdad</t>
  </si>
  <si>
    <t>Young Werther</t>
  </si>
  <si>
    <t>Tom Kitten</t>
  </si>
  <si>
    <t>Our Anchorage</t>
  </si>
  <si>
    <t>Regal Vow</t>
  </si>
  <si>
    <t>Miss Aria</t>
  </si>
  <si>
    <t>Arapaho</t>
  </si>
  <si>
    <t>Bur Dubai</t>
  </si>
  <si>
    <t>Oscar'S Fortune</t>
  </si>
  <si>
    <t>Modown</t>
  </si>
  <si>
    <t>Sweethearted</t>
  </si>
  <si>
    <t>Olentia</t>
  </si>
  <si>
    <t>Pivot City</t>
  </si>
  <si>
    <t>Starboard</t>
  </si>
  <si>
    <t>Fiasco Tess</t>
  </si>
  <si>
    <t>Foujita San</t>
  </si>
  <si>
    <t>New Endeavour</t>
  </si>
  <si>
    <t>Fear No Evil</t>
  </si>
  <si>
    <t>Mazu</t>
  </si>
  <si>
    <t>Oakfield Badger</t>
  </si>
  <si>
    <t>Gitalong</t>
  </si>
  <si>
    <t>Nicolini Vito</t>
  </si>
  <si>
    <t>Khor</t>
  </si>
  <si>
    <t>Roguery</t>
  </si>
  <si>
    <t>Smart Little Miss</t>
  </si>
  <si>
    <t>Scampi</t>
  </si>
  <si>
    <t>Perilous Fighter</t>
  </si>
  <si>
    <t>Gallant Star</t>
  </si>
  <si>
    <t>Fernao</t>
  </si>
  <si>
    <t>Enter The Dragon</t>
  </si>
  <si>
    <t>Madiyya</t>
  </si>
  <si>
    <t>Know Thyself</t>
  </si>
  <si>
    <t>Raikkonen</t>
  </si>
  <si>
    <t>Jumeirah Beach</t>
  </si>
  <si>
    <t>The Novelist</t>
  </si>
  <si>
    <t>She'S Unusual</t>
  </si>
  <si>
    <t>Harry'S Bar</t>
  </si>
  <si>
    <t>Niance</t>
  </si>
  <si>
    <t>Liberami</t>
  </si>
  <si>
    <t>Storm The Ramparts</t>
  </si>
  <si>
    <t>Mickey'S Medal</t>
  </si>
  <si>
    <t>Sayedaty Sadaty</t>
  </si>
  <si>
    <t>Holymanz</t>
  </si>
  <si>
    <t>Earlswood</t>
  </si>
  <si>
    <t>Hi Dubai</t>
  </si>
  <si>
    <t>Goldenstatewarrior</t>
  </si>
  <si>
    <t>Hell To Pay</t>
  </si>
  <si>
    <t>Mollynickers</t>
  </si>
  <si>
    <t>Callistemon</t>
  </si>
  <si>
    <t>Pounding</t>
  </si>
  <si>
    <t>Zaphod</t>
  </si>
  <si>
    <t>Lim'S Saltoro</t>
  </si>
  <si>
    <t>Cheerstothat</t>
  </si>
  <si>
    <t>Starphistocated</t>
  </si>
  <si>
    <t>Puntin</t>
  </si>
  <si>
    <t>Cold Brew</t>
  </si>
  <si>
    <t>Aztec State</t>
  </si>
  <si>
    <t>Just In Time</t>
  </si>
  <si>
    <t>Balkans</t>
  </si>
  <si>
    <t>Illyivy</t>
  </si>
  <si>
    <t>Takeko</t>
  </si>
  <si>
    <t>Amreekiyah</t>
  </si>
  <si>
    <t>Pure Alpha</t>
  </si>
  <si>
    <t>Polyglot</t>
  </si>
  <si>
    <t>Too Darn Discreet</t>
  </si>
  <si>
    <t>Just Feelin' Lucky</t>
  </si>
  <si>
    <t>Globe</t>
  </si>
  <si>
    <t>Sister Daae</t>
  </si>
  <si>
    <t>Yoshinobu</t>
  </si>
  <si>
    <t>Zarastro</t>
  </si>
  <si>
    <t>Denman Star</t>
  </si>
  <si>
    <t>The Creator</t>
  </si>
  <si>
    <t>Shohisha</t>
  </si>
  <si>
    <t>Baraqiel</t>
  </si>
  <si>
    <t>Esha</t>
  </si>
  <si>
    <t>The Years</t>
  </si>
  <si>
    <t>Wonder Boy</t>
  </si>
  <si>
    <t>Mormona</t>
  </si>
  <si>
    <t>Midnight Opal</t>
  </si>
  <si>
    <t>Lovelycut</t>
  </si>
  <si>
    <t>She'S Got Pizzazz</t>
  </si>
  <si>
    <t>Idle Flyer</t>
  </si>
  <si>
    <t>Vauban</t>
  </si>
  <si>
    <t>Buckaroo</t>
  </si>
  <si>
    <t>Mr Verse</t>
  </si>
  <si>
    <t>Ntd</t>
  </si>
  <si>
    <t>Romantic Choice</t>
  </si>
  <si>
    <t>Aldeenaary</t>
  </si>
  <si>
    <t>Koruto</t>
  </si>
  <si>
    <t>Miss Cotoletta</t>
  </si>
  <si>
    <t>Battlefield</t>
  </si>
  <si>
    <t>Smart Action</t>
  </si>
  <si>
    <t>Torabella</t>
  </si>
  <si>
    <t>Slippin Jimmy</t>
  </si>
  <si>
    <t>Russian Alliance</t>
  </si>
  <si>
    <t>Kairos Louie</t>
  </si>
  <si>
    <t>Caprice Des Dieux</t>
  </si>
  <si>
    <t>Whisky Dream</t>
  </si>
  <si>
    <t>Lost In Transit</t>
  </si>
  <si>
    <t>Diablo Bolt</t>
  </si>
  <si>
    <t>Coeur Volante</t>
  </si>
  <si>
    <t>King Kapa</t>
  </si>
  <si>
    <t>Sugar Coat</t>
  </si>
  <si>
    <t>Madame Maserati</t>
  </si>
  <si>
    <t>Nostringsattached</t>
  </si>
  <si>
    <t>Sephia</t>
  </si>
  <si>
    <t>Ipswich</t>
  </si>
  <si>
    <t>Boys Night Out</t>
  </si>
  <si>
    <t>Taltarni Fields</t>
  </si>
  <si>
    <t>Gerringong</t>
  </si>
  <si>
    <t>L/Scr</t>
  </si>
  <si>
    <t>Elite Combo</t>
  </si>
  <si>
    <t>Bet ALL qualifiers from Nat and E-Combo</t>
  </si>
  <si>
    <t>Bets</t>
  </si>
  <si>
    <t>Winners</t>
  </si>
  <si>
    <t>Totals</t>
  </si>
  <si>
    <t>Nationwide Best</t>
  </si>
  <si>
    <t>CaulfieldH</t>
  </si>
  <si>
    <t>Average Dual Listing Bet</t>
  </si>
  <si>
    <t>Average Dual Listing RET</t>
  </si>
  <si>
    <t>Average Dual Listing PROFIT</t>
  </si>
  <si>
    <t>Live Current Algo</t>
  </si>
  <si>
    <t>Unique qualifiers from Nat/E-Combo  (Highest$)</t>
  </si>
  <si>
    <t>Row Labels</t>
  </si>
  <si>
    <t>Elite Combo Current Algo</t>
  </si>
  <si>
    <t>Nationwide Current Combo</t>
  </si>
  <si>
    <t>Bet $</t>
  </si>
  <si>
    <t>Ret</t>
  </si>
  <si>
    <t>Total</t>
  </si>
  <si>
    <t>Bet$</t>
  </si>
  <si>
    <t>Grid Girl</t>
  </si>
  <si>
    <t>Hurstville Zagreb</t>
  </si>
  <si>
    <t>Hurry Curry</t>
  </si>
  <si>
    <t>Demojo</t>
  </si>
  <si>
    <t>Testing Averaging Dual Bets</t>
  </si>
  <si>
    <t>Cau</t>
  </si>
  <si>
    <t>Tikemyson</t>
  </si>
  <si>
    <t>King'S Secret</t>
  </si>
  <si>
    <t>Grand Larceny</t>
  </si>
  <si>
    <t>Amahnis Girl</t>
  </si>
  <si>
    <t>Navyonthehighway</t>
  </si>
  <si>
    <t>Balance The Books</t>
  </si>
  <si>
    <t>Now Is The Hour</t>
  </si>
  <si>
    <t>Bossed Up</t>
  </si>
  <si>
    <t>Harry'S Yacht</t>
  </si>
  <si>
    <t>South Of India</t>
  </si>
  <si>
    <t>Cape Byron</t>
  </si>
  <si>
    <t>Applaud</t>
  </si>
  <si>
    <t>Maldini</t>
  </si>
  <si>
    <t>The Irish</t>
  </si>
  <si>
    <t>Blazen Boots</t>
  </si>
  <si>
    <t>Dark Simba</t>
  </si>
  <si>
    <t>Waku Waku</t>
  </si>
  <si>
    <t>I Only Wish</t>
  </si>
  <si>
    <t>Jenni Gone Bonkers</t>
  </si>
  <si>
    <t>Barberry Spur</t>
  </si>
  <si>
    <t>Hiyaam Proud</t>
  </si>
  <si>
    <t>Skippers Canyon</t>
  </si>
  <si>
    <t>Weeping Woman</t>
  </si>
  <si>
    <t>Ready To Schipp</t>
  </si>
  <si>
    <t>Theblade</t>
  </si>
  <si>
    <t>Flying Aurelius</t>
  </si>
  <si>
    <t>Caulfield Heath</t>
  </si>
  <si>
    <t>CauH</t>
  </si>
  <si>
    <t>Oraqua</t>
  </si>
  <si>
    <t>Oakfield Saturn</t>
  </si>
  <si>
    <t>Knobelas</t>
  </si>
  <si>
    <t>Chest Of Gold</t>
  </si>
  <si>
    <t>Gin A Tonic</t>
  </si>
  <si>
    <t>Just Party</t>
  </si>
  <si>
    <t>Alabama Fox</t>
  </si>
  <si>
    <t>Catoggio</t>
  </si>
  <si>
    <t>Overfull</t>
  </si>
  <si>
    <t>Brave Call</t>
  </si>
  <si>
    <t>Job Done</t>
  </si>
  <si>
    <t>Walsh Bay</t>
  </si>
  <si>
    <t>Oui Oui Oui</t>
  </si>
  <si>
    <t>Eclair Awesome</t>
  </si>
  <si>
    <t>Harrys Yacht</t>
  </si>
  <si>
    <t>Columbia Blue</t>
  </si>
  <si>
    <t>Pre Eminence</t>
  </si>
  <si>
    <t>Amor Victorious</t>
  </si>
  <si>
    <t>Recon</t>
  </si>
  <si>
    <t>Chief Witness</t>
  </si>
  <si>
    <t>Belegato</t>
  </si>
  <si>
    <t>Esjay</t>
  </si>
  <si>
    <t>Codigo</t>
  </si>
  <si>
    <t>Texas Fireball</t>
  </si>
  <si>
    <t>Naval Academy</t>
  </si>
  <si>
    <t>Tavs</t>
  </si>
  <si>
    <t>Sun Gift</t>
  </si>
  <si>
    <t>Zouper Fund</t>
  </si>
  <si>
    <t>Davida</t>
  </si>
  <si>
    <t>Precious Charm</t>
  </si>
  <si>
    <t>Biancelli</t>
  </si>
  <si>
    <t>Deal N' Dash</t>
  </si>
  <si>
    <t>Conscience</t>
  </si>
  <si>
    <t>Welcometotheshow</t>
  </si>
  <si>
    <t>Charleroi</t>
  </si>
  <si>
    <t>Lennox</t>
  </si>
  <si>
    <t>Flem</t>
  </si>
  <si>
    <t>Trapalanda</t>
  </si>
  <si>
    <t>Hanau</t>
  </si>
  <si>
    <t>Suntora</t>
  </si>
  <si>
    <t>Althoff</t>
  </si>
  <si>
    <t>Filter out "2" for Unique Bets.</t>
  </si>
  <si>
    <t>To isolate UNIQUE bets, filter only "1" under Dual Listing drop down.</t>
  </si>
  <si>
    <t>*</t>
  </si>
  <si>
    <t>Tarvue</t>
  </si>
  <si>
    <t>Darkbonee</t>
  </si>
  <si>
    <t>Saint George</t>
  </si>
  <si>
    <t>Botanical Boy</t>
  </si>
  <si>
    <t>Sass Appeal</t>
  </si>
  <si>
    <t>Artful Persuasion</t>
  </si>
  <si>
    <t>Active Duty</t>
  </si>
  <si>
    <t>Sounds Unusual</t>
  </si>
  <si>
    <t>Oak Hill</t>
  </si>
  <si>
    <t>Highway Strip</t>
  </si>
  <si>
    <t>Justadeel</t>
  </si>
  <si>
    <t>Yes I Know</t>
  </si>
  <si>
    <t>Dirty Grin</t>
  </si>
  <si>
    <t>Lim'S Kosciuszko</t>
  </si>
  <si>
    <t>Jenni'S Meadow</t>
  </si>
  <si>
    <t>Dictionary</t>
  </si>
  <si>
    <t>Sovereign Hill</t>
  </si>
  <si>
    <t>Sixties</t>
  </si>
  <si>
    <t>Rue De Royale</t>
  </si>
  <si>
    <t>Fire Star</t>
  </si>
  <si>
    <t>Existential Bob</t>
  </si>
  <si>
    <t>Porter</t>
  </si>
  <si>
    <t>Nepo Baby</t>
  </si>
  <si>
    <t>Spiethtacular</t>
  </si>
  <si>
    <t>Akkadian Emperor</t>
  </si>
  <si>
    <t>Edited By</t>
  </si>
  <si>
    <t>Tiger Tie</t>
  </si>
  <si>
    <t>True Amor</t>
  </si>
  <si>
    <t>Feroce</t>
  </si>
  <si>
    <t>Alpha Sofie</t>
  </si>
  <si>
    <t>Sun God</t>
  </si>
  <si>
    <t>Hell</t>
  </si>
  <si>
    <t>Magnaspin</t>
  </si>
  <si>
    <t>Lancelot Du Lac</t>
  </si>
  <si>
    <t>Monte Veebee</t>
  </si>
  <si>
    <t>Cinsault</t>
  </si>
  <si>
    <t>Light Infantry Man</t>
  </si>
  <si>
    <t>Lulumon</t>
  </si>
  <si>
    <t>S/R</t>
  </si>
  <si>
    <t>Immortal Star</t>
  </si>
  <si>
    <t>Tango Jewel</t>
  </si>
  <si>
    <t>Stylish Secret</t>
  </si>
  <si>
    <t>Cafe Millenium</t>
  </si>
  <si>
    <t>Tentyris</t>
  </si>
  <si>
    <t>Wrote To Arataki</t>
  </si>
  <si>
    <t>Fiorenot</t>
  </si>
  <si>
    <t>Apocalyptic</t>
  </si>
  <si>
    <t>Time2</t>
  </si>
  <si>
    <t>Track2</t>
  </si>
  <si>
    <t>Race2</t>
  </si>
  <si>
    <t>TAB2</t>
  </si>
  <si>
    <t>Horse2</t>
  </si>
  <si>
    <t>Unique Nat/Combo Bet</t>
  </si>
  <si>
    <t>AM Odds</t>
  </si>
  <si>
    <t xml:space="preserve">Race </t>
  </si>
  <si>
    <t>Selection</t>
  </si>
  <si>
    <t>Total:</t>
  </si>
  <si>
    <t>www.eliteracing.com.au</t>
  </si>
  <si>
    <t>Unique Bets</t>
  </si>
  <si>
    <t>+ Nationwide</t>
  </si>
  <si>
    <t>Odds</t>
  </si>
  <si>
    <t>Sum of Lev Bet2</t>
  </si>
  <si>
    <t>Sum of Lev Profit</t>
  </si>
  <si>
    <t>Sum of Lev Ret</t>
  </si>
  <si>
    <t>Raceday Image Data</t>
  </si>
  <si>
    <t>Source</t>
  </si>
  <si>
    <t/>
  </si>
  <si>
    <t>Source Bet</t>
  </si>
  <si>
    <t>Nat</t>
  </si>
  <si>
    <t xml:space="preserve">E-C </t>
  </si>
  <si>
    <t>Algo</t>
  </si>
  <si>
    <t>Nat100</t>
  </si>
  <si>
    <t>E-C 120</t>
  </si>
  <si>
    <t>E-C 160</t>
  </si>
  <si>
    <t>Nat200</t>
  </si>
  <si>
    <t>Nat150</t>
  </si>
  <si>
    <t>E-C 200</t>
  </si>
  <si>
    <t>E-C 150</t>
  </si>
  <si>
    <r>
      <rPr>
        <b/>
        <sz val="14"/>
        <color theme="1"/>
        <rFont val="Calibri"/>
        <family val="2"/>
        <scheme val="minor"/>
      </rPr>
      <t xml:space="preserve">$10k </t>
    </r>
    <r>
      <rPr>
        <sz val="14"/>
        <color theme="1"/>
        <rFont val="Calibri"/>
        <family val="2"/>
      </rPr>
      <t>Bank</t>
    </r>
  </si>
  <si>
    <t>Rose</t>
  </si>
  <si>
    <t>Caul</t>
  </si>
  <si>
    <t>Sheza Alibi</t>
  </si>
  <si>
    <t>Damask Rose</t>
  </si>
  <si>
    <t>Paradise City</t>
  </si>
  <si>
    <t>Stealth Of Night</t>
  </si>
  <si>
    <t>Ros</t>
  </si>
  <si>
    <t>Fle</t>
  </si>
  <si>
    <t>Ran</t>
  </si>
  <si>
    <t>E-C  100</t>
  </si>
  <si>
    <t>Nat 150</t>
  </si>
  <si>
    <t>Nat 100</t>
  </si>
  <si>
    <t>E-C  120</t>
  </si>
  <si>
    <t>E-C  50</t>
  </si>
  <si>
    <t>Doom</t>
  </si>
  <si>
    <t>Laridae</t>
  </si>
  <si>
    <t>Greyzous</t>
  </si>
  <si>
    <t>Barrelling</t>
  </si>
  <si>
    <t>Yabby Pump</t>
  </si>
  <si>
    <t>Pericles</t>
  </si>
  <si>
    <t>E-C  150</t>
  </si>
  <si>
    <t>E-C  200</t>
  </si>
  <si>
    <t>Doo</t>
  </si>
  <si>
    <t>Nat 200</t>
  </si>
  <si>
    <t>Watersports</t>
  </si>
  <si>
    <t>Great Maximus</t>
  </si>
  <si>
    <t>Hot Digity Boom</t>
  </si>
  <si>
    <t>Mcgaw</t>
  </si>
  <si>
    <t>Educated</t>
  </si>
  <si>
    <t>Birdman</t>
  </si>
  <si>
    <t>Xtra Rush</t>
  </si>
  <si>
    <t>Bons To Riches</t>
  </si>
  <si>
    <t>Eagl</t>
  </si>
  <si>
    <t>E-C  160</t>
  </si>
  <si>
    <t>Manaal</t>
  </si>
  <si>
    <t>Legacy Bound</t>
  </si>
  <si>
    <t>Kilbrannan</t>
  </si>
  <si>
    <t>Verdoux</t>
  </si>
  <si>
    <t>Mr Oreilly</t>
  </si>
  <si>
    <t>Salty Pearl</t>
  </si>
  <si>
    <t>Last Command</t>
  </si>
  <si>
    <t>Pride Of Venus</t>
  </si>
  <si>
    <t>Unleeshing</t>
  </si>
  <si>
    <t>My Gladiola</t>
  </si>
  <si>
    <t>Eag</t>
  </si>
  <si>
    <t>Veight</t>
  </si>
  <si>
    <t>Teine Aulelei</t>
  </si>
  <si>
    <t>Gentle Steel</t>
  </si>
  <si>
    <t>Purple Streak</t>
  </si>
  <si>
    <t>Photograph</t>
  </si>
  <si>
    <t>E-C 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</si>
</sst>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[$-C09]dd\-mmm\-yy;@"/>
    <numFmt numFmtId="165" formatCode="_-&quot;$&quot;* #,##0_-;\-&quot;$&quot;* #,##0_-;_-&quot;$&quot;* &quot;-&quot;??_-;_-@_-"/>
    <numFmt numFmtId="166" formatCode="0.0%"/>
    <numFmt numFmtId="167" formatCode="&quot;$&quot;#,##0.00"/>
    <numFmt numFmtId="168" formatCode="[$-409]h:mm\ AM/PM"/>
    <numFmt numFmtId="169" formatCode="0.0"/>
    <numFmt numFmtId="170" formatCode="#,##0_ ;\-#,##0\ "/>
    <numFmt numFmtId="171" formatCode="[$-F800]dddd\,\ mmmm\ dd\,\ yyyy"/>
  </numFmts>
  <fonts count="6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b/>
      <sz val="14"/>
      <color rgb="FF0070C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b/>
      <sz val="9"/>
      <color rgb="FF002060"/>
      <name val="Calibri"/>
      <family val="2"/>
    </font>
    <font>
      <sz val="10"/>
      <color rgb="FFFFFF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</font>
    <font>
      <sz val="16"/>
      <color rgb="FFFFFF00"/>
      <name val="Calibri"/>
      <family val="2"/>
    </font>
    <font>
      <b/>
      <sz val="12"/>
      <color theme="0"/>
      <name val="Calibri"/>
      <family val="2"/>
    </font>
    <font>
      <b/>
      <i/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33CC"/>
      <name val="Calibri"/>
      <family val="2"/>
    </font>
    <font>
      <b/>
      <sz val="11"/>
      <color rgb="FF0033CC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33CC"/>
      <name val="Calibri"/>
      <family val="2"/>
    </font>
    <font>
      <sz val="11"/>
      <color theme="0" tint="-0.499984740745262"/>
      <name val="Calibri"/>
      <family val="2"/>
    </font>
    <font>
      <b/>
      <sz val="14"/>
      <color theme="0" tint="-0.499984740745262"/>
      <name val="Calibri"/>
      <family val="2"/>
    </font>
    <font>
      <b/>
      <sz val="11"/>
      <color theme="0" tint="-0.499984740745262"/>
      <name val="Calibri"/>
      <family val="2"/>
    </font>
    <font>
      <sz val="18"/>
      <color theme="1"/>
      <name val="Calibri"/>
      <family val="2"/>
    </font>
    <font>
      <sz val="11"/>
      <color rgb="FF0033CC"/>
      <name val="Calibri"/>
      <family val="2"/>
    </font>
    <font>
      <b/>
      <sz val="11"/>
      <color theme="0"/>
      <name val="Calibri"/>
      <family val="2"/>
    </font>
    <font>
      <b/>
      <sz val="28"/>
      <color rgb="FFFFC000"/>
      <name val="Arial Rounded MT Bold"/>
      <family val="2"/>
    </font>
    <font>
      <sz val="12"/>
      <color theme="1"/>
      <name val="Calibri"/>
      <family val="2"/>
      <scheme val="minor"/>
    </font>
    <font>
      <b/>
      <sz val="10"/>
      <color rgb="FF0033CC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i/>
      <sz val="11"/>
      <color rgb="FF0033CC"/>
      <name val="Calibri"/>
      <family val="2"/>
      <scheme val="minor"/>
    </font>
    <font>
      <sz val="12"/>
      <color rgb="FF0033CC"/>
      <name val="Calibri"/>
      <family val="2"/>
      <scheme val="minor"/>
    </font>
    <font>
      <u/>
      <sz val="11"/>
      <color theme="10"/>
      <name val="Calibri"/>
      <family val="2"/>
    </font>
    <font>
      <b/>
      <sz val="26"/>
      <color theme="7" tint="0.79998168889431442"/>
      <name val="Arial Rounded MT Bold"/>
      <family val="2"/>
    </font>
    <font>
      <i/>
      <sz val="11"/>
      <color theme="1"/>
      <name val="Calibri"/>
      <family val="2"/>
    </font>
    <font>
      <i/>
      <sz val="9"/>
      <color theme="1"/>
      <name val="Calibri"/>
      <family val="2"/>
    </font>
    <font>
      <sz val="8"/>
      <name val="Calibri"/>
      <family val="2"/>
    </font>
    <font>
      <sz val="12"/>
      <color rgb="FFFF0000"/>
      <name val="Arial Rounded MT Bold"/>
      <family val="2"/>
    </font>
    <font>
      <sz val="15"/>
      <color rgb="FFFF0000"/>
      <name val="Arial Rounded MT Bold"/>
      <family val="2"/>
    </font>
    <font>
      <sz val="14"/>
      <color rgb="FFFF0000"/>
      <name val="Arial Rounded MT Bold"/>
      <family val="2"/>
    </font>
    <font>
      <u/>
      <sz val="11"/>
      <color theme="1"/>
      <name val="Calibri"/>
      <family val="2"/>
    </font>
    <font>
      <sz val="12"/>
      <color theme="1"/>
      <name val="Arial Rounded MT Bold"/>
      <family val="2"/>
    </font>
    <font>
      <b/>
      <sz val="24"/>
      <color theme="1" tint="0.14999847407452621"/>
      <name val="Arial Rounded MT Bold"/>
      <family val="2"/>
    </font>
    <font>
      <i/>
      <sz val="11"/>
      <color theme="1"/>
      <name val="Calibri"/>
      <family val="2"/>
      <scheme val="minor"/>
    </font>
    <font>
      <i/>
      <sz val="18"/>
      <color rgb="FF0033CC"/>
      <name val="Calibri"/>
      <family val="2"/>
    </font>
    <font>
      <b/>
      <i/>
      <sz val="11"/>
      <color rgb="FF0033CC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gradientFill degree="90">
        <stop position="0">
          <color theme="0" tint="-0.34900967436750391"/>
        </stop>
        <stop position="1">
          <color theme="1"/>
        </stop>
      </gradient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B3040"/>
        <bgColor indexed="64"/>
      </patternFill>
    </fill>
    <fill>
      <patternFill patternType="solid">
        <fgColor rgb="FFEFEEED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80808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6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B3040"/>
      </top>
      <bottom/>
      <diagonal/>
    </border>
    <border>
      <left/>
      <right/>
      <top/>
      <bottom style="thin">
        <color rgb="FF0B3040"/>
      </bottom>
      <diagonal/>
    </border>
    <border>
      <left/>
      <right style="thin">
        <color rgb="FF0B3040"/>
      </right>
      <top/>
      <bottom style="thin">
        <color rgb="FF0B3040"/>
      </bottom>
      <diagonal/>
    </border>
    <border>
      <left/>
      <right/>
      <top style="thin">
        <color rgb="FF0B3040"/>
      </top>
      <bottom style="thin">
        <color rgb="FF0B3040"/>
      </bottom>
      <diagonal/>
    </border>
    <border>
      <left style="thin">
        <color rgb="FF0B3040"/>
      </left>
      <right/>
      <top style="thin">
        <color rgb="FF0B3040"/>
      </top>
      <bottom/>
      <diagonal/>
    </border>
    <border>
      <left style="thin">
        <color rgb="FF0B3040"/>
      </left>
      <right/>
      <top/>
      <bottom style="thin">
        <color rgb="FF0B304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B3040"/>
      </right>
      <top style="medium">
        <color indexed="64"/>
      </top>
      <bottom/>
      <diagonal/>
    </border>
    <border>
      <left style="thin">
        <color rgb="FF0B304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B3040"/>
      </bottom>
      <diagonal/>
    </border>
    <border>
      <left/>
      <right style="medium">
        <color indexed="64"/>
      </right>
      <top/>
      <bottom style="thin">
        <color rgb="FF0B304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B3040"/>
      </top>
      <bottom style="thin">
        <color rgb="FF0B3040"/>
      </bottom>
      <diagonal/>
    </border>
    <border>
      <left style="medium">
        <color indexed="64"/>
      </left>
      <right style="thin">
        <color rgb="FF0B3040"/>
      </right>
      <top style="thin">
        <color rgb="FF0B3040"/>
      </top>
      <bottom style="thin">
        <color rgb="FF0B3040"/>
      </bottom>
      <diagonal/>
    </border>
    <border>
      <left/>
      <right style="medium">
        <color indexed="64"/>
      </right>
      <top style="thin">
        <color rgb="FF0B3040"/>
      </top>
      <bottom/>
      <diagonal/>
    </border>
    <border>
      <left style="medium">
        <color indexed="64"/>
      </left>
      <right style="thin">
        <color rgb="FF0B3040"/>
      </right>
      <top/>
      <bottom style="medium">
        <color indexed="64"/>
      </bottom>
      <diagonal/>
    </border>
    <border>
      <left style="thin">
        <color rgb="FF0B304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B3040"/>
      </top>
      <bottom style="medium">
        <color indexed="64"/>
      </bottom>
      <diagonal/>
    </border>
    <border>
      <left/>
      <right style="medium">
        <color indexed="64"/>
      </right>
      <top style="thin">
        <color rgb="FF0B304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B3040"/>
      </bottom>
      <diagonal/>
    </border>
    <border>
      <left/>
      <right/>
      <top style="thin">
        <color indexed="64"/>
      </top>
      <bottom style="thin">
        <color rgb="FF0B3040"/>
      </bottom>
      <diagonal/>
    </border>
    <border>
      <left/>
      <right style="thin">
        <color indexed="64"/>
      </right>
      <top style="thin">
        <color indexed="64"/>
      </top>
      <bottom style="thin">
        <color rgb="FF0B304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4" fillId="0" borderId="0" applyNumberFormat="0" applyFill="0" applyBorder="0" applyAlignment="0" applyProtection="0"/>
  </cellStyleXfs>
  <cellXfs count="254">
    <xf numFmtId="0" fontId="0" fillId="0" borderId="0" xfId="0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4" fontId="0" fillId="0" borderId="0" xfId="1" applyFont="1" applyAlignment="1">
      <alignment horizontal="center"/>
    </xf>
    <xf numFmtId="0" fontId="9" fillId="0" borderId="0" xfId="0" applyFont="1"/>
    <xf numFmtId="9" fontId="10" fillId="0" borderId="0" xfId="2" applyFont="1" applyAlignment="1">
      <alignment horizontal="center"/>
    </xf>
    <xf numFmtId="164" fontId="14" fillId="6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5" fontId="4" fillId="3" borderId="1" xfId="0" applyNumberFormat="1" applyFont="1" applyFill="1" applyBorder="1"/>
    <xf numFmtId="165" fontId="17" fillId="0" borderId="1" xfId="1" applyNumberFormat="1" applyFont="1" applyBorder="1" applyAlignment="1">
      <alignment horizontal="center" vertical="center"/>
    </xf>
    <xf numFmtId="165" fontId="17" fillId="0" borderId="1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165" fontId="5" fillId="0" borderId="1" xfId="1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6" fontId="21" fillId="5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2" fillId="2" borderId="0" xfId="0" applyFont="1" applyFill="1" applyAlignment="1">
      <alignment horizontal="left"/>
    </xf>
    <xf numFmtId="0" fontId="16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4" fontId="24" fillId="0" borderId="0" xfId="0" applyNumberFormat="1" applyFont="1"/>
    <xf numFmtId="0" fontId="23" fillId="0" borderId="0" xfId="0" applyFont="1"/>
    <xf numFmtId="0" fontId="25" fillId="0" borderId="0" xfId="0" applyFont="1"/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9" fontId="4" fillId="0" borderId="0" xfId="2" applyFont="1" applyAlignment="1">
      <alignment horizontal="center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1" xfId="0" pivotButton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/>
    </xf>
    <xf numFmtId="18" fontId="13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167" fontId="13" fillId="0" borderId="1" xfId="0" applyNumberFormat="1" applyFont="1" applyBorder="1" applyAlignment="1">
      <alignment horizontal="center"/>
    </xf>
    <xf numFmtId="0" fontId="11" fillId="0" borderId="0" xfId="0" applyFont="1"/>
    <xf numFmtId="0" fontId="13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1" fontId="13" fillId="8" borderId="1" xfId="0" applyNumberFormat="1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 vertical="center" wrapText="1"/>
    </xf>
    <xf numFmtId="165" fontId="17" fillId="10" borderId="1" xfId="1" applyNumberFormat="1" applyFont="1" applyFill="1" applyBorder="1" applyAlignment="1">
      <alignment horizontal="center" vertical="center"/>
    </xf>
    <xf numFmtId="0" fontId="8" fillId="0" borderId="0" xfId="0" applyFont="1"/>
    <xf numFmtId="1" fontId="18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1" fontId="30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1" fontId="13" fillId="12" borderId="1" xfId="0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" fontId="18" fillId="0" borderId="5" xfId="0" applyNumberFormat="1" applyFont="1" applyBorder="1" applyAlignment="1">
      <alignment horizontal="center" vertical="center"/>
    </xf>
    <xf numFmtId="0" fontId="29" fillId="9" borderId="12" xfId="0" applyFont="1" applyFill="1" applyBorder="1" applyAlignment="1">
      <alignment horizontal="center" vertical="center" wrapText="1"/>
    </xf>
    <xf numFmtId="0" fontId="29" fillId="9" borderId="13" xfId="0" applyFont="1" applyFill="1" applyBorder="1" applyAlignment="1">
      <alignment horizontal="center" vertical="center" wrapText="1"/>
    </xf>
    <xf numFmtId="0" fontId="29" fillId="9" borderId="14" xfId="0" applyFont="1" applyFill="1" applyBorder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/>
    </xf>
    <xf numFmtId="1" fontId="13" fillId="12" borderId="15" xfId="0" applyNumberFormat="1" applyFont="1" applyFill="1" applyBorder="1" applyAlignment="1">
      <alignment horizontal="center" vertical="center"/>
    </xf>
    <xf numFmtId="164" fontId="30" fillId="0" borderId="10" xfId="0" applyNumberFormat="1" applyFont="1" applyBorder="1" applyAlignment="1">
      <alignment horizontal="center"/>
    </xf>
    <xf numFmtId="1" fontId="29" fillId="0" borderId="11" xfId="0" applyNumberFormat="1" applyFont="1" applyBorder="1" applyAlignment="1">
      <alignment horizontal="center"/>
    </xf>
    <xf numFmtId="0" fontId="18" fillId="9" borderId="12" xfId="0" applyFont="1" applyFill="1" applyBorder="1" applyAlignment="1">
      <alignment horizontal="center" vertical="center"/>
    </xf>
    <xf numFmtId="0" fontId="18" fillId="12" borderId="13" xfId="0" applyFont="1" applyFill="1" applyBorder="1" applyAlignment="1">
      <alignment horizontal="center" vertical="center"/>
    </xf>
    <xf numFmtId="1" fontId="18" fillId="12" borderId="14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1" fontId="18" fillId="0" borderId="5" xfId="0" applyNumberFormat="1" applyFont="1" applyBorder="1" applyAlignment="1">
      <alignment horizontal="center"/>
    </xf>
    <xf numFmtId="0" fontId="18" fillId="11" borderId="12" xfId="0" applyFont="1" applyFill="1" applyBorder="1" applyAlignment="1">
      <alignment horizontal="center" vertical="center" wrapText="1"/>
    </xf>
    <xf numFmtId="0" fontId="18" fillId="11" borderId="13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0" fontId="13" fillId="12" borderId="6" xfId="0" applyFont="1" applyFill="1" applyBorder="1" applyAlignment="1">
      <alignment horizontal="center"/>
    </xf>
    <xf numFmtId="0" fontId="13" fillId="12" borderId="15" xfId="0" applyFont="1" applyFill="1" applyBorder="1" applyAlignment="1">
      <alignment horizontal="center"/>
    </xf>
    <xf numFmtId="1" fontId="18" fillId="12" borderId="16" xfId="0" applyNumberFormat="1" applyFont="1" applyFill="1" applyBorder="1" applyAlignment="1">
      <alignment horizontal="center"/>
    </xf>
    <xf numFmtId="0" fontId="13" fillId="12" borderId="10" xfId="0" applyFont="1" applyFill="1" applyBorder="1" applyAlignment="1">
      <alignment horizontal="center"/>
    </xf>
    <xf numFmtId="1" fontId="18" fillId="12" borderId="11" xfId="0" applyNumberFormat="1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1" fontId="18" fillId="0" borderId="11" xfId="0" applyNumberFormat="1" applyFont="1" applyBorder="1" applyAlignment="1">
      <alignment horizontal="center"/>
    </xf>
    <xf numFmtId="0" fontId="18" fillId="7" borderId="12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 vertical="center"/>
    </xf>
    <xf numFmtId="164" fontId="18" fillId="9" borderId="12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1" fontId="8" fillId="12" borderId="14" xfId="0" applyNumberFormat="1" applyFont="1" applyFill="1" applyBorder="1" applyAlignment="1">
      <alignment horizontal="center" vertical="center"/>
    </xf>
    <xf numFmtId="0" fontId="27" fillId="7" borderId="3" xfId="0" applyFont="1" applyFill="1" applyBorder="1" applyAlignment="1">
      <alignment horizontal="center" vertical="center" wrapText="1"/>
    </xf>
    <xf numFmtId="164" fontId="13" fillId="10" borderId="1" xfId="0" applyNumberFormat="1" applyFont="1" applyFill="1" applyBorder="1" applyAlignment="1">
      <alignment horizontal="center"/>
    </xf>
    <xf numFmtId="18" fontId="13" fillId="10" borderId="1" xfId="0" applyNumberFormat="1" applyFont="1" applyFill="1" applyBorder="1" applyAlignment="1">
      <alignment horizontal="center"/>
    </xf>
    <xf numFmtId="1" fontId="13" fillId="10" borderId="1" xfId="0" applyNumberFormat="1" applyFont="1" applyFill="1" applyBorder="1" applyAlignment="1">
      <alignment horizontal="center"/>
    </xf>
    <xf numFmtId="20" fontId="13" fillId="10" borderId="1" xfId="0" applyNumberFormat="1" applyFont="1" applyFill="1" applyBorder="1" applyAlignment="1">
      <alignment horizontal="center"/>
    </xf>
    <xf numFmtId="167" fontId="13" fillId="10" borderId="1" xfId="0" applyNumberFormat="1" applyFont="1" applyFill="1" applyBorder="1" applyAlignment="1">
      <alignment horizontal="center"/>
    </xf>
    <xf numFmtId="0" fontId="0" fillId="0" borderId="1" xfId="0" applyBorder="1"/>
    <xf numFmtId="9" fontId="11" fillId="0" borderId="1" xfId="2" applyFont="1" applyBorder="1" applyAlignment="1"/>
    <xf numFmtId="44" fontId="12" fillId="0" borderId="1" xfId="0" applyNumberFormat="1" applyFont="1" applyBorder="1"/>
    <xf numFmtId="0" fontId="8" fillId="13" borderId="3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2" fillId="12" borderId="5" xfId="0" applyFont="1" applyFill="1" applyBorder="1" applyAlignment="1">
      <alignment horizontal="center" vertical="center"/>
    </xf>
    <xf numFmtId="0" fontId="32" fillId="12" borderId="1" xfId="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8" fillId="0" borderId="23" xfId="0" applyFont="1" applyBorder="1"/>
    <xf numFmtId="0" fontId="0" fillId="0" borderId="0" xfId="0" applyAlignment="1">
      <alignment horizontal="center" vertical="center"/>
    </xf>
    <xf numFmtId="9" fontId="8" fillId="0" borderId="0" xfId="2" applyFont="1" applyAlignment="1">
      <alignment horizontal="center" vertical="center"/>
    </xf>
    <xf numFmtId="9" fontId="8" fillId="0" borderId="24" xfId="2" applyFont="1" applyBorder="1" applyAlignment="1">
      <alignment horizontal="center" vertical="center"/>
    </xf>
    <xf numFmtId="164" fontId="32" fillId="0" borderId="10" xfId="0" applyNumberFormat="1" applyFont="1" applyBorder="1" applyAlignment="1">
      <alignment horizontal="center" vertical="center"/>
    </xf>
    <xf numFmtId="1" fontId="13" fillId="12" borderId="1" xfId="0" applyNumberFormat="1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1" fontId="13" fillId="12" borderId="15" xfId="0" applyNumberFormat="1" applyFont="1" applyFill="1" applyBorder="1" applyAlignment="1">
      <alignment horizontal="center"/>
    </xf>
    <xf numFmtId="164" fontId="13" fillId="0" borderId="25" xfId="0" applyNumberFormat="1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1" fontId="18" fillId="0" borderId="16" xfId="0" applyNumberFormat="1" applyFont="1" applyBorder="1" applyAlignment="1">
      <alignment horizontal="center" vertical="center"/>
    </xf>
    <xf numFmtId="1" fontId="18" fillId="0" borderId="26" xfId="0" applyNumberFormat="1" applyFont="1" applyBorder="1" applyAlignment="1">
      <alignment horizontal="center" vertical="center"/>
    </xf>
    <xf numFmtId="14" fontId="13" fillId="0" borderId="0" xfId="0" applyNumberFormat="1" applyFont="1" applyAlignment="1">
      <alignment horizontal="center"/>
    </xf>
    <xf numFmtId="0" fontId="4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right"/>
    </xf>
    <xf numFmtId="1" fontId="8" fillId="12" borderId="13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0" fillId="0" borderId="29" xfId="0" applyBorder="1"/>
    <xf numFmtId="9" fontId="0" fillId="0" borderId="29" xfId="2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3" fillId="0" borderId="1" xfId="0" pivotButton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9" fillId="15" borderId="5" xfId="3" applyFont="1" applyFill="1" applyBorder="1" applyAlignment="1">
      <alignment horizontal="center" vertical="center" wrapText="1"/>
    </xf>
    <xf numFmtId="0" fontId="2" fillId="15" borderId="5" xfId="3" applyFill="1" applyBorder="1" applyAlignment="1">
      <alignment horizontal="center" vertical="center" wrapText="1"/>
    </xf>
    <xf numFmtId="168" fontId="41" fillId="0" borderId="1" xfId="3" applyNumberFormat="1" applyFont="1" applyBorder="1" applyAlignment="1">
      <alignment horizontal="center" vertical="center" shrinkToFit="1"/>
    </xf>
    <xf numFmtId="169" fontId="42" fillId="0" borderId="1" xfId="3" applyNumberFormat="1" applyFont="1" applyBorder="1" applyAlignment="1">
      <alignment horizontal="center" vertical="center" shrinkToFit="1"/>
    </xf>
    <xf numFmtId="0" fontId="41" fillId="0" borderId="1" xfId="3" applyFont="1" applyBorder="1" applyAlignment="1">
      <alignment horizontal="center" vertical="center" shrinkToFit="1"/>
    </xf>
    <xf numFmtId="0" fontId="39" fillId="15" borderId="25" xfId="3" applyFont="1" applyFill="1" applyBorder="1" applyAlignment="1">
      <alignment horizontal="center" vertical="center" wrapText="1"/>
    </xf>
    <xf numFmtId="168" fontId="40" fillId="0" borderId="10" xfId="3" applyNumberFormat="1" applyFont="1" applyBorder="1" applyAlignment="1">
      <alignment horizontal="center" vertical="center"/>
    </xf>
    <xf numFmtId="170" fontId="43" fillId="0" borderId="11" xfId="1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center"/>
    </xf>
    <xf numFmtId="18" fontId="47" fillId="0" borderId="1" xfId="0" applyNumberFormat="1" applyFont="1" applyBorder="1" applyAlignment="1">
      <alignment horizontal="center"/>
    </xf>
    <xf numFmtId="1" fontId="47" fillId="0" borderId="1" xfId="0" applyNumberFormat="1" applyFont="1" applyBorder="1" applyAlignment="1">
      <alignment horizontal="center"/>
    </xf>
    <xf numFmtId="20" fontId="47" fillId="0" borderId="1" xfId="0" applyNumberFormat="1" applyFont="1" applyBorder="1" applyAlignment="1">
      <alignment horizontal="center"/>
    </xf>
    <xf numFmtId="18" fontId="47" fillId="8" borderId="1" xfId="0" applyNumberFormat="1" applyFont="1" applyFill="1" applyBorder="1" applyAlignment="1">
      <alignment horizontal="center"/>
    </xf>
    <xf numFmtId="18" fontId="47" fillId="3" borderId="1" xfId="0" applyNumberFormat="1" applyFont="1" applyFill="1" applyBorder="1" applyAlignment="1">
      <alignment horizontal="center"/>
    </xf>
    <xf numFmtId="1" fontId="22" fillId="4" borderId="1" xfId="0" applyNumberFormat="1" applyFont="1" applyFill="1" applyBorder="1" applyAlignment="1">
      <alignment horizontal="center"/>
    </xf>
    <xf numFmtId="167" fontId="47" fillId="0" borderId="1" xfId="0" applyNumberFormat="1" applyFont="1" applyBorder="1" applyAlignment="1">
      <alignment horizontal="center"/>
    </xf>
    <xf numFmtId="167" fontId="47" fillId="3" borderId="1" xfId="0" applyNumberFormat="1" applyFont="1" applyFill="1" applyBorder="1" applyAlignment="1">
      <alignment horizontal="center"/>
    </xf>
    <xf numFmtId="171" fontId="49" fillId="14" borderId="44" xfId="3" quotePrefix="1" applyNumberFormat="1" applyFont="1" applyFill="1" applyBorder="1" applyAlignment="1">
      <alignment vertical="center"/>
    </xf>
    <xf numFmtId="171" fontId="49" fillId="14" borderId="33" xfId="3" quotePrefix="1" applyNumberFormat="1" applyFont="1" applyFill="1" applyBorder="1" applyAlignment="1">
      <alignment vertical="center"/>
    </xf>
    <xf numFmtId="171" fontId="50" fillId="14" borderId="45" xfId="3" quotePrefix="1" applyNumberFormat="1" applyFont="1" applyFill="1" applyBorder="1" applyAlignment="1">
      <alignment vertical="center"/>
    </xf>
    <xf numFmtId="171" fontId="51" fillId="14" borderId="34" xfId="3" quotePrefix="1" applyNumberFormat="1" applyFont="1" applyFill="1" applyBorder="1" applyAlignment="1">
      <alignment vertical="center"/>
    </xf>
    <xf numFmtId="171" fontId="51" fillId="14" borderId="30" xfId="3" quotePrefix="1" applyNumberFormat="1" applyFont="1" applyFill="1" applyBorder="1" applyAlignment="1">
      <alignment vertical="center"/>
    </xf>
    <xf numFmtId="171" fontId="50" fillId="14" borderId="47" xfId="3" quotePrefix="1" applyNumberFormat="1" applyFont="1" applyFill="1" applyBorder="1" applyAlignment="1">
      <alignment vertical="center"/>
    </xf>
    <xf numFmtId="171" fontId="51" fillId="14" borderId="48" xfId="3" quotePrefix="1" applyNumberFormat="1" applyFont="1" applyFill="1" applyBorder="1" applyAlignment="1">
      <alignment vertical="center"/>
    </xf>
    <xf numFmtId="171" fontId="51" fillId="14" borderId="49" xfId="3" quotePrefix="1" applyNumberFormat="1" applyFont="1" applyFill="1" applyBorder="1" applyAlignment="1">
      <alignment vertical="center"/>
    </xf>
    <xf numFmtId="168" fontId="30" fillId="0" borderId="10" xfId="3" applyNumberFormat="1" applyFont="1" applyBorder="1" applyAlignment="1">
      <alignment horizontal="center" vertical="center"/>
    </xf>
    <xf numFmtId="168" fontId="2" fillId="0" borderId="1" xfId="3" applyNumberFormat="1" applyBorder="1" applyAlignment="1">
      <alignment horizontal="center" vertical="center" shrinkToFit="1"/>
    </xf>
    <xf numFmtId="44" fontId="55" fillId="0" borderId="1" xfId="3" applyNumberFormat="1" applyFont="1" applyBorder="1" applyAlignment="1">
      <alignment horizontal="center" vertical="center" shrinkToFit="1"/>
    </xf>
    <xf numFmtId="0" fontId="2" fillId="0" borderId="1" xfId="3" applyBorder="1" applyAlignment="1">
      <alignment horizontal="center" vertical="center" shrinkToFit="1"/>
    </xf>
    <xf numFmtId="170" fontId="39" fillId="0" borderId="11" xfId="1" applyNumberFormat="1" applyFont="1" applyFill="1" applyBorder="1" applyAlignment="1">
      <alignment horizontal="center" vertical="center"/>
    </xf>
    <xf numFmtId="0" fontId="57" fillId="3" borderId="1" xfId="0" applyFont="1" applyFill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33" fillId="0" borderId="55" xfId="0" applyFont="1" applyBorder="1" applyAlignment="1">
      <alignment horizontal="center" vertical="center"/>
    </xf>
    <xf numFmtId="0" fontId="33" fillId="0" borderId="56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 wrapText="1"/>
    </xf>
    <xf numFmtId="0" fontId="3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center" vertical="center" wrapText="1"/>
    </xf>
    <xf numFmtId="1" fontId="18" fillId="7" borderId="26" xfId="0" applyNumberFormat="1" applyFont="1" applyFill="1" applyBorder="1" applyAlignment="1">
      <alignment horizontal="center" vertical="center"/>
    </xf>
    <xf numFmtId="168" fontId="1" fillId="0" borderId="1" xfId="3" applyNumberFormat="1" applyFont="1" applyBorder="1" applyAlignment="1">
      <alignment horizontal="center" vertical="center" shrinkToFit="1"/>
    </xf>
    <xf numFmtId="165" fontId="58" fillId="0" borderId="43" xfId="1" applyNumberFormat="1" applyFont="1" applyBorder="1" applyAlignment="1">
      <alignment horizontal="center" vertical="center"/>
    </xf>
    <xf numFmtId="0" fontId="59" fillId="15" borderId="26" xfId="3" applyFont="1" applyFill="1" applyBorder="1" applyAlignment="1">
      <alignment horizontal="center" vertical="center" wrapText="1"/>
    </xf>
    <xf numFmtId="0" fontId="0" fillId="17" borderId="0" xfId="0" applyFill="1" applyAlignment="1">
      <alignment horizontal="center"/>
    </xf>
    <xf numFmtId="0" fontId="28" fillId="0" borderId="0" xfId="0" applyFont="1" applyAlignment="1">
      <alignment horizontal="center"/>
    </xf>
    <xf numFmtId="165" fontId="60" fillId="0" borderId="1" xfId="1" applyNumberFormat="1" applyFont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/>
    </xf>
    <xf numFmtId="167" fontId="13" fillId="4" borderId="1" xfId="0" applyNumberFormat="1" applyFont="1" applyFill="1" applyBorder="1" applyAlignment="1">
      <alignment horizontal="center"/>
    </xf>
    <xf numFmtId="164" fontId="13" fillId="4" borderId="1" xfId="0" applyNumberFormat="1" applyFont="1" applyFill="1" applyBorder="1" applyAlignment="1">
      <alignment horizontal="center"/>
    </xf>
    <xf numFmtId="0" fontId="56" fillId="0" borderId="0" xfId="0" applyFont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wrapText="1"/>
    </xf>
    <xf numFmtId="0" fontId="11" fillId="10" borderId="1" xfId="0" applyFont="1" applyFill="1" applyBorder="1" applyAlignment="1">
      <alignment horizontal="center" wrapText="1"/>
    </xf>
    <xf numFmtId="0" fontId="37" fillId="2" borderId="27" xfId="0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37" fillId="2" borderId="2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171" fontId="52" fillId="3" borderId="50" xfId="4" quotePrefix="1" applyNumberFormat="1" applyFont="1" applyFill="1" applyBorder="1" applyAlignment="1">
      <alignment horizontal="center" vertical="center"/>
    </xf>
    <xf numFmtId="171" fontId="53" fillId="3" borderId="50" xfId="3" quotePrefix="1" applyNumberFormat="1" applyFont="1" applyFill="1" applyBorder="1" applyAlignment="1">
      <alignment horizontal="center" vertical="center"/>
    </xf>
    <xf numFmtId="171" fontId="53" fillId="3" borderId="51" xfId="3" quotePrefix="1" applyNumberFormat="1" applyFont="1" applyFill="1" applyBorder="1" applyAlignment="1">
      <alignment horizontal="center" vertical="center"/>
    </xf>
    <xf numFmtId="0" fontId="54" fillId="3" borderId="36" xfId="0" applyFont="1" applyFill="1" applyBorder="1" applyAlignment="1">
      <alignment horizontal="center" vertical="center" wrapText="1"/>
    </xf>
    <xf numFmtId="0" fontId="54" fillId="3" borderId="37" xfId="0" applyFont="1" applyFill="1" applyBorder="1" applyAlignment="1">
      <alignment horizontal="center" vertical="center" wrapText="1"/>
    </xf>
    <xf numFmtId="0" fontId="54" fillId="3" borderId="38" xfId="0" applyFont="1" applyFill="1" applyBorder="1" applyAlignment="1">
      <alignment horizontal="center" vertical="center" wrapText="1"/>
    </xf>
    <xf numFmtId="0" fontId="54" fillId="3" borderId="41" xfId="0" applyFont="1" applyFill="1" applyBorder="1" applyAlignment="1">
      <alignment horizontal="center" vertical="center" wrapText="1"/>
    </xf>
    <xf numFmtId="0" fontId="54" fillId="3" borderId="31" xfId="0" applyFont="1" applyFill="1" applyBorder="1" applyAlignment="1">
      <alignment horizontal="center" vertical="center" wrapText="1"/>
    </xf>
    <xf numFmtId="0" fontId="54" fillId="3" borderId="32" xfId="0" applyFont="1" applyFill="1" applyBorder="1" applyAlignment="1">
      <alignment horizontal="center" vertical="center" wrapText="1"/>
    </xf>
    <xf numFmtId="0" fontId="38" fillId="14" borderId="39" xfId="0" applyFont="1" applyFill="1" applyBorder="1" applyAlignment="1">
      <alignment horizontal="center" vertical="center" wrapText="1"/>
    </xf>
    <xf numFmtId="0" fontId="38" fillId="14" borderId="37" xfId="0" applyFont="1" applyFill="1" applyBorder="1" applyAlignment="1">
      <alignment horizontal="center" vertical="center" wrapText="1"/>
    </xf>
    <xf numFmtId="0" fontId="38" fillId="14" borderId="40" xfId="0" applyFont="1" applyFill="1" applyBorder="1" applyAlignment="1">
      <alignment horizontal="center" vertical="center" wrapText="1"/>
    </xf>
    <xf numFmtId="0" fontId="45" fillId="16" borderId="35" xfId="0" quotePrefix="1" applyFont="1" applyFill="1" applyBorder="1" applyAlignment="1">
      <alignment horizontal="center" vertical="center" wrapText="1"/>
    </xf>
    <xf numFmtId="0" fontId="45" fillId="16" borderId="31" xfId="0" applyFont="1" applyFill="1" applyBorder="1" applyAlignment="1">
      <alignment horizontal="center" vertical="center" wrapText="1"/>
    </xf>
    <xf numFmtId="0" fontId="45" fillId="16" borderId="42" xfId="0" applyFont="1" applyFill="1" applyBorder="1" applyAlignment="1">
      <alignment horizontal="center" vertical="center" wrapText="1"/>
    </xf>
    <xf numFmtId="0" fontId="39" fillId="0" borderId="52" xfId="3" applyFont="1" applyBorder="1" applyAlignment="1">
      <alignment horizontal="right" vertical="center"/>
    </xf>
    <xf numFmtId="0" fontId="39" fillId="0" borderId="53" xfId="3" applyFont="1" applyBorder="1" applyAlignment="1">
      <alignment horizontal="right" vertical="center"/>
    </xf>
    <xf numFmtId="0" fontId="39" fillId="0" borderId="54" xfId="3" applyFont="1" applyBorder="1" applyAlignment="1">
      <alignment horizontal="right" vertical="center"/>
    </xf>
    <xf numFmtId="171" fontId="53" fillId="3" borderId="30" xfId="3" quotePrefix="1" applyNumberFormat="1" applyFont="1" applyFill="1" applyBorder="1" applyAlignment="1">
      <alignment horizontal="center" vertical="center"/>
    </xf>
    <xf numFmtId="171" fontId="53" fillId="3" borderId="46" xfId="3" quotePrefix="1" applyNumberFormat="1" applyFont="1" applyFill="1" applyBorder="1" applyAlignment="1">
      <alignment horizontal="center" vertical="center"/>
    </xf>
    <xf numFmtId="171" fontId="53" fillId="3" borderId="31" xfId="3" quotePrefix="1" applyNumberFormat="1" applyFont="1" applyFill="1" applyBorder="1" applyAlignment="1">
      <alignment horizontal="center" vertical="center"/>
    </xf>
    <xf numFmtId="171" fontId="53" fillId="3" borderId="42" xfId="3" quotePrefix="1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</cellXfs>
  <cellStyles count="5">
    <cellStyle name="Currency" xfId="1" builtinId="4"/>
    <cellStyle name="Hyperlink" xfId="4" builtinId="8"/>
    <cellStyle name="Normal" xfId="0" builtinId="0"/>
    <cellStyle name="Normal 2 2" xfId="3" xr:uid="{085605E2-3A91-474F-8D22-9B2D09E4471F}"/>
    <cellStyle name="Percent" xfId="2" builtinId="5"/>
  </cellStyles>
  <dxfs count="121">
    <dxf>
      <font>
        <b/>
        <i val="0"/>
        <color rgb="FF0033CC"/>
      </font>
    </dxf>
    <dxf>
      <font>
        <b/>
        <i val="0"/>
        <color rgb="FF0033CC"/>
      </font>
    </dxf>
    <dxf>
      <font>
        <b/>
        <i val="0"/>
        <color rgb="FF0033CC"/>
      </font>
    </dxf>
    <dxf>
      <font>
        <b/>
        <i val="0"/>
        <color rgb="FF0033CC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33CC"/>
      </font>
    </dxf>
    <dxf>
      <font>
        <b/>
        <i val="0"/>
        <color rgb="FF0033CC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33CC"/>
      </font>
    </dxf>
    <dxf>
      <font>
        <b/>
        <i val="0"/>
        <color rgb="FF0033CC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" formatCode="0"/>
    </dxf>
    <dxf>
      <font>
        <b/>
      </font>
    </dxf>
    <dxf>
      <font>
        <b/>
      </font>
    </dxf>
    <dxf>
      <alignment wrapText="1"/>
    </dxf>
    <dxf>
      <alignment wrapText="1"/>
    </dxf>
    <dxf>
      <font>
        <b/>
      </font>
    </dxf>
    <dxf>
      <font>
        <b/>
      </font>
    </dxf>
    <dxf>
      <numFmt numFmtId="1" formatCode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25" formatCode="h:mm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7" formatCode="&quot;$&quot;#,##0.0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23" formatCode="h:mm\ AM/PM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23" formatCode="h:mm\ AM/PM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23" formatCode="h:mm\ AM/PM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7" formatCode="&quot;$&quot;#,##0.00"/>
      <fill>
        <patternFill patternType="none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7" formatCode="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25" formatCode="h: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25" formatCode="h: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7" formatCode="&quot;$&quot;#,##0.0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23" formatCode="h:mm\ AM/P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23" formatCode="h:mm\ AM/P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4" formatCode="[$-C09]dd\-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808080"/>
      <color rgb="FF0033CC"/>
      <color rgb="FF0B3040"/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222251</xdr:colOff>
      <xdr:row>0</xdr:row>
      <xdr:rowOff>74084</xdr:rowOff>
    </xdr:from>
    <xdr:ext cx="1841013" cy="582083"/>
    <xdr:pic>
      <xdr:nvPicPr>
        <xdr:cNvPr id="2" name="Picture 1">
          <a:extLst>
            <a:ext uri="{FF2B5EF4-FFF2-40B4-BE49-F238E27FC236}">
              <a16:creationId xmlns:a16="http://schemas.microsoft.com/office/drawing/2014/main" id="{429F16AB-34AC-4171-B78E-0C254953F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1" y="74084"/>
          <a:ext cx="1841013" cy="582083"/>
        </a:xfrm>
        <a:prstGeom prst="rect">
          <a:avLst/>
        </a:prstGeom>
      </xdr:spPr>
    </xdr:pic>
    <xdr:clientData/>
  </xdr:oneCellAnchor>
  <xdr:twoCellAnchor>
    <xdr:from>
      <xdr:col>17</xdr:col>
      <xdr:colOff>285750</xdr:colOff>
      <xdr:row>4</xdr:row>
      <xdr:rowOff>42334</xdr:rowOff>
    </xdr:from>
    <xdr:to>
      <xdr:col>17</xdr:col>
      <xdr:colOff>285750</xdr:colOff>
      <xdr:row>4</xdr:row>
      <xdr:rowOff>127000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C8E5F1A-2EA3-3EEB-F941-E20F915B44B3}"/>
            </a:ext>
          </a:extLst>
        </xdr:cNvPr>
        <xdr:cNvCxnSpPr/>
      </xdr:nvCxnSpPr>
      <xdr:spPr>
        <a:xfrm>
          <a:off x="10149417" y="783167"/>
          <a:ext cx="0" cy="8466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105833</xdr:colOff>
      <xdr:row>909</xdr:row>
      <xdr:rowOff>158749</xdr:rowOff>
    </xdr:from>
    <xdr:to>
      <xdr:col>19</xdr:col>
      <xdr:colOff>176036</xdr:colOff>
      <xdr:row>923</xdr:row>
      <xdr:rowOff>22952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BB5036-5826-772A-7B22-54AD72442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3833" y="57075916"/>
          <a:ext cx="5647619" cy="26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42334</xdr:colOff>
      <xdr:row>3</xdr:row>
      <xdr:rowOff>42333</xdr:rowOff>
    </xdr:from>
    <xdr:to>
      <xdr:col>21</xdr:col>
      <xdr:colOff>555025</xdr:colOff>
      <xdr:row>24</xdr:row>
      <xdr:rowOff>53439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B8F70A-710E-8D46-8C3B-F5581ACDD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68417" y="719666"/>
          <a:ext cx="4809524" cy="427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254000</xdr:colOff>
      <xdr:row>1</xdr:row>
      <xdr:rowOff>127000</xdr:rowOff>
    </xdr:from>
    <xdr:to>
      <xdr:col>18</xdr:col>
      <xdr:colOff>148167</xdr:colOff>
      <xdr:row>4</xdr:row>
      <xdr:rowOff>105833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2766ADDF-995B-7DF0-5C02-5266D46A3E5B}"/>
            </a:ext>
          </a:extLst>
        </xdr:cNvPr>
        <xdr:cNvSpPr/>
      </xdr:nvSpPr>
      <xdr:spPr>
        <a:xfrm>
          <a:off x="9419167" y="317500"/>
          <a:ext cx="1121833" cy="55033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296333</xdr:colOff>
      <xdr:row>1</xdr:row>
      <xdr:rowOff>95250</xdr:rowOff>
    </xdr:from>
    <xdr:to>
      <xdr:col>32</xdr:col>
      <xdr:colOff>465666</xdr:colOff>
      <xdr:row>4</xdr:row>
      <xdr:rowOff>74083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68C72547-ED69-4BC0-ABD4-E529699C184F}"/>
            </a:ext>
          </a:extLst>
        </xdr:cNvPr>
        <xdr:cNvSpPr/>
      </xdr:nvSpPr>
      <xdr:spPr>
        <a:xfrm>
          <a:off x="17145000" y="285750"/>
          <a:ext cx="1121833" cy="55033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332313</xdr:colOff>
      <xdr:row>28</xdr:row>
      <xdr:rowOff>65622</xdr:rowOff>
    </xdr:from>
    <xdr:ext cx="1485082" cy="458254"/>
    <xdr:pic>
      <xdr:nvPicPr>
        <xdr:cNvPr id="2" name="Picture 1">
          <a:extLst>
            <a:ext uri="{FF2B5EF4-FFF2-40B4-BE49-F238E27FC236}">
              <a16:creationId xmlns:a16="http://schemas.microsoft.com/office/drawing/2014/main" id="{C6B39F03-BD00-499D-8591-80BD7F633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0313" y="5094822"/>
          <a:ext cx="1485082" cy="458254"/>
        </a:xfrm>
        <a:prstGeom prst="rect">
          <a:avLst/>
        </a:prstGeom>
      </xdr:spPr>
    </xdr:pic>
    <xdr:clientData/>
  </xdr:oneCellAnchor>
  <xdr:twoCellAnchor>
    <xdr:from>
      <xdr:col>5</xdr:col>
      <xdr:colOff>0</xdr:colOff>
      <xdr:row>31</xdr:row>
      <xdr:rowOff>57150</xdr:rowOff>
    </xdr:from>
    <xdr:to>
      <xdr:col>13</xdr:col>
      <xdr:colOff>0</xdr:colOff>
      <xdr:row>36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D255778-80FE-9DCE-BDEE-83D2062E5842}"/>
            </a:ext>
          </a:extLst>
        </xdr:cNvPr>
        <xdr:cNvSpPr txBox="1"/>
      </xdr:nvSpPr>
      <xdr:spPr>
        <a:xfrm>
          <a:off x="3069167" y="8354483"/>
          <a:ext cx="546100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These are the Unique qualifiers from Nationwide-Best and Elite Combo today.</a:t>
          </a:r>
          <a:br>
            <a:rPr lang="en-US" sz="1100"/>
          </a:br>
          <a:r>
            <a:rPr lang="en-US" sz="1100"/>
            <a:t>If a horse is selected by both strategies, the the higher bet is used.</a:t>
          </a:r>
        </a:p>
        <a:p>
          <a:r>
            <a:rPr lang="en-US" sz="1100" b="1"/>
            <a:t>Source Bet: E-C</a:t>
          </a:r>
          <a:r>
            <a:rPr lang="en-US" sz="1100" b="1" baseline="0"/>
            <a:t> = Elite Combo with Elite-Combo bet amount.</a:t>
          </a:r>
          <a:br>
            <a:rPr lang="en-US" sz="1100" b="1" baseline="0"/>
          </a:br>
          <a:r>
            <a:rPr lang="en-US" sz="1100" b="1" baseline="0"/>
            <a:t>Source Bet: Nat = Nationwide-Best bet with Nat bet amount.</a:t>
          </a:r>
        </a:p>
        <a:p>
          <a:br>
            <a:rPr lang="en-US" sz="1100" b="1" baseline="0"/>
          </a:br>
          <a:endParaRPr lang="en-US" sz="1100" b="1"/>
        </a:p>
      </xdr:txBody>
    </xdr:sp>
    <xdr:clientData/>
  </xdr:twoCellAnchor>
  <xdr:oneCellAnchor>
    <xdr:from>
      <xdr:col>5</xdr:col>
      <xdr:colOff>332313</xdr:colOff>
      <xdr:row>62</xdr:row>
      <xdr:rowOff>65622</xdr:rowOff>
    </xdr:from>
    <xdr:ext cx="1485082" cy="458254"/>
    <xdr:pic>
      <xdr:nvPicPr>
        <xdr:cNvPr id="3" name="Picture 2">
          <a:extLst>
            <a:ext uri="{FF2B5EF4-FFF2-40B4-BE49-F238E27FC236}">
              <a16:creationId xmlns:a16="http://schemas.microsoft.com/office/drawing/2014/main" id="{F4507165-B4EF-4A8B-ACD2-88339AA67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1480" y="7759705"/>
          <a:ext cx="1485082" cy="458254"/>
        </a:xfrm>
        <a:prstGeom prst="rect">
          <a:avLst/>
        </a:prstGeom>
      </xdr:spPr>
    </xdr:pic>
    <xdr:clientData/>
  </xdr:oneCellAnchor>
  <xdr:twoCellAnchor>
    <xdr:from>
      <xdr:col>5</xdr:col>
      <xdr:colOff>0</xdr:colOff>
      <xdr:row>65</xdr:row>
      <xdr:rowOff>57150</xdr:rowOff>
    </xdr:from>
    <xdr:to>
      <xdr:col>13</xdr:col>
      <xdr:colOff>0</xdr:colOff>
      <xdr:row>70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487F173-98BB-4778-8151-79ADEA6F0093}"/>
            </a:ext>
          </a:extLst>
        </xdr:cNvPr>
        <xdr:cNvSpPr txBox="1"/>
      </xdr:nvSpPr>
      <xdr:spPr>
        <a:xfrm>
          <a:off x="3069167" y="8354483"/>
          <a:ext cx="5291666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These are the Unique qualifiers from Nationwide-Best and Elite Combo today.</a:t>
          </a:r>
          <a:br>
            <a:rPr lang="en-US" sz="1200"/>
          </a:br>
          <a:r>
            <a:rPr lang="en-US" sz="1200"/>
            <a:t>If a horse is selected by both strategies, the the higher bet is used.</a:t>
          </a:r>
        </a:p>
        <a:p>
          <a:r>
            <a:rPr lang="en-US" sz="1200" b="1"/>
            <a:t>Source Bet: E-C</a:t>
          </a:r>
          <a:r>
            <a:rPr lang="en-US" sz="1200" b="1" baseline="0"/>
            <a:t> = Elite Combo with Elite-Combo bet amount.</a:t>
          </a:r>
          <a:br>
            <a:rPr lang="en-US" sz="1200" b="1" baseline="0"/>
          </a:br>
          <a:r>
            <a:rPr lang="en-US" sz="1200" b="1" baseline="0"/>
            <a:t>Source Bet: Nat = Nationwide-Best bet with Nat bet amount.</a:t>
          </a:r>
        </a:p>
        <a:p>
          <a:br>
            <a:rPr lang="en-US" sz="1100" b="1" baseline="0"/>
          </a:br>
          <a:endParaRPr lang="en-US" sz="1100" b="1"/>
        </a:p>
      </xdr:txBody>
    </xdr:sp>
    <xdr:clientData/>
  </xdr:twoCellAnchor>
  <xdr:oneCellAnchor>
    <xdr:from>
      <xdr:col>5</xdr:col>
      <xdr:colOff>332313</xdr:colOff>
      <xdr:row>93</xdr:row>
      <xdr:rowOff>65622</xdr:rowOff>
    </xdr:from>
    <xdr:ext cx="1485082" cy="458254"/>
    <xdr:pic>
      <xdr:nvPicPr>
        <xdr:cNvPr id="6" name="Picture 5">
          <a:extLst>
            <a:ext uri="{FF2B5EF4-FFF2-40B4-BE49-F238E27FC236}">
              <a16:creationId xmlns:a16="http://schemas.microsoft.com/office/drawing/2014/main" id="{B9A5A975-293A-40AF-A240-938B483F1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1480" y="16173455"/>
          <a:ext cx="1485082" cy="458254"/>
        </a:xfrm>
        <a:prstGeom prst="rect">
          <a:avLst/>
        </a:prstGeom>
      </xdr:spPr>
    </xdr:pic>
    <xdr:clientData/>
  </xdr:oneCellAnchor>
  <xdr:twoCellAnchor>
    <xdr:from>
      <xdr:col>5</xdr:col>
      <xdr:colOff>0</xdr:colOff>
      <xdr:row>96</xdr:row>
      <xdr:rowOff>57150</xdr:rowOff>
    </xdr:from>
    <xdr:to>
      <xdr:col>13</xdr:col>
      <xdr:colOff>0</xdr:colOff>
      <xdr:row>101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3C24418-1A8A-464D-861D-94964C3B8090}"/>
            </a:ext>
          </a:extLst>
        </xdr:cNvPr>
        <xdr:cNvSpPr txBox="1"/>
      </xdr:nvSpPr>
      <xdr:spPr>
        <a:xfrm>
          <a:off x="3069167" y="16768233"/>
          <a:ext cx="5164666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These are the Unique qualifiers from Nationwide-Best and Elite Combo today.</a:t>
          </a:r>
          <a:br>
            <a:rPr lang="en-US" sz="1200"/>
          </a:br>
          <a:r>
            <a:rPr lang="en-US" sz="1200"/>
            <a:t>If a horse is selected by both strategies, the the higher bet is used.</a:t>
          </a:r>
        </a:p>
        <a:p>
          <a:r>
            <a:rPr lang="en-US" sz="1200" b="1"/>
            <a:t>Source Bet: E-C</a:t>
          </a:r>
          <a:r>
            <a:rPr lang="en-US" sz="1200" b="1" baseline="0"/>
            <a:t> = Elite Combo with Elite-Combo bet amount.</a:t>
          </a:r>
          <a:br>
            <a:rPr lang="en-US" sz="1200" b="1" baseline="0"/>
          </a:br>
          <a:r>
            <a:rPr lang="en-US" sz="1200" b="1" baseline="0"/>
            <a:t>Source Bet: Nat = Nationwide-Best bet with Nat bet amount.</a:t>
          </a:r>
        </a:p>
        <a:p>
          <a:br>
            <a:rPr lang="en-US" sz="1100" b="1" baseline="0"/>
          </a:br>
          <a:endParaRPr lang="en-US" sz="1100" b="1"/>
        </a:p>
      </xdr:txBody>
    </xdr:sp>
    <xdr:clientData/>
  </xdr:twoCellAnchor>
  <xdr:oneCellAnchor>
    <xdr:from>
      <xdr:col>5</xdr:col>
      <xdr:colOff>332313</xdr:colOff>
      <xdr:row>125</xdr:row>
      <xdr:rowOff>65622</xdr:rowOff>
    </xdr:from>
    <xdr:ext cx="1485082" cy="458254"/>
    <xdr:pic>
      <xdr:nvPicPr>
        <xdr:cNvPr id="8" name="Picture 7">
          <a:extLst>
            <a:ext uri="{FF2B5EF4-FFF2-40B4-BE49-F238E27FC236}">
              <a16:creationId xmlns:a16="http://schemas.microsoft.com/office/drawing/2014/main" id="{BC5BC9A2-4365-4E09-B832-C6AC9AC21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1480" y="23909872"/>
          <a:ext cx="1485082" cy="458254"/>
        </a:xfrm>
        <a:prstGeom prst="rect">
          <a:avLst/>
        </a:prstGeom>
      </xdr:spPr>
    </xdr:pic>
    <xdr:clientData/>
  </xdr:oneCellAnchor>
  <xdr:twoCellAnchor>
    <xdr:from>
      <xdr:col>5</xdr:col>
      <xdr:colOff>0</xdr:colOff>
      <xdr:row>128</xdr:row>
      <xdr:rowOff>57150</xdr:rowOff>
    </xdr:from>
    <xdr:to>
      <xdr:col>13</xdr:col>
      <xdr:colOff>0</xdr:colOff>
      <xdr:row>133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77726C0-F3A9-4C91-8D0F-0334F8283209}"/>
            </a:ext>
          </a:extLst>
        </xdr:cNvPr>
        <xdr:cNvSpPr txBox="1"/>
      </xdr:nvSpPr>
      <xdr:spPr>
        <a:xfrm>
          <a:off x="3069167" y="24504650"/>
          <a:ext cx="5164666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These are the Unique qualifiers from Nationwide-Best and Elite Combo today.</a:t>
          </a:r>
          <a:br>
            <a:rPr lang="en-US" sz="1200"/>
          </a:br>
          <a:r>
            <a:rPr lang="en-US" sz="1200"/>
            <a:t>If a horse is selected by both strategies, the the higher bet is used.</a:t>
          </a:r>
        </a:p>
        <a:p>
          <a:r>
            <a:rPr lang="en-US" sz="1200" b="1"/>
            <a:t>Source Bet: E-C</a:t>
          </a:r>
          <a:r>
            <a:rPr lang="en-US" sz="1200" b="1" baseline="0"/>
            <a:t> = Elite Combo with Elite-Combo bet amount.</a:t>
          </a:r>
          <a:br>
            <a:rPr lang="en-US" sz="1200" b="1" baseline="0"/>
          </a:br>
          <a:r>
            <a:rPr lang="en-US" sz="1200" b="1" baseline="0"/>
            <a:t>Source Bet: Nat = Nationwide-Best bet with Nat bet amount.</a:t>
          </a:r>
        </a:p>
        <a:p>
          <a:br>
            <a:rPr lang="en-US" sz="1100" b="1" baseline="0"/>
          </a:br>
          <a:endParaRPr lang="en-US" sz="1100" b="1"/>
        </a:p>
      </xdr:txBody>
    </xdr:sp>
    <xdr:clientData/>
  </xdr:twoCellAnchor>
  <xdr:oneCellAnchor>
    <xdr:from>
      <xdr:col>5</xdr:col>
      <xdr:colOff>332313</xdr:colOff>
      <xdr:row>152</xdr:row>
      <xdr:rowOff>65622</xdr:rowOff>
    </xdr:from>
    <xdr:ext cx="1485082" cy="458254"/>
    <xdr:pic>
      <xdr:nvPicPr>
        <xdr:cNvPr id="10" name="Picture 9">
          <a:extLst>
            <a:ext uri="{FF2B5EF4-FFF2-40B4-BE49-F238E27FC236}">
              <a16:creationId xmlns:a16="http://schemas.microsoft.com/office/drawing/2014/main" id="{13C39A7A-9FC4-465A-B2F5-20E0BFA56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1480" y="31836789"/>
          <a:ext cx="1485082" cy="458254"/>
        </a:xfrm>
        <a:prstGeom prst="rect">
          <a:avLst/>
        </a:prstGeom>
      </xdr:spPr>
    </xdr:pic>
    <xdr:clientData/>
  </xdr:oneCellAnchor>
  <xdr:twoCellAnchor>
    <xdr:from>
      <xdr:col>5</xdr:col>
      <xdr:colOff>0</xdr:colOff>
      <xdr:row>155</xdr:row>
      <xdr:rowOff>57150</xdr:rowOff>
    </xdr:from>
    <xdr:to>
      <xdr:col>13</xdr:col>
      <xdr:colOff>0</xdr:colOff>
      <xdr:row>160</xdr:row>
      <xdr:rowOff>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4E845B6-93B2-4C4F-AF5E-D53394A82EF6}"/>
            </a:ext>
          </a:extLst>
        </xdr:cNvPr>
        <xdr:cNvSpPr txBox="1"/>
      </xdr:nvSpPr>
      <xdr:spPr>
        <a:xfrm>
          <a:off x="3069167" y="32431567"/>
          <a:ext cx="5164666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These are the Unique qualifiers from Nationwide-Best and Elite Combo today.</a:t>
          </a:r>
          <a:br>
            <a:rPr lang="en-US" sz="1200"/>
          </a:br>
          <a:r>
            <a:rPr lang="en-US" sz="1200"/>
            <a:t>If a horse is selected by both strategies, the the higher bet is used.</a:t>
          </a:r>
        </a:p>
        <a:p>
          <a:r>
            <a:rPr lang="en-US" sz="1200" b="1"/>
            <a:t>Source Bet: E-C</a:t>
          </a:r>
          <a:r>
            <a:rPr lang="en-US" sz="1200" b="1" baseline="0"/>
            <a:t> = Elite Combo with Elite-Combo bet amount.</a:t>
          </a:r>
          <a:br>
            <a:rPr lang="en-US" sz="1200" b="1" baseline="0"/>
          </a:br>
          <a:r>
            <a:rPr lang="en-US" sz="1200" b="1" baseline="0"/>
            <a:t>Source Bet: Nat = Nationwide-Best bet with Nat bet amount.</a:t>
          </a:r>
        </a:p>
        <a:p>
          <a:br>
            <a:rPr lang="en-US" sz="1100" b="1" baseline="0"/>
          </a:br>
          <a:endParaRPr lang="en-US" sz="1100" b="1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rry Taylor" refreshedDate="46098.35270949074" createdVersion="8" refreshedVersion="8" minRefreshableVersion="3" recordCount="896" xr:uid="{E806606E-20BB-45B8-B619-EDAF2753E6FB}">
  <cacheSource type="worksheet">
    <worksheetSource name="Table13232"/>
  </cacheSource>
  <cacheFields count="32">
    <cacheField name="Date" numFmtId="164">
      <sharedItems containsSemiMixedTypes="0" containsNonDate="0" containsDate="1" containsString="0" minDate="2025-01-04T00:00:00" maxDate="2026-03-15T00:00:00" count="68">
        <d v="2025-01-04T00:00:00"/>
        <d v="2025-01-11T00:00:00"/>
        <d v="2025-01-18T00:00:00"/>
        <d v="2025-01-25T00:00:00"/>
        <d v="2025-02-01T00:00:00"/>
        <d v="2025-02-08T00:00:00"/>
        <d v="2025-02-15T00:00:00"/>
        <d v="2025-02-22T00:00:00"/>
        <d v="2025-03-01T00:00:00"/>
        <d v="2025-03-08T00:00:00"/>
        <d v="2025-03-15T00:00:00"/>
        <d v="2025-03-22T00:00:00"/>
        <d v="2025-03-29T00:00:00"/>
        <d v="2025-04-05T00:00:00"/>
        <d v="2025-04-12T00:00:00"/>
        <d v="2025-04-19T00:00:00"/>
        <d v="2025-04-26T00:00:00"/>
        <d v="2025-05-03T00:00:00"/>
        <d v="2025-05-10T00:00:00"/>
        <d v="2025-05-17T00:00:00"/>
        <d v="2025-05-24T00:00:00"/>
        <d v="2025-05-31T00:00:00"/>
        <d v="2025-06-07T00:00:00"/>
        <d v="2025-06-14T00:00:00"/>
        <d v="2025-06-21T00:00:00"/>
        <d v="2025-06-28T00:00:00"/>
        <d v="2025-07-05T00:00:00"/>
        <d v="2025-07-12T00:00:00"/>
        <d v="2025-07-19T00:00:00"/>
        <d v="2025-07-26T00:00:00"/>
        <d v="2025-08-02T00:00:00"/>
        <d v="2025-08-09T00:00:00"/>
        <d v="2025-08-16T00:00:00"/>
        <d v="2025-08-23T00:00:00"/>
        <d v="2025-08-30T00:00:00"/>
        <d v="2025-09-06T00:00:00"/>
        <d v="2025-09-13T00:00:00"/>
        <d v="2025-09-20T00:00:00"/>
        <d v="2025-09-26T00:00:00"/>
        <d v="2025-09-27T00:00:00"/>
        <d v="2025-10-04T00:00:00"/>
        <d v="2025-10-11T00:00:00"/>
        <d v="2025-10-18T00:00:00"/>
        <d v="2025-10-25T00:00:00"/>
        <d v="2025-11-01T00:00:00"/>
        <d v="2025-11-04T00:00:00"/>
        <d v="2025-11-06T00:00:00"/>
        <d v="2025-11-08T00:00:00"/>
        <d v="2025-11-15T00:00:00"/>
        <d v="2025-11-22T00:00:00"/>
        <d v="2025-11-29T00:00:00"/>
        <d v="2025-12-06T00:00:00"/>
        <d v="2025-12-07T00:00:00"/>
        <d v="2025-12-13T00:00:00"/>
        <d v="2025-12-20T00:00:00"/>
        <d v="2025-12-27T00:00:00"/>
        <d v="2026-01-03T00:00:00"/>
        <d v="2026-01-10T00:00:00"/>
        <d v="2026-01-17T00:00:00"/>
        <d v="2026-01-21T00:00:00"/>
        <d v="2026-01-24T00:00:00"/>
        <d v="2026-01-31T00:00:00"/>
        <d v="2026-02-07T00:00:00"/>
        <d v="2026-02-14T00:00:00"/>
        <d v="2026-02-21T00:00:00"/>
        <d v="2026-02-28T00:00:00"/>
        <d v="2026-03-07T00:00:00"/>
        <d v="2026-03-14T00:00:00"/>
      </sharedItems>
    </cacheField>
    <cacheField name="Time" numFmtId="18">
      <sharedItems containsSemiMixedTypes="0" containsNonDate="0" containsDate="1" containsString="0" minDate="1899-12-30T11:05:00" maxDate="1899-12-30T21:45:00"/>
    </cacheField>
    <cacheField name="Track" numFmtId="18">
      <sharedItems count="41">
        <s v="Randwick"/>
        <s v="Geelong"/>
        <s v="Flemington"/>
        <s v="Wyong"/>
        <s v="Eagle Farm"/>
        <s v="Rosehill"/>
        <s v="Sandown Lake"/>
        <s v="Doomben"/>
        <s v="Sandown Hill"/>
        <s v="Caulfield"/>
        <s v="Moonee Valley"/>
        <s v="Bendigo"/>
        <s v="Mornington"/>
        <s v="Hawkesbury"/>
        <s v="Gosford"/>
        <s v="Scone"/>
        <s v="Ipswich"/>
        <s v="Flem-X"/>
        <s v="Newcastle"/>
        <s v="Cran"/>
        <s v="Kembla Grange"/>
        <s v="Ballarat"/>
        <s v="Ball"/>
        <s v="Pak"/>
        <s v="CauH"/>
        <s v="Caulfield Heath"/>
        <s v="Cranbourne"/>
        <s v="Flem"/>
        <s v="Caul"/>
        <s v="Cau"/>
        <s v="Ros"/>
        <s v="Rose"/>
        <s v="Doom"/>
        <s v="Fle"/>
        <s v="Ran"/>
        <s v="Eagl"/>
        <s v="San-L" u="1"/>
        <s v="MV" u="1"/>
        <s v="Bend" u="1"/>
        <s v="Morn" u="1"/>
        <s v="San-H" u="1"/>
      </sharedItems>
    </cacheField>
    <cacheField name="AM Odds" numFmtId="167">
      <sharedItems containsString="0" containsBlank="1" containsNumber="1" minValue="1.4" maxValue="10"/>
    </cacheField>
    <cacheField name="Race" numFmtId="1">
      <sharedItems containsSemiMixedTypes="0" containsString="0" containsNumber="1" minValue="1" maxValue="13"/>
    </cacheField>
    <cacheField name="TAB" numFmtId="1">
      <sharedItems containsSemiMixedTypes="0" containsString="0" containsNumber="1" containsInteger="1" minValue="1" maxValue="19"/>
    </cacheField>
    <cacheField name="Horse" numFmtId="20">
      <sharedItems/>
    </cacheField>
    <cacheField name="Fin" numFmtId="20">
      <sharedItems containsBlank="1"/>
    </cacheField>
    <cacheField name="Div" numFmtId="167">
      <sharedItems containsString="0" containsBlank="1" containsNumber="1" minValue="1" maxValue="16"/>
    </cacheField>
    <cacheField name="Algo" numFmtId="0">
      <sharedItems/>
    </cacheField>
    <cacheField name="State" numFmtId="1">
      <sharedItems count="4">
        <s v="NSW"/>
        <s v="Vic"/>
        <s v="Qld"/>
        <e v="#N/A" u="1"/>
      </sharedItems>
    </cacheField>
    <cacheField name="Lev Bet" numFmtId="0">
      <sharedItems containsSemiMixedTypes="0" containsString="0" containsNumber="1" containsInteger="1" minValue="100" maxValue="100"/>
    </cacheField>
    <cacheField name="Lev Ret" numFmtId="1">
      <sharedItems containsMixedTypes="1" containsNumber="1" minValue="130" maxValue="1600"/>
    </cacheField>
    <cacheField name="Lev Profit" numFmtId="1">
      <sharedItems containsSemiMixedTypes="0" containsString="0" containsNumber="1" minValue="-100" maxValue="1500"/>
    </cacheField>
    <cacheField name="Nat and Combo Bet" numFmtId="1">
      <sharedItems containsSemiMixedTypes="0" containsString="0" containsNumber="1" containsInteger="1" minValue="-200" maxValue="200" count="13">
        <n v="100"/>
        <n v="200"/>
        <n v="120"/>
        <n v="150"/>
        <n v="50"/>
        <n v="160"/>
        <n v="140"/>
        <n v="130"/>
        <n v="-50"/>
        <n v="0"/>
        <n v="-100"/>
        <n v="-150"/>
        <n v="-200"/>
      </sharedItems>
    </cacheField>
    <cacheField name="Nat and Combo Return" numFmtId="1">
      <sharedItems containsMixedTypes="1" containsNumber="1" minValue="80" maxValue="3200"/>
    </cacheField>
    <cacheField name="Nat and Combo Profit" numFmtId="1">
      <sharedItems containsSemiMixedTypes="0" containsString="0" containsNumber="1" minValue="-200" maxValue="3000"/>
    </cacheField>
    <cacheField name="Dual Listing" numFmtId="1">
      <sharedItems containsSemiMixedTypes="0" containsString="0" containsNumber="1" containsInteger="1" minValue="1" maxValue="2" count="2">
        <n v="1"/>
        <n v="2"/>
      </sharedItems>
    </cacheField>
    <cacheField name="Average Dual Listing Bet" numFmtId="1">
      <sharedItems containsMixedTypes="1" containsNumber="1" containsInteger="1" minValue="-200" maxValue="200"/>
    </cacheField>
    <cacheField name="Average Dual Listing RET" numFmtId="1">
      <sharedItems containsMixedTypes="1" containsNumber="1" minValue="80" maxValue="3200"/>
    </cacheField>
    <cacheField name="Average Dual Listing PROFIT" numFmtId="1">
      <sharedItems containsMixedTypes="1" containsNumber="1" minValue="-200" maxValue="3000"/>
    </cacheField>
    <cacheField name="Live Current Algo" numFmtId="1">
      <sharedItems count="2">
        <s v=""/>
        <s v="Live"/>
      </sharedItems>
    </cacheField>
    <cacheField name="Day" numFmtId="1">
      <sharedItems/>
    </cacheField>
    <cacheField name="Trim Proper" numFmtId="1">
      <sharedItems/>
    </cacheField>
    <cacheField name="Time2" numFmtId="18">
      <sharedItems containsSemiMixedTypes="0" containsNonDate="0" containsDate="1" containsString="0" minDate="1899-12-30T11:05:00" maxDate="1899-12-30T21:45:00"/>
    </cacheField>
    <cacheField name="Track2" numFmtId="18">
      <sharedItems/>
    </cacheField>
    <cacheField name="Source" numFmtId="18">
      <sharedItems/>
    </cacheField>
    <cacheField name="Odds" numFmtId="167">
      <sharedItems containsSemiMixedTypes="0" containsString="0" containsNumber="1" minValue="0" maxValue="10"/>
    </cacheField>
    <cacheField name="Race2" numFmtId="1">
      <sharedItems containsSemiMixedTypes="0" containsString="0" containsNumber="1" minValue="1" maxValue="13"/>
    </cacheField>
    <cacheField name="TAB2" numFmtId="1">
      <sharedItems containsSemiMixedTypes="0" containsString="0" containsNumber="1" containsInteger="1" minValue="1" maxValue="19"/>
    </cacheField>
    <cacheField name="Horse2" numFmtId="20">
      <sharedItems/>
    </cacheField>
    <cacheField name="Unique Nat/Combo Bet" numFmtId="1">
      <sharedItems containsMixedTypes="1" containsNumber="1" containsInteger="1" minValue="-200" maxValue="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6">
  <r>
    <x v="0"/>
    <d v="1899-12-30T13:10:00"/>
    <x v="0"/>
    <m/>
    <n v="2"/>
    <n v="10"/>
    <s v="Zoukerino"/>
    <m/>
    <m/>
    <s v="E-C "/>
    <x v="0"/>
    <n v="100"/>
    <s v=""/>
    <n v="-100"/>
    <x v="0"/>
    <s v=""/>
    <n v="-100"/>
    <x v="0"/>
    <n v="100"/>
    <s v=""/>
    <n v="-100"/>
    <x v="0"/>
    <s v="Sat"/>
    <s v="Zoukerino"/>
    <d v="1899-12-30T13:10:00"/>
    <s v="Ran"/>
    <s v="E-C  100"/>
    <n v="0"/>
    <n v="2"/>
    <n v="10"/>
    <s v="Zoukerino"/>
    <n v="100"/>
  </r>
  <r>
    <x v="0"/>
    <d v="1899-12-30T14:35:00"/>
    <x v="1"/>
    <m/>
    <n v="5"/>
    <n v="1"/>
    <s v="Bellinger"/>
    <m/>
    <m/>
    <s v="E-C "/>
    <x v="1"/>
    <n v="100"/>
    <s v=""/>
    <n v="-100"/>
    <x v="0"/>
    <s v=""/>
    <n v="-100"/>
    <x v="0"/>
    <n v="100"/>
    <s v=""/>
    <n v="-100"/>
    <x v="0"/>
    <s v="Sat"/>
    <s v="Bellinger"/>
    <d v="1899-12-30T14:35:00"/>
    <s v="Gee"/>
    <s v="E-C  100"/>
    <n v="0"/>
    <n v="5"/>
    <n v="1"/>
    <s v="Bellinger"/>
    <n v="100"/>
  </r>
  <r>
    <x v="0"/>
    <d v="1899-12-30T14:35:00"/>
    <x v="1"/>
    <m/>
    <n v="5"/>
    <n v="8"/>
    <s v="Title Fighter"/>
    <s v="1st"/>
    <n v="3.2"/>
    <s v="E-C "/>
    <x v="1"/>
    <n v="100"/>
    <n v="320"/>
    <n v="220"/>
    <x v="0"/>
    <n v="320"/>
    <n v="220"/>
    <x v="0"/>
    <n v="100"/>
    <n v="320"/>
    <n v="220"/>
    <x v="0"/>
    <s v="Sat"/>
    <s v="Title Fighter"/>
    <d v="1899-12-30T14:35:00"/>
    <s v="Gee"/>
    <s v="E-C  100"/>
    <n v="0"/>
    <n v="5"/>
    <n v="8"/>
    <s v="Title Fighter"/>
    <n v="100"/>
  </r>
  <r>
    <x v="0"/>
    <d v="1899-12-30T14:55:00"/>
    <x v="0"/>
    <m/>
    <n v="5"/>
    <n v="13"/>
    <s v="Perfumist"/>
    <s v="1st"/>
    <n v="3.7"/>
    <s v="E-C "/>
    <x v="0"/>
    <n v="100"/>
    <n v="370"/>
    <n v="270"/>
    <x v="1"/>
    <n v="740"/>
    <n v="540"/>
    <x v="0"/>
    <n v="200"/>
    <n v="740"/>
    <n v="540"/>
    <x v="0"/>
    <s v="Sat"/>
    <s v="Perfumist"/>
    <d v="1899-12-30T14:55:00"/>
    <s v="Ran"/>
    <s v="E-C  200"/>
    <n v="0"/>
    <n v="5"/>
    <n v="13"/>
    <s v="Perfumist"/>
    <n v="200"/>
  </r>
  <r>
    <x v="0"/>
    <d v="1899-12-30T15:15:00"/>
    <x v="1"/>
    <m/>
    <n v="6"/>
    <n v="2"/>
    <s v="Robrick"/>
    <m/>
    <m/>
    <s v="E-C "/>
    <x v="1"/>
    <n v="100"/>
    <s v=""/>
    <n v="-100"/>
    <x v="2"/>
    <s v=""/>
    <n v="-120"/>
    <x v="0"/>
    <n v="120"/>
    <s v=""/>
    <n v="-120"/>
    <x v="0"/>
    <s v="Sat"/>
    <s v="Robrick"/>
    <d v="1899-12-30T15:15:00"/>
    <s v="Gee"/>
    <s v="E-C  120"/>
    <n v="0"/>
    <n v="6"/>
    <n v="2"/>
    <s v="Robrick"/>
    <n v="120"/>
  </r>
  <r>
    <x v="0"/>
    <d v="1899-12-30T16:15:00"/>
    <x v="0"/>
    <m/>
    <n v="7"/>
    <n v="7"/>
    <s v="Disneck"/>
    <s v="1st"/>
    <n v="2.2000000000000002"/>
    <s v="E-C "/>
    <x v="0"/>
    <n v="100"/>
    <n v="220.00000000000003"/>
    <n v="120.00000000000003"/>
    <x v="1"/>
    <n v="440.00000000000006"/>
    <n v="240.00000000000006"/>
    <x v="0"/>
    <n v="200"/>
    <n v="440.00000000000006"/>
    <n v="240.00000000000006"/>
    <x v="0"/>
    <s v="Sat"/>
    <s v="Disneck"/>
    <d v="1899-12-30T16:15:00"/>
    <s v="Ran"/>
    <s v="E-C  200"/>
    <n v="0"/>
    <n v="7"/>
    <n v="7"/>
    <s v="Disneck"/>
    <n v="200"/>
  </r>
  <r>
    <x v="0"/>
    <d v="1899-12-30T16:55:00"/>
    <x v="0"/>
    <m/>
    <n v="8"/>
    <n v="2"/>
    <s v="Unlimited"/>
    <s v="1st"/>
    <n v="8.9"/>
    <s v="E-C "/>
    <x v="0"/>
    <n v="100"/>
    <n v="890"/>
    <n v="790"/>
    <x v="0"/>
    <n v="890"/>
    <n v="790"/>
    <x v="0"/>
    <n v="100"/>
    <n v="890"/>
    <n v="790"/>
    <x v="0"/>
    <s v="Sat"/>
    <s v="Unlimited"/>
    <d v="1899-12-30T16:55:00"/>
    <s v="Ran"/>
    <s v="E-C  100"/>
    <n v="0"/>
    <n v="8"/>
    <n v="2"/>
    <s v="Unlimited"/>
    <n v="100"/>
  </r>
  <r>
    <x v="0"/>
    <d v="1899-12-30T17:15:00"/>
    <x v="1"/>
    <m/>
    <n v="9"/>
    <n v="11"/>
    <s v="Romantic Choice"/>
    <s v="1st"/>
    <n v="16"/>
    <s v="Nat"/>
    <x v="1"/>
    <n v="100"/>
    <n v="1600"/>
    <n v="1500"/>
    <x v="1"/>
    <n v="3200"/>
    <n v="3000"/>
    <x v="0"/>
    <n v="200"/>
    <n v="3200"/>
    <n v="3000"/>
    <x v="0"/>
    <s v="Sat"/>
    <s v="Romantic Choice"/>
    <d v="1899-12-30T17:15:00"/>
    <s v="Gee"/>
    <s v="Nat 200"/>
    <n v="0"/>
    <n v="9"/>
    <n v="11"/>
    <s v="Romantic Choice"/>
    <n v="200"/>
  </r>
  <r>
    <x v="0"/>
    <d v="1899-12-30T17:35:00"/>
    <x v="0"/>
    <m/>
    <n v="9"/>
    <n v="4"/>
    <s v="Boston Rocks"/>
    <s v="3rd"/>
    <m/>
    <s v="E-C "/>
    <x v="0"/>
    <n v="100"/>
    <s v=""/>
    <n v="-100"/>
    <x v="3"/>
    <s v=""/>
    <n v="-150"/>
    <x v="0"/>
    <n v="150"/>
    <s v=""/>
    <n v="-150"/>
    <x v="0"/>
    <s v="Sat"/>
    <s v="Boston Rocks"/>
    <d v="1899-12-30T17:35:00"/>
    <s v="Ran"/>
    <s v="E-C  150"/>
    <n v="0"/>
    <n v="9"/>
    <n v="4"/>
    <s v="Boston Rocks"/>
    <n v="150"/>
  </r>
  <r>
    <x v="0"/>
    <d v="1899-12-30T17:55:00"/>
    <x v="1"/>
    <m/>
    <n v="10"/>
    <n v="3"/>
    <s v="Miss Altair"/>
    <m/>
    <m/>
    <s v="E-C "/>
    <x v="1"/>
    <n v="100"/>
    <s v=""/>
    <n v="-100"/>
    <x v="4"/>
    <s v=""/>
    <n v="-50"/>
    <x v="0"/>
    <n v="50"/>
    <s v=""/>
    <n v="-50"/>
    <x v="0"/>
    <s v="Sat"/>
    <s v="Miss Altair"/>
    <d v="1899-12-30T17:55:00"/>
    <s v="Gee"/>
    <s v="E-C  50"/>
    <n v="0"/>
    <n v="10"/>
    <n v="3"/>
    <s v="Miss Altair"/>
    <n v="50"/>
  </r>
  <r>
    <x v="0"/>
    <d v="1899-12-30T18:10:00"/>
    <x v="0"/>
    <m/>
    <n v="10"/>
    <n v="6"/>
    <s v="Monarchs Brae"/>
    <m/>
    <m/>
    <s v="E-C "/>
    <x v="0"/>
    <n v="100"/>
    <s v=""/>
    <n v="-100"/>
    <x v="0"/>
    <s v=""/>
    <n v="-100"/>
    <x v="0"/>
    <n v="100"/>
    <s v=""/>
    <n v="-100"/>
    <x v="0"/>
    <s v="Sat"/>
    <s v="Monarchs Brae"/>
    <d v="1899-12-30T18:10:00"/>
    <s v="Ran"/>
    <s v="E-C  100"/>
    <n v="0"/>
    <n v="10"/>
    <n v="6"/>
    <s v="Monarchs Brae"/>
    <n v="100"/>
  </r>
  <r>
    <x v="1"/>
    <d v="1899-12-30T12:20:00"/>
    <x v="2"/>
    <m/>
    <n v="1"/>
    <n v="3"/>
    <s v="Xarpo"/>
    <s v="3rd"/>
    <m/>
    <s v="E-C "/>
    <x v="1"/>
    <n v="100"/>
    <s v=""/>
    <n v="-100"/>
    <x v="4"/>
    <s v=""/>
    <n v="-50"/>
    <x v="1"/>
    <n v="75"/>
    <s v=""/>
    <n v="-75"/>
    <x v="0"/>
    <s v="Sat"/>
    <s v="Xarpo"/>
    <d v="1899-12-30T12:20:00"/>
    <s v="Fle"/>
    <s v="E-C  50"/>
    <n v="0"/>
    <n v="1"/>
    <n v="3"/>
    <s v="Xarpo"/>
    <s v=""/>
  </r>
  <r>
    <x v="1"/>
    <d v="1899-12-30T12:20:00"/>
    <x v="2"/>
    <m/>
    <n v="1"/>
    <n v="3"/>
    <s v="Xarpo"/>
    <s v="3rd"/>
    <m/>
    <s v="Nat"/>
    <x v="1"/>
    <n v="100"/>
    <s v=""/>
    <n v="-100"/>
    <x v="0"/>
    <s v=""/>
    <n v="-100"/>
    <x v="0"/>
    <s v=""/>
    <s v=""/>
    <s v=""/>
    <x v="0"/>
    <s v="Sat"/>
    <s v="Xarpo"/>
    <d v="1899-12-30T12:20:00"/>
    <s v="Fle"/>
    <s v="Nat 100"/>
    <n v="0"/>
    <n v="1"/>
    <n v="3"/>
    <s v="Xarpo"/>
    <n v="100"/>
  </r>
  <r>
    <x v="1"/>
    <d v="1899-12-30T13:23:00"/>
    <x v="2"/>
    <m/>
    <n v="3"/>
    <n v="2"/>
    <s v="Keep Your Cool"/>
    <m/>
    <m/>
    <s v="E-C "/>
    <x v="1"/>
    <n v="100"/>
    <s v=""/>
    <n v="-100"/>
    <x v="3"/>
    <s v=""/>
    <n v="-150"/>
    <x v="0"/>
    <n v="150"/>
    <s v=""/>
    <n v="-150"/>
    <x v="0"/>
    <s v="Sat"/>
    <s v="Keep Your Cool"/>
    <d v="1899-12-30T13:23:00"/>
    <s v="Fle"/>
    <s v="E-C  150"/>
    <n v="0"/>
    <n v="3"/>
    <n v="2"/>
    <s v="Keep Your Cool"/>
    <n v="150"/>
  </r>
  <r>
    <x v="1"/>
    <d v="1899-12-30T13:23:00"/>
    <x v="2"/>
    <m/>
    <n v="3"/>
    <n v="1"/>
    <s v="Smokin' Princess"/>
    <s v="1st"/>
    <n v="3.2"/>
    <s v="E-C "/>
    <x v="1"/>
    <n v="100"/>
    <n v="320"/>
    <n v="220"/>
    <x v="3"/>
    <n v="480"/>
    <n v="330"/>
    <x v="0"/>
    <n v="150"/>
    <n v="480"/>
    <n v="330"/>
    <x v="0"/>
    <s v="Sat"/>
    <s v="Smokin' Princess"/>
    <d v="1899-12-30T13:23:00"/>
    <s v="Fle"/>
    <s v="E-C  150"/>
    <n v="0"/>
    <n v="3"/>
    <n v="1"/>
    <s v="Smokin' Princess"/>
    <n v="150"/>
  </r>
  <r>
    <x v="1"/>
    <d v="1899-12-30T13:58:00"/>
    <x v="2"/>
    <m/>
    <n v="4"/>
    <n v="5"/>
    <s v="Flamin' Romans"/>
    <m/>
    <m/>
    <s v="E-C "/>
    <x v="1"/>
    <n v="100"/>
    <s v=""/>
    <n v="-100"/>
    <x v="5"/>
    <s v=""/>
    <n v="-160"/>
    <x v="0"/>
    <n v="160"/>
    <s v=""/>
    <n v="-160"/>
    <x v="0"/>
    <s v="Sat"/>
    <s v="Flamin' Romans"/>
    <d v="1899-12-30T13:58:00"/>
    <s v="Fle"/>
    <s v="E-C  160"/>
    <n v="0"/>
    <n v="4"/>
    <n v="5"/>
    <s v="Flamin' Romans"/>
    <n v="160"/>
  </r>
  <r>
    <x v="1"/>
    <d v="1899-12-30T13:58:00"/>
    <x v="2"/>
    <m/>
    <n v="4"/>
    <n v="1"/>
    <s v="Taramansour"/>
    <s v="1st"/>
    <n v="5.5"/>
    <s v="E-C "/>
    <x v="1"/>
    <n v="100"/>
    <n v="550"/>
    <n v="450"/>
    <x v="3"/>
    <n v="825"/>
    <n v="675"/>
    <x v="0"/>
    <n v="150"/>
    <n v="825"/>
    <n v="675"/>
    <x v="0"/>
    <s v="Sat"/>
    <s v="Taramansour"/>
    <d v="1899-12-30T13:58:00"/>
    <s v="Fle"/>
    <s v="E-C  150"/>
    <n v="0"/>
    <n v="4"/>
    <n v="1"/>
    <s v="Taramansour"/>
    <n v="150"/>
  </r>
  <r>
    <x v="1"/>
    <d v="1899-12-30T15:08:00"/>
    <x v="2"/>
    <m/>
    <n v="6"/>
    <n v="7"/>
    <s v="La Fracas"/>
    <s v="2nd"/>
    <m/>
    <s v="Nat"/>
    <x v="1"/>
    <n v="100"/>
    <s v=""/>
    <n v="-100"/>
    <x v="0"/>
    <s v=""/>
    <n v="-100"/>
    <x v="0"/>
    <n v="100"/>
    <s v=""/>
    <n v="-100"/>
    <x v="0"/>
    <s v="Sat"/>
    <s v="La Fracas"/>
    <d v="1899-12-30T15:08:00"/>
    <s v="Fle"/>
    <s v="Nat 100"/>
    <n v="0"/>
    <n v="6"/>
    <n v="7"/>
    <s v="La Fracas"/>
    <n v="100"/>
  </r>
  <r>
    <x v="1"/>
    <d v="1899-12-30T16:05:00"/>
    <x v="3"/>
    <m/>
    <n v="7"/>
    <n v="8"/>
    <s v="Unlimited"/>
    <s v="2nd"/>
    <m/>
    <s v="E-C "/>
    <x v="0"/>
    <n v="100"/>
    <s v=""/>
    <n v="-100"/>
    <x v="3"/>
    <s v=""/>
    <n v="-150"/>
    <x v="0"/>
    <n v="150"/>
    <s v=""/>
    <n v="-150"/>
    <x v="0"/>
    <s v="Sat"/>
    <s v="Unlimited"/>
    <d v="1899-12-30T16:05:00"/>
    <s v="Wyo"/>
    <s v="E-C  150"/>
    <n v="0"/>
    <n v="7"/>
    <n v="8"/>
    <s v="Unlimited"/>
    <n v="150"/>
  </r>
  <r>
    <x v="1"/>
    <d v="1899-12-30T16:40:00"/>
    <x v="3"/>
    <m/>
    <n v="8"/>
    <n v="12"/>
    <s v="Redbreast"/>
    <m/>
    <m/>
    <s v="Nat"/>
    <x v="0"/>
    <n v="100"/>
    <s v=""/>
    <n v="-100"/>
    <x v="3"/>
    <s v=""/>
    <n v="-150"/>
    <x v="0"/>
    <n v="150"/>
    <s v=""/>
    <n v="-150"/>
    <x v="0"/>
    <s v="Sat"/>
    <s v="Redbreast"/>
    <d v="1899-12-30T16:40:00"/>
    <s v="Wyo"/>
    <s v="Nat 150"/>
    <n v="0"/>
    <n v="8"/>
    <n v="12"/>
    <s v="Redbreast"/>
    <n v="150"/>
  </r>
  <r>
    <x v="1"/>
    <d v="1899-12-30T16:58:00"/>
    <x v="2"/>
    <m/>
    <n v="9"/>
    <n v="11"/>
    <s v="Elphinstone"/>
    <s v="1st"/>
    <n v="5"/>
    <s v="E-C "/>
    <x v="1"/>
    <n v="100"/>
    <n v="500"/>
    <n v="400"/>
    <x v="4"/>
    <n v="250"/>
    <n v="200"/>
    <x v="0"/>
    <n v="50"/>
    <n v="250"/>
    <n v="200"/>
    <x v="0"/>
    <s v="Sat"/>
    <s v="Elphinstone"/>
    <d v="1899-12-30T16:58:00"/>
    <s v="Fle"/>
    <s v="E-C  50"/>
    <n v="0"/>
    <n v="9"/>
    <n v="11"/>
    <s v="Elphinstone"/>
    <n v="50"/>
  </r>
  <r>
    <x v="1"/>
    <d v="1899-12-30T17:20:00"/>
    <x v="3"/>
    <m/>
    <n v="9"/>
    <n v="13"/>
    <s v="Sisterhood"/>
    <m/>
    <m/>
    <s v="E-C "/>
    <x v="0"/>
    <n v="100"/>
    <s v=""/>
    <n v="-100"/>
    <x v="0"/>
    <s v=""/>
    <n v="-100"/>
    <x v="0"/>
    <n v="100"/>
    <s v=""/>
    <n v="-100"/>
    <x v="0"/>
    <s v="Sat"/>
    <s v="Sisterhood"/>
    <d v="1899-12-30T17:20:00"/>
    <s v="Wyo"/>
    <s v="E-C  100"/>
    <n v="0"/>
    <n v="9"/>
    <n v="13"/>
    <s v="Sisterhood"/>
    <n v="100"/>
  </r>
  <r>
    <x v="2"/>
    <d v="1899-12-30T12:15:00"/>
    <x v="2"/>
    <m/>
    <n v="1"/>
    <n v="3"/>
    <s v="Marble Arch"/>
    <s v="1st"/>
    <n v="2.8"/>
    <s v="Nat"/>
    <x v="1"/>
    <n v="100"/>
    <n v="280"/>
    <n v="180"/>
    <x v="1"/>
    <n v="560"/>
    <n v="360"/>
    <x v="0"/>
    <n v="200"/>
    <n v="560"/>
    <n v="360"/>
    <x v="0"/>
    <s v="Sat"/>
    <s v="Marble Arch"/>
    <d v="1899-12-30T12:15:00"/>
    <s v="Fle"/>
    <s v="Nat 200"/>
    <n v="0"/>
    <n v="1"/>
    <n v="3"/>
    <s v="Marble Arch"/>
    <n v="200"/>
  </r>
  <r>
    <x v="2"/>
    <d v="1899-12-30T12:15:00"/>
    <x v="2"/>
    <m/>
    <n v="1"/>
    <n v="1"/>
    <s v="Munhamek"/>
    <s v="Ntd"/>
    <m/>
    <s v="E-C "/>
    <x v="1"/>
    <n v="100"/>
    <s v=""/>
    <n v="-100"/>
    <x v="2"/>
    <s v=""/>
    <n v="-120"/>
    <x v="0"/>
    <n v="120"/>
    <s v=""/>
    <n v="-120"/>
    <x v="0"/>
    <s v="Sat"/>
    <s v="Munhamek"/>
    <d v="1899-12-30T12:15:00"/>
    <s v="Fle"/>
    <s v="E-C  120"/>
    <n v="0"/>
    <n v="1"/>
    <n v="1"/>
    <s v="Munhamek"/>
    <n v="120"/>
  </r>
  <r>
    <x v="2"/>
    <d v="1899-12-30T13:20:00"/>
    <x v="2"/>
    <m/>
    <n v="3"/>
    <n v="1"/>
    <s v="Centennial Park"/>
    <m/>
    <m/>
    <s v="E-C "/>
    <x v="1"/>
    <n v="100"/>
    <s v=""/>
    <n v="-100"/>
    <x v="4"/>
    <s v=""/>
    <n v="-50"/>
    <x v="1"/>
    <n v="75"/>
    <s v=""/>
    <n v="-75"/>
    <x v="0"/>
    <s v="Sat"/>
    <s v="Centennial Park"/>
    <d v="1899-12-30T13:20:00"/>
    <s v="Fle"/>
    <s v="E-C  50"/>
    <n v="0"/>
    <n v="3"/>
    <n v="1"/>
    <s v="Centennial Park"/>
    <s v=""/>
  </r>
  <r>
    <x v="2"/>
    <d v="1899-12-30T13:20:00"/>
    <x v="2"/>
    <m/>
    <n v="3"/>
    <n v="1"/>
    <s v="Centennial Park"/>
    <m/>
    <m/>
    <s v="Nat"/>
    <x v="1"/>
    <n v="100"/>
    <s v=""/>
    <n v="-100"/>
    <x v="0"/>
    <s v=""/>
    <n v="-100"/>
    <x v="0"/>
    <s v=""/>
    <s v=""/>
    <s v=""/>
    <x v="0"/>
    <s v="Sat"/>
    <s v="Centennial Park"/>
    <d v="1899-12-30T13:20:00"/>
    <s v="Fle"/>
    <s v="Nat 100"/>
    <n v="0"/>
    <n v="3"/>
    <n v="1"/>
    <s v="Centennial Park"/>
    <n v="100"/>
  </r>
  <r>
    <x v="2"/>
    <d v="1899-12-30T13:48:00"/>
    <x v="4"/>
    <m/>
    <n v="2"/>
    <n v="7"/>
    <s v="Aldeenaary"/>
    <s v="3rd"/>
    <m/>
    <s v="Nat"/>
    <x v="2"/>
    <n v="100"/>
    <s v=""/>
    <n v="-100"/>
    <x v="0"/>
    <s v=""/>
    <n v="-100"/>
    <x v="0"/>
    <n v="100"/>
    <s v=""/>
    <n v="-100"/>
    <x v="0"/>
    <s v="Sat"/>
    <s v="Aldeenaary"/>
    <d v="1899-12-30T13:48:00"/>
    <s v="Eag"/>
    <s v="Nat 100"/>
    <n v="0"/>
    <n v="2"/>
    <n v="7"/>
    <s v="Aldeenaary"/>
    <n v="100"/>
  </r>
  <r>
    <x v="2"/>
    <d v="1899-12-30T13:55:00"/>
    <x v="2"/>
    <m/>
    <n v="4"/>
    <n v="5"/>
    <s v="Samangu"/>
    <s v="3rd"/>
    <m/>
    <s v="E-C "/>
    <x v="1"/>
    <n v="100"/>
    <s v=""/>
    <n v="-100"/>
    <x v="1"/>
    <s v=""/>
    <n v="-200"/>
    <x v="1"/>
    <n v="200"/>
    <s v=""/>
    <n v="-200"/>
    <x v="0"/>
    <s v="Sat"/>
    <s v="Samangu"/>
    <d v="1899-12-30T13:55:00"/>
    <s v="Fle"/>
    <s v="E-C  200"/>
    <n v="0"/>
    <n v="4"/>
    <n v="5"/>
    <s v="Samangu"/>
    <s v=""/>
  </r>
  <r>
    <x v="2"/>
    <d v="1899-12-30T13:55:00"/>
    <x v="2"/>
    <m/>
    <n v="4"/>
    <n v="5"/>
    <s v="Samangu"/>
    <s v="3rd"/>
    <m/>
    <s v="Nat"/>
    <x v="1"/>
    <n v="100"/>
    <s v=""/>
    <n v="-100"/>
    <x v="1"/>
    <s v=""/>
    <n v="-200"/>
    <x v="0"/>
    <s v=""/>
    <s v=""/>
    <s v=""/>
    <x v="0"/>
    <s v="Sat"/>
    <s v="Samangu"/>
    <d v="1899-12-30T13:55:00"/>
    <s v="Fle"/>
    <s v="Nat 200"/>
    <n v="0"/>
    <n v="4"/>
    <n v="5"/>
    <s v="Samangu"/>
    <n v="200"/>
  </r>
  <r>
    <x v="2"/>
    <d v="1899-12-30T14:50:00"/>
    <x v="5"/>
    <m/>
    <n v="5"/>
    <n v="5"/>
    <s v="Tajanis"/>
    <s v="1st"/>
    <n v="5"/>
    <s v="E-C "/>
    <x v="0"/>
    <n v="100"/>
    <n v="500"/>
    <n v="400"/>
    <x v="0"/>
    <n v="500"/>
    <n v="400"/>
    <x v="0"/>
    <n v="100"/>
    <n v="500"/>
    <n v="400"/>
    <x v="0"/>
    <s v="Sat"/>
    <s v="Tajanis"/>
    <d v="1899-12-30T14:50:00"/>
    <s v="Ros"/>
    <s v="E-C  100"/>
    <n v="0"/>
    <n v="5"/>
    <n v="5"/>
    <s v="Tajanis"/>
    <n v="100"/>
  </r>
  <r>
    <x v="2"/>
    <d v="1899-12-30T14:58:00"/>
    <x v="4"/>
    <m/>
    <n v="4"/>
    <n v="11"/>
    <s v="Koruto"/>
    <m/>
    <m/>
    <s v="Nat"/>
    <x v="2"/>
    <n v="100"/>
    <s v=""/>
    <n v="-100"/>
    <x v="0"/>
    <s v=""/>
    <n v="-100"/>
    <x v="0"/>
    <n v="100"/>
    <s v=""/>
    <n v="-100"/>
    <x v="0"/>
    <s v="Sat"/>
    <s v="Koruto"/>
    <d v="1899-12-30T14:58:00"/>
    <s v="Eag"/>
    <s v="Nat 100"/>
    <n v="0"/>
    <n v="4"/>
    <n v="11"/>
    <s v="Koruto"/>
    <n v="100"/>
  </r>
  <r>
    <x v="2"/>
    <d v="1899-12-30T15:05:00"/>
    <x v="2"/>
    <m/>
    <n v="6"/>
    <n v="4"/>
    <s v="Major Share"/>
    <s v="1st"/>
    <n v="3.3"/>
    <s v="Nat"/>
    <x v="1"/>
    <n v="100"/>
    <n v="330"/>
    <n v="230"/>
    <x v="1"/>
    <n v="660"/>
    <n v="460"/>
    <x v="0"/>
    <n v="200"/>
    <n v="660"/>
    <n v="460"/>
    <x v="0"/>
    <s v="Sat"/>
    <s v="Major Share"/>
    <d v="1899-12-30T15:05:00"/>
    <s v="Fle"/>
    <s v="Nat 200"/>
    <n v="0"/>
    <n v="6"/>
    <n v="4"/>
    <s v="Major Share"/>
    <n v="200"/>
  </r>
  <r>
    <x v="2"/>
    <d v="1899-12-30T15:40:00"/>
    <x v="2"/>
    <m/>
    <n v="7"/>
    <n v="4"/>
    <s v="Miss Cotoletta"/>
    <m/>
    <m/>
    <s v="Nat"/>
    <x v="1"/>
    <n v="100"/>
    <s v=""/>
    <n v="-100"/>
    <x v="0"/>
    <s v=""/>
    <n v="-100"/>
    <x v="0"/>
    <n v="100"/>
    <s v=""/>
    <n v="-100"/>
    <x v="0"/>
    <s v="Sat"/>
    <s v="Miss Cotoletta"/>
    <d v="1899-12-30T15:40:00"/>
    <s v="Fle"/>
    <s v="Nat 100"/>
    <n v="0"/>
    <n v="7"/>
    <n v="4"/>
    <s v="Miss Cotoletta"/>
    <n v="100"/>
  </r>
  <r>
    <x v="2"/>
    <d v="1899-12-30T16:00:00"/>
    <x v="5"/>
    <m/>
    <n v="7"/>
    <n v="1"/>
    <s v="Osipenko"/>
    <s v="1st"/>
    <n v="3.1"/>
    <s v="E-C "/>
    <x v="0"/>
    <n v="100"/>
    <n v="310"/>
    <n v="210"/>
    <x v="1"/>
    <n v="620"/>
    <n v="420"/>
    <x v="0"/>
    <n v="200"/>
    <n v="620"/>
    <n v="420"/>
    <x v="0"/>
    <s v="Sat"/>
    <s v="Osipenko"/>
    <d v="1899-12-30T16:00:00"/>
    <s v="Ros"/>
    <s v="E-C  200"/>
    <n v="0"/>
    <n v="7"/>
    <n v="1"/>
    <s v="Osipenko"/>
    <n v="200"/>
  </r>
  <r>
    <x v="2"/>
    <d v="1899-12-30T16:35:00"/>
    <x v="5"/>
    <m/>
    <n v="8"/>
    <n v="5"/>
    <s v="Cigar Flick"/>
    <s v="3rd"/>
    <m/>
    <s v="E-C "/>
    <x v="0"/>
    <n v="100"/>
    <s v=""/>
    <n v="-100"/>
    <x v="6"/>
    <s v=""/>
    <n v="-140"/>
    <x v="0"/>
    <n v="140"/>
    <s v=""/>
    <n v="-140"/>
    <x v="0"/>
    <s v="Sat"/>
    <s v="Cigar Flick"/>
    <d v="1899-12-30T16:35:00"/>
    <s v="Ros"/>
    <s v="E-C  140"/>
    <n v="0"/>
    <n v="8"/>
    <n v="5"/>
    <s v="Cigar Flick"/>
    <n v="140"/>
  </r>
  <r>
    <x v="2"/>
    <d v="1899-12-30T16:55:00"/>
    <x v="2"/>
    <m/>
    <n v="9"/>
    <n v="7"/>
    <s v="Brazen Lady"/>
    <m/>
    <m/>
    <s v="E-C "/>
    <x v="1"/>
    <n v="100"/>
    <s v=""/>
    <n v="-100"/>
    <x v="4"/>
    <s v=""/>
    <n v="-50"/>
    <x v="0"/>
    <n v="50"/>
    <s v=""/>
    <n v="-50"/>
    <x v="0"/>
    <s v="Sat"/>
    <s v="Brazen Lady"/>
    <d v="1899-12-30T16:55:00"/>
    <s v="Fle"/>
    <s v="E-C  50"/>
    <n v="0"/>
    <n v="9"/>
    <n v="7"/>
    <s v="Brazen Lady"/>
    <n v="50"/>
  </r>
  <r>
    <x v="2"/>
    <d v="1899-12-30T16:55:00"/>
    <x v="2"/>
    <m/>
    <n v="9"/>
    <n v="8"/>
    <s v="Is It Me"/>
    <s v="1st"/>
    <n v="9"/>
    <s v="Nat"/>
    <x v="1"/>
    <n v="100"/>
    <n v="900"/>
    <n v="800"/>
    <x v="0"/>
    <n v="900"/>
    <n v="800"/>
    <x v="0"/>
    <n v="100"/>
    <n v="900"/>
    <n v="800"/>
    <x v="0"/>
    <s v="Sat"/>
    <s v="Is It Me"/>
    <d v="1899-12-30T16:55:00"/>
    <s v="Fle"/>
    <s v="Nat 100"/>
    <n v="0"/>
    <n v="9"/>
    <n v="8"/>
    <s v="Is It Me"/>
    <n v="100"/>
  </r>
  <r>
    <x v="2"/>
    <d v="1899-12-30T17:55:00"/>
    <x v="5"/>
    <m/>
    <n v="10"/>
    <n v="5"/>
    <s v="Spring Lee"/>
    <s v="Ntd"/>
    <m/>
    <s v="E-C "/>
    <x v="0"/>
    <n v="100"/>
    <s v=""/>
    <n v="-100"/>
    <x v="1"/>
    <s v=""/>
    <n v="-200"/>
    <x v="0"/>
    <n v="200"/>
    <s v=""/>
    <n v="-200"/>
    <x v="0"/>
    <s v="Sat"/>
    <s v="Spring Lee"/>
    <d v="1899-12-30T17:55:00"/>
    <s v="Ros"/>
    <s v="E-C  200"/>
    <n v="0"/>
    <n v="10"/>
    <n v="5"/>
    <s v="Spring Lee"/>
    <n v="200"/>
  </r>
  <r>
    <x v="2"/>
    <d v="1899-12-30T18:05:00"/>
    <x v="4"/>
    <m/>
    <n v="9"/>
    <n v="4"/>
    <s v="Battlefield"/>
    <m/>
    <m/>
    <s v="Nat"/>
    <x v="2"/>
    <n v="100"/>
    <s v=""/>
    <n v="-100"/>
    <x v="0"/>
    <s v=""/>
    <n v="-100"/>
    <x v="0"/>
    <n v="100"/>
    <s v=""/>
    <n v="-100"/>
    <x v="0"/>
    <s v="Sat"/>
    <s v="Battlefield"/>
    <d v="1899-12-30T18:05:00"/>
    <s v="Eag"/>
    <s v="Nat 100"/>
    <n v="0"/>
    <n v="9"/>
    <n v="4"/>
    <s v="Battlefield"/>
    <n v="100"/>
  </r>
  <r>
    <x v="3"/>
    <d v="1899-12-30T14:30:00"/>
    <x v="6"/>
    <m/>
    <n v="5"/>
    <n v="6"/>
    <s v="Fickle"/>
    <m/>
    <m/>
    <s v="E-C "/>
    <x v="1"/>
    <n v="100"/>
    <s v=""/>
    <n v="-100"/>
    <x v="5"/>
    <s v=""/>
    <n v="-160"/>
    <x v="0"/>
    <n v="160"/>
    <s v=""/>
    <n v="-160"/>
    <x v="0"/>
    <s v="Sat"/>
    <s v="Fickle"/>
    <d v="1899-12-30T14:30:00"/>
    <s v="San"/>
    <s v="E-C  160"/>
    <n v="0"/>
    <n v="5"/>
    <n v="6"/>
    <s v="Fickle"/>
    <n v="160"/>
  </r>
  <r>
    <x v="3"/>
    <d v="1899-12-30T14:30:00"/>
    <x v="6"/>
    <m/>
    <n v="5"/>
    <n v="2"/>
    <s v="Mrs Chrissie"/>
    <m/>
    <m/>
    <s v="E-C "/>
    <x v="1"/>
    <n v="100"/>
    <s v=""/>
    <n v="-100"/>
    <x v="0"/>
    <s v=""/>
    <n v="-100"/>
    <x v="0"/>
    <n v="100"/>
    <s v=""/>
    <n v="-100"/>
    <x v="0"/>
    <s v="Sat"/>
    <s v="Mrs Chrissie"/>
    <d v="1899-12-30T14:30:00"/>
    <s v="San"/>
    <s v="E-C  100"/>
    <n v="0"/>
    <n v="5"/>
    <n v="2"/>
    <s v="Mrs Chrissie"/>
    <n v="100"/>
  </r>
  <r>
    <x v="3"/>
    <d v="1899-12-30T15:05:00"/>
    <x v="6"/>
    <m/>
    <n v="6"/>
    <n v="8"/>
    <s v="Kings Valley"/>
    <s v="1st"/>
    <n v="4.5999999999999996"/>
    <s v="E-C "/>
    <x v="1"/>
    <n v="100"/>
    <n v="459.99999999999994"/>
    <n v="359.99999999999994"/>
    <x v="0"/>
    <n v="459.99999999999994"/>
    <n v="359.99999999999994"/>
    <x v="0"/>
    <n v="100"/>
    <n v="459.99999999999994"/>
    <n v="359.99999999999994"/>
    <x v="0"/>
    <s v="Sat"/>
    <s v="Kings Valley"/>
    <d v="1899-12-30T15:05:00"/>
    <s v="San"/>
    <s v="E-C  100"/>
    <n v="0"/>
    <n v="6"/>
    <n v="8"/>
    <s v="Kings Valley"/>
    <n v="100"/>
  </r>
  <r>
    <x v="3"/>
    <d v="1899-12-30T15:05:00"/>
    <x v="6"/>
    <m/>
    <n v="6"/>
    <n v="3"/>
    <s v="Miss Tarzy"/>
    <s v="3rd"/>
    <m/>
    <s v="E-C "/>
    <x v="1"/>
    <n v="100"/>
    <s v=""/>
    <n v="-100"/>
    <x v="3"/>
    <s v=""/>
    <n v="-150"/>
    <x v="0"/>
    <n v="150"/>
    <s v=""/>
    <n v="-150"/>
    <x v="0"/>
    <s v="Sat"/>
    <s v="Miss Tarzy"/>
    <d v="1899-12-30T15:05:00"/>
    <s v="San"/>
    <s v="E-C  150"/>
    <n v="0"/>
    <n v="6"/>
    <n v="3"/>
    <s v="Miss Tarzy"/>
    <n v="150"/>
  </r>
  <r>
    <x v="3"/>
    <d v="1899-12-30T15:40:00"/>
    <x v="6"/>
    <m/>
    <n v="7"/>
    <n v="5"/>
    <s v="Le Zebra"/>
    <s v="3rd"/>
    <m/>
    <s v="E-C "/>
    <x v="1"/>
    <n v="100"/>
    <s v=""/>
    <n v="-100"/>
    <x v="3"/>
    <s v=""/>
    <n v="-150"/>
    <x v="0"/>
    <n v="150"/>
    <s v=""/>
    <n v="-150"/>
    <x v="0"/>
    <s v="Sat"/>
    <s v="Le Zebra"/>
    <d v="1899-12-30T15:40:00"/>
    <s v="San"/>
    <s v="E-C  150"/>
    <n v="0"/>
    <n v="7"/>
    <n v="5"/>
    <s v="Le Zebra"/>
    <n v="150"/>
  </r>
  <r>
    <x v="3"/>
    <d v="1899-12-30T15:40:00"/>
    <x v="6"/>
    <m/>
    <n v="7"/>
    <n v="4"/>
    <s v="Smokin' Princess"/>
    <s v="1st"/>
    <n v="3.7"/>
    <s v="E-C "/>
    <x v="1"/>
    <n v="100"/>
    <n v="370"/>
    <n v="270"/>
    <x v="0"/>
    <n v="370"/>
    <n v="270"/>
    <x v="0"/>
    <n v="100"/>
    <n v="370"/>
    <n v="270"/>
    <x v="0"/>
    <s v="Sat"/>
    <s v="Smokin' Princess"/>
    <d v="1899-12-30T15:40:00"/>
    <s v="San"/>
    <s v="E-C  100"/>
    <n v="0"/>
    <n v="7"/>
    <n v="4"/>
    <s v="Smokin' Princess"/>
    <n v="100"/>
  </r>
  <r>
    <x v="3"/>
    <d v="1899-12-30T16:15:00"/>
    <x v="6"/>
    <m/>
    <n v="8"/>
    <n v="2"/>
    <s v="Aztec Ruler"/>
    <m/>
    <m/>
    <s v="E-C "/>
    <x v="1"/>
    <n v="100"/>
    <s v=""/>
    <n v="-100"/>
    <x v="0"/>
    <s v=""/>
    <n v="-100"/>
    <x v="0"/>
    <n v="100"/>
    <s v=""/>
    <n v="-100"/>
    <x v="0"/>
    <s v="Sat"/>
    <s v="Aztec Ruler"/>
    <d v="1899-12-30T16:15:00"/>
    <s v="San"/>
    <s v="E-C  100"/>
    <n v="0"/>
    <n v="8"/>
    <n v="2"/>
    <s v="Aztec Ruler"/>
    <n v="100"/>
  </r>
  <r>
    <x v="3"/>
    <d v="1899-12-30T16:15:00"/>
    <x v="6"/>
    <m/>
    <n v="8"/>
    <n v="4"/>
    <s v="Chorlton Lane"/>
    <s v="2nd"/>
    <m/>
    <s v="Nat"/>
    <x v="1"/>
    <n v="100"/>
    <s v=""/>
    <n v="-100"/>
    <x v="0"/>
    <s v=""/>
    <n v="-100"/>
    <x v="0"/>
    <n v="100"/>
    <s v=""/>
    <n v="-100"/>
    <x v="0"/>
    <s v="Sat"/>
    <s v="Chorlton Lane"/>
    <d v="1899-12-30T16:15:00"/>
    <s v="San"/>
    <s v="Nat 100"/>
    <n v="0"/>
    <n v="8"/>
    <n v="4"/>
    <s v="Chorlton Lane"/>
    <n v="100"/>
  </r>
  <r>
    <x v="3"/>
    <d v="1899-12-30T17:15:00"/>
    <x v="0"/>
    <m/>
    <n v="8"/>
    <n v="3"/>
    <s v="Headley Grange"/>
    <s v="1st"/>
    <n v="3"/>
    <s v="E-C "/>
    <x v="0"/>
    <n v="100"/>
    <n v="300"/>
    <n v="200"/>
    <x v="3"/>
    <n v="450"/>
    <n v="300"/>
    <x v="0"/>
    <n v="150"/>
    <n v="450"/>
    <n v="300"/>
    <x v="0"/>
    <s v="Sat"/>
    <s v="Headley Grange"/>
    <d v="1899-12-30T17:15:00"/>
    <s v="Ran"/>
    <s v="E-C  150"/>
    <n v="0"/>
    <n v="8"/>
    <n v="3"/>
    <s v="Headley Grange"/>
    <n v="150"/>
  </r>
  <r>
    <x v="3"/>
    <d v="1899-12-30T17:35:00"/>
    <x v="6"/>
    <m/>
    <n v="10"/>
    <n v="8"/>
    <s v="Sunshineinmypocket"/>
    <s v="1st"/>
    <n v="3.3"/>
    <s v="Nat"/>
    <x v="1"/>
    <n v="100"/>
    <n v="330"/>
    <n v="230"/>
    <x v="0"/>
    <n v="330"/>
    <n v="230"/>
    <x v="1"/>
    <n v="125"/>
    <n v="412.5"/>
    <n v="287.5"/>
    <x v="0"/>
    <s v="Sat"/>
    <s v="Sunshineinmypocket"/>
    <d v="1899-12-30T17:35:00"/>
    <s v="San"/>
    <s v="Nat 100"/>
    <n v="0"/>
    <n v="10"/>
    <n v="8"/>
    <s v="Sunshineinmypocket"/>
    <s v=""/>
  </r>
  <r>
    <x v="3"/>
    <d v="1899-12-30T17:35:00"/>
    <x v="6"/>
    <m/>
    <n v="10"/>
    <n v="8"/>
    <s v="Sunshineinmypocket"/>
    <s v="1st"/>
    <n v="3.3"/>
    <s v="E-C "/>
    <x v="1"/>
    <n v="100"/>
    <n v="330"/>
    <n v="230"/>
    <x v="3"/>
    <n v="495"/>
    <n v="345"/>
    <x v="0"/>
    <s v=""/>
    <s v=""/>
    <s v=""/>
    <x v="0"/>
    <s v="Sat"/>
    <s v="Sunshineinmypocket"/>
    <d v="1899-12-30T17:35:00"/>
    <s v="San"/>
    <s v="E-C  150"/>
    <n v="0"/>
    <n v="10"/>
    <n v="8"/>
    <s v="Sunshineinmypocket"/>
    <n v="150"/>
  </r>
  <r>
    <x v="4"/>
    <d v="1899-12-30T12:15:00"/>
    <x v="6"/>
    <m/>
    <n v="1"/>
    <n v="5"/>
    <s v="Material Dreams"/>
    <m/>
    <m/>
    <s v="E-C "/>
    <x v="1"/>
    <n v="100"/>
    <s v=""/>
    <n v="-100"/>
    <x v="0"/>
    <s v=""/>
    <n v="-100"/>
    <x v="0"/>
    <n v="100"/>
    <s v=""/>
    <n v="-100"/>
    <x v="0"/>
    <s v="Sat"/>
    <s v="Material Dreams"/>
    <d v="1899-12-30T12:15:00"/>
    <s v="San"/>
    <s v="E-C  100"/>
    <n v="0"/>
    <n v="1"/>
    <n v="5"/>
    <s v="Material Dreams"/>
    <n v="100"/>
  </r>
  <r>
    <x v="4"/>
    <d v="1899-12-30T12:15:00"/>
    <x v="6"/>
    <m/>
    <n v="1"/>
    <n v="7"/>
    <s v="New York Lustre"/>
    <s v="1st"/>
    <n v="2.0499999999999998"/>
    <s v="E-C "/>
    <x v="1"/>
    <n v="100"/>
    <n v="204.99999999999997"/>
    <n v="104.99999999999997"/>
    <x v="5"/>
    <n v="328"/>
    <n v="168"/>
    <x v="1"/>
    <n v="180"/>
    <n v="368.99999999999994"/>
    <n v="188.99999999999994"/>
    <x v="0"/>
    <s v="Sat"/>
    <s v="New York Lustre"/>
    <d v="1899-12-30T12:15:00"/>
    <s v="San"/>
    <s v="E-C  160"/>
    <n v="0"/>
    <n v="1"/>
    <n v="7"/>
    <s v="New York Lustre"/>
    <s v=""/>
  </r>
  <r>
    <x v="4"/>
    <d v="1899-12-30T12:15:00"/>
    <x v="6"/>
    <m/>
    <n v="1"/>
    <n v="7"/>
    <s v="New York Lustre"/>
    <s v="1st"/>
    <n v="2.0499999999999998"/>
    <s v="Nat"/>
    <x v="1"/>
    <n v="100"/>
    <n v="204.99999999999997"/>
    <n v="104.99999999999997"/>
    <x v="1"/>
    <n v="409.99999999999994"/>
    <n v="209.99999999999994"/>
    <x v="0"/>
    <s v=""/>
    <s v=""/>
    <s v=""/>
    <x v="0"/>
    <s v="Sat"/>
    <s v="New York Lustre"/>
    <d v="1899-12-30T12:15:00"/>
    <s v="San"/>
    <s v="Nat 200"/>
    <n v="0"/>
    <n v="1"/>
    <n v="7"/>
    <s v="New York Lustre"/>
    <n v="200"/>
  </r>
  <r>
    <x v="4"/>
    <d v="1899-12-30T12:45:00"/>
    <x v="6"/>
    <m/>
    <n v="2"/>
    <n v="2"/>
    <s v="First Immortal"/>
    <s v="1st"/>
    <n v="4.8"/>
    <s v="E-C "/>
    <x v="1"/>
    <n v="100"/>
    <n v="480"/>
    <n v="380"/>
    <x v="5"/>
    <n v="768"/>
    <n v="608"/>
    <x v="0"/>
    <n v="160"/>
    <n v="768"/>
    <n v="608"/>
    <x v="0"/>
    <s v="Sat"/>
    <s v="First Immortal"/>
    <d v="1899-12-30T12:45:00"/>
    <s v="San"/>
    <s v="E-C  160"/>
    <n v="0"/>
    <n v="2"/>
    <n v="2"/>
    <s v="First Immortal"/>
    <n v="160"/>
  </r>
  <r>
    <x v="4"/>
    <d v="1899-12-30T12:45:00"/>
    <x v="6"/>
    <m/>
    <n v="2"/>
    <n v="5"/>
    <s v="Night Endeavor"/>
    <m/>
    <m/>
    <s v="E-C "/>
    <x v="1"/>
    <n v="100"/>
    <s v=""/>
    <n v="-100"/>
    <x v="0"/>
    <s v=""/>
    <n v="-100"/>
    <x v="0"/>
    <n v="100"/>
    <s v=""/>
    <n v="-100"/>
    <x v="0"/>
    <s v="Sat"/>
    <s v="Night Endeavor"/>
    <d v="1899-12-30T12:45:00"/>
    <s v="San"/>
    <s v="E-C  100"/>
    <n v="0"/>
    <n v="2"/>
    <n v="5"/>
    <s v="Night Endeavor"/>
    <n v="100"/>
  </r>
  <r>
    <x v="4"/>
    <d v="1899-12-30T13:48:00"/>
    <x v="7"/>
    <m/>
    <n v="2"/>
    <n v="6"/>
    <s v="Aldeenaary"/>
    <m/>
    <m/>
    <s v="Nat"/>
    <x v="2"/>
    <n v="100"/>
    <s v=""/>
    <n v="-100"/>
    <x v="0"/>
    <s v=""/>
    <n v="-100"/>
    <x v="0"/>
    <n v="100"/>
    <s v=""/>
    <n v="-100"/>
    <x v="0"/>
    <s v="Sat"/>
    <s v="Aldeenaary"/>
    <d v="1899-12-30T13:48:00"/>
    <s v="Doo"/>
    <s v="Nat 100"/>
    <n v="0"/>
    <n v="2"/>
    <n v="6"/>
    <s v="Aldeenaary"/>
    <n v="100"/>
  </r>
  <r>
    <x v="4"/>
    <d v="1899-12-30T14:23:00"/>
    <x v="7"/>
    <m/>
    <n v="3"/>
    <n v="11"/>
    <s v="Smart Action"/>
    <s v="1st"/>
    <n v="6"/>
    <s v="Nat"/>
    <x v="2"/>
    <n v="100"/>
    <n v="600"/>
    <n v="500"/>
    <x v="0"/>
    <n v="600"/>
    <n v="500"/>
    <x v="0"/>
    <n v="100"/>
    <n v="600"/>
    <n v="500"/>
    <x v="0"/>
    <s v="Sat"/>
    <s v="Smart Action"/>
    <d v="1899-12-30T14:23:00"/>
    <s v="Doo"/>
    <s v="Nat 100"/>
    <n v="0"/>
    <n v="3"/>
    <n v="11"/>
    <s v="Smart Action"/>
    <n v="100"/>
  </r>
  <r>
    <x v="4"/>
    <d v="1899-12-30T14:58:00"/>
    <x v="7"/>
    <m/>
    <n v="4"/>
    <n v="2"/>
    <s v="Torabella"/>
    <s v="1st"/>
    <n v="1.7"/>
    <s v="Nat"/>
    <x v="2"/>
    <n v="100"/>
    <n v="170"/>
    <n v="70"/>
    <x v="0"/>
    <n v="170"/>
    <n v="70"/>
    <x v="0"/>
    <n v="100"/>
    <n v="170"/>
    <n v="70"/>
    <x v="0"/>
    <s v="Sat"/>
    <s v="Torabella"/>
    <d v="1899-12-30T14:58:00"/>
    <s v="Doo"/>
    <s v="Nat 100"/>
    <n v="0"/>
    <n v="4"/>
    <n v="2"/>
    <s v="Torabella"/>
    <n v="100"/>
  </r>
  <r>
    <x v="4"/>
    <d v="1899-12-30T16:00:00"/>
    <x v="5"/>
    <m/>
    <n v="7"/>
    <n v="11"/>
    <s v="Step Aside"/>
    <s v="3rd"/>
    <m/>
    <s v="E-C "/>
    <x v="0"/>
    <n v="100"/>
    <s v=""/>
    <n v="-100"/>
    <x v="3"/>
    <s v=""/>
    <n v="-150"/>
    <x v="0"/>
    <n v="150"/>
    <s v=""/>
    <n v="-150"/>
    <x v="0"/>
    <s v="Sat"/>
    <s v="Step Aside"/>
    <d v="1899-12-30T16:00:00"/>
    <s v="Ros"/>
    <s v="E-C  150"/>
    <n v="0"/>
    <n v="7"/>
    <n v="11"/>
    <s v="Step Aside"/>
    <n v="150"/>
  </r>
  <r>
    <x v="4"/>
    <d v="1899-12-30T16:15:00"/>
    <x v="8"/>
    <m/>
    <n v="8"/>
    <n v="6"/>
    <s v="Revelare"/>
    <s v="1st"/>
    <n v="2.2999999999999998"/>
    <s v="Nat"/>
    <x v="1"/>
    <n v="100"/>
    <n v="229.99999999999997"/>
    <n v="129.99999999999997"/>
    <x v="0"/>
    <n v="229.99999999999997"/>
    <n v="129.99999999999997"/>
    <x v="1"/>
    <n v="125"/>
    <n v="287.5"/>
    <n v="162.5"/>
    <x v="0"/>
    <s v="Sat"/>
    <s v="Revelare"/>
    <d v="1899-12-30T16:15:00"/>
    <s v="San"/>
    <s v="Nat 100"/>
    <n v="0"/>
    <n v="8"/>
    <n v="6"/>
    <s v="Revelare"/>
    <s v=""/>
  </r>
  <r>
    <x v="4"/>
    <d v="1899-12-30T16:15:00"/>
    <x v="6"/>
    <m/>
    <n v="8"/>
    <n v="6"/>
    <s v="Revelare"/>
    <s v="1st"/>
    <n v="2.2999999999999998"/>
    <s v="E-C "/>
    <x v="1"/>
    <n v="100"/>
    <n v="229.99999999999997"/>
    <n v="129.99999999999997"/>
    <x v="3"/>
    <n v="345"/>
    <n v="195"/>
    <x v="0"/>
    <s v=""/>
    <s v=""/>
    <s v=""/>
    <x v="0"/>
    <s v="Sat"/>
    <s v="Revelare"/>
    <d v="1899-12-30T16:15:00"/>
    <s v="San"/>
    <s v="E-C  150"/>
    <n v="0"/>
    <n v="8"/>
    <n v="6"/>
    <s v="Revelare"/>
    <n v="150"/>
  </r>
  <r>
    <x v="4"/>
    <d v="1899-12-30T16:55:00"/>
    <x v="6"/>
    <m/>
    <n v="9"/>
    <n v="9"/>
    <s v="Shes Bulletproof"/>
    <s v="1st"/>
    <n v="4.0999999999999996"/>
    <s v="Nat"/>
    <x v="1"/>
    <n v="100"/>
    <n v="409.99999999999994"/>
    <n v="309.99999999999994"/>
    <x v="1"/>
    <n v="819.99999999999989"/>
    <n v="619.99999999999989"/>
    <x v="0"/>
    <n v="200"/>
    <n v="819.99999999999989"/>
    <n v="619.99999999999989"/>
    <x v="0"/>
    <s v="Sat"/>
    <s v="Shes Bulletproof"/>
    <d v="1899-12-30T16:55:00"/>
    <s v="San"/>
    <s v="Nat 200"/>
    <n v="0"/>
    <n v="9"/>
    <n v="9"/>
    <s v="Shes Bulletproof"/>
    <n v="200"/>
  </r>
  <r>
    <x v="4"/>
    <d v="1899-12-30T16:55:00"/>
    <x v="6"/>
    <m/>
    <n v="9"/>
    <n v="9"/>
    <s v="She'S Bulletproof"/>
    <s v="1st"/>
    <n v="4.0999999999999996"/>
    <s v="E-C "/>
    <x v="1"/>
    <n v="100"/>
    <n v="409.99999999999994"/>
    <n v="309.99999999999994"/>
    <x v="0"/>
    <n v="409.99999999999994"/>
    <n v="309.99999999999994"/>
    <x v="0"/>
    <n v="100"/>
    <n v="409.99999999999994"/>
    <n v="309.99999999999994"/>
    <x v="0"/>
    <s v="Sat"/>
    <s v="She'S Bulletproof"/>
    <d v="1899-12-30T16:55:00"/>
    <s v="San"/>
    <s v="E-C  100"/>
    <n v="0"/>
    <n v="9"/>
    <n v="9"/>
    <s v="She'S Bulletproof"/>
    <n v="100"/>
  </r>
  <r>
    <x v="4"/>
    <d v="1899-12-30T17:15:00"/>
    <x v="5"/>
    <m/>
    <n v="9"/>
    <n v="6"/>
    <s v="Time To Boogie"/>
    <m/>
    <m/>
    <s v="E-C "/>
    <x v="0"/>
    <n v="100"/>
    <s v=""/>
    <n v="-100"/>
    <x v="0"/>
    <s v=""/>
    <n v="-100"/>
    <x v="0"/>
    <n v="100"/>
    <s v=""/>
    <n v="-100"/>
    <x v="0"/>
    <s v="Sat"/>
    <s v="Time To Boogie"/>
    <d v="1899-12-30T17:15:00"/>
    <s v="Ros"/>
    <s v="E-C  100"/>
    <n v="0"/>
    <n v="9"/>
    <n v="6"/>
    <s v="Time To Boogie"/>
    <n v="100"/>
  </r>
  <r>
    <x v="4"/>
    <d v="1899-12-30T17:27:00"/>
    <x v="7"/>
    <m/>
    <n v="8"/>
    <n v="5"/>
    <s v="Slippin Jimmy"/>
    <m/>
    <m/>
    <s v="Nat"/>
    <x v="2"/>
    <n v="100"/>
    <s v=""/>
    <n v="-100"/>
    <x v="0"/>
    <s v=""/>
    <n v="-100"/>
    <x v="0"/>
    <n v="100"/>
    <s v=""/>
    <n v="-100"/>
    <x v="0"/>
    <s v="Sat"/>
    <s v="Slippin Jimmy"/>
    <d v="1899-12-30T17:27:00"/>
    <s v="Doo"/>
    <s v="Nat 100"/>
    <n v="0"/>
    <n v="8"/>
    <n v="5"/>
    <s v="Slippin Jimmy"/>
    <n v="100"/>
  </r>
  <r>
    <x v="4"/>
    <d v="1899-12-30T17:35:00"/>
    <x v="6"/>
    <m/>
    <n v="10"/>
    <n v="10"/>
    <s v="Impending Link"/>
    <s v="2nd"/>
    <m/>
    <s v="E-C "/>
    <x v="1"/>
    <n v="100"/>
    <s v=""/>
    <n v="-100"/>
    <x v="4"/>
    <s v=""/>
    <n v="-50"/>
    <x v="0"/>
    <n v="50"/>
    <s v=""/>
    <n v="-50"/>
    <x v="0"/>
    <s v="Sat"/>
    <s v="Impending Link"/>
    <d v="1899-12-30T17:35:00"/>
    <s v="San"/>
    <s v="E-C  50"/>
    <n v="0"/>
    <n v="10"/>
    <n v="10"/>
    <s v="Impending Link"/>
    <n v="50"/>
  </r>
  <r>
    <x v="4"/>
    <d v="1899-12-30T17:35:00"/>
    <x v="6"/>
    <m/>
    <n v="10"/>
    <n v="11"/>
    <s v="Name Dropper"/>
    <s v="1st"/>
    <n v="3.8"/>
    <s v="E-C "/>
    <x v="1"/>
    <n v="100"/>
    <n v="380"/>
    <n v="280"/>
    <x v="5"/>
    <n v="608"/>
    <n v="448"/>
    <x v="0"/>
    <n v="160"/>
    <n v="608"/>
    <n v="448"/>
    <x v="0"/>
    <s v="Sat"/>
    <s v="Name Dropper"/>
    <d v="1899-12-30T17:35:00"/>
    <s v="San"/>
    <s v="E-C  160"/>
    <n v="0"/>
    <n v="10"/>
    <n v="11"/>
    <s v="Name Dropper"/>
    <n v="160"/>
  </r>
  <r>
    <x v="4"/>
    <d v="1899-12-30T17:55:00"/>
    <x v="5"/>
    <m/>
    <n v="10"/>
    <n v="8"/>
    <s v="Yorkshire"/>
    <s v="1st"/>
    <n v="1.6"/>
    <s v="Nat"/>
    <x v="0"/>
    <n v="100"/>
    <n v="160"/>
    <n v="60"/>
    <x v="3"/>
    <n v="240"/>
    <n v="90"/>
    <x v="0"/>
    <n v="150"/>
    <n v="240"/>
    <n v="90"/>
    <x v="0"/>
    <s v="Sat"/>
    <s v="Yorkshire"/>
    <d v="1899-12-30T17:55:00"/>
    <s v="Ros"/>
    <s v="Nat 150"/>
    <n v="0"/>
    <n v="10"/>
    <n v="8"/>
    <s v="Yorkshire"/>
    <n v="150"/>
  </r>
  <r>
    <x v="4"/>
    <d v="1899-12-30T18:10:00"/>
    <x v="7"/>
    <m/>
    <n v="9"/>
    <n v="10"/>
    <s v="Russian Alliance"/>
    <m/>
    <m/>
    <s v="Nat"/>
    <x v="2"/>
    <n v="100"/>
    <s v=""/>
    <n v="-100"/>
    <x v="0"/>
    <s v=""/>
    <n v="-100"/>
    <x v="0"/>
    <n v="100"/>
    <s v=""/>
    <n v="-100"/>
    <x v="0"/>
    <s v="Sat"/>
    <s v="Russian Alliance"/>
    <d v="1899-12-30T18:10:00"/>
    <s v="Doo"/>
    <s v="Nat 100"/>
    <n v="0"/>
    <n v="9"/>
    <n v="10"/>
    <s v="Russian Alliance"/>
    <n v="100"/>
  </r>
  <r>
    <x v="5"/>
    <d v="1899-12-30T13:20:00"/>
    <x v="9"/>
    <m/>
    <n v="3"/>
    <n v="8"/>
    <s v="Shaiyhar"/>
    <s v="3rd"/>
    <m/>
    <s v="E-C "/>
    <x v="1"/>
    <n v="100"/>
    <s v=""/>
    <n v="-100"/>
    <x v="1"/>
    <s v=""/>
    <n v="-200"/>
    <x v="0"/>
    <n v="200"/>
    <s v=""/>
    <n v="-200"/>
    <x v="0"/>
    <s v="Sat"/>
    <s v="Shaiyhar"/>
    <d v="1899-12-30T13:20:00"/>
    <s v="Cau"/>
    <s v="E-C  200"/>
    <n v="0"/>
    <n v="3"/>
    <n v="8"/>
    <s v="Shaiyhar"/>
    <n v="200"/>
  </r>
  <r>
    <x v="5"/>
    <d v="1899-12-30T13:48:00"/>
    <x v="7"/>
    <m/>
    <n v="2"/>
    <n v="3"/>
    <s v="Just Flying"/>
    <s v="1st"/>
    <n v="5"/>
    <s v="Nat"/>
    <x v="2"/>
    <n v="100"/>
    <n v="500"/>
    <n v="400"/>
    <x v="0"/>
    <n v="500"/>
    <n v="400"/>
    <x v="0"/>
    <n v="100"/>
    <n v="500"/>
    <n v="400"/>
    <x v="0"/>
    <s v="Sat"/>
    <s v="Just Flying"/>
    <d v="1899-12-30T13:48:00"/>
    <s v="Doo"/>
    <s v="Nat 100"/>
    <n v="0"/>
    <n v="2"/>
    <n v="3"/>
    <s v="Just Flying"/>
    <n v="100"/>
  </r>
  <r>
    <x v="5"/>
    <d v="1899-12-30T14:23:00"/>
    <x v="7"/>
    <m/>
    <n v="3"/>
    <n v="9"/>
    <s v="Kairos Louie"/>
    <m/>
    <m/>
    <s v="Nat"/>
    <x v="2"/>
    <n v="100"/>
    <s v=""/>
    <n v="-100"/>
    <x v="0"/>
    <s v=""/>
    <n v="-100"/>
    <x v="0"/>
    <n v="100"/>
    <s v=""/>
    <n v="-100"/>
    <x v="0"/>
    <s v="Sat"/>
    <s v="Kairos Louie"/>
    <d v="1899-12-30T14:23:00"/>
    <s v="Doo"/>
    <s v="Nat 100"/>
    <n v="0"/>
    <n v="3"/>
    <n v="9"/>
    <s v="Kairos Louie"/>
    <n v="100"/>
  </r>
  <r>
    <x v="5"/>
    <d v="1899-12-30T15:05:00"/>
    <x v="9"/>
    <m/>
    <n v="6"/>
    <n v="2"/>
    <s v="Maharba"/>
    <m/>
    <m/>
    <s v="E-C "/>
    <x v="1"/>
    <n v="100"/>
    <s v=""/>
    <n v="-100"/>
    <x v="0"/>
    <s v=""/>
    <n v="-100"/>
    <x v="0"/>
    <n v="100"/>
    <s v=""/>
    <n v="-100"/>
    <x v="0"/>
    <s v="Sat"/>
    <s v="Maharba"/>
    <d v="1899-12-30T15:05:00"/>
    <s v="Cau"/>
    <s v="E-C  100"/>
    <n v="0"/>
    <n v="6"/>
    <n v="2"/>
    <s v="Maharba"/>
    <n v="100"/>
  </r>
  <r>
    <x v="5"/>
    <d v="1899-12-30T15:05:00"/>
    <x v="9"/>
    <m/>
    <n v="6"/>
    <n v="4"/>
    <s v="Rey Magnerio"/>
    <s v="1st"/>
    <n v="4.5999999999999996"/>
    <s v="E-C "/>
    <x v="1"/>
    <n v="100"/>
    <n v="459.99999999999994"/>
    <n v="359.99999999999994"/>
    <x v="5"/>
    <n v="736"/>
    <n v="576"/>
    <x v="0"/>
    <n v="160"/>
    <n v="736"/>
    <n v="576"/>
    <x v="0"/>
    <s v="Sat"/>
    <s v="Rey Magnerio"/>
    <d v="1899-12-30T15:05:00"/>
    <s v="Cau"/>
    <s v="E-C  160"/>
    <n v="0"/>
    <n v="6"/>
    <n v="4"/>
    <s v="Rey Magnerio"/>
    <n v="160"/>
  </r>
  <r>
    <x v="5"/>
    <d v="1899-12-30T15:25:00"/>
    <x v="0"/>
    <m/>
    <n v="6"/>
    <n v="7"/>
    <s v="The Black Cloud"/>
    <s v="2nd"/>
    <m/>
    <s v="E-C "/>
    <x v="0"/>
    <n v="100"/>
    <s v=""/>
    <n v="-100"/>
    <x v="3"/>
    <s v=""/>
    <n v="-150"/>
    <x v="0"/>
    <n v="150"/>
    <s v=""/>
    <n v="-150"/>
    <x v="0"/>
    <s v="Sat"/>
    <s v="The Black Cloud"/>
    <d v="1899-12-30T15:25:00"/>
    <s v="Ran"/>
    <s v="E-C  150"/>
    <n v="0"/>
    <n v="6"/>
    <n v="7"/>
    <s v="The Black Cloud"/>
    <n v="150"/>
  </r>
  <r>
    <x v="5"/>
    <d v="1899-12-30T15:40:00"/>
    <x v="9"/>
    <m/>
    <n v="7"/>
    <n v="2"/>
    <s v="Angel Capital"/>
    <s v="1st"/>
    <n v="3"/>
    <s v="Nat"/>
    <x v="1"/>
    <n v="100"/>
    <n v="300"/>
    <n v="200"/>
    <x v="0"/>
    <n v="300"/>
    <n v="200"/>
    <x v="1"/>
    <n v="110"/>
    <n v="330"/>
    <n v="220"/>
    <x v="0"/>
    <s v="Sat"/>
    <s v="Angel Capital"/>
    <d v="1899-12-30T15:40:00"/>
    <s v="Cau"/>
    <s v="Nat 100"/>
    <n v="0"/>
    <n v="7"/>
    <n v="2"/>
    <s v="Angel Capital"/>
    <s v=""/>
  </r>
  <r>
    <x v="5"/>
    <d v="1899-12-30T15:40:00"/>
    <x v="9"/>
    <m/>
    <n v="7"/>
    <n v="2"/>
    <s v="Angel Capital"/>
    <s v="1st"/>
    <n v="3"/>
    <s v="E-C "/>
    <x v="1"/>
    <n v="100"/>
    <n v="300"/>
    <n v="200"/>
    <x v="2"/>
    <n v="360"/>
    <n v="240"/>
    <x v="0"/>
    <s v=""/>
    <s v=""/>
    <s v=""/>
    <x v="0"/>
    <s v="Sat"/>
    <s v="Angel Capital"/>
    <d v="1899-12-30T15:40:00"/>
    <s v="Cau"/>
    <s v="E-C  120"/>
    <n v="0"/>
    <n v="7"/>
    <n v="2"/>
    <s v="Angel Capital"/>
    <n v="120"/>
  </r>
  <r>
    <x v="5"/>
    <d v="1899-12-30T16:15:00"/>
    <x v="9"/>
    <m/>
    <n v="8"/>
    <n v="4"/>
    <s v="Chorlton Lane"/>
    <s v="3rd"/>
    <m/>
    <s v="Nat"/>
    <x v="1"/>
    <n v="100"/>
    <s v=""/>
    <n v="-100"/>
    <x v="0"/>
    <s v=""/>
    <n v="-100"/>
    <x v="0"/>
    <n v="100"/>
    <s v=""/>
    <n v="-100"/>
    <x v="0"/>
    <s v="Sat"/>
    <s v="Chorlton Lane"/>
    <d v="1899-12-30T16:15:00"/>
    <s v="Cau"/>
    <s v="Nat 100"/>
    <n v="0"/>
    <n v="8"/>
    <n v="4"/>
    <s v="Chorlton Lane"/>
    <n v="100"/>
  </r>
  <r>
    <x v="5"/>
    <d v="1899-12-30T16:15:00"/>
    <x v="9"/>
    <m/>
    <n v="8"/>
    <n v="11"/>
    <s v="Marble Arch"/>
    <s v="2nd"/>
    <m/>
    <s v="E-C "/>
    <x v="1"/>
    <n v="100"/>
    <s v=""/>
    <n v="-100"/>
    <x v="1"/>
    <s v=""/>
    <n v="-200"/>
    <x v="0"/>
    <n v="200"/>
    <s v=""/>
    <n v="-200"/>
    <x v="0"/>
    <s v="Sat"/>
    <s v="Marble Arch"/>
    <d v="1899-12-30T16:15:00"/>
    <s v="Cau"/>
    <s v="E-C  200"/>
    <n v="0"/>
    <n v="8"/>
    <n v="11"/>
    <s v="Marble Arch"/>
    <n v="200"/>
  </r>
  <r>
    <x v="5"/>
    <d v="1899-12-30T16:35:00"/>
    <x v="0"/>
    <m/>
    <n v="8"/>
    <n v="2"/>
    <s v="Gatsbys"/>
    <s v="3rd"/>
    <m/>
    <s v="Nat"/>
    <x v="0"/>
    <n v="100"/>
    <s v=""/>
    <n v="-100"/>
    <x v="3"/>
    <s v=""/>
    <n v="-150"/>
    <x v="0"/>
    <n v="150"/>
    <s v=""/>
    <n v="-150"/>
    <x v="0"/>
    <s v="Sat"/>
    <s v="Gatsbys"/>
    <d v="1899-12-30T16:35:00"/>
    <s v="Ran"/>
    <s v="Nat 150"/>
    <n v="0"/>
    <n v="8"/>
    <n v="2"/>
    <s v="Gatsbys"/>
    <n v="150"/>
  </r>
  <r>
    <x v="5"/>
    <d v="1899-12-30T16:47:00"/>
    <x v="7"/>
    <m/>
    <n v="7"/>
    <n v="6"/>
    <s v="Caprice Des Dieux"/>
    <m/>
    <m/>
    <s v="Nat"/>
    <x v="2"/>
    <n v="100"/>
    <s v=""/>
    <n v="-100"/>
    <x v="0"/>
    <s v=""/>
    <n v="-100"/>
    <x v="0"/>
    <n v="100"/>
    <s v=""/>
    <n v="-100"/>
    <x v="0"/>
    <s v="Sat"/>
    <s v="Caprice Des Dieux"/>
    <d v="1899-12-30T16:47:00"/>
    <s v="Doo"/>
    <s v="Nat 100"/>
    <n v="0"/>
    <n v="7"/>
    <n v="6"/>
    <s v="Caprice Des Dieux"/>
    <n v="100"/>
  </r>
  <r>
    <x v="5"/>
    <d v="1899-12-30T16:55:00"/>
    <x v="9"/>
    <m/>
    <n v="9"/>
    <n v="5"/>
    <s v="Another Wil"/>
    <s v="1st"/>
    <n v="3.3"/>
    <s v="E-C "/>
    <x v="1"/>
    <n v="100"/>
    <n v="330"/>
    <n v="230"/>
    <x v="0"/>
    <n v="330"/>
    <n v="230"/>
    <x v="0"/>
    <n v="100"/>
    <n v="330"/>
    <n v="230"/>
    <x v="0"/>
    <s v="Sat"/>
    <s v="Another Wil"/>
    <d v="1899-12-30T16:55:00"/>
    <s v="Cau"/>
    <s v="E-C  100"/>
    <n v="0"/>
    <n v="9"/>
    <n v="5"/>
    <s v="Another Wil"/>
    <n v="100"/>
  </r>
  <r>
    <x v="5"/>
    <d v="1899-12-30T16:55:00"/>
    <x v="9"/>
    <m/>
    <n v="9"/>
    <n v="1"/>
    <s v="Mr Brightside"/>
    <s v="2nd"/>
    <m/>
    <s v="E-C "/>
    <x v="1"/>
    <n v="100"/>
    <s v=""/>
    <n v="-100"/>
    <x v="7"/>
    <s v=""/>
    <n v="-130"/>
    <x v="1"/>
    <n v="165"/>
    <s v=""/>
    <n v="-165"/>
    <x v="0"/>
    <s v="Sat"/>
    <s v="Mr Brightside"/>
    <d v="1899-12-30T16:55:00"/>
    <s v="Cau"/>
    <s v="E-C  130"/>
    <n v="0"/>
    <n v="9"/>
    <n v="1"/>
    <s v="Mr Brightside"/>
    <s v=""/>
  </r>
  <r>
    <x v="5"/>
    <d v="1899-12-30T16:55:00"/>
    <x v="9"/>
    <m/>
    <n v="9"/>
    <n v="1"/>
    <s v="Mr Brightside"/>
    <s v="2nd"/>
    <m/>
    <s v="Nat"/>
    <x v="1"/>
    <n v="100"/>
    <s v=""/>
    <n v="-100"/>
    <x v="1"/>
    <s v=""/>
    <n v="-200"/>
    <x v="0"/>
    <s v=""/>
    <s v=""/>
    <s v=""/>
    <x v="0"/>
    <s v="Sat"/>
    <s v="Mr Brightside"/>
    <d v="1899-12-30T16:55:00"/>
    <s v="Cau"/>
    <s v="Nat 200"/>
    <n v="0"/>
    <n v="9"/>
    <n v="1"/>
    <s v="Mr Brightside"/>
    <n v="200"/>
  </r>
  <r>
    <x v="5"/>
    <d v="1899-12-30T17:35:00"/>
    <x v="9"/>
    <m/>
    <n v="10"/>
    <n v="4"/>
    <s v="Arabian Summer"/>
    <s v="1st"/>
    <n v="2.7"/>
    <s v="Nat"/>
    <x v="1"/>
    <n v="100"/>
    <n v="270"/>
    <n v="170"/>
    <x v="0"/>
    <n v="270"/>
    <n v="170"/>
    <x v="0"/>
    <n v="100"/>
    <n v="270"/>
    <n v="170"/>
    <x v="0"/>
    <s v="Sat"/>
    <s v="Arabian Summer"/>
    <d v="1899-12-30T17:35:00"/>
    <s v="Cau"/>
    <s v="Nat 100"/>
    <n v="0"/>
    <n v="10"/>
    <n v="4"/>
    <s v="Arabian Summer"/>
    <n v="100"/>
  </r>
  <r>
    <x v="5"/>
    <d v="1899-12-30T18:10:00"/>
    <x v="7"/>
    <m/>
    <n v="9"/>
    <n v="13"/>
    <s v="Whisky Dream"/>
    <m/>
    <m/>
    <s v="Nat"/>
    <x v="2"/>
    <n v="100"/>
    <s v=""/>
    <n v="-100"/>
    <x v="0"/>
    <s v=""/>
    <n v="-100"/>
    <x v="0"/>
    <n v="100"/>
    <s v=""/>
    <n v="-100"/>
    <x v="0"/>
    <s v="Sat"/>
    <s v="Whisky Dream"/>
    <d v="1899-12-30T18:10:00"/>
    <s v="Doo"/>
    <s v="Nat 100"/>
    <n v="0"/>
    <n v="9"/>
    <n v="13"/>
    <s v="Whisky Dream"/>
    <n v="100"/>
  </r>
  <r>
    <x v="5"/>
    <d v="1899-12-30T18:50:00"/>
    <x v="7"/>
    <m/>
    <n v="10"/>
    <n v="3"/>
    <s v="Lost In Transit"/>
    <s v="3rd"/>
    <m/>
    <s v="Nat"/>
    <x v="2"/>
    <n v="100"/>
    <s v=""/>
    <n v="-100"/>
    <x v="0"/>
    <s v=""/>
    <n v="-100"/>
    <x v="0"/>
    <n v="100"/>
    <s v=""/>
    <n v="-100"/>
    <x v="0"/>
    <s v="Sat"/>
    <s v="Lost In Transit"/>
    <d v="1899-12-30T18:50:00"/>
    <s v="Doo"/>
    <s v="Nat 100"/>
    <n v="0"/>
    <n v="10"/>
    <n v="3"/>
    <s v="Lost In Transit"/>
    <n v="100"/>
  </r>
  <r>
    <x v="6"/>
    <d v="1899-12-30T13:20:00"/>
    <x v="2"/>
    <m/>
    <n v="3"/>
    <n v="3"/>
    <s v="Fancify"/>
    <m/>
    <m/>
    <s v="E-C "/>
    <x v="1"/>
    <n v="100"/>
    <s v=""/>
    <n v="-100"/>
    <x v="3"/>
    <s v=""/>
    <n v="-150"/>
    <x v="0"/>
    <n v="150"/>
    <s v=""/>
    <n v="-150"/>
    <x v="0"/>
    <s v="Sat"/>
    <s v="Fancify"/>
    <d v="1899-12-30T13:20:00"/>
    <s v="Fle"/>
    <s v="E-C  150"/>
    <n v="0"/>
    <n v="3"/>
    <n v="3"/>
    <s v="Fancify"/>
    <n v="150"/>
  </r>
  <r>
    <x v="6"/>
    <d v="1899-12-30T13:55:00"/>
    <x v="2"/>
    <m/>
    <n v="4"/>
    <n v="2"/>
    <s v="Smokin Princess"/>
    <s v="1st"/>
    <n v="6"/>
    <s v="Nat"/>
    <x v="1"/>
    <n v="100"/>
    <n v="600"/>
    <n v="500"/>
    <x v="0"/>
    <n v="600"/>
    <n v="500"/>
    <x v="0"/>
    <n v="100"/>
    <n v="600"/>
    <n v="500"/>
    <x v="0"/>
    <s v="Sat"/>
    <s v="Smokin Princess"/>
    <d v="1899-12-30T13:55:00"/>
    <s v="Fle"/>
    <s v="Nat 100"/>
    <n v="0"/>
    <n v="4"/>
    <n v="2"/>
    <s v="Smokin Princess"/>
    <n v="100"/>
  </r>
  <r>
    <x v="6"/>
    <d v="1899-12-30T13:55:00"/>
    <x v="2"/>
    <m/>
    <n v="4"/>
    <n v="5"/>
    <s v="Umgawa"/>
    <m/>
    <m/>
    <s v="E-C "/>
    <x v="1"/>
    <n v="100"/>
    <s v=""/>
    <n v="-100"/>
    <x v="4"/>
    <s v=""/>
    <n v="-50"/>
    <x v="0"/>
    <n v="50"/>
    <s v=""/>
    <n v="-50"/>
    <x v="0"/>
    <s v="Sat"/>
    <s v="Umgawa"/>
    <d v="1899-12-30T13:55:00"/>
    <s v="Fle"/>
    <s v="E-C  50"/>
    <n v="0"/>
    <n v="4"/>
    <n v="5"/>
    <s v="Umgawa"/>
    <n v="50"/>
  </r>
  <r>
    <x v="6"/>
    <d v="1899-12-30T14:30:00"/>
    <x v="2"/>
    <m/>
    <n v="5"/>
    <n v="7"/>
    <s v="Material Dreams"/>
    <s v="3rd"/>
    <m/>
    <s v="Nat"/>
    <x v="1"/>
    <n v="100"/>
    <s v=""/>
    <n v="-100"/>
    <x v="0"/>
    <s v=""/>
    <n v="-100"/>
    <x v="0"/>
    <n v="100"/>
    <s v=""/>
    <n v="-100"/>
    <x v="0"/>
    <s v="Sat"/>
    <s v="Material Dreams"/>
    <d v="1899-12-30T14:30:00"/>
    <s v="Fle"/>
    <s v="Nat 100"/>
    <n v="0"/>
    <n v="5"/>
    <n v="7"/>
    <s v="Material Dreams"/>
    <n v="100"/>
  </r>
  <r>
    <x v="6"/>
    <d v="1899-12-30T14:50:00"/>
    <x v="0"/>
    <m/>
    <n v="5"/>
    <n v="5"/>
    <s v="Joliestar"/>
    <s v="Ntd"/>
    <m/>
    <s v="E-C "/>
    <x v="0"/>
    <n v="100"/>
    <s v=""/>
    <n v="-100"/>
    <x v="3"/>
    <s v=""/>
    <n v="-150"/>
    <x v="0"/>
    <n v="150"/>
    <s v=""/>
    <n v="-150"/>
    <x v="0"/>
    <s v="Sat"/>
    <s v="Joliestar"/>
    <d v="1899-12-30T14:50:00"/>
    <s v="Ran"/>
    <s v="E-C  150"/>
    <n v="0"/>
    <n v="5"/>
    <n v="5"/>
    <s v="Joliestar"/>
    <n v="150"/>
  </r>
  <r>
    <x v="6"/>
    <d v="1899-12-30T15:05:00"/>
    <x v="2"/>
    <m/>
    <n v="6"/>
    <n v="4"/>
    <s v="Chorlton Lane"/>
    <m/>
    <m/>
    <s v="E-C "/>
    <x v="1"/>
    <n v="100"/>
    <s v=""/>
    <n v="-100"/>
    <x v="2"/>
    <s v=""/>
    <n v="-120"/>
    <x v="0"/>
    <n v="120"/>
    <s v=""/>
    <n v="-120"/>
    <x v="0"/>
    <s v="Sat"/>
    <s v="Chorlton Lane"/>
    <d v="1899-12-30T15:05:00"/>
    <s v="Fle"/>
    <s v="E-C  120"/>
    <n v="0"/>
    <n v="6"/>
    <n v="4"/>
    <s v="Chorlton Lane"/>
    <n v="120"/>
  </r>
  <r>
    <x v="6"/>
    <d v="1899-12-30T15:05:00"/>
    <x v="2"/>
    <m/>
    <n v="6"/>
    <n v="9"/>
    <s v="Poison Chalice"/>
    <m/>
    <m/>
    <s v="Nat"/>
    <x v="1"/>
    <n v="100"/>
    <s v=""/>
    <n v="-100"/>
    <x v="0"/>
    <s v=""/>
    <n v="-100"/>
    <x v="0"/>
    <n v="100"/>
    <s v=""/>
    <n v="-100"/>
    <x v="0"/>
    <s v="Sat"/>
    <s v="Poison Chalice"/>
    <d v="1899-12-30T15:05:00"/>
    <s v="Fle"/>
    <s v="Nat 100"/>
    <n v="0"/>
    <n v="6"/>
    <n v="9"/>
    <s v="Poison Chalice"/>
    <n v="100"/>
  </r>
  <r>
    <x v="6"/>
    <d v="1899-12-30T15:05:00"/>
    <x v="2"/>
    <m/>
    <n v="6"/>
    <n v="6"/>
    <s v="Rise At Dawn"/>
    <s v="1st"/>
    <n v="4.7"/>
    <s v="E-C "/>
    <x v="1"/>
    <n v="100"/>
    <n v="470"/>
    <n v="370"/>
    <x v="3"/>
    <n v="705"/>
    <n v="555"/>
    <x v="0"/>
    <n v="150"/>
    <n v="705"/>
    <n v="555"/>
    <x v="0"/>
    <s v="Sat"/>
    <s v="Rise At Dawn"/>
    <d v="1899-12-30T15:05:00"/>
    <s v="Fle"/>
    <s v="E-C  150"/>
    <n v="0"/>
    <n v="6"/>
    <n v="6"/>
    <s v="Rise At Dawn"/>
    <n v="150"/>
  </r>
  <r>
    <x v="6"/>
    <d v="1899-12-30T15:25:00"/>
    <x v="0"/>
    <m/>
    <n v="6"/>
    <n v="10"/>
    <s v="Clear Thinking"/>
    <s v="2nd"/>
    <m/>
    <s v="E-C "/>
    <x v="0"/>
    <n v="100"/>
    <s v=""/>
    <n v="-100"/>
    <x v="3"/>
    <s v=""/>
    <n v="-150"/>
    <x v="0"/>
    <n v="150"/>
    <s v=""/>
    <n v="-150"/>
    <x v="0"/>
    <s v="Sat"/>
    <s v="Clear Thinking"/>
    <d v="1899-12-30T15:25:00"/>
    <s v="Ran"/>
    <s v="E-C  150"/>
    <n v="0"/>
    <n v="6"/>
    <n v="10"/>
    <s v="Clear Thinking"/>
    <n v="150"/>
  </r>
  <r>
    <x v="6"/>
    <d v="1899-12-30T16:15:00"/>
    <x v="2"/>
    <m/>
    <n v="8"/>
    <n v="10"/>
    <s v="Growing Empire"/>
    <m/>
    <m/>
    <s v="E-C "/>
    <x v="1"/>
    <n v="100"/>
    <s v=""/>
    <n v="-100"/>
    <x v="3"/>
    <s v=""/>
    <n v="-150"/>
    <x v="0"/>
    <n v="150"/>
    <s v=""/>
    <n v="-150"/>
    <x v="0"/>
    <s v="Sat"/>
    <s v="Growing Empire"/>
    <d v="1899-12-30T16:15:00"/>
    <s v="Fle"/>
    <s v="E-C  150"/>
    <n v="0"/>
    <n v="8"/>
    <n v="10"/>
    <s v="Growing Empire"/>
    <n v="150"/>
  </r>
  <r>
    <x v="6"/>
    <d v="1899-12-30T17:15:00"/>
    <x v="0"/>
    <m/>
    <n v="9"/>
    <n v="9"/>
    <s v="Eye Of The Fire"/>
    <s v="3rd"/>
    <m/>
    <s v="E-C "/>
    <x v="0"/>
    <n v="100"/>
    <s v=""/>
    <n v="-100"/>
    <x v="0"/>
    <s v=""/>
    <n v="-100"/>
    <x v="0"/>
    <n v="100"/>
    <s v=""/>
    <n v="-100"/>
    <x v="0"/>
    <s v="Sat"/>
    <s v="Eye Of The Fire"/>
    <d v="1899-12-30T17:15:00"/>
    <s v="Ran"/>
    <s v="E-C  100"/>
    <n v="0"/>
    <n v="9"/>
    <n v="9"/>
    <s v="Eye Of The Fire"/>
    <n v="100"/>
  </r>
  <r>
    <x v="6"/>
    <d v="1899-12-30T17:35:00"/>
    <x v="2"/>
    <m/>
    <n v="10"/>
    <n v="3"/>
    <s v="Is It Me"/>
    <s v="1st"/>
    <n v="3.8"/>
    <s v="E-C "/>
    <x v="1"/>
    <n v="100"/>
    <n v="380"/>
    <n v="280"/>
    <x v="3"/>
    <n v="570"/>
    <n v="420"/>
    <x v="0"/>
    <n v="150"/>
    <n v="570"/>
    <n v="420"/>
    <x v="0"/>
    <s v="Sat"/>
    <s v="Is It Me"/>
    <d v="1899-12-30T17:35:00"/>
    <s v="Fle"/>
    <s v="E-C  150"/>
    <n v="0"/>
    <n v="10"/>
    <n v="3"/>
    <s v="Is It Me"/>
    <n v="150"/>
  </r>
  <r>
    <x v="6"/>
    <d v="1899-12-30T17:35:00"/>
    <x v="2"/>
    <m/>
    <n v="10"/>
    <n v="2"/>
    <s v="Le Ferrari"/>
    <m/>
    <m/>
    <s v="E-C "/>
    <x v="1"/>
    <n v="100"/>
    <s v=""/>
    <n v="-100"/>
    <x v="4"/>
    <s v=""/>
    <n v="-50"/>
    <x v="0"/>
    <n v="50"/>
    <s v=""/>
    <n v="-50"/>
    <x v="0"/>
    <s v="Sat"/>
    <s v="Le Ferrari"/>
    <d v="1899-12-30T17:35:00"/>
    <s v="Fle"/>
    <s v="E-C  50"/>
    <n v="0"/>
    <n v="10"/>
    <n v="2"/>
    <s v="Le Ferrari"/>
    <n v="50"/>
  </r>
  <r>
    <x v="7"/>
    <d v="1899-12-30T12:15:00"/>
    <x v="9"/>
    <m/>
    <n v="1"/>
    <n v="5"/>
    <s v="Samangu"/>
    <s v="1st"/>
    <n v="3.4"/>
    <s v="E-C "/>
    <x v="1"/>
    <n v="100"/>
    <n v="340"/>
    <n v="240"/>
    <x v="3"/>
    <n v="510"/>
    <n v="360"/>
    <x v="0"/>
    <n v="150"/>
    <n v="510"/>
    <n v="360"/>
    <x v="0"/>
    <s v="Sat"/>
    <s v="Samangu"/>
    <d v="1899-12-30T12:15:00"/>
    <s v="Cau"/>
    <s v="E-C  150"/>
    <n v="0"/>
    <n v="1"/>
    <n v="5"/>
    <s v="Samangu"/>
    <n v="150"/>
  </r>
  <r>
    <x v="7"/>
    <d v="1899-12-30T12:30:00"/>
    <x v="5"/>
    <m/>
    <n v="1"/>
    <n v="10"/>
    <s v="Rush Attack"/>
    <s v="1st"/>
    <n v="6.9"/>
    <s v="E-C "/>
    <x v="0"/>
    <n v="100"/>
    <n v="690"/>
    <n v="590"/>
    <x v="0"/>
    <n v="690"/>
    <n v="590"/>
    <x v="0"/>
    <n v="100"/>
    <n v="690"/>
    <n v="590"/>
    <x v="0"/>
    <s v="Sat"/>
    <s v="Rush Attack"/>
    <d v="1899-12-30T12:30:00"/>
    <s v="Ros"/>
    <s v="E-C  100"/>
    <n v="0"/>
    <n v="1"/>
    <n v="10"/>
    <s v="Rush Attack"/>
    <n v="100"/>
  </r>
  <r>
    <x v="7"/>
    <d v="1899-12-30T13:47:00"/>
    <x v="7"/>
    <m/>
    <n v="2"/>
    <n v="6"/>
    <s v="Diablo Bolt"/>
    <s v="1st"/>
    <n v="1.85"/>
    <s v="Nat"/>
    <x v="2"/>
    <n v="100"/>
    <n v="185"/>
    <n v="85"/>
    <x v="0"/>
    <n v="185"/>
    <n v="85"/>
    <x v="0"/>
    <n v="100"/>
    <n v="185"/>
    <n v="85"/>
    <x v="0"/>
    <s v="Sat"/>
    <s v="Diablo Bolt"/>
    <d v="1899-12-30T13:47:00"/>
    <s v="Doo"/>
    <s v="Nat 100"/>
    <n v="0"/>
    <n v="2"/>
    <n v="6"/>
    <s v="Diablo Bolt"/>
    <n v="100"/>
  </r>
  <r>
    <x v="7"/>
    <d v="1899-12-30T15:05:00"/>
    <x v="9"/>
    <m/>
    <n v="6"/>
    <n v="6"/>
    <s v="Coeur Volante"/>
    <s v="1st"/>
    <n v="6.1"/>
    <s v="Nat"/>
    <x v="1"/>
    <n v="100"/>
    <n v="610"/>
    <n v="510"/>
    <x v="1"/>
    <n v="1220"/>
    <n v="1020"/>
    <x v="0"/>
    <n v="200"/>
    <n v="1220"/>
    <n v="1020"/>
    <x v="0"/>
    <s v="Sat"/>
    <s v="Coeur Volante"/>
    <d v="1899-12-30T15:05:00"/>
    <s v="Cau"/>
    <s v="Nat 200"/>
    <n v="0"/>
    <n v="6"/>
    <n v="6"/>
    <s v="Coeur Volante"/>
    <n v="200"/>
  </r>
  <r>
    <x v="7"/>
    <d v="1899-12-30T15:40:00"/>
    <x v="9"/>
    <m/>
    <n v="7"/>
    <n v="1"/>
    <s v="Mr Brightside"/>
    <s v="1st"/>
    <n v="1.8"/>
    <s v="E-C "/>
    <x v="1"/>
    <n v="100"/>
    <n v="180"/>
    <n v="80"/>
    <x v="1"/>
    <n v="360"/>
    <n v="160"/>
    <x v="1"/>
    <n v="200"/>
    <n v="360"/>
    <n v="160"/>
    <x v="0"/>
    <s v="Sat"/>
    <s v="Mr Brightside"/>
    <d v="1899-12-30T15:40:00"/>
    <s v="Cau"/>
    <s v="E-C  200"/>
    <n v="0"/>
    <n v="7"/>
    <n v="1"/>
    <s v="Mr Brightside"/>
    <s v=""/>
  </r>
  <r>
    <x v="7"/>
    <d v="1899-12-30T15:40:00"/>
    <x v="9"/>
    <m/>
    <n v="7"/>
    <n v="1"/>
    <s v="Mr Brightside"/>
    <s v="1st"/>
    <n v="1.8"/>
    <s v="Nat"/>
    <x v="1"/>
    <n v="100"/>
    <n v="180"/>
    <n v="80"/>
    <x v="1"/>
    <n v="360"/>
    <n v="160"/>
    <x v="0"/>
    <s v=""/>
    <s v=""/>
    <s v=""/>
    <x v="0"/>
    <s v="Sat"/>
    <s v="Mr Brightside"/>
    <d v="1899-12-30T15:40:00"/>
    <s v="Cau"/>
    <s v="Nat 200"/>
    <n v="0"/>
    <n v="7"/>
    <n v="1"/>
    <s v="Mr Brightside"/>
    <n v="200"/>
  </r>
  <r>
    <x v="7"/>
    <d v="1899-12-30T17:23:00"/>
    <x v="7"/>
    <m/>
    <n v="8"/>
    <n v="3"/>
    <s v="King Kapa"/>
    <s v="1st"/>
    <n v="3.4"/>
    <s v="Nat"/>
    <x v="2"/>
    <n v="100"/>
    <n v="340"/>
    <n v="240"/>
    <x v="0"/>
    <n v="340"/>
    <n v="240"/>
    <x v="0"/>
    <n v="100"/>
    <n v="340"/>
    <n v="240"/>
    <x v="0"/>
    <s v="Sat"/>
    <s v="King Kapa"/>
    <d v="1899-12-30T17:23:00"/>
    <s v="Doo"/>
    <s v="Nat 100"/>
    <n v="0"/>
    <n v="8"/>
    <n v="3"/>
    <s v="King Kapa"/>
    <n v="100"/>
  </r>
  <r>
    <x v="7"/>
    <d v="1899-12-30T17:35:00"/>
    <x v="9"/>
    <m/>
    <n v="10"/>
    <n v="7"/>
    <s v="Positivity"/>
    <m/>
    <m/>
    <s v="E-C "/>
    <x v="1"/>
    <n v="100"/>
    <s v=""/>
    <n v="-100"/>
    <x v="4"/>
    <s v=""/>
    <n v="-50"/>
    <x v="0"/>
    <n v="50"/>
    <s v=""/>
    <n v="-50"/>
    <x v="0"/>
    <s v="Sat"/>
    <s v="Positivity"/>
    <d v="1899-12-30T17:35:00"/>
    <s v="Cau"/>
    <s v="E-C  50"/>
    <n v="0"/>
    <n v="10"/>
    <n v="7"/>
    <s v="Positivity"/>
    <n v="50"/>
  </r>
  <r>
    <x v="7"/>
    <d v="1899-12-30T17:35:00"/>
    <x v="9"/>
    <m/>
    <n v="10"/>
    <n v="10"/>
    <s v="Shaiyhar"/>
    <s v="3rd"/>
    <m/>
    <s v="E-C "/>
    <x v="1"/>
    <n v="100"/>
    <s v=""/>
    <n v="-100"/>
    <x v="0"/>
    <s v=""/>
    <n v="-100"/>
    <x v="0"/>
    <n v="100"/>
    <s v=""/>
    <n v="-100"/>
    <x v="0"/>
    <s v="Sat"/>
    <s v="Shaiyhar"/>
    <d v="1899-12-30T17:35:00"/>
    <s v="Cau"/>
    <s v="E-C  100"/>
    <n v="0"/>
    <n v="10"/>
    <n v="10"/>
    <s v="Shaiyhar"/>
    <n v="100"/>
  </r>
  <r>
    <x v="8"/>
    <d v="1899-12-30T12:45:00"/>
    <x v="2"/>
    <m/>
    <n v="2"/>
    <n v="2"/>
    <s v="Revelare"/>
    <s v="1st"/>
    <n v="1.9"/>
    <s v="E-C "/>
    <x v="1"/>
    <n v="100"/>
    <n v="190"/>
    <n v="90"/>
    <x v="1"/>
    <n v="380"/>
    <n v="180"/>
    <x v="0"/>
    <n v="200"/>
    <n v="380"/>
    <n v="180"/>
    <x v="0"/>
    <s v="Sat"/>
    <s v="Revelare"/>
    <d v="1899-12-30T12:45:00"/>
    <s v="Fle"/>
    <s v="E-C  200"/>
    <n v="0"/>
    <n v="2"/>
    <n v="2"/>
    <s v="Revelare"/>
    <n v="200"/>
  </r>
  <r>
    <x v="8"/>
    <d v="1899-12-30T13:20:00"/>
    <x v="2"/>
    <m/>
    <n v="3"/>
    <n v="4"/>
    <s v="Band Of Brothers"/>
    <m/>
    <m/>
    <s v="E-C "/>
    <x v="1"/>
    <n v="100"/>
    <s v=""/>
    <n v="-100"/>
    <x v="3"/>
    <s v=""/>
    <n v="-150"/>
    <x v="0"/>
    <n v="150"/>
    <s v=""/>
    <n v="-150"/>
    <x v="0"/>
    <s v="Sat"/>
    <s v="Band Of Brothers"/>
    <d v="1899-12-30T13:20:00"/>
    <s v="Fle"/>
    <s v="E-C  150"/>
    <n v="0"/>
    <n v="3"/>
    <n v="4"/>
    <s v="Band Of Brothers"/>
    <n v="150"/>
  </r>
  <r>
    <x v="8"/>
    <d v="1899-12-30T13:20:00"/>
    <x v="2"/>
    <m/>
    <n v="3"/>
    <n v="3"/>
    <s v="Bossy Nic"/>
    <s v="2nd"/>
    <m/>
    <s v="E-C "/>
    <x v="1"/>
    <n v="100"/>
    <s v=""/>
    <n v="-100"/>
    <x v="3"/>
    <s v=""/>
    <n v="-150"/>
    <x v="0"/>
    <n v="150"/>
    <s v=""/>
    <n v="-150"/>
    <x v="0"/>
    <s v="Sat"/>
    <s v="Bossy Nic"/>
    <d v="1899-12-30T13:20:00"/>
    <s v="Fle"/>
    <s v="E-C  150"/>
    <n v="0"/>
    <n v="3"/>
    <n v="3"/>
    <s v="Bossy Nic"/>
    <n v="150"/>
  </r>
  <r>
    <x v="8"/>
    <d v="1899-12-30T13:20:00"/>
    <x v="2"/>
    <m/>
    <n v="3"/>
    <n v="2"/>
    <s v="Midwest"/>
    <s v="1st"/>
    <n v="4.7"/>
    <s v="Nat"/>
    <x v="1"/>
    <n v="100"/>
    <n v="470"/>
    <n v="370"/>
    <x v="1"/>
    <n v="940"/>
    <n v="740"/>
    <x v="0"/>
    <n v="200"/>
    <n v="940"/>
    <n v="740"/>
    <x v="0"/>
    <s v="Sat"/>
    <s v="Midwest"/>
    <d v="1899-12-30T13:20:00"/>
    <s v="Fle"/>
    <s v="Nat 200"/>
    <n v="0"/>
    <n v="3"/>
    <n v="2"/>
    <s v="Midwest"/>
    <n v="200"/>
  </r>
  <r>
    <x v="8"/>
    <d v="1899-12-30T13:40:00"/>
    <x v="0"/>
    <m/>
    <n v="3"/>
    <n v="6"/>
    <s v="Spring Lee"/>
    <s v="1st"/>
    <n v="2.6"/>
    <s v="E-C "/>
    <x v="0"/>
    <n v="100"/>
    <n v="260"/>
    <n v="160"/>
    <x v="3"/>
    <n v="390"/>
    <n v="240"/>
    <x v="1"/>
    <n v="150"/>
    <n v="390"/>
    <n v="240"/>
    <x v="0"/>
    <s v="Sat"/>
    <s v="Spring Lee"/>
    <d v="1899-12-30T13:40:00"/>
    <s v="Ran"/>
    <s v="E-C  150"/>
    <n v="0"/>
    <n v="3"/>
    <n v="6"/>
    <s v="Spring Lee"/>
    <s v=""/>
  </r>
  <r>
    <x v="8"/>
    <d v="1899-12-30T13:40:00"/>
    <x v="0"/>
    <m/>
    <n v="3"/>
    <n v="6"/>
    <s v="Spring Lee"/>
    <s v="1st"/>
    <n v="2.6"/>
    <s v="Nat"/>
    <x v="0"/>
    <n v="100"/>
    <n v="260"/>
    <n v="160"/>
    <x v="3"/>
    <n v="390"/>
    <n v="240"/>
    <x v="0"/>
    <s v=""/>
    <s v=""/>
    <s v=""/>
    <x v="0"/>
    <s v="Sat"/>
    <s v="Spring Lee"/>
    <d v="1899-12-30T13:40:00"/>
    <s v="Ran"/>
    <s v="Nat 150"/>
    <n v="0"/>
    <n v="3"/>
    <n v="6"/>
    <s v="Spring Lee"/>
    <n v="150"/>
  </r>
  <r>
    <x v="8"/>
    <d v="1899-12-30T14:30:00"/>
    <x v="2"/>
    <m/>
    <n v="5"/>
    <n v="7"/>
    <s v="Scillato"/>
    <s v="1st"/>
    <n v="3.6"/>
    <s v="E-C "/>
    <x v="1"/>
    <n v="100"/>
    <n v="360"/>
    <n v="260"/>
    <x v="4"/>
    <n v="180"/>
    <n v="130"/>
    <x v="1"/>
    <n v="75"/>
    <n v="270"/>
    <n v="195"/>
    <x v="0"/>
    <s v="Sat"/>
    <s v="Scillato"/>
    <d v="1899-12-30T14:30:00"/>
    <s v="Fle"/>
    <s v="E-C  50"/>
    <n v="0"/>
    <n v="5"/>
    <n v="7"/>
    <s v="Scillato"/>
    <s v=""/>
  </r>
  <r>
    <x v="8"/>
    <d v="1899-12-30T14:30:00"/>
    <x v="2"/>
    <m/>
    <n v="5"/>
    <n v="7"/>
    <s v="Scillato"/>
    <s v="1st"/>
    <n v="3.6"/>
    <s v="Nat"/>
    <x v="1"/>
    <n v="100"/>
    <n v="360"/>
    <n v="260"/>
    <x v="0"/>
    <n v="360"/>
    <n v="260"/>
    <x v="0"/>
    <s v=""/>
    <s v=""/>
    <s v=""/>
    <x v="0"/>
    <s v="Sat"/>
    <s v="Scillato"/>
    <d v="1899-12-30T14:30:00"/>
    <s v="Fle"/>
    <s v="Nat 100"/>
    <n v="0"/>
    <n v="5"/>
    <n v="7"/>
    <s v="Scillato"/>
    <n v="100"/>
  </r>
  <r>
    <x v="8"/>
    <d v="1899-12-30T15:05:00"/>
    <x v="2"/>
    <m/>
    <n v="6"/>
    <n v="5"/>
    <s v="Name Dropper"/>
    <m/>
    <m/>
    <s v="E-C "/>
    <x v="1"/>
    <n v="100"/>
    <s v=""/>
    <n v="-100"/>
    <x v="0"/>
    <s v=""/>
    <n v="-100"/>
    <x v="0"/>
    <n v="100"/>
    <s v=""/>
    <n v="-100"/>
    <x v="0"/>
    <s v="Sat"/>
    <s v="Name Dropper"/>
    <d v="1899-12-30T15:05:00"/>
    <s v="Fle"/>
    <s v="E-C  100"/>
    <n v="0"/>
    <n v="6"/>
    <n v="5"/>
    <s v="Name Dropper"/>
    <n v="100"/>
  </r>
  <r>
    <x v="8"/>
    <d v="1899-12-30T15:25:00"/>
    <x v="0"/>
    <m/>
    <n v="6"/>
    <n v="1"/>
    <s v="Amelias Jewel"/>
    <s v="1st"/>
    <n v="2.0499999999999998"/>
    <s v="Nat"/>
    <x v="0"/>
    <n v="100"/>
    <n v="204.99999999999997"/>
    <n v="104.99999999999997"/>
    <x v="3"/>
    <n v="307.5"/>
    <n v="157.5"/>
    <x v="0"/>
    <n v="150"/>
    <n v="307.5"/>
    <n v="157.5"/>
    <x v="0"/>
    <s v="Sat"/>
    <s v="Amelias Jewel"/>
    <d v="1899-12-30T15:25:00"/>
    <s v="Ran"/>
    <s v="Nat 150"/>
    <n v="0"/>
    <n v="6"/>
    <n v="1"/>
    <s v="Amelias Jewel"/>
    <n v="150"/>
  </r>
  <r>
    <x v="8"/>
    <d v="1899-12-30T15:32:00"/>
    <x v="4"/>
    <m/>
    <n v="5"/>
    <n v="2"/>
    <s v="El Jasor"/>
    <s v="2nd"/>
    <m/>
    <s v="Nat"/>
    <x v="2"/>
    <n v="100"/>
    <s v=""/>
    <n v="-100"/>
    <x v="0"/>
    <s v=""/>
    <n v="-100"/>
    <x v="0"/>
    <n v="100"/>
    <s v=""/>
    <n v="-100"/>
    <x v="0"/>
    <s v="Sat"/>
    <s v="El Jasor"/>
    <d v="1899-12-30T15:32:00"/>
    <s v="Eag"/>
    <s v="Nat 100"/>
    <n v="0"/>
    <n v="5"/>
    <n v="2"/>
    <s v="El Jasor"/>
    <n v="100"/>
  </r>
  <r>
    <x v="8"/>
    <d v="1899-12-30T15:40:00"/>
    <x v="2"/>
    <m/>
    <n v="7"/>
    <n v="10"/>
    <s v="Place Du Carrousel"/>
    <m/>
    <m/>
    <s v="E-C "/>
    <x v="1"/>
    <n v="100"/>
    <s v=""/>
    <n v="-100"/>
    <x v="5"/>
    <s v=""/>
    <n v="-160"/>
    <x v="0"/>
    <n v="160"/>
    <s v=""/>
    <n v="-160"/>
    <x v="0"/>
    <s v="Sat"/>
    <s v="Place Du Carrousel"/>
    <d v="1899-12-30T15:40:00"/>
    <s v="Fle"/>
    <s v="E-C  160"/>
    <n v="0"/>
    <n v="7"/>
    <n v="10"/>
    <s v="Place Du Carrousel"/>
    <n v="160"/>
  </r>
  <r>
    <x v="8"/>
    <d v="1899-12-30T15:40:00"/>
    <x v="2"/>
    <m/>
    <n v="7"/>
    <n v="7"/>
    <s v="Steparty"/>
    <m/>
    <m/>
    <s v="E-C "/>
    <x v="1"/>
    <n v="100"/>
    <s v=""/>
    <n v="-100"/>
    <x v="0"/>
    <s v=""/>
    <n v="-100"/>
    <x v="0"/>
    <n v="100"/>
    <s v=""/>
    <n v="-100"/>
    <x v="0"/>
    <s v="Sat"/>
    <s v="Steparty"/>
    <d v="1899-12-30T15:40:00"/>
    <s v="Fle"/>
    <s v="E-C  100"/>
    <n v="0"/>
    <n v="7"/>
    <n v="7"/>
    <s v="Steparty"/>
    <n v="100"/>
  </r>
  <r>
    <x v="8"/>
    <d v="1899-12-30T16:00:00"/>
    <x v="0"/>
    <m/>
    <n v="7"/>
    <n v="1"/>
    <s v="Lady Shenandoah"/>
    <s v="1st"/>
    <n v="1.35"/>
    <s v="Nat"/>
    <x v="0"/>
    <n v="100"/>
    <n v="135"/>
    <n v="35"/>
    <x v="3"/>
    <n v="202.5"/>
    <n v="52.5"/>
    <x v="0"/>
    <n v="150"/>
    <n v="202.5"/>
    <n v="52.5"/>
    <x v="0"/>
    <s v="Sat"/>
    <s v="Lady Shenandoah"/>
    <d v="1899-12-30T16:00:00"/>
    <s v="Ran"/>
    <s v="Nat 150"/>
    <n v="0"/>
    <n v="7"/>
    <n v="1"/>
    <s v="Lady Shenandoah"/>
    <n v="150"/>
  </r>
  <r>
    <x v="8"/>
    <d v="1899-12-30T16:07:00"/>
    <x v="4"/>
    <m/>
    <n v="6"/>
    <n v="6"/>
    <s v="Set To Shine"/>
    <s v="1st"/>
    <n v="3.1"/>
    <s v="Nat"/>
    <x v="2"/>
    <n v="100"/>
    <n v="310"/>
    <n v="210"/>
    <x v="0"/>
    <n v="310"/>
    <n v="210"/>
    <x v="0"/>
    <n v="100"/>
    <n v="310"/>
    <n v="210"/>
    <x v="0"/>
    <s v="Sat"/>
    <s v="Set To Shine"/>
    <d v="1899-12-30T16:07:00"/>
    <s v="Eag"/>
    <s v="Nat 100"/>
    <n v="0"/>
    <n v="6"/>
    <n v="6"/>
    <s v="Set To Shine"/>
    <n v="100"/>
  </r>
  <r>
    <x v="8"/>
    <d v="1899-12-30T16:15:00"/>
    <x v="2"/>
    <m/>
    <n v="8"/>
    <n v="12"/>
    <s v="Sepals"/>
    <m/>
    <m/>
    <s v="Nat"/>
    <x v="1"/>
    <n v="100"/>
    <s v=""/>
    <n v="-100"/>
    <x v="0"/>
    <s v=""/>
    <n v="-100"/>
    <x v="0"/>
    <n v="100"/>
    <s v=""/>
    <n v="-100"/>
    <x v="0"/>
    <s v="Sat"/>
    <s v="Sepals"/>
    <d v="1899-12-30T16:15:00"/>
    <s v="Fle"/>
    <s v="Nat 100"/>
    <n v="0"/>
    <n v="8"/>
    <n v="12"/>
    <s v="Sepals"/>
    <n v="100"/>
  </r>
  <r>
    <x v="8"/>
    <d v="1899-12-30T16:43:00"/>
    <x v="4"/>
    <m/>
    <n v="7"/>
    <n v="2"/>
    <s v="No Name Frank"/>
    <s v="3rd"/>
    <m/>
    <s v="Nat"/>
    <x v="2"/>
    <n v="100"/>
    <s v=""/>
    <n v="-100"/>
    <x v="0"/>
    <s v=""/>
    <n v="-100"/>
    <x v="0"/>
    <n v="100"/>
    <s v=""/>
    <n v="-100"/>
    <x v="0"/>
    <s v="Sat"/>
    <s v="No Name Frank"/>
    <d v="1899-12-30T16:43:00"/>
    <s v="Eag"/>
    <s v="Nat 100"/>
    <n v="0"/>
    <n v="7"/>
    <n v="2"/>
    <s v="No Name Frank"/>
    <n v="100"/>
  </r>
  <r>
    <x v="8"/>
    <d v="1899-12-30T17:15:00"/>
    <x v="0"/>
    <m/>
    <n v="9"/>
    <n v="3"/>
    <s v="Iowna Merc"/>
    <s v="1st"/>
    <n v="4.2"/>
    <s v="E-C "/>
    <x v="0"/>
    <n v="100"/>
    <n v="420"/>
    <n v="320"/>
    <x v="3"/>
    <n v="630"/>
    <n v="480"/>
    <x v="0"/>
    <n v="150"/>
    <n v="630"/>
    <n v="480"/>
    <x v="0"/>
    <s v="Sat"/>
    <s v="Iowna Merc"/>
    <d v="1899-12-30T17:15:00"/>
    <s v="Ran"/>
    <s v="E-C  150"/>
    <n v="0"/>
    <n v="9"/>
    <n v="3"/>
    <s v="Iowna Merc"/>
    <n v="150"/>
  </r>
  <r>
    <x v="8"/>
    <d v="1899-12-30T17:23:00"/>
    <x v="4"/>
    <m/>
    <n v="8"/>
    <n v="3"/>
    <s v="Wanda Rox"/>
    <s v="1st"/>
    <n v="4.4000000000000004"/>
    <s v="Nat"/>
    <x v="2"/>
    <n v="100"/>
    <n v="440.00000000000006"/>
    <n v="340.00000000000006"/>
    <x v="0"/>
    <n v="440.00000000000006"/>
    <n v="340.00000000000006"/>
    <x v="0"/>
    <n v="100"/>
    <n v="440.00000000000006"/>
    <n v="340.00000000000006"/>
    <x v="0"/>
    <s v="Sat"/>
    <s v="Wanda Rox"/>
    <d v="1899-12-30T17:23:00"/>
    <s v="Eag"/>
    <s v="Nat 100"/>
    <n v="0"/>
    <n v="8"/>
    <n v="3"/>
    <s v="Wanda Rox"/>
    <n v="100"/>
  </r>
  <r>
    <x v="8"/>
    <d v="1899-12-30T17:35:00"/>
    <x v="2"/>
    <m/>
    <n v="10"/>
    <n v="15"/>
    <s v="Arqana"/>
    <m/>
    <m/>
    <s v="Nat"/>
    <x v="1"/>
    <n v="100"/>
    <s v=""/>
    <n v="-100"/>
    <x v="0"/>
    <s v=""/>
    <n v="-100"/>
    <x v="0"/>
    <n v="100"/>
    <s v=""/>
    <n v="-100"/>
    <x v="0"/>
    <s v="Sat"/>
    <s v="Arqana"/>
    <d v="1899-12-30T17:35:00"/>
    <s v="Fle"/>
    <s v="Nat 100"/>
    <n v="0"/>
    <n v="10"/>
    <n v="15"/>
    <s v="Arqana"/>
    <n v="100"/>
  </r>
  <r>
    <x v="8"/>
    <d v="1899-12-30T17:35:00"/>
    <x v="2"/>
    <m/>
    <n v="10"/>
    <n v="8"/>
    <s v="Verdad"/>
    <s v="1st"/>
    <n v="5.5"/>
    <s v="E-C "/>
    <x v="1"/>
    <n v="100"/>
    <n v="550"/>
    <n v="450"/>
    <x v="3"/>
    <n v="825"/>
    <n v="675"/>
    <x v="0"/>
    <n v="150"/>
    <n v="825"/>
    <n v="675"/>
    <x v="0"/>
    <s v="Sat"/>
    <s v="Verdad"/>
    <d v="1899-12-30T17:35:00"/>
    <s v="Fle"/>
    <s v="E-C  150"/>
    <n v="0"/>
    <n v="10"/>
    <n v="8"/>
    <s v="Verdad"/>
    <n v="150"/>
  </r>
  <r>
    <x v="8"/>
    <d v="1899-12-30T17:55:00"/>
    <x v="0"/>
    <m/>
    <n v="10"/>
    <n v="14"/>
    <s v="Kings Valley"/>
    <s v="1st"/>
    <n v="3.4"/>
    <s v="E-C "/>
    <x v="0"/>
    <n v="100"/>
    <n v="340"/>
    <n v="240"/>
    <x v="1"/>
    <n v="680"/>
    <n v="480"/>
    <x v="0"/>
    <n v="200"/>
    <n v="680"/>
    <n v="480"/>
    <x v="0"/>
    <s v="Sat"/>
    <s v="Kings Valley"/>
    <d v="1899-12-30T17:55:00"/>
    <s v="Ran"/>
    <s v="E-C  200"/>
    <n v="0"/>
    <n v="10"/>
    <n v="14"/>
    <s v="Kings Valley"/>
    <n v="200"/>
  </r>
  <r>
    <x v="8"/>
    <d v="1899-12-30T18:05:00"/>
    <x v="4"/>
    <m/>
    <n v="9"/>
    <n v="11"/>
    <s v="Termagant"/>
    <s v="1st"/>
    <n v="2.6"/>
    <s v="Nat"/>
    <x v="2"/>
    <n v="100"/>
    <n v="260"/>
    <n v="160"/>
    <x v="0"/>
    <n v="260"/>
    <n v="160"/>
    <x v="0"/>
    <n v="100"/>
    <n v="260"/>
    <n v="160"/>
    <x v="0"/>
    <s v="Sat"/>
    <s v="Termagant"/>
    <d v="1899-12-30T18:05:00"/>
    <s v="Eag"/>
    <s v="Nat 100"/>
    <n v="0"/>
    <n v="9"/>
    <n v="11"/>
    <s v="Termagant"/>
    <n v="100"/>
  </r>
  <r>
    <x v="8"/>
    <d v="1899-12-30T18:40:00"/>
    <x v="4"/>
    <m/>
    <n v="10"/>
    <n v="4"/>
    <s v="Cunnamulla Fella"/>
    <m/>
    <m/>
    <s v="Nat"/>
    <x v="2"/>
    <n v="100"/>
    <s v=""/>
    <n v="-100"/>
    <x v="0"/>
    <s v=""/>
    <n v="-100"/>
    <x v="0"/>
    <n v="100"/>
    <s v=""/>
    <n v="-100"/>
    <x v="0"/>
    <s v="Sat"/>
    <s v="Cunnamulla Fella"/>
    <d v="1899-12-30T18:40:00"/>
    <s v="Eag"/>
    <s v="Nat 100"/>
    <n v="0"/>
    <n v="10"/>
    <n v="4"/>
    <s v="Cunnamulla Fella"/>
    <n v="100"/>
  </r>
  <r>
    <x v="9"/>
    <d v="1899-12-30T12:05:00"/>
    <x v="2"/>
    <m/>
    <n v="1"/>
    <n v="3"/>
    <s v="Interest Point"/>
    <m/>
    <m/>
    <s v="Nat"/>
    <x v="1"/>
    <n v="100"/>
    <s v=""/>
    <n v="-100"/>
    <x v="3"/>
    <s v=""/>
    <n v="-150"/>
    <x v="0"/>
    <n v="150"/>
    <s v=""/>
    <n v="-150"/>
    <x v="0"/>
    <s v="Sat"/>
    <s v="Interest Point"/>
    <d v="1899-12-30T12:05:00"/>
    <s v="Fle"/>
    <s v="Nat 150"/>
    <n v="0"/>
    <n v="1"/>
    <n v="3"/>
    <s v="Interest Point"/>
    <n v="150"/>
  </r>
  <r>
    <x v="9"/>
    <d v="1899-12-30T12:20:00"/>
    <x v="0"/>
    <m/>
    <n v="1"/>
    <n v="4"/>
    <s v="Rush Attack"/>
    <s v="2nd"/>
    <m/>
    <s v="E-C "/>
    <x v="0"/>
    <n v="100"/>
    <s v=""/>
    <n v="-100"/>
    <x v="0"/>
    <s v=""/>
    <n v="-100"/>
    <x v="0"/>
    <n v="100"/>
    <s v=""/>
    <n v="-100"/>
    <x v="0"/>
    <s v="Sat"/>
    <s v="Rush Attack"/>
    <d v="1899-12-30T12:20:00"/>
    <s v="Ran"/>
    <s v="E-C  100"/>
    <n v="0"/>
    <n v="1"/>
    <n v="4"/>
    <s v="Rush Attack"/>
    <n v="100"/>
  </r>
  <r>
    <x v="9"/>
    <d v="1899-12-30T13:10:00"/>
    <x v="2"/>
    <m/>
    <n v="3"/>
    <n v="13"/>
    <s v="Mytemptation"/>
    <s v="1st"/>
    <n v="4"/>
    <s v="Nat"/>
    <x v="1"/>
    <n v="100"/>
    <n v="400"/>
    <n v="300"/>
    <x v="0"/>
    <n v="400"/>
    <n v="300"/>
    <x v="0"/>
    <n v="100"/>
    <n v="400"/>
    <n v="300"/>
    <x v="0"/>
    <s v="Sat"/>
    <s v="Mytemptation"/>
    <d v="1899-12-30T13:10:00"/>
    <s v="Fle"/>
    <s v="Nat 100"/>
    <n v="0"/>
    <n v="3"/>
    <n v="13"/>
    <s v="Mytemptation"/>
    <n v="100"/>
  </r>
  <r>
    <x v="9"/>
    <d v="1899-12-30T13:45:00"/>
    <x v="2"/>
    <m/>
    <n v="4"/>
    <n v="4"/>
    <s v="Aztec Ruler"/>
    <m/>
    <m/>
    <s v="E-C "/>
    <x v="1"/>
    <n v="100"/>
    <s v=""/>
    <n v="-100"/>
    <x v="4"/>
    <s v=""/>
    <n v="-50"/>
    <x v="0"/>
    <n v="50"/>
    <s v=""/>
    <n v="-50"/>
    <x v="0"/>
    <s v="Sat"/>
    <s v="Aztec Ruler"/>
    <d v="1899-12-30T13:45:00"/>
    <s v="Fle"/>
    <s v="E-C  50"/>
    <n v="0"/>
    <n v="4"/>
    <n v="4"/>
    <s v="Aztec Ruler"/>
    <n v="50"/>
  </r>
  <r>
    <x v="9"/>
    <d v="1899-12-30T13:45:00"/>
    <x v="2"/>
    <m/>
    <n v="4"/>
    <n v="6"/>
    <s v="Fancify"/>
    <m/>
    <m/>
    <s v="E-C "/>
    <x v="1"/>
    <n v="100"/>
    <s v=""/>
    <n v="-100"/>
    <x v="3"/>
    <s v=""/>
    <n v="-150"/>
    <x v="0"/>
    <n v="150"/>
    <s v=""/>
    <n v="-150"/>
    <x v="0"/>
    <s v="Sat"/>
    <s v="Fancify"/>
    <d v="1899-12-30T13:45:00"/>
    <s v="Fle"/>
    <s v="E-C  150"/>
    <n v="0"/>
    <n v="4"/>
    <n v="6"/>
    <s v="Fancify"/>
    <n v="150"/>
  </r>
  <r>
    <x v="9"/>
    <d v="1899-12-30T14:55:00"/>
    <x v="2"/>
    <m/>
    <n v="6"/>
    <n v="10"/>
    <s v="Aramco"/>
    <m/>
    <m/>
    <s v="E-C "/>
    <x v="1"/>
    <n v="100"/>
    <s v=""/>
    <n v="-100"/>
    <x v="4"/>
    <s v=""/>
    <n v="-50"/>
    <x v="0"/>
    <n v="50"/>
    <s v=""/>
    <n v="-50"/>
    <x v="0"/>
    <s v="Sat"/>
    <s v="Aramco"/>
    <d v="1899-12-30T14:55:00"/>
    <s v="Fle"/>
    <s v="E-C  50"/>
    <n v="0"/>
    <n v="6"/>
    <n v="10"/>
    <s v="Aramco"/>
    <n v="50"/>
  </r>
  <r>
    <x v="9"/>
    <d v="1899-12-30T14:55:00"/>
    <x v="2"/>
    <m/>
    <n v="6"/>
    <n v="6"/>
    <s v="Young Werther"/>
    <m/>
    <m/>
    <s v="E-C "/>
    <x v="1"/>
    <n v="100"/>
    <s v=""/>
    <n v="-100"/>
    <x v="4"/>
    <s v=""/>
    <n v="-50"/>
    <x v="0"/>
    <n v="50"/>
    <s v=""/>
    <n v="-50"/>
    <x v="0"/>
    <s v="Sat"/>
    <s v="Young Werther"/>
    <d v="1899-12-30T14:55:00"/>
    <s v="Fle"/>
    <s v="E-C  50"/>
    <n v="0"/>
    <n v="6"/>
    <n v="6"/>
    <s v="Young Werther"/>
    <n v="50"/>
  </r>
  <r>
    <x v="9"/>
    <d v="1899-12-30T15:30:00"/>
    <x v="2"/>
    <m/>
    <n v="7"/>
    <n v="1"/>
    <s v="Mr Brightside"/>
    <s v="2nd"/>
    <m/>
    <s v="E-C "/>
    <x v="1"/>
    <n v="100"/>
    <s v=""/>
    <n v="-100"/>
    <x v="3"/>
    <s v=""/>
    <n v="-150"/>
    <x v="0"/>
    <n v="150"/>
    <s v=""/>
    <n v="-150"/>
    <x v="0"/>
    <s v="Sat"/>
    <s v="Mr Brightside"/>
    <d v="1899-12-30T15:30:00"/>
    <s v="Fle"/>
    <s v="E-C  150"/>
    <n v="0"/>
    <n v="7"/>
    <n v="1"/>
    <s v="Mr Brightside"/>
    <n v="150"/>
  </r>
  <r>
    <x v="9"/>
    <d v="1899-12-30T15:30:00"/>
    <x v="2"/>
    <m/>
    <n v="7"/>
    <n v="2"/>
    <s v="Tom Kitten"/>
    <s v="1st"/>
    <n v="5.5"/>
    <s v="E-C "/>
    <x v="1"/>
    <n v="100"/>
    <n v="550"/>
    <n v="450"/>
    <x v="0"/>
    <n v="550"/>
    <n v="450"/>
    <x v="0"/>
    <n v="100"/>
    <n v="550"/>
    <n v="450"/>
    <x v="0"/>
    <s v="Sat"/>
    <s v="Tom Kitten"/>
    <d v="1899-12-30T15:30:00"/>
    <s v="Fle"/>
    <s v="E-C  100"/>
    <n v="0"/>
    <n v="7"/>
    <n v="2"/>
    <s v="Tom Kitten"/>
    <n v="100"/>
  </r>
  <r>
    <x v="9"/>
    <d v="1899-12-30T16:10:00"/>
    <x v="2"/>
    <m/>
    <n v="8"/>
    <n v="1"/>
    <s v="Treasurethe Moment"/>
    <s v="1st"/>
    <n v="1.6"/>
    <s v="E-C "/>
    <x v="1"/>
    <n v="100"/>
    <n v="160"/>
    <n v="60"/>
    <x v="4"/>
    <n v="80"/>
    <n v="30"/>
    <x v="0"/>
    <n v="50"/>
    <n v="80"/>
    <n v="30"/>
    <x v="0"/>
    <s v="Sat"/>
    <s v="Treasurethe Moment"/>
    <d v="1899-12-30T16:10:00"/>
    <s v="Fle"/>
    <s v="E-C  50"/>
    <n v="0"/>
    <n v="8"/>
    <n v="1"/>
    <s v="Treasurethe Moment"/>
    <n v="50"/>
  </r>
  <r>
    <x v="9"/>
    <d v="1899-12-30T16:50:00"/>
    <x v="2"/>
    <m/>
    <n v="9"/>
    <n v="12"/>
    <s v="Headwall"/>
    <s v="2nd"/>
    <m/>
    <s v="Nat"/>
    <x v="1"/>
    <n v="100"/>
    <s v=""/>
    <n v="-100"/>
    <x v="0"/>
    <s v=""/>
    <n v="-100"/>
    <x v="0"/>
    <n v="100"/>
    <s v=""/>
    <n v="-100"/>
    <x v="0"/>
    <s v="Sat"/>
    <s v="Headwall"/>
    <d v="1899-12-30T16:50:00"/>
    <s v="Fle"/>
    <s v="Nat 100"/>
    <n v="0"/>
    <n v="9"/>
    <n v="12"/>
    <s v="Headwall"/>
    <n v="100"/>
  </r>
  <r>
    <x v="9"/>
    <d v="1899-12-30T17:10:00"/>
    <x v="0"/>
    <m/>
    <n v="9"/>
    <n v="9"/>
    <s v="Our Anchorage"/>
    <m/>
    <m/>
    <s v="E-C "/>
    <x v="0"/>
    <n v="100"/>
    <s v=""/>
    <n v="-100"/>
    <x v="1"/>
    <s v=""/>
    <n v="-200"/>
    <x v="0"/>
    <n v="200"/>
    <s v=""/>
    <n v="-200"/>
    <x v="0"/>
    <s v="Sat"/>
    <s v="Our Anchorage"/>
    <d v="1899-12-30T17:10:00"/>
    <s v="Ran"/>
    <s v="E-C  200"/>
    <n v="0"/>
    <n v="9"/>
    <n v="9"/>
    <s v="Our Anchorage"/>
    <n v="200"/>
  </r>
  <r>
    <x v="9"/>
    <d v="1899-12-30T17:30:00"/>
    <x v="2"/>
    <m/>
    <n v="10"/>
    <n v="7"/>
    <s v="Smokin Princess"/>
    <m/>
    <m/>
    <s v="Nat"/>
    <x v="1"/>
    <n v="100"/>
    <s v=""/>
    <n v="-100"/>
    <x v="0"/>
    <s v=""/>
    <n v="-100"/>
    <x v="0"/>
    <n v="100"/>
    <s v=""/>
    <n v="-100"/>
    <x v="0"/>
    <s v="Sat"/>
    <s v="Smokin Princess"/>
    <d v="1899-12-30T17:30:00"/>
    <s v="Fle"/>
    <s v="Nat 100"/>
    <n v="0"/>
    <n v="10"/>
    <n v="7"/>
    <s v="Smokin Princess"/>
    <n v="100"/>
  </r>
  <r>
    <x v="10"/>
    <d v="1899-12-30T12:15:00"/>
    <x v="9"/>
    <m/>
    <n v="1"/>
    <n v="1"/>
    <s v="Bankers Choice"/>
    <s v="1st"/>
    <n v="4.4000000000000004"/>
    <s v="E-C "/>
    <x v="1"/>
    <n v="100"/>
    <n v="440.00000000000006"/>
    <n v="340.00000000000006"/>
    <x v="3"/>
    <n v="660"/>
    <n v="510"/>
    <x v="0"/>
    <n v="150"/>
    <n v="660"/>
    <n v="510"/>
    <x v="0"/>
    <s v="Sat"/>
    <s v="Bankers Choice"/>
    <d v="1899-12-30T12:15:00"/>
    <s v="Cau"/>
    <s v="E-C  150"/>
    <n v="0"/>
    <n v="1"/>
    <n v="1"/>
    <s v="Bankers Choice"/>
    <n v="150"/>
  </r>
  <r>
    <x v="10"/>
    <d v="1899-12-30T12:38:00"/>
    <x v="4"/>
    <m/>
    <n v="3"/>
    <n v="10"/>
    <s v="Anemacore"/>
    <m/>
    <m/>
    <s v="Nat"/>
    <x v="2"/>
    <n v="100"/>
    <s v=""/>
    <n v="-100"/>
    <x v="0"/>
    <s v=""/>
    <n v="-100"/>
    <x v="0"/>
    <n v="100"/>
    <s v=""/>
    <n v="-100"/>
    <x v="0"/>
    <s v="Sat"/>
    <s v="Anemacore"/>
    <d v="1899-12-30T12:38:00"/>
    <s v="Eag"/>
    <s v="Nat 100"/>
    <n v="0"/>
    <n v="3"/>
    <n v="10"/>
    <s v="Anemacore"/>
    <n v="100"/>
  </r>
  <r>
    <x v="10"/>
    <d v="1899-12-30T12:45:00"/>
    <x v="9"/>
    <m/>
    <n v="2"/>
    <n v="2"/>
    <s v="Brazen Lady"/>
    <m/>
    <m/>
    <s v="E-C "/>
    <x v="1"/>
    <n v="100"/>
    <s v=""/>
    <n v="-100"/>
    <x v="0"/>
    <s v=""/>
    <n v="-100"/>
    <x v="0"/>
    <n v="100"/>
    <s v=""/>
    <n v="-100"/>
    <x v="0"/>
    <s v="Sat"/>
    <s v="Brazen Lady"/>
    <d v="1899-12-30T12:45:00"/>
    <s v="Cau"/>
    <s v="E-C  100"/>
    <n v="0"/>
    <n v="2"/>
    <n v="2"/>
    <s v="Brazen Lady"/>
    <n v="100"/>
  </r>
  <r>
    <x v="10"/>
    <d v="1899-12-30T12:45:00"/>
    <x v="9"/>
    <m/>
    <n v="2"/>
    <n v="5"/>
    <s v="Merrigold"/>
    <s v="1st"/>
    <n v="6.5"/>
    <s v="Nat"/>
    <x v="1"/>
    <n v="100"/>
    <n v="650"/>
    <n v="550"/>
    <x v="1"/>
    <n v="1300"/>
    <n v="1100"/>
    <x v="0"/>
    <n v="200"/>
    <n v="1300"/>
    <n v="1100"/>
    <x v="0"/>
    <s v="Sat"/>
    <s v="Merrigold"/>
    <d v="1899-12-30T12:45:00"/>
    <s v="Cau"/>
    <s v="Nat 200"/>
    <n v="0"/>
    <n v="2"/>
    <n v="5"/>
    <s v="Merrigold"/>
    <n v="200"/>
  </r>
  <r>
    <x v="10"/>
    <d v="1899-12-30T12:45:00"/>
    <x v="9"/>
    <m/>
    <n v="2"/>
    <n v="1"/>
    <s v="Regal Vow"/>
    <s v="3rd"/>
    <m/>
    <s v="E-C "/>
    <x v="1"/>
    <n v="100"/>
    <s v=""/>
    <n v="-100"/>
    <x v="0"/>
    <s v=""/>
    <n v="-100"/>
    <x v="0"/>
    <n v="100"/>
    <s v=""/>
    <n v="-100"/>
    <x v="0"/>
    <s v="Sat"/>
    <s v="Regal Vow"/>
    <d v="1899-12-30T12:45:00"/>
    <s v="Cau"/>
    <s v="E-C  100"/>
    <n v="0"/>
    <n v="2"/>
    <n v="1"/>
    <s v="Regal Vow"/>
    <n v="100"/>
  </r>
  <r>
    <x v="10"/>
    <d v="1899-12-30T13:13:00"/>
    <x v="4"/>
    <m/>
    <n v="4"/>
    <n v="1"/>
    <s v="Space Tracker"/>
    <s v="1st"/>
    <n v="5"/>
    <s v="Nat"/>
    <x v="2"/>
    <n v="100"/>
    <n v="500"/>
    <n v="400"/>
    <x v="0"/>
    <n v="500"/>
    <n v="400"/>
    <x v="0"/>
    <n v="100"/>
    <n v="500"/>
    <n v="400"/>
    <x v="0"/>
    <s v="Sat"/>
    <s v="Space Tracker"/>
    <d v="1899-12-30T13:13:00"/>
    <s v="Eag"/>
    <s v="Nat 100"/>
    <n v="0"/>
    <n v="4"/>
    <n v="1"/>
    <s v="Space Tracker"/>
    <n v="100"/>
  </r>
  <r>
    <x v="10"/>
    <d v="1899-12-30T13:20:00"/>
    <x v="9"/>
    <m/>
    <n v="3"/>
    <n v="2"/>
    <s v="Miss Aria"/>
    <m/>
    <m/>
    <s v="E-C "/>
    <x v="1"/>
    <n v="100"/>
    <s v=""/>
    <n v="-100"/>
    <x v="5"/>
    <s v=""/>
    <n v="-160"/>
    <x v="0"/>
    <n v="160"/>
    <s v=""/>
    <n v="-160"/>
    <x v="0"/>
    <s v="Sat"/>
    <s v="Miss Aria"/>
    <d v="1899-12-30T13:20:00"/>
    <s v="Cau"/>
    <s v="E-C  160"/>
    <n v="0"/>
    <n v="3"/>
    <n v="2"/>
    <s v="Miss Aria"/>
    <n v="160"/>
  </r>
  <r>
    <x v="10"/>
    <d v="1899-12-30T13:20:00"/>
    <x v="9"/>
    <m/>
    <n v="3"/>
    <n v="5"/>
    <s v="Samangu"/>
    <s v="1st"/>
    <n v="3"/>
    <s v="E-C "/>
    <x v="1"/>
    <n v="100"/>
    <n v="300"/>
    <n v="200"/>
    <x v="3"/>
    <n v="450"/>
    <n v="300"/>
    <x v="1"/>
    <n v="175"/>
    <n v="525"/>
    <n v="350"/>
    <x v="0"/>
    <s v="Sat"/>
    <s v="Samangu"/>
    <d v="1899-12-30T13:20:00"/>
    <s v="Cau"/>
    <s v="E-C  150"/>
    <n v="0"/>
    <n v="3"/>
    <n v="5"/>
    <s v="Samangu"/>
    <s v=""/>
  </r>
  <r>
    <x v="10"/>
    <d v="1899-12-30T13:20:00"/>
    <x v="9"/>
    <m/>
    <n v="3"/>
    <n v="5"/>
    <s v="Samangu"/>
    <s v="1st"/>
    <n v="3.3"/>
    <s v="Nat"/>
    <x v="1"/>
    <n v="100"/>
    <n v="330"/>
    <n v="230"/>
    <x v="1"/>
    <n v="660"/>
    <n v="460"/>
    <x v="0"/>
    <s v=""/>
    <s v=""/>
    <s v=""/>
    <x v="0"/>
    <s v="Sat"/>
    <s v="Samangu"/>
    <d v="1899-12-30T13:20:00"/>
    <s v="Cau"/>
    <s v="Nat 200"/>
    <n v="0"/>
    <n v="3"/>
    <n v="5"/>
    <s v="Samangu"/>
    <n v="200"/>
  </r>
  <r>
    <x v="10"/>
    <d v="1899-12-30T13:48:00"/>
    <x v="4"/>
    <m/>
    <n v="5"/>
    <n v="13"/>
    <s v="Mintaka Lad"/>
    <m/>
    <m/>
    <s v="Nat"/>
    <x v="2"/>
    <n v="100"/>
    <s v=""/>
    <n v="-100"/>
    <x v="0"/>
    <s v=""/>
    <n v="-100"/>
    <x v="0"/>
    <n v="100"/>
    <s v=""/>
    <n v="-100"/>
    <x v="0"/>
    <s v="Sat"/>
    <s v="Mintaka Lad"/>
    <d v="1899-12-30T13:48:00"/>
    <s v="Eag"/>
    <s v="Nat 100"/>
    <n v="0"/>
    <n v="5"/>
    <n v="13"/>
    <s v="Mintaka Lad"/>
    <n v="100"/>
  </r>
  <r>
    <x v="10"/>
    <d v="1899-12-30T14:23:00"/>
    <x v="4"/>
    <m/>
    <n v="6"/>
    <n v="5"/>
    <s v="Wanda Rox"/>
    <s v="2nd"/>
    <m/>
    <s v="Nat"/>
    <x v="2"/>
    <n v="100"/>
    <s v=""/>
    <n v="-100"/>
    <x v="0"/>
    <s v=""/>
    <n v="-100"/>
    <x v="0"/>
    <n v="100"/>
    <s v=""/>
    <n v="-100"/>
    <x v="0"/>
    <s v="Sat"/>
    <s v="Wanda Rox"/>
    <d v="1899-12-30T14:23:00"/>
    <s v="Eag"/>
    <s v="Nat 100"/>
    <n v="0"/>
    <n v="6"/>
    <n v="5"/>
    <s v="Wanda Rox"/>
    <n v="100"/>
  </r>
  <r>
    <x v="10"/>
    <d v="1899-12-30T14:30:00"/>
    <x v="9"/>
    <m/>
    <n v="5"/>
    <n v="8"/>
    <s v="Benagil"/>
    <s v="1st"/>
    <n v="6.5"/>
    <s v="Nat"/>
    <x v="1"/>
    <n v="100"/>
    <n v="650"/>
    <n v="550"/>
    <x v="0"/>
    <n v="650"/>
    <n v="550"/>
    <x v="0"/>
    <n v="100"/>
    <n v="650"/>
    <n v="550"/>
    <x v="0"/>
    <s v="Sat"/>
    <s v="Benagil"/>
    <d v="1899-12-30T14:30:00"/>
    <s v="Cau"/>
    <s v="Nat 100"/>
    <n v="0"/>
    <n v="5"/>
    <n v="8"/>
    <s v="Benagil"/>
    <n v="100"/>
  </r>
  <r>
    <x v="10"/>
    <d v="1899-12-30T14:50:00"/>
    <x v="5"/>
    <m/>
    <n v="5"/>
    <n v="2"/>
    <s v="Arapaho"/>
    <s v="2nd"/>
    <m/>
    <s v="E-C "/>
    <x v="0"/>
    <n v="100"/>
    <s v=""/>
    <n v="-100"/>
    <x v="3"/>
    <s v=""/>
    <n v="-150"/>
    <x v="0"/>
    <n v="150"/>
    <s v=""/>
    <n v="-150"/>
    <x v="0"/>
    <s v="Sat"/>
    <s v="Arapaho"/>
    <d v="1899-12-30T14:50:00"/>
    <s v="Ros"/>
    <s v="E-C  150"/>
    <n v="0"/>
    <n v="5"/>
    <n v="2"/>
    <s v="Arapaho"/>
    <n v="150"/>
  </r>
  <r>
    <x v="10"/>
    <d v="1899-12-30T15:05:00"/>
    <x v="9"/>
    <m/>
    <n v="6"/>
    <n v="4"/>
    <s v="Plenty Of Ammo"/>
    <m/>
    <m/>
    <s v="Nat"/>
    <x v="1"/>
    <n v="100"/>
    <s v=""/>
    <n v="-100"/>
    <x v="1"/>
    <s v=""/>
    <n v="-200"/>
    <x v="0"/>
    <n v="200"/>
    <s v=""/>
    <n v="-200"/>
    <x v="0"/>
    <s v="Sat"/>
    <s v="Plenty Of Ammo"/>
    <d v="1899-12-30T15:05:00"/>
    <s v="Cau"/>
    <s v="Nat 200"/>
    <n v="0"/>
    <n v="6"/>
    <n v="4"/>
    <s v="Plenty Of Ammo"/>
    <n v="200"/>
  </r>
  <r>
    <x v="10"/>
    <d v="1899-12-30T15:05:00"/>
    <x v="9"/>
    <m/>
    <n v="6"/>
    <n v="5"/>
    <s v="Pride Of Jenni"/>
    <s v="1st"/>
    <n v="3.9"/>
    <s v="E-C "/>
    <x v="1"/>
    <n v="100"/>
    <n v="390"/>
    <n v="290"/>
    <x v="3"/>
    <n v="585"/>
    <n v="435"/>
    <x v="0"/>
    <n v="150"/>
    <n v="585"/>
    <n v="435"/>
    <x v="0"/>
    <s v="Sat"/>
    <s v="Pride Of Jenni"/>
    <d v="1899-12-30T15:05:00"/>
    <s v="Cau"/>
    <s v="E-C  150"/>
    <n v="0"/>
    <n v="6"/>
    <n v="5"/>
    <s v="Pride Of Jenni"/>
    <n v="150"/>
  </r>
  <r>
    <x v="10"/>
    <d v="1899-12-30T15:40:00"/>
    <x v="9"/>
    <m/>
    <n v="7"/>
    <n v="4"/>
    <s v="Winnasedge"/>
    <s v="1st"/>
    <n v="4.2"/>
    <s v="Nat"/>
    <x v="1"/>
    <n v="100"/>
    <n v="420"/>
    <n v="320"/>
    <x v="0"/>
    <n v="420"/>
    <n v="320"/>
    <x v="0"/>
    <n v="100"/>
    <n v="420"/>
    <n v="320"/>
    <x v="0"/>
    <s v="Sat"/>
    <s v="Winnasedge"/>
    <d v="1899-12-30T15:40:00"/>
    <s v="Cau"/>
    <s v="Nat 100"/>
    <n v="0"/>
    <n v="7"/>
    <n v="4"/>
    <s v="Winnasedge"/>
    <n v="100"/>
  </r>
  <r>
    <x v="10"/>
    <d v="1899-12-30T16:55:00"/>
    <x v="9"/>
    <m/>
    <n v="9"/>
    <n v="4"/>
    <s v="Regal Zeus"/>
    <s v="1st"/>
    <n v="3.5"/>
    <s v="Nat"/>
    <x v="1"/>
    <n v="100"/>
    <n v="350"/>
    <n v="250"/>
    <x v="1"/>
    <n v="700"/>
    <n v="500"/>
    <x v="0"/>
    <n v="200"/>
    <n v="700"/>
    <n v="500"/>
    <x v="0"/>
    <s v="Sat"/>
    <s v="Regal Zeus"/>
    <d v="1899-12-30T16:55:00"/>
    <s v="Cau"/>
    <s v="Nat 200"/>
    <n v="0"/>
    <n v="9"/>
    <n v="4"/>
    <s v="Regal Zeus"/>
    <n v="200"/>
  </r>
  <r>
    <x v="10"/>
    <d v="1899-12-30T17:15:00"/>
    <x v="5"/>
    <m/>
    <n v="9"/>
    <n v="11"/>
    <s v="Ducasse"/>
    <m/>
    <m/>
    <s v="Nat"/>
    <x v="0"/>
    <n v="100"/>
    <s v=""/>
    <n v="-100"/>
    <x v="3"/>
    <s v=""/>
    <n v="-150"/>
    <x v="0"/>
    <n v="150"/>
    <s v=""/>
    <n v="-150"/>
    <x v="0"/>
    <s v="Sat"/>
    <s v="Ducasse"/>
    <d v="1899-12-30T17:15:00"/>
    <s v="Ros"/>
    <s v="Nat 150"/>
    <n v="0"/>
    <n v="9"/>
    <n v="11"/>
    <s v="Ducasse"/>
    <n v="150"/>
  </r>
  <r>
    <x v="10"/>
    <d v="1899-12-30T17:15:00"/>
    <x v="5"/>
    <m/>
    <n v="9"/>
    <n v="9"/>
    <s v="Willaidow"/>
    <s v="2nd"/>
    <m/>
    <s v="E-C "/>
    <x v="0"/>
    <n v="100"/>
    <s v=""/>
    <n v="-100"/>
    <x v="0"/>
    <s v=""/>
    <n v="-100"/>
    <x v="0"/>
    <n v="100"/>
    <s v=""/>
    <n v="-100"/>
    <x v="0"/>
    <s v="Sat"/>
    <s v="Willaidow"/>
    <d v="1899-12-30T17:15:00"/>
    <s v="Ros"/>
    <s v="E-C  100"/>
    <n v="0"/>
    <n v="9"/>
    <n v="9"/>
    <s v="Willaidow"/>
    <n v="100"/>
  </r>
  <r>
    <x v="10"/>
    <d v="1899-12-30T17:27:00"/>
    <x v="4"/>
    <m/>
    <n v="11"/>
    <n v="13"/>
    <s v="Heyoka"/>
    <s v="1st"/>
    <n v="2.9"/>
    <s v="Nat"/>
    <x v="2"/>
    <n v="100"/>
    <n v="290"/>
    <n v="190"/>
    <x v="0"/>
    <n v="290"/>
    <n v="190"/>
    <x v="0"/>
    <n v="100"/>
    <n v="290"/>
    <n v="190"/>
    <x v="0"/>
    <s v="Sat"/>
    <s v="Heyoka"/>
    <d v="1899-12-30T17:27:00"/>
    <s v="Eag"/>
    <s v="Nat 100"/>
    <n v="0"/>
    <n v="11"/>
    <n v="13"/>
    <s v="Heyoka"/>
    <n v="100"/>
  </r>
  <r>
    <x v="10"/>
    <d v="1899-12-30T17:55:00"/>
    <x v="5"/>
    <m/>
    <n v="10"/>
    <n v="10"/>
    <s v="Watch My Girl"/>
    <m/>
    <m/>
    <s v="E-C "/>
    <x v="0"/>
    <n v="100"/>
    <s v=""/>
    <n v="-100"/>
    <x v="0"/>
    <s v=""/>
    <n v="-100"/>
    <x v="0"/>
    <n v="100"/>
    <s v=""/>
    <n v="-100"/>
    <x v="0"/>
    <s v="Sat"/>
    <s v="Watch My Girl"/>
    <d v="1899-12-30T17:55:00"/>
    <s v="Ros"/>
    <s v="E-C  100"/>
    <n v="0"/>
    <n v="10"/>
    <n v="10"/>
    <s v="Watch My Girl"/>
    <n v="100"/>
  </r>
  <r>
    <x v="11"/>
    <d v="1899-12-30T12:15:00"/>
    <x v="10"/>
    <m/>
    <n v="1"/>
    <n v="7"/>
    <s v="Bur Dubai"/>
    <s v="1st"/>
    <n v="3.1"/>
    <s v="E-C "/>
    <x v="1"/>
    <n v="100"/>
    <n v="310"/>
    <n v="210"/>
    <x v="1"/>
    <n v="620"/>
    <n v="420"/>
    <x v="0"/>
    <n v="200"/>
    <n v="620"/>
    <n v="420"/>
    <x v="0"/>
    <s v="Sat"/>
    <s v="Bur Dubai"/>
    <d v="1899-12-30T12:15:00"/>
    <s v="Moo"/>
    <s v="E-C  200"/>
    <n v="0"/>
    <n v="1"/>
    <n v="7"/>
    <s v="Bur Dubai"/>
    <n v="200"/>
  </r>
  <r>
    <x v="11"/>
    <d v="1899-12-30T13:13:00"/>
    <x v="4"/>
    <m/>
    <n v="1"/>
    <n v="1"/>
    <s v="Free Carry"/>
    <m/>
    <m/>
    <s v="Nat"/>
    <x v="2"/>
    <n v="100"/>
    <s v=""/>
    <n v="-100"/>
    <x v="0"/>
    <s v=""/>
    <n v="-100"/>
    <x v="0"/>
    <n v="100"/>
    <s v=""/>
    <n v="-100"/>
    <x v="0"/>
    <s v="Sat"/>
    <s v="Free Carry"/>
    <d v="1899-12-30T13:13:00"/>
    <s v="Eag"/>
    <s v="Nat 100"/>
    <n v="0"/>
    <n v="1"/>
    <n v="1"/>
    <s v="Free Carry"/>
    <n v="100"/>
  </r>
  <r>
    <x v="11"/>
    <d v="1899-12-30T13:48:00"/>
    <x v="4"/>
    <m/>
    <n v="2"/>
    <n v="7"/>
    <s v="Iverson"/>
    <s v="3rd"/>
    <m/>
    <s v="Nat"/>
    <x v="2"/>
    <n v="100"/>
    <s v=""/>
    <n v="-100"/>
    <x v="0"/>
    <s v=""/>
    <n v="-100"/>
    <x v="0"/>
    <n v="100"/>
    <s v=""/>
    <n v="-100"/>
    <x v="0"/>
    <s v="Sat"/>
    <s v="Iverson"/>
    <d v="1899-12-30T13:48:00"/>
    <s v="Eag"/>
    <s v="Nat 100"/>
    <n v="0"/>
    <n v="2"/>
    <n v="7"/>
    <s v="Iverson"/>
    <n v="100"/>
  </r>
  <r>
    <x v="11"/>
    <d v="1899-12-30T13:55:00"/>
    <x v="10"/>
    <m/>
    <n v="4"/>
    <n v="7"/>
    <s v="Capper Thirtynine"/>
    <m/>
    <m/>
    <s v="E-C "/>
    <x v="1"/>
    <n v="100"/>
    <s v=""/>
    <n v="-100"/>
    <x v="4"/>
    <s v=""/>
    <n v="-50"/>
    <x v="0"/>
    <n v="50"/>
    <s v=""/>
    <n v="-50"/>
    <x v="0"/>
    <s v="Sat"/>
    <s v="Capper Thirtynine"/>
    <d v="1899-12-30T13:55:00"/>
    <s v="Moo"/>
    <s v="E-C  50"/>
    <n v="0"/>
    <n v="4"/>
    <n v="7"/>
    <s v="Capper Thirtynine"/>
    <n v="50"/>
  </r>
  <r>
    <x v="11"/>
    <d v="1899-12-30T14:15:00"/>
    <x v="5"/>
    <m/>
    <n v="4"/>
    <n v="3"/>
    <s v="Autumn Glow"/>
    <s v="1st"/>
    <n v="1.95"/>
    <s v="Nat"/>
    <x v="0"/>
    <n v="100"/>
    <n v="195"/>
    <n v="95"/>
    <x v="3"/>
    <n v="292.5"/>
    <n v="142.5"/>
    <x v="0"/>
    <n v="150"/>
    <n v="292.5"/>
    <n v="142.5"/>
    <x v="0"/>
    <s v="Sat"/>
    <s v="Autumn Glow"/>
    <d v="1899-12-30T14:15:00"/>
    <s v="Ros"/>
    <s v="Nat 150"/>
    <n v="0"/>
    <n v="4"/>
    <n v="3"/>
    <s v="Autumn Glow"/>
    <n v="150"/>
  </r>
  <r>
    <x v="11"/>
    <d v="1899-12-30T14:30:00"/>
    <x v="10"/>
    <m/>
    <n v="5"/>
    <n v="2"/>
    <s v="Dashing Duchess"/>
    <m/>
    <m/>
    <s v="E-C "/>
    <x v="1"/>
    <n v="100"/>
    <s v=""/>
    <n v="-100"/>
    <x v="1"/>
    <s v=""/>
    <n v="-200"/>
    <x v="0"/>
    <n v="200"/>
    <s v=""/>
    <n v="-200"/>
    <x v="0"/>
    <s v="Sat"/>
    <s v="Dashing Duchess"/>
    <d v="1899-12-30T14:30:00"/>
    <s v="Moo"/>
    <s v="E-C  200"/>
    <n v="0"/>
    <n v="5"/>
    <n v="2"/>
    <s v="Dashing Duchess"/>
    <n v="200"/>
  </r>
  <r>
    <x v="11"/>
    <d v="1899-12-30T14:50:00"/>
    <x v="5"/>
    <m/>
    <n v="5"/>
    <n v="6"/>
    <s v="Via Sistina"/>
    <s v="1st"/>
    <n v="1.3"/>
    <s v="Nat"/>
    <x v="0"/>
    <n v="100"/>
    <n v="130"/>
    <n v="30"/>
    <x v="3"/>
    <n v="195"/>
    <n v="45"/>
    <x v="0"/>
    <n v="150"/>
    <n v="195"/>
    <n v="45"/>
    <x v="0"/>
    <s v="Sat"/>
    <s v="Via Sistina"/>
    <d v="1899-12-30T14:50:00"/>
    <s v="Ros"/>
    <s v="Nat 150"/>
    <n v="0"/>
    <n v="5"/>
    <n v="6"/>
    <s v="Via Sistina"/>
    <n v="150"/>
  </r>
  <r>
    <x v="11"/>
    <d v="1899-12-30T14:58:00"/>
    <x v="4"/>
    <m/>
    <n v="4"/>
    <n v="3"/>
    <s v="Devastate"/>
    <s v="2nd"/>
    <m/>
    <s v="Nat"/>
    <x v="2"/>
    <n v="100"/>
    <s v=""/>
    <n v="-100"/>
    <x v="0"/>
    <s v=""/>
    <n v="-100"/>
    <x v="0"/>
    <n v="100"/>
    <s v=""/>
    <n v="-100"/>
    <x v="0"/>
    <s v="Sat"/>
    <s v="Devastate"/>
    <d v="1899-12-30T14:58:00"/>
    <s v="Eag"/>
    <s v="Nat 100"/>
    <n v="0"/>
    <n v="4"/>
    <n v="3"/>
    <s v="Devastate"/>
    <n v="100"/>
  </r>
  <r>
    <x v="11"/>
    <d v="1899-12-30T15:33:00"/>
    <x v="4"/>
    <m/>
    <n v="5"/>
    <n v="9"/>
    <s v="Super Daisy"/>
    <s v="1st"/>
    <n v="3.8"/>
    <s v="Nat"/>
    <x v="2"/>
    <n v="100"/>
    <n v="380"/>
    <n v="280"/>
    <x v="0"/>
    <n v="380"/>
    <n v="280"/>
    <x v="0"/>
    <n v="100"/>
    <n v="380"/>
    <n v="280"/>
    <x v="0"/>
    <s v="Sat"/>
    <s v="Super Daisy"/>
    <d v="1899-12-30T15:33:00"/>
    <s v="Eag"/>
    <s v="Nat 100"/>
    <n v="0"/>
    <n v="5"/>
    <n v="9"/>
    <s v="Super Daisy"/>
    <n v="100"/>
  </r>
  <r>
    <x v="11"/>
    <d v="1899-12-30T16:47:00"/>
    <x v="4"/>
    <m/>
    <n v="7"/>
    <n v="5"/>
    <s v="Track Tale"/>
    <m/>
    <m/>
    <s v="Nat"/>
    <x v="2"/>
    <n v="100"/>
    <s v=""/>
    <n v="-100"/>
    <x v="0"/>
    <s v=""/>
    <n v="-100"/>
    <x v="0"/>
    <n v="100"/>
    <s v=""/>
    <n v="-100"/>
    <x v="0"/>
    <s v="Sat"/>
    <s v="Track Tale"/>
    <d v="1899-12-30T16:47:00"/>
    <s v="Eag"/>
    <s v="Nat 100"/>
    <n v="0"/>
    <n v="7"/>
    <n v="5"/>
    <s v="Track Tale"/>
    <n v="100"/>
  </r>
  <r>
    <x v="11"/>
    <d v="1899-12-30T17:27:00"/>
    <x v="4"/>
    <m/>
    <n v="8"/>
    <n v="8"/>
    <s v="Ouroboros"/>
    <s v="1st"/>
    <n v="2.2000000000000002"/>
    <s v="Nat"/>
    <x v="2"/>
    <n v="100"/>
    <n v="220.00000000000003"/>
    <n v="120.00000000000003"/>
    <x v="0"/>
    <n v="220.00000000000003"/>
    <n v="120.00000000000003"/>
    <x v="0"/>
    <n v="100"/>
    <n v="220.00000000000003"/>
    <n v="120.00000000000003"/>
    <x v="0"/>
    <s v="Sat"/>
    <s v="Ouroboros"/>
    <d v="1899-12-30T17:27:00"/>
    <s v="Eag"/>
    <s v="Nat 100"/>
    <n v="0"/>
    <n v="8"/>
    <n v="8"/>
    <s v="Ouroboros"/>
    <n v="100"/>
  </r>
  <r>
    <x v="11"/>
    <d v="1899-12-30T17:35:00"/>
    <x v="10"/>
    <m/>
    <n v="10"/>
    <n v="8"/>
    <s v="Scillato"/>
    <m/>
    <m/>
    <s v="Nat"/>
    <x v="1"/>
    <n v="100"/>
    <s v=""/>
    <n v="-100"/>
    <x v="0"/>
    <s v=""/>
    <n v="-100"/>
    <x v="1"/>
    <n v="120"/>
    <s v=""/>
    <n v="-120"/>
    <x v="0"/>
    <s v="Sat"/>
    <s v="Scillato"/>
    <d v="1899-12-30T17:35:00"/>
    <s v="Moo"/>
    <s v="Nat 100"/>
    <n v="0"/>
    <n v="10"/>
    <n v="8"/>
    <s v="Scillato"/>
    <s v=""/>
  </r>
  <r>
    <x v="11"/>
    <d v="1899-12-30T17:35:00"/>
    <x v="10"/>
    <m/>
    <n v="10"/>
    <n v="8"/>
    <s v="Scillato"/>
    <m/>
    <m/>
    <s v="E-C "/>
    <x v="1"/>
    <n v="100"/>
    <s v=""/>
    <n v="-100"/>
    <x v="6"/>
    <s v=""/>
    <n v="-140"/>
    <x v="0"/>
    <s v=""/>
    <s v=""/>
    <s v=""/>
    <x v="0"/>
    <s v="Sat"/>
    <s v="Scillato"/>
    <d v="1899-12-30T17:35:00"/>
    <s v="Moo"/>
    <s v="E-C  140"/>
    <n v="0"/>
    <n v="10"/>
    <n v="8"/>
    <s v="Scillato"/>
    <n v="140"/>
  </r>
  <r>
    <x v="11"/>
    <d v="1899-12-30T18:05:00"/>
    <x v="10"/>
    <m/>
    <n v="11"/>
    <n v="12"/>
    <s v="Moby Dick"/>
    <m/>
    <m/>
    <s v="Nat"/>
    <x v="1"/>
    <n v="100"/>
    <s v=""/>
    <n v="-100"/>
    <x v="0"/>
    <s v=""/>
    <n v="-100"/>
    <x v="0"/>
    <n v="100"/>
    <s v=""/>
    <n v="-100"/>
    <x v="0"/>
    <s v="Sat"/>
    <s v="Moby Dick"/>
    <d v="1899-12-30T18:05:00"/>
    <s v="Moo"/>
    <s v="Nat 100"/>
    <n v="0"/>
    <n v="11"/>
    <n v="12"/>
    <s v="Moby Dick"/>
    <n v="100"/>
  </r>
  <r>
    <x v="11"/>
    <d v="1899-12-30T18:05:00"/>
    <x v="10"/>
    <m/>
    <n v="11"/>
    <n v="10"/>
    <s v="Mytemptation"/>
    <m/>
    <m/>
    <s v="E-C "/>
    <x v="1"/>
    <n v="100"/>
    <s v=""/>
    <n v="-100"/>
    <x v="0"/>
    <s v=""/>
    <n v="-100"/>
    <x v="0"/>
    <n v="100"/>
    <s v=""/>
    <n v="-100"/>
    <x v="0"/>
    <s v="Sat"/>
    <s v="Mytemptation"/>
    <d v="1899-12-30T18:05:00"/>
    <s v="Moo"/>
    <s v="E-C  100"/>
    <n v="0"/>
    <n v="11"/>
    <n v="10"/>
    <s v="Mytemptation"/>
    <n v="100"/>
  </r>
  <r>
    <x v="11"/>
    <d v="1899-12-30T18:10:00"/>
    <x v="4"/>
    <m/>
    <n v="9"/>
    <n v="10"/>
    <s v="Keitel"/>
    <m/>
    <m/>
    <s v="Nat"/>
    <x v="2"/>
    <n v="100"/>
    <s v=""/>
    <n v="-100"/>
    <x v="0"/>
    <s v=""/>
    <n v="-100"/>
    <x v="0"/>
    <n v="100"/>
    <s v=""/>
    <n v="-100"/>
    <x v="0"/>
    <s v="Sat"/>
    <s v="Keitel"/>
    <d v="1899-12-30T18:10:00"/>
    <s v="Eag"/>
    <s v="Nat 100"/>
    <n v="0"/>
    <n v="9"/>
    <n v="10"/>
    <s v="Keitel"/>
    <n v="100"/>
  </r>
  <r>
    <x v="12"/>
    <d v="1899-12-30T12:15:00"/>
    <x v="2"/>
    <m/>
    <n v="1"/>
    <n v="1"/>
    <s v="A Little Deep"/>
    <s v="1st"/>
    <n v="5"/>
    <s v="E-C "/>
    <x v="1"/>
    <n v="100"/>
    <n v="500"/>
    <n v="400"/>
    <x v="0"/>
    <n v="500"/>
    <n v="400"/>
    <x v="0"/>
    <n v="100"/>
    <n v="500"/>
    <n v="400"/>
    <x v="0"/>
    <s v="Sat"/>
    <s v="A Little Deep"/>
    <d v="1899-12-30T12:15:00"/>
    <s v="Fle"/>
    <s v="E-C  100"/>
    <n v="0"/>
    <n v="1"/>
    <n v="1"/>
    <s v="A Little Deep"/>
    <n v="100"/>
  </r>
  <r>
    <x v="12"/>
    <d v="1899-12-30T12:15:00"/>
    <x v="2"/>
    <m/>
    <n v="1"/>
    <n v="2"/>
    <s v="Bossy Nic"/>
    <s v="3rd"/>
    <m/>
    <s v="E-C "/>
    <x v="1"/>
    <n v="100"/>
    <s v=""/>
    <n v="-100"/>
    <x v="3"/>
    <s v=""/>
    <n v="-150"/>
    <x v="0"/>
    <n v="150"/>
    <s v=""/>
    <n v="-150"/>
    <x v="0"/>
    <s v="Sat"/>
    <s v="Bossy Nic"/>
    <d v="1899-12-30T12:15:00"/>
    <s v="Fle"/>
    <s v="E-C  150"/>
    <n v="0"/>
    <n v="1"/>
    <n v="2"/>
    <s v="Bossy Nic"/>
    <n v="150"/>
  </r>
  <r>
    <x v="12"/>
    <d v="1899-12-30T12:15:00"/>
    <x v="2"/>
    <m/>
    <n v="1"/>
    <n v="5"/>
    <s v="Material Dreams"/>
    <m/>
    <m/>
    <s v="Nat"/>
    <x v="1"/>
    <n v="100"/>
    <s v=""/>
    <n v="-100"/>
    <x v="0"/>
    <s v=""/>
    <n v="-100"/>
    <x v="0"/>
    <n v="100"/>
    <s v=""/>
    <n v="-100"/>
    <x v="0"/>
    <s v="Sat"/>
    <s v="Material Dreams"/>
    <d v="1899-12-30T12:15:00"/>
    <s v="Fle"/>
    <s v="Nat 100"/>
    <n v="0"/>
    <n v="1"/>
    <n v="5"/>
    <s v="Material Dreams"/>
    <n v="100"/>
  </r>
  <r>
    <x v="12"/>
    <d v="1899-12-30T13:55:00"/>
    <x v="2"/>
    <m/>
    <n v="4"/>
    <n v="1"/>
    <s v="Ndola"/>
    <s v="Ntd"/>
    <m/>
    <s v="E-C "/>
    <x v="1"/>
    <n v="100"/>
    <s v=""/>
    <n v="-100"/>
    <x v="4"/>
    <s v=""/>
    <n v="-50"/>
    <x v="1"/>
    <n v="75"/>
    <s v=""/>
    <n v="-75"/>
    <x v="0"/>
    <s v="Sat"/>
    <s v="Ndola"/>
    <d v="1899-12-30T13:55:00"/>
    <s v="Fle"/>
    <s v="E-C  50"/>
    <n v="0"/>
    <n v="4"/>
    <n v="1"/>
    <s v="Ndola"/>
    <s v=""/>
  </r>
  <r>
    <x v="12"/>
    <d v="1899-12-30T13:55:00"/>
    <x v="2"/>
    <m/>
    <n v="4"/>
    <n v="1"/>
    <s v="Ndola"/>
    <s v="3rd"/>
    <m/>
    <s v="Nat"/>
    <x v="1"/>
    <n v="100"/>
    <s v=""/>
    <n v="-100"/>
    <x v="0"/>
    <s v=""/>
    <n v="-100"/>
    <x v="0"/>
    <s v=""/>
    <s v=""/>
    <s v=""/>
    <x v="0"/>
    <s v="Sat"/>
    <s v="Ndola"/>
    <d v="1899-12-30T13:55:00"/>
    <s v="Fle"/>
    <s v="Nat 100"/>
    <n v="0"/>
    <n v="4"/>
    <n v="1"/>
    <s v="Ndola"/>
    <n v="100"/>
  </r>
  <r>
    <x v="12"/>
    <d v="1899-12-30T14:30:00"/>
    <x v="2"/>
    <m/>
    <n v="5"/>
    <n v="11"/>
    <s v="Hellsing"/>
    <m/>
    <m/>
    <s v="E-C "/>
    <x v="1"/>
    <n v="100"/>
    <s v=""/>
    <n v="-100"/>
    <x v="3"/>
    <s v=""/>
    <n v="-150"/>
    <x v="0"/>
    <n v="150"/>
    <s v=""/>
    <n v="-150"/>
    <x v="0"/>
    <s v="Sat"/>
    <s v="Hellsing"/>
    <d v="1899-12-30T14:30:00"/>
    <s v="Fle"/>
    <s v="E-C  150"/>
    <n v="0"/>
    <n v="5"/>
    <n v="11"/>
    <s v="Hellsing"/>
    <n v="150"/>
  </r>
  <r>
    <x v="12"/>
    <d v="1899-12-30T15:05:00"/>
    <x v="2"/>
    <m/>
    <n v="6"/>
    <n v="1"/>
    <s v="Oscar'S Fortune"/>
    <m/>
    <m/>
    <s v="E-C "/>
    <x v="1"/>
    <n v="100"/>
    <s v=""/>
    <n v="-100"/>
    <x v="3"/>
    <s v=""/>
    <n v="-150"/>
    <x v="0"/>
    <n v="150"/>
    <s v=""/>
    <n v="-150"/>
    <x v="0"/>
    <s v="Sat"/>
    <s v="Oscar'S Fortune"/>
    <d v="1899-12-30T15:05:00"/>
    <s v="Fle"/>
    <s v="E-C  150"/>
    <n v="0"/>
    <n v="6"/>
    <n v="1"/>
    <s v="Oscar'S Fortune"/>
    <n v="150"/>
  </r>
  <r>
    <x v="12"/>
    <d v="1899-12-30T16:15:00"/>
    <x v="2"/>
    <m/>
    <n v="8"/>
    <n v="6"/>
    <s v="Pride Of Jenni"/>
    <m/>
    <m/>
    <s v="E-C "/>
    <x v="1"/>
    <n v="100"/>
    <s v=""/>
    <n v="-100"/>
    <x v="3"/>
    <s v=""/>
    <n v="-150"/>
    <x v="0"/>
    <n v="150"/>
    <s v=""/>
    <n v="-150"/>
    <x v="0"/>
    <s v="Sat"/>
    <s v="Pride Of Jenni"/>
    <d v="1899-12-30T16:15:00"/>
    <s v="Fle"/>
    <s v="E-C  150"/>
    <n v="0"/>
    <n v="8"/>
    <n v="6"/>
    <s v="Pride Of Jenni"/>
    <n v="150"/>
  </r>
  <r>
    <x v="12"/>
    <d v="1899-12-30T16:55:00"/>
    <x v="2"/>
    <m/>
    <n v="9"/>
    <n v="3"/>
    <s v="Deakin"/>
    <s v="1st"/>
    <n v="1.9"/>
    <s v="E-C "/>
    <x v="1"/>
    <n v="100"/>
    <n v="190"/>
    <n v="90"/>
    <x v="1"/>
    <n v="380"/>
    <n v="180"/>
    <x v="0"/>
    <n v="200"/>
    <n v="380"/>
    <n v="180"/>
    <x v="0"/>
    <s v="Sat"/>
    <s v="Deakin"/>
    <d v="1899-12-30T16:55:00"/>
    <s v="Fle"/>
    <s v="E-C  200"/>
    <n v="0"/>
    <n v="9"/>
    <n v="3"/>
    <s v="Deakin"/>
    <n v="200"/>
  </r>
  <r>
    <x v="13"/>
    <d v="1899-12-30T13:15:00"/>
    <x v="9"/>
    <m/>
    <n v="3"/>
    <n v="13"/>
    <s v="Just Glamourous"/>
    <s v="3rd"/>
    <m/>
    <s v="E-C "/>
    <x v="1"/>
    <n v="100"/>
    <s v=""/>
    <n v="-100"/>
    <x v="1"/>
    <s v=""/>
    <n v="-200"/>
    <x v="1"/>
    <n v="200"/>
    <s v=""/>
    <n v="-200"/>
    <x v="0"/>
    <s v="Sat"/>
    <s v="Just Glamourous"/>
    <d v="1899-12-30T13:15:00"/>
    <s v="Cau"/>
    <s v="E-C  200"/>
    <n v="0"/>
    <n v="3"/>
    <n v="13"/>
    <s v="Just Glamourous"/>
    <s v=""/>
  </r>
  <r>
    <x v="13"/>
    <d v="1899-12-30T13:15:00"/>
    <x v="9"/>
    <m/>
    <n v="3"/>
    <n v="13"/>
    <s v="Just Glamourous"/>
    <s v="3rd"/>
    <m/>
    <s v="Nat"/>
    <x v="1"/>
    <n v="100"/>
    <s v=""/>
    <n v="-100"/>
    <x v="1"/>
    <s v=""/>
    <n v="-200"/>
    <x v="0"/>
    <s v=""/>
    <s v=""/>
    <s v=""/>
    <x v="0"/>
    <s v="Sat"/>
    <s v="Just Glamourous"/>
    <d v="1899-12-30T13:15:00"/>
    <s v="Cau"/>
    <s v="Nat 200"/>
    <n v="0"/>
    <n v="3"/>
    <n v="13"/>
    <s v="Just Glamourous"/>
    <n v="200"/>
  </r>
  <r>
    <x v="13"/>
    <d v="1899-12-30T13:35:00"/>
    <x v="0"/>
    <m/>
    <n v="3"/>
    <n v="3"/>
    <s v="Alalcance"/>
    <s v="1st"/>
    <n v="3"/>
    <s v="Nat"/>
    <x v="0"/>
    <n v="100"/>
    <n v="300"/>
    <n v="200"/>
    <x v="3"/>
    <n v="450"/>
    <n v="300"/>
    <x v="0"/>
    <n v="150"/>
    <n v="450"/>
    <n v="300"/>
    <x v="0"/>
    <s v="Sat"/>
    <s v="Alalcance"/>
    <d v="1899-12-30T13:35:00"/>
    <s v="Ran"/>
    <s v="Nat 150"/>
    <n v="0"/>
    <n v="3"/>
    <n v="3"/>
    <s v="Alalcance"/>
    <n v="150"/>
  </r>
  <r>
    <x v="13"/>
    <d v="1899-12-30T13:50:00"/>
    <x v="9"/>
    <m/>
    <n v="4"/>
    <n v="2"/>
    <s v="Hughes"/>
    <s v="1st"/>
    <n v="5.5"/>
    <s v="Nat"/>
    <x v="1"/>
    <n v="100"/>
    <n v="550"/>
    <n v="450"/>
    <x v="0"/>
    <n v="550"/>
    <n v="450"/>
    <x v="0"/>
    <n v="100"/>
    <n v="550"/>
    <n v="450"/>
    <x v="0"/>
    <s v="Sat"/>
    <s v="Hughes"/>
    <d v="1899-12-30T13:50:00"/>
    <s v="Cau"/>
    <s v="Nat 100"/>
    <n v="0"/>
    <n v="4"/>
    <n v="2"/>
    <s v="Hughes"/>
    <n v="100"/>
  </r>
  <r>
    <x v="13"/>
    <d v="1899-12-30T14:15:00"/>
    <x v="0"/>
    <m/>
    <n v="3"/>
    <n v="3"/>
    <s v="Alalcance"/>
    <s v="1st"/>
    <n v="3"/>
    <s v="E-C "/>
    <x v="0"/>
    <n v="100"/>
    <n v="300"/>
    <n v="200"/>
    <x v="3"/>
    <n v="450"/>
    <n v="300"/>
    <x v="0"/>
    <n v="150"/>
    <n v="450"/>
    <n v="300"/>
    <x v="0"/>
    <s v="Sat"/>
    <s v="Alalcance"/>
    <d v="1899-12-30T14:15:00"/>
    <s v="Ran"/>
    <s v="E-C  150"/>
    <n v="0"/>
    <n v="3"/>
    <n v="3"/>
    <s v="Alalcance"/>
    <n v="150"/>
  </r>
  <r>
    <x v="13"/>
    <d v="1899-12-30T15:35:00"/>
    <x v="9"/>
    <m/>
    <n v="7"/>
    <n v="9"/>
    <s v="Thames"/>
    <s v="2nd"/>
    <m/>
    <s v="Nat"/>
    <x v="1"/>
    <n v="100"/>
    <s v=""/>
    <n v="-100"/>
    <x v="0"/>
    <s v=""/>
    <n v="-100"/>
    <x v="0"/>
    <n v="100"/>
    <s v=""/>
    <n v="-100"/>
    <x v="0"/>
    <s v="Sat"/>
    <s v="Thames"/>
    <d v="1899-12-30T15:35:00"/>
    <s v="Cau"/>
    <s v="Nat 100"/>
    <n v="0"/>
    <n v="7"/>
    <n v="9"/>
    <s v="Thames"/>
    <n v="100"/>
  </r>
  <r>
    <x v="13"/>
    <d v="1899-12-30T15:55:00"/>
    <x v="0"/>
    <m/>
    <n v="7"/>
    <n v="7"/>
    <s v="Joliestar"/>
    <m/>
    <m/>
    <s v="Nat"/>
    <x v="0"/>
    <n v="100"/>
    <s v=""/>
    <n v="-100"/>
    <x v="3"/>
    <s v=""/>
    <n v="-150"/>
    <x v="0"/>
    <n v="150"/>
    <s v=""/>
    <n v="-150"/>
    <x v="0"/>
    <s v="Sat"/>
    <s v="Joliestar"/>
    <d v="1899-12-30T15:55:00"/>
    <s v="Ran"/>
    <s v="Nat 150"/>
    <n v="0"/>
    <n v="7"/>
    <n v="7"/>
    <s v="Joliestar"/>
    <n v="150"/>
  </r>
  <r>
    <x v="13"/>
    <d v="1899-12-30T16:15:00"/>
    <x v="9"/>
    <m/>
    <n v="8"/>
    <n v="6"/>
    <s v="Poison Chalice"/>
    <m/>
    <m/>
    <s v="Nat"/>
    <x v="1"/>
    <n v="100"/>
    <s v=""/>
    <n v="-100"/>
    <x v="0"/>
    <s v=""/>
    <n v="-100"/>
    <x v="0"/>
    <n v="100"/>
    <s v=""/>
    <n v="-100"/>
    <x v="0"/>
    <s v="Sat"/>
    <s v="Poison Chalice"/>
    <d v="1899-12-30T16:15:00"/>
    <s v="Cau"/>
    <s v="Nat 100"/>
    <n v="0"/>
    <n v="8"/>
    <n v="6"/>
    <s v="Poison Chalice"/>
    <n v="100"/>
  </r>
  <r>
    <x v="13"/>
    <d v="1899-12-30T17:15:00"/>
    <x v="0"/>
    <m/>
    <n v="9"/>
    <n v="18"/>
    <s v="Aeliana"/>
    <s v="1st"/>
    <n v="2.4500000000000002"/>
    <s v="Nat"/>
    <x v="0"/>
    <n v="100"/>
    <n v="245.00000000000003"/>
    <n v="145.00000000000003"/>
    <x v="3"/>
    <n v="367.5"/>
    <n v="217.5"/>
    <x v="0"/>
    <n v="150"/>
    <n v="367.5"/>
    <n v="217.5"/>
    <x v="0"/>
    <s v="Sat"/>
    <s v="Aeliana"/>
    <d v="1899-12-30T17:15:00"/>
    <s v="Ran"/>
    <s v="Nat 150"/>
    <n v="0"/>
    <n v="9"/>
    <n v="18"/>
    <s v="Aeliana"/>
    <n v="150"/>
  </r>
  <r>
    <x v="13"/>
    <d v="1899-12-30T17:35:00"/>
    <x v="9"/>
    <m/>
    <n v="10"/>
    <n v="1"/>
    <s v="Modown"/>
    <m/>
    <m/>
    <s v="E-C "/>
    <x v="1"/>
    <n v="100"/>
    <s v=""/>
    <n v="-100"/>
    <x v="3"/>
    <s v=""/>
    <n v="-150"/>
    <x v="0"/>
    <n v="150"/>
    <s v=""/>
    <n v="-150"/>
    <x v="0"/>
    <s v="Sat"/>
    <s v="Modown"/>
    <d v="1899-12-30T17:35:00"/>
    <s v="Cau"/>
    <s v="E-C  150"/>
    <n v="0"/>
    <n v="10"/>
    <n v="1"/>
    <s v="Modown"/>
    <n v="150"/>
  </r>
  <r>
    <x v="13"/>
    <d v="1899-12-30T17:50:00"/>
    <x v="0"/>
    <m/>
    <n v="10"/>
    <n v="1"/>
    <s v="Clean Energy"/>
    <m/>
    <m/>
    <s v="Nat"/>
    <x v="0"/>
    <n v="100"/>
    <s v=""/>
    <n v="-100"/>
    <x v="3"/>
    <s v=""/>
    <n v="-150"/>
    <x v="0"/>
    <n v="150"/>
    <s v=""/>
    <n v="-150"/>
    <x v="0"/>
    <s v="Sat"/>
    <s v="Clean Energy"/>
    <d v="1899-12-30T17:50:00"/>
    <s v="Ran"/>
    <s v="Nat 150"/>
    <n v="0"/>
    <n v="10"/>
    <n v="1"/>
    <s v="Clean Energy"/>
    <n v="150"/>
  </r>
  <r>
    <x v="14"/>
    <d v="1899-12-30T12:05:00"/>
    <x v="11"/>
    <m/>
    <n v="1"/>
    <n v="5"/>
    <s v="Dschingis Prestige"/>
    <m/>
    <m/>
    <s v="E-C "/>
    <x v="1"/>
    <n v="100"/>
    <s v=""/>
    <n v="-100"/>
    <x v="1"/>
    <s v=""/>
    <n v="-200"/>
    <x v="0"/>
    <n v="200"/>
    <s v=""/>
    <n v="-200"/>
    <x v="0"/>
    <s v="Sat"/>
    <s v="Dschingis Prestige"/>
    <d v="1899-12-30T12:05:00"/>
    <s v="Ben"/>
    <s v="E-C  200"/>
    <n v="0"/>
    <n v="1"/>
    <n v="5"/>
    <s v="Dschingis Prestige"/>
    <n v="200"/>
  </r>
  <r>
    <x v="14"/>
    <d v="1899-12-30T12:55:00"/>
    <x v="0"/>
    <m/>
    <n v="3"/>
    <n v="1"/>
    <s v="Matcha Latte"/>
    <s v="1st"/>
    <n v="4.4000000000000004"/>
    <s v="E-C "/>
    <x v="0"/>
    <n v="100"/>
    <n v="440.00000000000006"/>
    <n v="340.00000000000006"/>
    <x v="0"/>
    <n v="440.00000000000006"/>
    <n v="340.00000000000006"/>
    <x v="1"/>
    <n v="125"/>
    <n v="550"/>
    <n v="425"/>
    <x v="0"/>
    <s v="Sat"/>
    <s v="Matcha Latte"/>
    <d v="1899-12-30T12:55:00"/>
    <s v="Ran"/>
    <s v="E-C  100"/>
    <n v="0"/>
    <n v="3"/>
    <n v="1"/>
    <s v="Matcha Latte"/>
    <s v=""/>
  </r>
  <r>
    <x v="14"/>
    <d v="1899-12-30T12:55:00"/>
    <x v="0"/>
    <m/>
    <n v="3"/>
    <n v="1"/>
    <s v="Matcha Latte"/>
    <s v="1st"/>
    <n v="4.4000000000000004"/>
    <s v="Nat"/>
    <x v="0"/>
    <n v="100"/>
    <n v="440.00000000000006"/>
    <n v="340.00000000000006"/>
    <x v="3"/>
    <n v="660"/>
    <n v="510"/>
    <x v="0"/>
    <s v=""/>
    <s v=""/>
    <s v=""/>
    <x v="0"/>
    <s v="Sat"/>
    <s v="Matcha Latte"/>
    <d v="1899-12-30T12:55:00"/>
    <s v="Ran"/>
    <s v="Nat 150"/>
    <n v="0"/>
    <n v="3"/>
    <n v="1"/>
    <s v="Matcha Latte"/>
    <n v="150"/>
  </r>
  <r>
    <x v="14"/>
    <d v="1899-12-30T13:03:00"/>
    <x v="7"/>
    <m/>
    <n v="3"/>
    <n v="15"/>
    <s v="Shes Got Veuve"/>
    <m/>
    <m/>
    <s v="Nat"/>
    <x v="2"/>
    <n v="100"/>
    <s v=""/>
    <n v="-100"/>
    <x v="0"/>
    <s v=""/>
    <n v="-100"/>
    <x v="0"/>
    <n v="100"/>
    <s v=""/>
    <n v="-100"/>
    <x v="0"/>
    <s v="Sat"/>
    <s v="Shes Got Veuve"/>
    <d v="1899-12-30T13:03:00"/>
    <s v="Doo"/>
    <s v="Nat 100"/>
    <n v="0"/>
    <n v="3"/>
    <n v="15"/>
    <s v="Shes Got Veuve"/>
    <n v="100"/>
  </r>
  <r>
    <x v="14"/>
    <d v="1899-12-30T14:05:00"/>
    <x v="0"/>
    <m/>
    <n v="5"/>
    <n v="6"/>
    <s v="Big Swinger"/>
    <m/>
    <m/>
    <s v="Nat"/>
    <x v="0"/>
    <n v="100"/>
    <s v=""/>
    <n v="-100"/>
    <x v="3"/>
    <s v=""/>
    <n v="-150"/>
    <x v="0"/>
    <n v="150"/>
    <s v=""/>
    <n v="-150"/>
    <x v="0"/>
    <s v="Sat"/>
    <s v="Big Swinger"/>
    <d v="1899-12-30T14:05:00"/>
    <s v="Ran"/>
    <s v="Nat 150"/>
    <n v="0"/>
    <n v="5"/>
    <n v="6"/>
    <s v="Big Swinger"/>
    <n v="150"/>
  </r>
  <r>
    <x v="14"/>
    <d v="1899-12-30T14:20:00"/>
    <x v="11"/>
    <m/>
    <n v="5"/>
    <n v="3"/>
    <s v="Sweethearted"/>
    <s v="3rd"/>
    <m/>
    <s v="E-C "/>
    <x v="1"/>
    <n v="100"/>
    <s v=""/>
    <n v="-100"/>
    <x v="4"/>
    <s v=""/>
    <n v="-50"/>
    <x v="0"/>
    <n v="50"/>
    <s v=""/>
    <n v="-50"/>
    <x v="0"/>
    <s v="Sat"/>
    <s v="Sweethearted"/>
    <d v="1899-12-30T14:20:00"/>
    <s v="Ben"/>
    <s v="E-C  50"/>
    <n v="0"/>
    <n v="5"/>
    <n v="3"/>
    <s v="Sweethearted"/>
    <n v="50"/>
  </r>
  <r>
    <x v="14"/>
    <d v="1899-12-30T14:40:00"/>
    <x v="0"/>
    <m/>
    <n v="6"/>
    <n v="2"/>
    <s v="Treasurethe Moment"/>
    <s v="1st"/>
    <n v="1.6"/>
    <s v="Nat"/>
    <x v="0"/>
    <n v="100"/>
    <n v="160"/>
    <n v="60"/>
    <x v="3"/>
    <n v="240"/>
    <n v="90"/>
    <x v="0"/>
    <n v="150"/>
    <n v="240"/>
    <n v="90"/>
    <x v="0"/>
    <s v="Sat"/>
    <s v="Treasurethe Moment"/>
    <d v="1899-12-30T14:40:00"/>
    <s v="Ran"/>
    <s v="Nat 150"/>
    <n v="0"/>
    <n v="6"/>
    <n v="2"/>
    <s v="Treasurethe Moment"/>
    <n v="150"/>
  </r>
  <r>
    <x v="14"/>
    <d v="1899-12-30T14:55:00"/>
    <x v="11"/>
    <m/>
    <n v="6"/>
    <n v="7"/>
    <s v="Harry Got Styles"/>
    <m/>
    <m/>
    <s v="Nat"/>
    <x v="1"/>
    <n v="100"/>
    <s v=""/>
    <n v="-100"/>
    <x v="1"/>
    <s v=""/>
    <n v="-200"/>
    <x v="0"/>
    <n v="200"/>
    <s v=""/>
    <n v="-200"/>
    <x v="0"/>
    <s v="Sat"/>
    <s v="Harry Got Styles"/>
    <d v="1899-12-30T14:55:00"/>
    <s v="Ben"/>
    <s v="Nat 200"/>
    <n v="0"/>
    <n v="6"/>
    <n v="7"/>
    <s v="Harry Got Styles"/>
    <n v="200"/>
  </r>
  <r>
    <x v="14"/>
    <d v="1899-12-30T15:55:00"/>
    <x v="0"/>
    <m/>
    <n v="8"/>
    <n v="12"/>
    <s v="Via Sistina"/>
    <s v="1st"/>
    <n v="2.1"/>
    <s v="Nat"/>
    <x v="0"/>
    <n v="100"/>
    <n v="210"/>
    <n v="110"/>
    <x v="3"/>
    <n v="315"/>
    <n v="165"/>
    <x v="0"/>
    <n v="150"/>
    <n v="315"/>
    <n v="165"/>
    <x v="0"/>
    <s v="Sat"/>
    <s v="Via Sistina"/>
    <d v="1899-12-30T15:55:00"/>
    <s v="Ran"/>
    <s v="Nat 150"/>
    <n v="0"/>
    <n v="8"/>
    <n v="12"/>
    <s v="Via Sistina"/>
    <n v="150"/>
  </r>
  <r>
    <x v="14"/>
    <d v="1899-12-30T17:10:00"/>
    <x v="0"/>
    <m/>
    <n v="10"/>
    <n v="3"/>
    <s v="Olentia"/>
    <m/>
    <m/>
    <s v="E-C "/>
    <x v="0"/>
    <n v="100"/>
    <s v=""/>
    <n v="-100"/>
    <x v="3"/>
    <s v=""/>
    <n v="-150"/>
    <x v="0"/>
    <n v="150"/>
    <s v=""/>
    <n v="-150"/>
    <x v="0"/>
    <s v="Sat"/>
    <s v="Olentia"/>
    <d v="1899-12-30T17:10:00"/>
    <s v="Ran"/>
    <s v="E-C  150"/>
    <n v="0"/>
    <n v="10"/>
    <n v="3"/>
    <s v="Olentia"/>
    <n v="150"/>
  </r>
  <r>
    <x v="14"/>
    <d v="1899-12-30T17:25:00"/>
    <x v="11"/>
    <m/>
    <n v="10"/>
    <n v="12"/>
    <s v="Pivot City"/>
    <s v="3rd"/>
    <m/>
    <s v="E-C "/>
    <x v="1"/>
    <n v="100"/>
    <s v=""/>
    <n v="-100"/>
    <x v="0"/>
    <s v=""/>
    <n v="-100"/>
    <x v="0"/>
    <n v="100"/>
    <s v=""/>
    <n v="-100"/>
    <x v="0"/>
    <s v="Sat"/>
    <s v="Pivot City"/>
    <d v="1899-12-30T17:25:00"/>
    <s v="Ben"/>
    <s v="E-C  100"/>
    <n v="0"/>
    <n v="10"/>
    <n v="12"/>
    <s v="Pivot City"/>
    <n v="100"/>
  </r>
  <r>
    <x v="15"/>
    <d v="1899-12-30T11:25:00"/>
    <x v="0"/>
    <m/>
    <n v="1"/>
    <n v="12"/>
    <s v="Starboard"/>
    <m/>
    <m/>
    <s v="E-C "/>
    <x v="0"/>
    <n v="100"/>
    <s v=""/>
    <n v="-100"/>
    <x v="3"/>
    <s v=""/>
    <n v="-150"/>
    <x v="0"/>
    <n v="150"/>
    <s v=""/>
    <n v="-150"/>
    <x v="0"/>
    <s v="Sat"/>
    <s v="Starboard"/>
    <d v="1899-12-30T11:25:00"/>
    <s v="Ran"/>
    <s v="E-C  150"/>
    <n v="0"/>
    <n v="1"/>
    <n v="12"/>
    <s v="Starboard"/>
    <n v="150"/>
  </r>
  <r>
    <x v="15"/>
    <d v="1899-12-30T11:33:00"/>
    <x v="4"/>
    <m/>
    <n v="2"/>
    <n v="8"/>
    <s v="The Right Way"/>
    <m/>
    <m/>
    <s v="Nat"/>
    <x v="2"/>
    <n v="100"/>
    <s v=""/>
    <n v="-100"/>
    <x v="0"/>
    <s v=""/>
    <n v="-100"/>
    <x v="0"/>
    <n v="100"/>
    <s v=""/>
    <n v="-100"/>
    <x v="0"/>
    <s v="Sat"/>
    <s v="The Right Way"/>
    <d v="1899-12-30T11:33:00"/>
    <s v="Eag"/>
    <s v="Nat 100"/>
    <n v="0"/>
    <n v="2"/>
    <n v="8"/>
    <s v="The Right Way"/>
    <n v="100"/>
  </r>
  <r>
    <x v="15"/>
    <d v="1899-12-30T12:08:00"/>
    <x v="4"/>
    <m/>
    <n v="3"/>
    <n v="10"/>
    <s v="Arisphere"/>
    <m/>
    <m/>
    <s v="Nat"/>
    <x v="2"/>
    <n v="100"/>
    <s v=""/>
    <n v="-100"/>
    <x v="0"/>
    <s v=""/>
    <n v="-100"/>
    <x v="0"/>
    <n v="100"/>
    <s v=""/>
    <n v="-100"/>
    <x v="0"/>
    <s v="Sat"/>
    <s v="Arisphere"/>
    <d v="1899-12-30T12:08:00"/>
    <s v="Eag"/>
    <s v="Nat 100"/>
    <n v="0"/>
    <n v="3"/>
    <n v="10"/>
    <s v="Arisphere"/>
    <n v="100"/>
  </r>
  <r>
    <x v="15"/>
    <d v="1899-12-30T12:55:00"/>
    <x v="12"/>
    <m/>
    <n v="3"/>
    <n v="8"/>
    <s v="Fiasco Tess"/>
    <s v="3rd"/>
    <m/>
    <s v="E-C "/>
    <x v="1"/>
    <n v="100"/>
    <s v=""/>
    <n v="-100"/>
    <x v="3"/>
    <s v=""/>
    <n v="-150"/>
    <x v="0"/>
    <n v="150"/>
    <s v=""/>
    <n v="-150"/>
    <x v="0"/>
    <s v="Sat"/>
    <s v="Fiasco Tess"/>
    <d v="1899-12-30T12:55:00"/>
    <s v="Mor"/>
    <s v="E-C  150"/>
    <n v="0"/>
    <n v="3"/>
    <n v="8"/>
    <s v="Fiasco Tess"/>
    <n v="150"/>
  </r>
  <r>
    <x v="15"/>
    <d v="1899-12-30T12:55:00"/>
    <x v="12"/>
    <m/>
    <n v="3"/>
    <n v="2"/>
    <s v="Verdad"/>
    <s v="1st"/>
    <n v="2.35"/>
    <s v="E-C "/>
    <x v="1"/>
    <n v="100"/>
    <n v="235"/>
    <n v="135"/>
    <x v="2"/>
    <n v="282"/>
    <n v="162"/>
    <x v="0"/>
    <n v="120"/>
    <n v="282"/>
    <n v="162"/>
    <x v="0"/>
    <s v="Sat"/>
    <s v="Verdad"/>
    <d v="1899-12-30T12:55:00"/>
    <s v="Mor"/>
    <s v="E-C  120"/>
    <n v="0"/>
    <n v="3"/>
    <n v="2"/>
    <s v="Verdad"/>
    <n v="120"/>
  </r>
  <r>
    <x v="15"/>
    <d v="1899-12-30T13:30:00"/>
    <x v="12"/>
    <m/>
    <n v="4"/>
    <n v="3"/>
    <s v="Foujita San"/>
    <s v="2nd"/>
    <m/>
    <s v="E-C "/>
    <x v="1"/>
    <n v="100"/>
    <s v=""/>
    <n v="-100"/>
    <x v="0"/>
    <s v=""/>
    <n v="-100"/>
    <x v="0"/>
    <n v="100"/>
    <s v=""/>
    <n v="-100"/>
    <x v="0"/>
    <s v="Sat"/>
    <s v="Foujita San"/>
    <d v="1899-12-30T13:30:00"/>
    <s v="Mor"/>
    <s v="E-C  100"/>
    <n v="0"/>
    <n v="4"/>
    <n v="3"/>
    <s v="Foujita San"/>
    <n v="100"/>
  </r>
  <r>
    <x v="15"/>
    <d v="1899-12-30T14:25:00"/>
    <x v="0"/>
    <m/>
    <n v="6"/>
    <n v="6"/>
    <s v="New Endeavour"/>
    <s v="3rd"/>
    <m/>
    <s v="E-C "/>
    <x v="0"/>
    <n v="100"/>
    <s v=""/>
    <n v="-100"/>
    <x v="3"/>
    <s v=""/>
    <n v="-150"/>
    <x v="0"/>
    <n v="150"/>
    <s v=""/>
    <n v="-150"/>
    <x v="0"/>
    <s v="Sat"/>
    <s v="New Endeavour"/>
    <d v="1899-12-30T14:25:00"/>
    <s v="Ran"/>
    <s v="E-C  150"/>
    <n v="0"/>
    <n v="6"/>
    <n v="6"/>
    <s v="New Endeavour"/>
    <n v="150"/>
  </r>
  <r>
    <x v="15"/>
    <d v="1899-12-30T14:40:00"/>
    <x v="12"/>
    <m/>
    <n v="6"/>
    <n v="5"/>
    <s v="Thames"/>
    <s v="2nd"/>
    <m/>
    <s v="E-C "/>
    <x v="1"/>
    <n v="100"/>
    <s v=""/>
    <n v="-100"/>
    <x v="4"/>
    <s v=""/>
    <n v="-50"/>
    <x v="1"/>
    <n v="100"/>
    <s v=""/>
    <n v="-100"/>
    <x v="0"/>
    <s v="Sat"/>
    <s v="Thames"/>
    <d v="1899-12-30T14:40:00"/>
    <s v="Mor"/>
    <s v="E-C  50"/>
    <n v="0"/>
    <n v="6"/>
    <n v="5"/>
    <s v="Thames"/>
    <s v=""/>
  </r>
  <r>
    <x v="15"/>
    <d v="1899-12-30T14:40:00"/>
    <x v="12"/>
    <m/>
    <n v="6"/>
    <n v="5"/>
    <s v="Thames"/>
    <s v="2nd"/>
    <m/>
    <s v="Nat"/>
    <x v="1"/>
    <n v="100"/>
    <s v=""/>
    <n v="-100"/>
    <x v="3"/>
    <s v=""/>
    <n v="-150"/>
    <x v="0"/>
    <s v=""/>
    <s v=""/>
    <s v=""/>
    <x v="0"/>
    <s v="Sat"/>
    <s v="Thames"/>
    <d v="1899-12-30T14:40:00"/>
    <s v="Mor"/>
    <s v="Nat 150"/>
    <n v="0"/>
    <n v="6"/>
    <n v="5"/>
    <s v="Thames"/>
    <n v="150"/>
  </r>
  <r>
    <x v="15"/>
    <d v="1899-12-30T15:20:00"/>
    <x v="12"/>
    <m/>
    <n v="7"/>
    <n v="7"/>
    <s v="Fear No Evil"/>
    <s v="3rd"/>
    <m/>
    <s v="E-C "/>
    <x v="1"/>
    <n v="100"/>
    <s v=""/>
    <n v="-100"/>
    <x v="4"/>
    <s v=""/>
    <n v="-50"/>
    <x v="0"/>
    <n v="50"/>
    <s v=""/>
    <n v="-50"/>
    <x v="0"/>
    <s v="Sat"/>
    <s v="Fear No Evil"/>
    <d v="1899-12-30T15:20:00"/>
    <s v="Mor"/>
    <s v="E-C  50"/>
    <n v="0"/>
    <n v="7"/>
    <n v="7"/>
    <s v="Fear No Evil"/>
    <n v="50"/>
  </r>
  <r>
    <x v="15"/>
    <d v="1899-12-30T16:00:00"/>
    <x v="12"/>
    <m/>
    <n v="8"/>
    <n v="6"/>
    <s v="Berkshire Breeze"/>
    <m/>
    <m/>
    <s v="E-C "/>
    <x v="1"/>
    <n v="100"/>
    <s v=""/>
    <n v="-100"/>
    <x v="0"/>
    <s v=""/>
    <n v="-100"/>
    <x v="0"/>
    <n v="100"/>
    <s v=""/>
    <n v="-100"/>
    <x v="0"/>
    <s v="Sat"/>
    <s v="Berkshire Breeze"/>
    <d v="1899-12-30T16:00:00"/>
    <s v="Mor"/>
    <s v="E-C  100"/>
    <n v="0"/>
    <n v="8"/>
    <n v="6"/>
    <s v="Berkshire Breeze"/>
    <n v="100"/>
  </r>
  <r>
    <x v="15"/>
    <d v="1899-12-30T16:20:00"/>
    <x v="0"/>
    <m/>
    <n v="9"/>
    <n v="5"/>
    <s v="Mazu"/>
    <s v="1st"/>
    <n v="4.4000000000000004"/>
    <s v="E-C "/>
    <x v="0"/>
    <n v="100"/>
    <n v="440.00000000000006"/>
    <n v="340.00000000000006"/>
    <x v="1"/>
    <n v="880.00000000000011"/>
    <n v="680.00000000000011"/>
    <x v="0"/>
    <n v="200"/>
    <n v="880.00000000000011"/>
    <n v="680.00000000000011"/>
    <x v="0"/>
    <s v="Sat"/>
    <s v="Mazu"/>
    <d v="1899-12-30T16:20:00"/>
    <s v="Ran"/>
    <s v="E-C  200"/>
    <n v="0"/>
    <n v="9"/>
    <n v="5"/>
    <s v="Mazu"/>
    <n v="200"/>
  </r>
  <r>
    <x v="15"/>
    <d v="1899-12-30T17:10:00"/>
    <x v="12"/>
    <m/>
    <n v="10"/>
    <n v="8"/>
    <s v="Namesake"/>
    <s v="1st"/>
    <n v="3.7"/>
    <s v="E-C "/>
    <x v="1"/>
    <n v="100"/>
    <n v="370"/>
    <n v="270"/>
    <x v="5"/>
    <n v="592"/>
    <n v="432"/>
    <x v="1"/>
    <n v="180"/>
    <n v="666"/>
    <n v="486"/>
    <x v="0"/>
    <s v="Sat"/>
    <s v="Namesake"/>
    <d v="1899-12-30T17:10:00"/>
    <s v="Mor"/>
    <s v="E-C  160"/>
    <n v="0"/>
    <n v="10"/>
    <n v="8"/>
    <s v="Namesake"/>
    <s v=""/>
  </r>
  <r>
    <x v="15"/>
    <d v="1899-12-30T17:10:00"/>
    <x v="12"/>
    <m/>
    <n v="10"/>
    <n v="8"/>
    <s v="Namesake"/>
    <s v="1st"/>
    <n v="3.7"/>
    <s v="Nat"/>
    <x v="1"/>
    <n v="100"/>
    <n v="370"/>
    <n v="270"/>
    <x v="1"/>
    <n v="740"/>
    <n v="540"/>
    <x v="0"/>
    <s v=""/>
    <s v=""/>
    <s v=""/>
    <x v="0"/>
    <s v="Sat"/>
    <s v="Namesake"/>
    <d v="1899-12-30T17:10:00"/>
    <s v="Mor"/>
    <s v="Nat 200"/>
    <n v="0"/>
    <n v="10"/>
    <n v="8"/>
    <s v="Namesake"/>
    <n v="200"/>
  </r>
  <r>
    <x v="15"/>
    <d v="1899-12-30T17:10:00"/>
    <x v="12"/>
    <m/>
    <n v="10"/>
    <n v="2"/>
    <s v="Prancing Spirit"/>
    <s v="2nd"/>
    <m/>
    <s v="E-C "/>
    <x v="1"/>
    <n v="100"/>
    <s v=""/>
    <n v="-100"/>
    <x v="3"/>
    <s v=""/>
    <n v="-150"/>
    <x v="0"/>
    <n v="150"/>
    <s v=""/>
    <n v="-150"/>
    <x v="0"/>
    <s v="Sat"/>
    <s v="Prancing Spirit"/>
    <d v="1899-12-30T17:10:00"/>
    <s v="Mor"/>
    <s v="E-C  150"/>
    <n v="0"/>
    <n v="10"/>
    <n v="2"/>
    <s v="Prancing Spirit"/>
    <n v="150"/>
  </r>
  <r>
    <x v="16"/>
    <d v="1899-12-30T12:05:00"/>
    <x v="0"/>
    <m/>
    <n v="2"/>
    <n v="2"/>
    <s v="Oakfield Badger"/>
    <s v="2nd"/>
    <m/>
    <s v="E-C "/>
    <x v="0"/>
    <n v="100"/>
    <s v=""/>
    <n v="-100"/>
    <x v="0"/>
    <s v=""/>
    <n v="-100"/>
    <x v="0"/>
    <n v="100"/>
    <s v=""/>
    <n v="-100"/>
    <x v="0"/>
    <s v="Sat"/>
    <s v="Oakfield Badger"/>
    <d v="1899-12-30T12:05:00"/>
    <s v="Ran"/>
    <s v="E-C  100"/>
    <n v="0"/>
    <n v="2"/>
    <n v="2"/>
    <s v="Oakfield Badger"/>
    <n v="100"/>
  </r>
  <r>
    <x v="16"/>
    <d v="1899-12-30T12:55:00"/>
    <x v="10"/>
    <m/>
    <n v="2"/>
    <n v="4"/>
    <s v="Elouyou"/>
    <s v="1st"/>
    <n v="1.7"/>
    <s v="E-C "/>
    <x v="1"/>
    <n v="100"/>
    <n v="170"/>
    <n v="70"/>
    <x v="0"/>
    <n v="170"/>
    <n v="70"/>
    <x v="1"/>
    <n v="150"/>
    <n v="255"/>
    <n v="105"/>
    <x v="0"/>
    <s v="Sat"/>
    <s v="Elouyou"/>
    <d v="1899-12-30T12:55:00"/>
    <s v="Moo"/>
    <s v="E-C  100"/>
    <n v="0"/>
    <n v="2"/>
    <n v="4"/>
    <s v="Elouyou"/>
    <s v=""/>
  </r>
  <r>
    <x v="16"/>
    <d v="1899-12-30T12:55:00"/>
    <x v="10"/>
    <m/>
    <n v="2"/>
    <n v="4"/>
    <s v="Elouyou"/>
    <s v="1st"/>
    <n v="1.7"/>
    <s v="Nat"/>
    <x v="1"/>
    <n v="100"/>
    <n v="170"/>
    <n v="70"/>
    <x v="1"/>
    <n v="340"/>
    <n v="140"/>
    <x v="0"/>
    <s v=""/>
    <s v=""/>
    <s v=""/>
    <x v="0"/>
    <s v="Sat"/>
    <s v="Elouyou"/>
    <d v="1899-12-30T12:55:00"/>
    <s v="Moo"/>
    <s v="Nat 200"/>
    <n v="0"/>
    <n v="2"/>
    <n v="4"/>
    <s v="Elouyou"/>
    <n v="200"/>
  </r>
  <r>
    <x v="16"/>
    <d v="1899-12-30T13:30:00"/>
    <x v="10"/>
    <m/>
    <n v="3"/>
    <n v="8"/>
    <s v="Happy Link"/>
    <m/>
    <m/>
    <s v="Nat"/>
    <x v="1"/>
    <n v="100"/>
    <s v=""/>
    <n v="-100"/>
    <x v="1"/>
    <s v=""/>
    <n v="-200"/>
    <x v="0"/>
    <n v="200"/>
    <s v=""/>
    <n v="-200"/>
    <x v="0"/>
    <s v="Sat"/>
    <s v="Happy Link"/>
    <d v="1899-12-30T13:30:00"/>
    <s v="Moo"/>
    <s v="Nat 200"/>
    <n v="0"/>
    <n v="3"/>
    <n v="8"/>
    <s v="Happy Link"/>
    <n v="200"/>
  </r>
  <r>
    <x v="16"/>
    <d v="1899-12-30T14:05:00"/>
    <x v="10"/>
    <m/>
    <n v="4"/>
    <n v="5"/>
    <s v="Gitalong"/>
    <s v="2nd"/>
    <m/>
    <s v="E-C "/>
    <x v="1"/>
    <n v="100"/>
    <s v=""/>
    <n v="-100"/>
    <x v="4"/>
    <s v=""/>
    <n v="-50"/>
    <x v="0"/>
    <n v="50"/>
    <s v=""/>
    <n v="-50"/>
    <x v="0"/>
    <s v="Sat"/>
    <s v="Gitalong"/>
    <d v="1899-12-30T14:05:00"/>
    <s v="Moo"/>
    <s v="E-C  50"/>
    <n v="0"/>
    <n v="4"/>
    <n v="5"/>
    <s v="Gitalong"/>
    <n v="50"/>
  </r>
  <r>
    <x v="16"/>
    <d v="1899-12-30T14:05:00"/>
    <x v="10"/>
    <m/>
    <n v="4"/>
    <n v="3"/>
    <s v="New York Lustre"/>
    <s v="1st"/>
    <n v="2.5"/>
    <s v="E-C "/>
    <x v="1"/>
    <n v="100"/>
    <n v="250"/>
    <n v="150"/>
    <x v="0"/>
    <n v="250"/>
    <n v="150"/>
    <x v="0"/>
    <n v="100"/>
    <n v="250"/>
    <n v="150"/>
    <x v="0"/>
    <s v="Sat"/>
    <s v="New York Lustre"/>
    <d v="1899-12-30T14:05:00"/>
    <s v="Moo"/>
    <s v="E-C  100"/>
    <n v="0"/>
    <n v="4"/>
    <n v="3"/>
    <s v="New York Lustre"/>
    <n v="100"/>
  </r>
  <r>
    <x v="16"/>
    <d v="1899-12-30T14:40:00"/>
    <x v="10"/>
    <m/>
    <n v="5"/>
    <n v="2"/>
    <s v="Nicolini Vito"/>
    <m/>
    <m/>
    <s v="E-C "/>
    <x v="1"/>
    <n v="100"/>
    <s v=""/>
    <n v="-100"/>
    <x v="0"/>
    <s v=""/>
    <n v="-100"/>
    <x v="0"/>
    <n v="100"/>
    <s v=""/>
    <n v="-100"/>
    <x v="0"/>
    <s v="Sat"/>
    <s v="Nicolini Vito"/>
    <d v="1899-12-30T14:40:00"/>
    <s v="Moo"/>
    <s v="E-C  100"/>
    <n v="0"/>
    <n v="5"/>
    <n v="2"/>
    <s v="Nicolini Vito"/>
    <n v="100"/>
  </r>
  <r>
    <x v="16"/>
    <d v="1899-12-30T15:35:00"/>
    <x v="0"/>
    <m/>
    <n v="8"/>
    <n v="3"/>
    <s v="Ducasse"/>
    <m/>
    <m/>
    <s v="E-C "/>
    <x v="0"/>
    <n v="100"/>
    <s v=""/>
    <n v="-100"/>
    <x v="0"/>
    <s v=""/>
    <n v="-100"/>
    <x v="0"/>
    <n v="100"/>
    <s v=""/>
    <n v="-100"/>
    <x v="0"/>
    <s v="Sat"/>
    <s v="Ducasse"/>
    <d v="1899-12-30T15:35:00"/>
    <s v="Ran"/>
    <s v="E-C  100"/>
    <n v="0"/>
    <n v="8"/>
    <n v="3"/>
    <s v="Ducasse"/>
    <n v="100"/>
  </r>
  <r>
    <x v="16"/>
    <d v="1899-12-30T16:30:00"/>
    <x v="10"/>
    <m/>
    <n v="8"/>
    <n v="4"/>
    <s v="Khor"/>
    <m/>
    <m/>
    <s v="E-C "/>
    <x v="1"/>
    <n v="100"/>
    <s v=""/>
    <n v="-100"/>
    <x v="0"/>
    <s v=""/>
    <n v="-100"/>
    <x v="0"/>
    <n v="100"/>
    <s v=""/>
    <n v="-100"/>
    <x v="0"/>
    <s v="Sat"/>
    <s v="Khor"/>
    <d v="1899-12-30T16:30:00"/>
    <s v="Moo"/>
    <s v="E-C  100"/>
    <n v="0"/>
    <n v="8"/>
    <n v="4"/>
    <s v="Khor"/>
    <n v="100"/>
  </r>
  <r>
    <x v="16"/>
    <d v="1899-12-30T16:30:00"/>
    <x v="10"/>
    <m/>
    <n v="8"/>
    <n v="7"/>
    <s v="Roguery"/>
    <m/>
    <m/>
    <s v="E-C "/>
    <x v="1"/>
    <n v="100"/>
    <s v=""/>
    <n v="-100"/>
    <x v="4"/>
    <s v=""/>
    <n v="-50"/>
    <x v="0"/>
    <n v="50"/>
    <s v=""/>
    <n v="-50"/>
    <x v="0"/>
    <s v="Sat"/>
    <s v="Roguery"/>
    <d v="1899-12-30T16:30:00"/>
    <s v="Moo"/>
    <s v="E-C  50"/>
    <n v="0"/>
    <n v="8"/>
    <n v="7"/>
    <s v="Roguery"/>
    <n v="50"/>
  </r>
  <r>
    <x v="16"/>
    <d v="1899-12-30T17:10:00"/>
    <x v="10"/>
    <m/>
    <n v="9"/>
    <n v="8"/>
    <s v="Waimarie"/>
    <s v="1st"/>
    <n v="3"/>
    <s v="E-C "/>
    <x v="1"/>
    <n v="100"/>
    <n v="300"/>
    <n v="200"/>
    <x v="3"/>
    <n v="450"/>
    <n v="300"/>
    <x v="0"/>
    <n v="150"/>
    <n v="450"/>
    <n v="300"/>
    <x v="0"/>
    <s v="Sat"/>
    <s v="Waimarie"/>
    <d v="1899-12-30T17:10:00"/>
    <s v="Moo"/>
    <s v="E-C  150"/>
    <n v="0"/>
    <n v="9"/>
    <n v="8"/>
    <s v="Waimarie"/>
    <n v="150"/>
  </r>
  <r>
    <x v="17"/>
    <d v="1899-12-30T12:38:00"/>
    <x v="4"/>
    <m/>
    <n v="2"/>
    <n v="4"/>
    <s v="Floozie"/>
    <s v="1st"/>
    <n v="1.6"/>
    <s v="Nat"/>
    <x v="2"/>
    <n v="100"/>
    <n v="160"/>
    <n v="60"/>
    <x v="0"/>
    <n v="160"/>
    <n v="60"/>
    <x v="0"/>
    <n v="100"/>
    <n v="160"/>
    <n v="60"/>
    <x v="0"/>
    <s v="Sat"/>
    <s v="Floozie"/>
    <d v="1899-12-30T12:38:00"/>
    <s v="Eag"/>
    <s v="Nat 100"/>
    <n v="0"/>
    <n v="2"/>
    <n v="4"/>
    <s v="Floozie"/>
    <n v="100"/>
  </r>
  <r>
    <x v="17"/>
    <d v="1899-12-30T12:45:00"/>
    <x v="9"/>
    <m/>
    <n v="2"/>
    <n v="5"/>
    <s v="Smart Little Miss"/>
    <s v="Ntd"/>
    <m/>
    <s v="E-C "/>
    <x v="1"/>
    <n v="100"/>
    <s v=""/>
    <n v="-100"/>
    <x v="0"/>
    <s v=""/>
    <n v="-100"/>
    <x v="0"/>
    <n v="100"/>
    <s v=""/>
    <n v="-100"/>
    <x v="0"/>
    <s v="Sat"/>
    <s v="Smart Little Miss"/>
    <d v="1899-12-30T12:45:00"/>
    <s v="Cau"/>
    <s v="E-C  100"/>
    <n v="0"/>
    <n v="2"/>
    <n v="5"/>
    <s v="Smart Little Miss"/>
    <n v="100"/>
  </r>
  <r>
    <x v="17"/>
    <d v="1899-12-30T13:20:00"/>
    <x v="9"/>
    <m/>
    <n v="3"/>
    <n v="3"/>
    <s v="Scampi"/>
    <m/>
    <m/>
    <s v="E-C "/>
    <x v="1"/>
    <n v="100"/>
    <s v=""/>
    <n v="-100"/>
    <x v="4"/>
    <s v=""/>
    <n v="-50"/>
    <x v="0"/>
    <n v="50"/>
    <s v=""/>
    <n v="-50"/>
    <x v="0"/>
    <s v="Sat"/>
    <s v="Scampi"/>
    <d v="1899-12-30T13:20:00"/>
    <s v="Cau"/>
    <s v="E-C  50"/>
    <n v="0"/>
    <n v="3"/>
    <n v="3"/>
    <s v="Scampi"/>
    <n v="50"/>
  </r>
  <r>
    <x v="17"/>
    <d v="1899-12-30T13:48:00"/>
    <x v="4"/>
    <m/>
    <n v="4"/>
    <n v="9"/>
    <s v="Demon Darb"/>
    <m/>
    <m/>
    <s v="Nat"/>
    <x v="2"/>
    <n v="100"/>
    <s v=""/>
    <n v="-100"/>
    <x v="0"/>
    <s v=""/>
    <n v="-100"/>
    <x v="0"/>
    <n v="100"/>
    <s v=""/>
    <n v="-100"/>
    <x v="0"/>
    <s v="Sat"/>
    <s v="Demon Darb"/>
    <d v="1899-12-30T13:48:00"/>
    <s v="Eag"/>
    <s v="Nat 100"/>
    <n v="0"/>
    <n v="4"/>
    <n v="9"/>
    <s v="Demon Darb"/>
    <n v="100"/>
  </r>
  <r>
    <x v="17"/>
    <d v="1899-12-30T13:55:00"/>
    <x v="9"/>
    <m/>
    <n v="4"/>
    <n v="7"/>
    <s v="Sugar Coat"/>
    <m/>
    <m/>
    <s v="Nat"/>
    <x v="1"/>
    <n v="100"/>
    <s v=""/>
    <n v="-100"/>
    <x v="0"/>
    <s v=""/>
    <n v="-100"/>
    <x v="0"/>
    <n v="100"/>
    <s v=""/>
    <n v="-100"/>
    <x v="0"/>
    <s v="Sat"/>
    <s v="Sugar Coat"/>
    <d v="1899-12-30T13:55:00"/>
    <s v="Cau"/>
    <s v="Nat 100"/>
    <n v="0"/>
    <n v="4"/>
    <n v="7"/>
    <s v="Sugar Coat"/>
    <n v="100"/>
  </r>
  <r>
    <x v="17"/>
    <d v="1899-12-30T14:23:00"/>
    <x v="4"/>
    <m/>
    <n v="5"/>
    <n v="11"/>
    <s v="Anemacore"/>
    <m/>
    <m/>
    <s v="Nat"/>
    <x v="2"/>
    <n v="100"/>
    <s v=""/>
    <n v="-100"/>
    <x v="0"/>
    <s v=""/>
    <n v="-100"/>
    <x v="0"/>
    <n v="100"/>
    <s v=""/>
    <n v="-100"/>
    <x v="0"/>
    <s v="Sat"/>
    <s v="Anemacore"/>
    <d v="1899-12-30T14:23:00"/>
    <s v="Eag"/>
    <s v="Nat 100"/>
    <n v="0"/>
    <n v="5"/>
    <n v="11"/>
    <s v="Anemacore"/>
    <n v="100"/>
  </r>
  <r>
    <x v="17"/>
    <d v="1899-12-30T14:30:00"/>
    <x v="9"/>
    <m/>
    <n v="5"/>
    <n v="7"/>
    <s v="Perilous Fighter"/>
    <m/>
    <m/>
    <s v="E-C "/>
    <x v="1"/>
    <n v="100"/>
    <s v=""/>
    <n v="-100"/>
    <x v="4"/>
    <s v=""/>
    <n v="-50"/>
    <x v="0"/>
    <n v="50"/>
    <s v=""/>
    <n v="-50"/>
    <x v="0"/>
    <s v="Sat"/>
    <s v="Perilous Fighter"/>
    <d v="1899-12-30T14:30:00"/>
    <s v="Cau"/>
    <s v="E-C  50"/>
    <n v="0"/>
    <n v="5"/>
    <n v="7"/>
    <s v="Perilous Fighter"/>
    <n v="50"/>
  </r>
  <r>
    <x v="17"/>
    <d v="1899-12-30T15:05:00"/>
    <x v="9"/>
    <m/>
    <n v="6"/>
    <n v="3"/>
    <s v="Immediacy"/>
    <s v="1st"/>
    <n v="1.7"/>
    <s v="E-C "/>
    <x v="1"/>
    <n v="100"/>
    <n v="170"/>
    <n v="70"/>
    <x v="1"/>
    <n v="340"/>
    <n v="140"/>
    <x v="0"/>
    <n v="200"/>
    <n v="340"/>
    <n v="140"/>
    <x v="0"/>
    <s v="Sat"/>
    <s v="Immediacy"/>
    <d v="1899-12-30T15:05:00"/>
    <s v="Cau"/>
    <s v="E-C  200"/>
    <n v="0"/>
    <n v="6"/>
    <n v="3"/>
    <s v="Immediacy"/>
    <n v="200"/>
  </r>
  <r>
    <x v="17"/>
    <d v="1899-12-30T15:25:00"/>
    <x v="13"/>
    <m/>
    <n v="8"/>
    <n v="12"/>
    <s v="Matcha Latte"/>
    <m/>
    <m/>
    <s v="E-C "/>
    <x v="0"/>
    <n v="100"/>
    <s v=""/>
    <n v="-100"/>
    <x v="0"/>
    <s v=""/>
    <n v="-100"/>
    <x v="0"/>
    <n v="100"/>
    <s v=""/>
    <n v="-100"/>
    <x v="0"/>
    <s v="Sat"/>
    <s v="Matcha Latte"/>
    <d v="1899-12-30T15:25:00"/>
    <s v="Haw"/>
    <s v="E-C  100"/>
    <n v="0"/>
    <n v="8"/>
    <n v="12"/>
    <s v="Matcha Latte"/>
    <n v="100"/>
  </r>
  <r>
    <x v="17"/>
    <d v="1899-12-30T16:20:00"/>
    <x v="9"/>
    <m/>
    <n v="8"/>
    <n v="2"/>
    <s v="Regal Zeus"/>
    <m/>
    <m/>
    <s v="E-C "/>
    <x v="1"/>
    <n v="100"/>
    <s v=""/>
    <n v="-100"/>
    <x v="3"/>
    <s v=""/>
    <n v="-150"/>
    <x v="0"/>
    <n v="150"/>
    <s v=""/>
    <n v="-150"/>
    <x v="0"/>
    <s v="Sat"/>
    <s v="Regal Zeus"/>
    <d v="1899-12-30T16:20:00"/>
    <s v="Cau"/>
    <s v="E-C  150"/>
    <n v="0"/>
    <n v="8"/>
    <n v="2"/>
    <s v="Regal Zeus"/>
    <n v="150"/>
  </r>
  <r>
    <x v="17"/>
    <d v="1899-12-30T16:45:00"/>
    <x v="13"/>
    <m/>
    <n v="10"/>
    <n v="7"/>
    <s v="Gallant Star"/>
    <s v="2nd"/>
    <m/>
    <s v="E-C "/>
    <x v="0"/>
    <n v="100"/>
    <s v=""/>
    <n v="-100"/>
    <x v="3"/>
    <s v=""/>
    <n v="-150"/>
    <x v="0"/>
    <n v="150"/>
    <s v=""/>
    <n v="-150"/>
    <x v="0"/>
    <s v="Sat"/>
    <s v="Gallant Star"/>
    <d v="1899-12-30T16:45:00"/>
    <s v="Haw"/>
    <s v="E-C  150"/>
    <n v="0"/>
    <n v="10"/>
    <n v="7"/>
    <s v="Gallant Star"/>
    <n v="150"/>
  </r>
  <r>
    <x v="17"/>
    <d v="1899-12-30T16:55:00"/>
    <x v="9"/>
    <m/>
    <n v="9"/>
    <n v="7"/>
    <s v="Hughes"/>
    <s v="3rd"/>
    <m/>
    <s v="E-C "/>
    <x v="1"/>
    <n v="100"/>
    <s v=""/>
    <n v="-100"/>
    <x v="0"/>
    <s v=""/>
    <n v="-100"/>
    <x v="0"/>
    <n v="100"/>
    <s v=""/>
    <n v="-100"/>
    <x v="0"/>
    <s v="Sat"/>
    <s v="Hughes"/>
    <d v="1899-12-30T16:55:00"/>
    <s v="Cau"/>
    <s v="E-C  100"/>
    <n v="0"/>
    <n v="9"/>
    <n v="7"/>
    <s v="Hughes"/>
    <n v="100"/>
  </r>
  <r>
    <x v="18"/>
    <d v="1899-12-30T12:40:00"/>
    <x v="9"/>
    <m/>
    <n v="2"/>
    <n v="6"/>
    <s v="Fernao"/>
    <s v="1st"/>
    <n v="3.3"/>
    <s v="E-C "/>
    <x v="1"/>
    <n v="100"/>
    <n v="330"/>
    <n v="230"/>
    <x v="0"/>
    <n v="330"/>
    <n v="230"/>
    <x v="0"/>
    <n v="100"/>
    <n v="330"/>
    <n v="230"/>
    <x v="0"/>
    <s v="Sat"/>
    <s v="Fernao"/>
    <d v="1899-12-30T12:40:00"/>
    <s v="Cau"/>
    <s v="E-C  100"/>
    <n v="0"/>
    <n v="2"/>
    <n v="6"/>
    <s v="Fernao"/>
    <n v="100"/>
  </r>
  <r>
    <x v="18"/>
    <d v="1899-12-30T12:40:00"/>
    <x v="9"/>
    <m/>
    <n v="2"/>
    <n v="1"/>
    <s v="Ziryab"/>
    <s v="3rd"/>
    <m/>
    <s v="E-C "/>
    <x v="1"/>
    <n v="100"/>
    <s v=""/>
    <n v="-100"/>
    <x v="3"/>
    <s v=""/>
    <n v="-150"/>
    <x v="0"/>
    <n v="150"/>
    <s v=""/>
    <n v="-150"/>
    <x v="0"/>
    <s v="Sat"/>
    <s v="Ziryab"/>
    <d v="1899-12-30T12:40:00"/>
    <s v="Cau"/>
    <s v="E-C  150"/>
    <n v="0"/>
    <n v="2"/>
    <n v="1"/>
    <s v="Ziryab"/>
    <n v="150"/>
  </r>
  <r>
    <x v="18"/>
    <d v="1899-12-30T13:00:00"/>
    <x v="14"/>
    <m/>
    <n v="4"/>
    <n v="2"/>
    <s v="Enter The Dragon"/>
    <s v="1st"/>
    <n v="11"/>
    <s v="E-C "/>
    <x v="0"/>
    <n v="100"/>
    <n v="1100"/>
    <n v="1000"/>
    <x v="0"/>
    <n v="1100"/>
    <n v="1000"/>
    <x v="0"/>
    <n v="100"/>
    <n v="1100"/>
    <n v="1000"/>
    <x v="0"/>
    <s v="Sat"/>
    <s v="Enter The Dragon"/>
    <d v="1899-12-30T13:00:00"/>
    <s v="Gos"/>
    <s v="E-C  100"/>
    <n v="0"/>
    <n v="4"/>
    <n v="2"/>
    <s v="Enter The Dragon"/>
    <n v="100"/>
  </r>
  <r>
    <x v="18"/>
    <d v="1899-12-30T13:35:00"/>
    <x v="14"/>
    <m/>
    <n v="5"/>
    <n v="14"/>
    <s v="Mr Buster"/>
    <m/>
    <m/>
    <s v="Nat"/>
    <x v="0"/>
    <n v="100"/>
    <s v=""/>
    <n v="-100"/>
    <x v="3"/>
    <s v=""/>
    <n v="-150"/>
    <x v="0"/>
    <n v="150"/>
    <s v=""/>
    <n v="-150"/>
    <x v="0"/>
    <s v="Sat"/>
    <s v="Mr Buster"/>
    <d v="1899-12-30T13:35:00"/>
    <s v="Gos"/>
    <s v="Nat 150"/>
    <n v="0"/>
    <n v="5"/>
    <n v="14"/>
    <s v="Mr Buster"/>
    <n v="150"/>
  </r>
  <r>
    <x v="18"/>
    <d v="1899-12-30T13:50:00"/>
    <x v="9"/>
    <m/>
    <n v="4"/>
    <n v="6"/>
    <s v="Madiyya"/>
    <s v="1st"/>
    <n v="2.1"/>
    <s v="Nat"/>
    <x v="1"/>
    <n v="100"/>
    <n v="210"/>
    <n v="110"/>
    <x v="0"/>
    <n v="210"/>
    <n v="110"/>
    <x v="1"/>
    <n v="110"/>
    <n v="231"/>
    <n v="121"/>
    <x v="0"/>
    <s v="Sat"/>
    <s v="Madiyya"/>
    <d v="1899-12-30T13:50:00"/>
    <s v="Cau"/>
    <s v="Nat 100"/>
    <n v="0"/>
    <n v="4"/>
    <n v="6"/>
    <s v="Madiyya"/>
    <s v=""/>
  </r>
  <r>
    <x v="18"/>
    <d v="1899-12-30T13:50:00"/>
    <x v="9"/>
    <m/>
    <n v="4"/>
    <n v="6"/>
    <s v="Madiyya"/>
    <s v="1st"/>
    <n v="2.1"/>
    <s v="E-C "/>
    <x v="1"/>
    <n v="100"/>
    <n v="210"/>
    <n v="110"/>
    <x v="2"/>
    <n v="252"/>
    <n v="132"/>
    <x v="0"/>
    <s v=""/>
    <s v=""/>
    <s v=""/>
    <x v="0"/>
    <s v="Sat"/>
    <s v="Madiyya"/>
    <d v="1899-12-30T13:50:00"/>
    <s v="Cau"/>
    <s v="E-C  120"/>
    <n v="0"/>
    <n v="4"/>
    <n v="6"/>
    <s v="Madiyya"/>
    <n v="120"/>
  </r>
  <r>
    <x v="18"/>
    <d v="1899-12-30T15:20:00"/>
    <x v="14"/>
    <m/>
    <n v="8"/>
    <n v="10"/>
    <s v="Know Thyself"/>
    <s v="1st"/>
    <n v="3"/>
    <s v="E-C "/>
    <x v="0"/>
    <n v="100"/>
    <n v="300"/>
    <n v="200"/>
    <x v="3"/>
    <n v="450"/>
    <n v="300"/>
    <x v="0"/>
    <n v="150"/>
    <n v="450"/>
    <n v="300"/>
    <x v="0"/>
    <s v="Sat"/>
    <s v="Know Thyself"/>
    <d v="1899-12-30T15:20:00"/>
    <s v="Gos"/>
    <s v="E-C  150"/>
    <n v="0"/>
    <n v="8"/>
    <n v="10"/>
    <s v="Know Thyself"/>
    <n v="150"/>
  </r>
  <r>
    <x v="18"/>
    <d v="1899-12-30T16:00:00"/>
    <x v="14"/>
    <m/>
    <n v="9"/>
    <n v="15"/>
    <s v="Accredited"/>
    <m/>
    <m/>
    <s v="E-C "/>
    <x v="0"/>
    <n v="100"/>
    <s v=""/>
    <n v="-100"/>
    <x v="0"/>
    <s v=""/>
    <n v="-100"/>
    <x v="0"/>
    <n v="100"/>
    <s v=""/>
    <n v="-100"/>
    <x v="0"/>
    <s v="Sat"/>
    <s v="Accredited"/>
    <d v="1899-12-30T16:00:00"/>
    <s v="Gos"/>
    <s v="E-C  100"/>
    <n v="0"/>
    <n v="9"/>
    <n v="15"/>
    <s v="Accredited"/>
    <n v="100"/>
  </r>
  <r>
    <x v="18"/>
    <d v="1899-12-30T16:15:00"/>
    <x v="9"/>
    <m/>
    <n v="8"/>
    <n v="8"/>
    <s v="War Machine"/>
    <s v="1st"/>
    <n v="2.2999999999999998"/>
    <s v="E-C "/>
    <x v="1"/>
    <n v="100"/>
    <n v="229.99999999999997"/>
    <n v="129.99999999999997"/>
    <x v="0"/>
    <n v="229.99999999999997"/>
    <n v="129.99999999999997"/>
    <x v="0"/>
    <n v="100"/>
    <n v="229.99999999999997"/>
    <n v="129.99999999999997"/>
    <x v="0"/>
    <s v="Sat"/>
    <s v="War Machine"/>
    <d v="1899-12-30T16:15:00"/>
    <s v="Cau"/>
    <s v="E-C  100"/>
    <n v="0"/>
    <n v="8"/>
    <n v="8"/>
    <s v="War Machine"/>
    <n v="100"/>
  </r>
  <r>
    <x v="18"/>
    <d v="1899-12-30T16:40:00"/>
    <x v="14"/>
    <m/>
    <n v="10"/>
    <n v="10"/>
    <s v="Raikkonen"/>
    <s v="1st"/>
    <n v="2.8"/>
    <s v="E-C "/>
    <x v="0"/>
    <n v="100"/>
    <n v="280"/>
    <n v="180"/>
    <x v="3"/>
    <n v="420"/>
    <n v="270"/>
    <x v="0"/>
    <n v="150"/>
    <n v="420"/>
    <n v="270"/>
    <x v="0"/>
    <s v="Sat"/>
    <s v="Raikkonen"/>
    <d v="1899-12-30T16:40:00"/>
    <s v="Gos"/>
    <s v="E-C  150"/>
    <n v="0"/>
    <n v="10"/>
    <n v="10"/>
    <s v="Raikkonen"/>
    <n v="150"/>
  </r>
  <r>
    <x v="19"/>
    <d v="1899-12-30T11:05:00"/>
    <x v="15"/>
    <m/>
    <n v="1"/>
    <n v="5"/>
    <s v="Jumeirah Beach"/>
    <m/>
    <m/>
    <s v="E-C "/>
    <x v="0"/>
    <n v="100"/>
    <s v=""/>
    <n v="-100"/>
    <x v="3"/>
    <s v=""/>
    <n v="-150"/>
    <x v="0"/>
    <n v="150"/>
    <s v=""/>
    <n v="-150"/>
    <x v="0"/>
    <s v="Sat"/>
    <s v="Jumeirah Beach"/>
    <d v="1899-12-30T11:05:00"/>
    <s v="Sco"/>
    <s v="E-C  150"/>
    <n v="0"/>
    <n v="1"/>
    <n v="5"/>
    <s v="Jumeirah Beach"/>
    <n v="150"/>
  </r>
  <r>
    <x v="19"/>
    <d v="1899-12-30T11:55:00"/>
    <x v="2"/>
    <m/>
    <n v="1"/>
    <n v="5"/>
    <s v="Madame Maserati"/>
    <s v="1st"/>
    <n v="13"/>
    <s v="Nat"/>
    <x v="1"/>
    <n v="100"/>
    <n v="1300"/>
    <n v="1200"/>
    <x v="0"/>
    <n v="1300"/>
    <n v="1200"/>
    <x v="0"/>
    <n v="100"/>
    <n v="1300"/>
    <n v="1200"/>
    <x v="0"/>
    <s v="Sat"/>
    <s v="Madame Maserati"/>
    <d v="1899-12-30T11:55:00"/>
    <s v="Fle"/>
    <s v="Nat 100"/>
    <n v="0"/>
    <n v="1"/>
    <n v="5"/>
    <s v="Madame Maserati"/>
    <n v="100"/>
  </r>
  <r>
    <x v="19"/>
    <d v="1899-12-30T12:50:00"/>
    <x v="15"/>
    <m/>
    <n v="4"/>
    <n v="5"/>
    <s v="Oh Diamond Lil"/>
    <s v="1st"/>
    <n v="2.9"/>
    <s v="E-C "/>
    <x v="0"/>
    <n v="100"/>
    <n v="290"/>
    <n v="190"/>
    <x v="1"/>
    <n v="580"/>
    <n v="380"/>
    <x v="0"/>
    <n v="200"/>
    <n v="580"/>
    <n v="380"/>
    <x v="0"/>
    <s v="Sat"/>
    <s v="Oh Diamond Lil"/>
    <d v="1899-12-30T12:50:00"/>
    <s v="Sco"/>
    <s v="E-C  200"/>
    <n v="0"/>
    <n v="4"/>
    <n v="5"/>
    <s v="Oh Diamond Lil"/>
    <n v="200"/>
  </r>
  <r>
    <x v="19"/>
    <d v="1899-12-30T13:40:00"/>
    <x v="2"/>
    <m/>
    <n v="4"/>
    <n v="2"/>
    <s v="Nostringsattached"/>
    <m/>
    <m/>
    <s v="Nat"/>
    <x v="1"/>
    <n v="100"/>
    <s v=""/>
    <n v="-100"/>
    <x v="0"/>
    <s v=""/>
    <n v="-100"/>
    <x v="0"/>
    <n v="100"/>
    <s v=""/>
    <n v="-100"/>
    <x v="0"/>
    <s v="Sat"/>
    <s v="Nostringsattached"/>
    <d v="1899-12-30T13:40:00"/>
    <s v="Fle"/>
    <s v="Nat 100"/>
    <n v="0"/>
    <n v="4"/>
    <n v="2"/>
    <s v="Nostringsattached"/>
    <n v="100"/>
  </r>
  <r>
    <x v="19"/>
    <d v="1899-12-30T14:00:00"/>
    <x v="15"/>
    <m/>
    <n v="6"/>
    <n v="6"/>
    <s v="Zealously"/>
    <s v="1st"/>
    <n v="3.9"/>
    <s v="E-C "/>
    <x v="0"/>
    <n v="100"/>
    <n v="390"/>
    <n v="290"/>
    <x v="3"/>
    <n v="585"/>
    <n v="435"/>
    <x v="1"/>
    <n v="150"/>
    <n v="585"/>
    <n v="435"/>
    <x v="0"/>
    <s v="Sat"/>
    <s v="Zealously"/>
    <d v="1899-12-30T14:00:00"/>
    <s v="Sco"/>
    <s v="E-C  150"/>
    <n v="0"/>
    <n v="6"/>
    <n v="6"/>
    <s v="Zealously"/>
    <s v=""/>
  </r>
  <r>
    <x v="19"/>
    <d v="1899-12-30T14:00:00"/>
    <x v="15"/>
    <m/>
    <n v="6"/>
    <n v="6"/>
    <s v="Zealously"/>
    <s v="1st"/>
    <n v="3.9"/>
    <s v="Nat"/>
    <x v="0"/>
    <n v="100"/>
    <n v="390"/>
    <n v="290"/>
    <x v="3"/>
    <n v="585"/>
    <n v="435"/>
    <x v="0"/>
    <s v=""/>
    <s v=""/>
    <s v=""/>
    <x v="0"/>
    <s v="Sat"/>
    <s v="Zealously"/>
    <d v="1899-12-30T14:00:00"/>
    <s v="Sco"/>
    <s v="Nat 150"/>
    <n v="0"/>
    <n v="6"/>
    <n v="6"/>
    <s v="Zealously"/>
    <n v="150"/>
  </r>
  <r>
    <x v="19"/>
    <d v="1899-12-30T14:50:00"/>
    <x v="2"/>
    <m/>
    <n v="6"/>
    <n v="11"/>
    <s v="King Zephyr"/>
    <m/>
    <m/>
    <s v="Nat"/>
    <x v="1"/>
    <n v="100"/>
    <s v=""/>
    <n v="-100"/>
    <x v="0"/>
    <s v=""/>
    <n v="-100"/>
    <x v="0"/>
    <n v="100"/>
    <s v=""/>
    <n v="-100"/>
    <x v="0"/>
    <s v="Sat"/>
    <s v="King Zephyr"/>
    <d v="1899-12-30T14:50:00"/>
    <s v="Fle"/>
    <s v="Nat 100"/>
    <n v="0"/>
    <n v="6"/>
    <n v="11"/>
    <s v="King Zephyr"/>
    <n v="100"/>
  </r>
  <r>
    <x v="19"/>
    <d v="1899-12-30T15:10:00"/>
    <x v="15"/>
    <m/>
    <n v="8"/>
    <n v="10"/>
    <s v="The Novelist"/>
    <s v="2nd"/>
    <m/>
    <s v="E-C "/>
    <x v="0"/>
    <n v="100"/>
    <s v=""/>
    <n v="-100"/>
    <x v="0"/>
    <s v=""/>
    <n v="-100"/>
    <x v="0"/>
    <n v="100"/>
    <s v=""/>
    <n v="-100"/>
    <x v="0"/>
    <s v="Sat"/>
    <s v="The Novelist"/>
    <d v="1899-12-30T15:10:00"/>
    <s v="Sco"/>
    <s v="E-C  100"/>
    <n v="0"/>
    <n v="8"/>
    <n v="10"/>
    <s v="The Novelist"/>
    <n v="100"/>
  </r>
  <r>
    <x v="19"/>
    <d v="1899-12-30T16:10:00"/>
    <x v="2"/>
    <m/>
    <n v="8"/>
    <n v="11"/>
    <s v="Hellsing"/>
    <m/>
    <m/>
    <s v="Nat"/>
    <x v="1"/>
    <n v="100"/>
    <s v=""/>
    <n v="-100"/>
    <x v="0"/>
    <s v=""/>
    <n v="-100"/>
    <x v="0"/>
    <n v="100"/>
    <s v=""/>
    <n v="-100"/>
    <x v="0"/>
    <s v="Sat"/>
    <s v="Hellsing"/>
    <d v="1899-12-30T16:10:00"/>
    <s v="Fle"/>
    <s v="Nat 100"/>
    <n v="0"/>
    <n v="8"/>
    <n v="11"/>
    <s v="Hellsing"/>
    <n v="100"/>
  </r>
  <r>
    <x v="19"/>
    <d v="1899-12-30T16:30:00"/>
    <x v="15"/>
    <m/>
    <n v="10"/>
    <n v="16"/>
    <s v="Gallant Star"/>
    <m/>
    <m/>
    <s v="E-C "/>
    <x v="0"/>
    <n v="100"/>
    <s v=""/>
    <n v="-100"/>
    <x v="3"/>
    <s v=""/>
    <n v="-150"/>
    <x v="0"/>
    <n v="150"/>
    <s v=""/>
    <n v="-150"/>
    <x v="0"/>
    <s v="Sat"/>
    <s v="Gallant Star"/>
    <d v="1899-12-30T16:30:00"/>
    <s v="Sco"/>
    <s v="E-C  150"/>
    <n v="0"/>
    <n v="10"/>
    <n v="16"/>
    <s v="Gallant Star"/>
    <n v="150"/>
  </r>
  <r>
    <x v="20"/>
    <d v="1899-12-30T11:43:00"/>
    <x v="7"/>
    <m/>
    <n v="1"/>
    <n v="10"/>
    <s v="Bews"/>
    <m/>
    <m/>
    <s v="Nat"/>
    <x v="2"/>
    <n v="100"/>
    <s v=""/>
    <n v="-100"/>
    <x v="0"/>
    <s v=""/>
    <n v="-100"/>
    <x v="0"/>
    <n v="100"/>
    <s v=""/>
    <n v="-100"/>
    <x v="0"/>
    <s v="Sat"/>
    <s v="Bews"/>
    <d v="1899-12-30T11:43:00"/>
    <s v="Doo"/>
    <s v="Nat 100"/>
    <n v="0"/>
    <n v="1"/>
    <n v="10"/>
    <s v="Bews"/>
    <n v="100"/>
  </r>
  <r>
    <x v="20"/>
    <d v="1899-12-30T13:00:00"/>
    <x v="8"/>
    <m/>
    <n v="3"/>
    <n v="12"/>
    <s v="Sephia"/>
    <m/>
    <m/>
    <s v="Nat"/>
    <x v="1"/>
    <n v="100"/>
    <s v=""/>
    <n v="-100"/>
    <x v="0"/>
    <s v=""/>
    <n v="-100"/>
    <x v="0"/>
    <n v="100"/>
    <s v=""/>
    <n v="-100"/>
    <x v="0"/>
    <s v="Sat"/>
    <s v="Sephia"/>
    <d v="1899-12-30T13:00:00"/>
    <s v="San"/>
    <s v="Nat 100"/>
    <n v="0"/>
    <n v="3"/>
    <n v="12"/>
    <s v="Sephia"/>
    <n v="100"/>
  </r>
  <r>
    <x v="20"/>
    <d v="1899-12-30T13:28:00"/>
    <x v="7"/>
    <m/>
    <n v="4"/>
    <n v="7"/>
    <s v="Appin Girl"/>
    <m/>
    <m/>
    <s v="Nat"/>
    <x v="2"/>
    <n v="100"/>
    <s v=""/>
    <n v="-100"/>
    <x v="0"/>
    <s v=""/>
    <n v="-100"/>
    <x v="0"/>
    <n v="100"/>
    <s v=""/>
    <n v="-100"/>
    <x v="0"/>
    <s v="Sat"/>
    <s v="Appin Girl"/>
    <d v="1899-12-30T13:28:00"/>
    <s v="Doo"/>
    <s v="Nat 100"/>
    <n v="0"/>
    <n v="4"/>
    <n v="7"/>
    <s v="Appin Girl"/>
    <n v="100"/>
  </r>
  <r>
    <x v="20"/>
    <d v="1899-12-30T14:10:00"/>
    <x v="8"/>
    <m/>
    <n v="5"/>
    <n v="11"/>
    <s v="Changing Colours"/>
    <s v="2nd"/>
    <m/>
    <s v="E-C "/>
    <x v="1"/>
    <n v="100"/>
    <s v=""/>
    <n v="-100"/>
    <x v="0"/>
    <s v=""/>
    <n v="-100"/>
    <x v="1"/>
    <n v="100"/>
    <s v=""/>
    <n v="-100"/>
    <x v="0"/>
    <s v="Sat"/>
    <s v="Changing Colours"/>
    <d v="1899-12-30T14:10:00"/>
    <s v="San"/>
    <s v="E-C  100"/>
    <n v="0"/>
    <n v="5"/>
    <n v="11"/>
    <s v="Changing Colours"/>
    <s v=""/>
  </r>
  <r>
    <x v="20"/>
    <d v="1899-12-30T14:10:00"/>
    <x v="8"/>
    <m/>
    <n v="5"/>
    <n v="11"/>
    <s v="Changing Colours"/>
    <s v="2nd"/>
    <m/>
    <s v="Nat"/>
    <x v="1"/>
    <n v="100"/>
    <s v=""/>
    <n v="-100"/>
    <x v="0"/>
    <s v=""/>
    <n v="-100"/>
    <x v="0"/>
    <s v=""/>
    <s v=""/>
    <s v=""/>
    <x v="0"/>
    <s v="Sat"/>
    <s v="Changing Colours"/>
    <d v="1899-12-30T14:10:00"/>
    <s v="San"/>
    <s v="Nat 100"/>
    <n v="0"/>
    <n v="5"/>
    <n v="11"/>
    <s v="Changing Colours"/>
    <n v="100"/>
  </r>
  <r>
    <x v="20"/>
    <d v="1899-12-30T15:45:00"/>
    <x v="0"/>
    <m/>
    <n v="9"/>
    <n v="4"/>
    <s v="Thunderlips"/>
    <s v="2nd"/>
    <m/>
    <s v="E-C "/>
    <x v="0"/>
    <n v="100"/>
    <s v=""/>
    <n v="-100"/>
    <x v="0"/>
    <s v=""/>
    <n v="-100"/>
    <x v="0"/>
    <n v="100"/>
    <s v=""/>
    <n v="-100"/>
    <x v="0"/>
    <s v="Sat"/>
    <s v="Thunderlips"/>
    <d v="1899-12-30T15:45:00"/>
    <s v="Ran"/>
    <s v="E-C  100"/>
    <n v="0"/>
    <n v="9"/>
    <n v="4"/>
    <s v="Thunderlips"/>
    <n v="100"/>
  </r>
  <r>
    <x v="20"/>
    <d v="1899-12-30T15:57:00"/>
    <x v="7"/>
    <m/>
    <n v="8"/>
    <n v="8"/>
    <s v="Eliyass"/>
    <m/>
    <m/>
    <s v="Nat"/>
    <x v="2"/>
    <n v="100"/>
    <s v=""/>
    <n v="-100"/>
    <x v="0"/>
    <s v=""/>
    <n v="-100"/>
    <x v="0"/>
    <n v="100"/>
    <s v=""/>
    <n v="-100"/>
    <x v="0"/>
    <s v="Sat"/>
    <s v="Eliyass"/>
    <d v="1899-12-30T15:57:00"/>
    <s v="Doo"/>
    <s v="Nat 100"/>
    <n v="0"/>
    <n v="8"/>
    <n v="8"/>
    <s v="Eliyass"/>
    <n v="100"/>
  </r>
  <r>
    <x v="20"/>
    <d v="1899-12-30T16:05:00"/>
    <x v="8"/>
    <m/>
    <n v="8"/>
    <n v="10"/>
    <s v="Accredited"/>
    <m/>
    <m/>
    <s v="E-C "/>
    <x v="1"/>
    <n v="100"/>
    <s v=""/>
    <n v="-100"/>
    <x v="3"/>
    <s v=""/>
    <n v="-150"/>
    <x v="0"/>
    <n v="150"/>
    <s v=""/>
    <n v="-150"/>
    <x v="0"/>
    <s v="Sat"/>
    <s v="Accredited"/>
    <d v="1899-12-30T16:05:00"/>
    <s v="San"/>
    <s v="E-C  150"/>
    <n v="0"/>
    <n v="8"/>
    <n v="10"/>
    <s v="Accredited"/>
    <n v="150"/>
  </r>
  <r>
    <x v="20"/>
    <d v="1899-12-30T16:25:00"/>
    <x v="0"/>
    <m/>
    <n v="10"/>
    <n v="10"/>
    <s v="She'S Unusual"/>
    <s v="3rd"/>
    <m/>
    <s v="E-C "/>
    <x v="0"/>
    <n v="100"/>
    <s v=""/>
    <n v="-100"/>
    <x v="0"/>
    <s v=""/>
    <n v="-100"/>
    <x v="0"/>
    <n v="100"/>
    <s v=""/>
    <n v="-100"/>
    <x v="0"/>
    <s v="Sat"/>
    <s v="She'S Unusual"/>
    <d v="1899-12-30T16:25:00"/>
    <s v="Ran"/>
    <s v="E-C  100"/>
    <n v="0"/>
    <n v="10"/>
    <n v="10"/>
    <s v="She'S Unusual"/>
    <n v="100"/>
  </r>
  <r>
    <x v="20"/>
    <d v="1899-12-30T16:35:00"/>
    <x v="8"/>
    <m/>
    <n v="9"/>
    <n v="7"/>
    <s v="Oh Too Good"/>
    <m/>
    <m/>
    <s v="Nat"/>
    <x v="1"/>
    <n v="100"/>
    <s v=""/>
    <n v="-100"/>
    <x v="0"/>
    <s v=""/>
    <n v="-100"/>
    <x v="0"/>
    <n v="100"/>
    <s v=""/>
    <n v="-100"/>
    <x v="0"/>
    <s v="Sat"/>
    <s v="Oh Too Good"/>
    <d v="1899-12-30T16:35:00"/>
    <s v="San"/>
    <s v="Nat 100"/>
    <n v="0"/>
    <n v="9"/>
    <n v="7"/>
    <s v="Oh Too Good"/>
    <n v="100"/>
  </r>
  <r>
    <x v="20"/>
    <d v="1899-12-30T16:35:00"/>
    <x v="8"/>
    <m/>
    <n v="9"/>
    <n v="8"/>
    <s v="Step Aside"/>
    <s v="3rd"/>
    <m/>
    <s v="E-C "/>
    <x v="1"/>
    <n v="100"/>
    <s v=""/>
    <n v="-100"/>
    <x v="0"/>
    <s v=""/>
    <n v="-100"/>
    <x v="0"/>
    <n v="100"/>
    <s v=""/>
    <n v="-100"/>
    <x v="0"/>
    <s v="Sat"/>
    <s v="Step Aside"/>
    <d v="1899-12-30T16:35:00"/>
    <s v="San"/>
    <s v="E-C  100"/>
    <n v="0"/>
    <n v="9"/>
    <n v="8"/>
    <s v="Step Aside"/>
    <n v="100"/>
  </r>
  <r>
    <x v="21"/>
    <d v="1899-12-30T11:43:00"/>
    <x v="4"/>
    <m/>
    <n v="1"/>
    <n v="7"/>
    <s v="Demon Darb"/>
    <s v="1st"/>
    <n v="2.7"/>
    <s v="Nat"/>
    <x v="2"/>
    <n v="100"/>
    <n v="270"/>
    <n v="170"/>
    <x v="0"/>
    <n v="270"/>
    <n v="170"/>
    <x v="0"/>
    <n v="100"/>
    <n v="270"/>
    <n v="170"/>
    <x v="0"/>
    <s v="Sat"/>
    <s v="Demon Darb"/>
    <d v="1899-12-30T11:43:00"/>
    <s v="Eag"/>
    <s v="Nat 100"/>
    <n v="0"/>
    <n v="1"/>
    <n v="7"/>
    <s v="Demon Darb"/>
    <n v="100"/>
  </r>
  <r>
    <x v="21"/>
    <d v="1899-12-30T12:10:00"/>
    <x v="5"/>
    <m/>
    <n v="3"/>
    <n v="8"/>
    <s v="Harry'S Bar"/>
    <s v="3rd"/>
    <m/>
    <s v="E-C "/>
    <x v="0"/>
    <n v="100"/>
    <s v=""/>
    <n v="-100"/>
    <x v="3"/>
    <s v=""/>
    <n v="-150"/>
    <x v="0"/>
    <n v="150"/>
    <s v=""/>
    <n v="-150"/>
    <x v="0"/>
    <s v="Sat"/>
    <s v="Harry'S Bar"/>
    <d v="1899-12-30T12:10:00"/>
    <s v="Ros"/>
    <s v="E-C  150"/>
    <n v="0"/>
    <n v="3"/>
    <n v="8"/>
    <s v="Harry'S Bar"/>
    <n v="150"/>
  </r>
  <r>
    <x v="21"/>
    <d v="1899-12-30T13:00:00"/>
    <x v="9"/>
    <m/>
    <n v="3"/>
    <n v="1"/>
    <s v="Big Swinger"/>
    <s v="1st"/>
    <n v="1.9"/>
    <s v="Nat"/>
    <x v="1"/>
    <n v="100"/>
    <n v="190"/>
    <n v="90"/>
    <x v="0"/>
    <n v="190"/>
    <n v="90"/>
    <x v="0"/>
    <n v="100"/>
    <n v="190"/>
    <n v="90"/>
    <x v="0"/>
    <s v="Sat"/>
    <s v="Big Swinger"/>
    <d v="1899-12-30T13:00:00"/>
    <s v="Cau"/>
    <s v="Nat 100"/>
    <n v="0"/>
    <n v="3"/>
    <n v="1"/>
    <s v="Big Swinger"/>
    <n v="100"/>
  </r>
  <r>
    <x v="21"/>
    <d v="1899-12-30T13:28:00"/>
    <x v="4"/>
    <m/>
    <n v="4"/>
    <n v="1"/>
    <s v="Tavi Time"/>
    <s v="2nd"/>
    <m/>
    <s v="Nat"/>
    <x v="2"/>
    <n v="100"/>
    <s v=""/>
    <n v="-100"/>
    <x v="0"/>
    <s v=""/>
    <n v="-100"/>
    <x v="0"/>
    <n v="100"/>
    <s v=""/>
    <n v="-100"/>
    <x v="0"/>
    <s v="Sat"/>
    <s v="Tavi Time"/>
    <d v="1899-12-30T13:28:00"/>
    <s v="Eag"/>
    <s v="Nat 100"/>
    <n v="0"/>
    <n v="4"/>
    <n v="1"/>
    <s v="Tavi Time"/>
    <n v="100"/>
  </r>
  <r>
    <x v="21"/>
    <d v="1899-12-30T13:55:00"/>
    <x v="5"/>
    <m/>
    <n v="6"/>
    <n v="4"/>
    <s v="Enter The Dragon"/>
    <m/>
    <m/>
    <s v="E-C "/>
    <x v="0"/>
    <n v="100"/>
    <s v=""/>
    <n v="-100"/>
    <x v="0"/>
    <s v=""/>
    <n v="-100"/>
    <x v="0"/>
    <n v="100"/>
    <s v=""/>
    <n v="-100"/>
    <x v="0"/>
    <s v="Sat"/>
    <s v="Enter The Dragon"/>
    <d v="1899-12-30T13:55:00"/>
    <s v="Ros"/>
    <s v="E-C  100"/>
    <n v="0"/>
    <n v="6"/>
    <n v="4"/>
    <s v="Enter The Dragon"/>
    <n v="100"/>
  </r>
  <r>
    <x v="21"/>
    <d v="1899-12-30T14:10:00"/>
    <x v="9"/>
    <m/>
    <n v="5"/>
    <n v="2"/>
    <s v="Madiyya"/>
    <s v="1st"/>
    <n v="1.85"/>
    <s v="E-C "/>
    <x v="1"/>
    <n v="100"/>
    <n v="185"/>
    <n v="85"/>
    <x v="4"/>
    <n v="92.5"/>
    <n v="42.5"/>
    <x v="0"/>
    <n v="50"/>
    <n v="92.5"/>
    <n v="42.5"/>
    <x v="0"/>
    <s v="Sat"/>
    <s v="Madiyya"/>
    <d v="1899-12-30T14:10:00"/>
    <s v="Cau"/>
    <s v="E-C  50"/>
    <n v="0"/>
    <n v="5"/>
    <n v="2"/>
    <s v="Madiyya"/>
    <n v="50"/>
  </r>
  <r>
    <x v="21"/>
    <d v="1899-12-30T14:30:00"/>
    <x v="5"/>
    <m/>
    <n v="7"/>
    <n v="10"/>
    <s v="Kerguelen"/>
    <s v="1st"/>
    <n v="2.6"/>
    <s v="E-C "/>
    <x v="0"/>
    <n v="100"/>
    <n v="260"/>
    <n v="160"/>
    <x v="6"/>
    <n v="364"/>
    <n v="224"/>
    <x v="0"/>
    <n v="140"/>
    <n v="364"/>
    <n v="224"/>
    <x v="0"/>
    <s v="Sat"/>
    <s v="Kerguelen"/>
    <d v="1899-12-30T14:30:00"/>
    <s v="Ros"/>
    <s v="E-C  140"/>
    <n v="0"/>
    <n v="7"/>
    <n v="10"/>
    <s v="Kerguelen"/>
    <n v="140"/>
  </r>
  <r>
    <x v="21"/>
    <d v="1899-12-30T14:45:00"/>
    <x v="9"/>
    <m/>
    <n v="6"/>
    <n v="3"/>
    <s v="Jimmy The Bear"/>
    <s v="1st"/>
    <n v="3.4"/>
    <s v="E-C "/>
    <x v="1"/>
    <n v="100"/>
    <n v="340"/>
    <n v="240"/>
    <x v="0"/>
    <n v="340"/>
    <n v="240"/>
    <x v="0"/>
    <n v="100"/>
    <n v="340"/>
    <n v="240"/>
    <x v="0"/>
    <s v="Sat"/>
    <s v="Jimmy The Bear"/>
    <d v="1899-12-30T14:45:00"/>
    <s v="Cau"/>
    <s v="E-C  100"/>
    <n v="0"/>
    <n v="6"/>
    <n v="3"/>
    <s v="Jimmy The Bear"/>
    <n v="100"/>
  </r>
  <r>
    <x v="21"/>
    <d v="1899-12-30T14:45:00"/>
    <x v="9"/>
    <m/>
    <n v="6"/>
    <n v="1"/>
    <s v="Oscar'S Fortune"/>
    <m/>
    <m/>
    <s v="E-C "/>
    <x v="1"/>
    <n v="100"/>
    <s v=""/>
    <n v="-100"/>
    <x v="3"/>
    <s v=""/>
    <n v="-150"/>
    <x v="0"/>
    <n v="150"/>
    <s v=""/>
    <n v="-150"/>
    <x v="0"/>
    <s v="Sat"/>
    <s v="Oscar'S Fortune"/>
    <d v="1899-12-30T14:45:00"/>
    <s v="Cau"/>
    <s v="E-C  150"/>
    <n v="0"/>
    <n v="6"/>
    <n v="1"/>
    <s v="Oscar'S Fortune"/>
    <n v="150"/>
  </r>
  <r>
    <x v="21"/>
    <d v="1899-12-30T16:00:00"/>
    <x v="9"/>
    <m/>
    <n v="8"/>
    <n v="7"/>
    <s v="Niance"/>
    <s v="1st"/>
    <n v="2.4500000000000002"/>
    <s v="E-C "/>
    <x v="1"/>
    <n v="100"/>
    <n v="245.00000000000003"/>
    <n v="145.00000000000003"/>
    <x v="1"/>
    <n v="490.00000000000006"/>
    <n v="290.00000000000006"/>
    <x v="0"/>
    <n v="200"/>
    <n v="490.00000000000006"/>
    <n v="290.00000000000006"/>
    <x v="0"/>
    <s v="Sat"/>
    <s v="Niance"/>
    <d v="1899-12-30T16:00:00"/>
    <s v="Cau"/>
    <s v="E-C  200"/>
    <n v="0"/>
    <n v="8"/>
    <n v="7"/>
    <s v="Niance"/>
    <n v="200"/>
  </r>
  <r>
    <x v="22"/>
    <d v="1899-12-30T11:35:00"/>
    <x v="0"/>
    <m/>
    <n v="2"/>
    <n v="1"/>
    <s v="Jumeirah Beach"/>
    <m/>
    <m/>
    <s v="E-C "/>
    <x v="0"/>
    <n v="100"/>
    <s v=""/>
    <n v="-100"/>
    <x v="0"/>
    <s v=""/>
    <n v="-100"/>
    <x v="0"/>
    <n v="100"/>
    <s v=""/>
    <n v="-100"/>
    <x v="0"/>
    <s v="Sat"/>
    <s v="Jumeirah Beach"/>
    <d v="1899-12-30T11:35:00"/>
    <s v="Ran"/>
    <s v="E-C  100"/>
    <n v="0"/>
    <n v="2"/>
    <n v="1"/>
    <s v="Jumeirah Beach"/>
    <n v="100"/>
  </r>
  <r>
    <x v="22"/>
    <d v="1899-12-30T12:10:00"/>
    <x v="0"/>
    <m/>
    <n v="3"/>
    <n v="4"/>
    <s v="Miss Kim Kar"/>
    <m/>
    <m/>
    <s v="E-C "/>
    <x v="0"/>
    <n v="100"/>
    <s v=""/>
    <n v="-100"/>
    <x v="1"/>
    <s v=""/>
    <n v="-200"/>
    <x v="0"/>
    <n v="200"/>
    <s v=""/>
    <n v="-200"/>
    <x v="0"/>
    <s v="Sat"/>
    <s v="Miss Kim Kar"/>
    <d v="1899-12-30T12:10:00"/>
    <s v="Ran"/>
    <s v="E-C  200"/>
    <n v="0"/>
    <n v="3"/>
    <n v="4"/>
    <s v="Miss Kim Kar"/>
    <n v="200"/>
  </r>
  <r>
    <x v="22"/>
    <d v="1899-12-30T13:35:00"/>
    <x v="2"/>
    <m/>
    <n v="4"/>
    <n v="4"/>
    <s v="Soft Love"/>
    <s v="2nd"/>
    <m/>
    <s v="Nat"/>
    <x v="1"/>
    <n v="100"/>
    <s v=""/>
    <n v="-100"/>
    <x v="0"/>
    <s v=""/>
    <n v="-100"/>
    <x v="0"/>
    <n v="100"/>
    <s v=""/>
    <n v="-100"/>
    <x v="0"/>
    <s v="Sat"/>
    <s v="Soft Love"/>
    <d v="1899-12-30T13:35:00"/>
    <s v="Fle"/>
    <s v="Nat 100"/>
    <n v="0"/>
    <n v="4"/>
    <n v="4"/>
    <s v="Soft Love"/>
    <n v="100"/>
  </r>
  <r>
    <x v="22"/>
    <d v="1899-12-30T13:55:00"/>
    <x v="0"/>
    <m/>
    <n v="6"/>
    <n v="6"/>
    <s v="Oh Diamond Lil"/>
    <m/>
    <m/>
    <s v="E-C "/>
    <x v="0"/>
    <n v="100"/>
    <s v=""/>
    <n v="-100"/>
    <x v="3"/>
    <s v=""/>
    <n v="-150"/>
    <x v="0"/>
    <n v="150"/>
    <s v=""/>
    <n v="-150"/>
    <x v="0"/>
    <s v="Sat"/>
    <s v="Oh Diamond Lil"/>
    <d v="1899-12-30T13:55:00"/>
    <s v="Ran"/>
    <s v="E-C  150"/>
    <n v="0"/>
    <n v="6"/>
    <n v="6"/>
    <s v="Oh Diamond Lil"/>
    <n v="150"/>
  </r>
  <r>
    <x v="22"/>
    <d v="1899-12-30T14:10:00"/>
    <x v="2"/>
    <m/>
    <n v="5"/>
    <n v="3"/>
    <s v="Jimmy The Bear"/>
    <s v="2nd"/>
    <m/>
    <s v="Nat"/>
    <x v="1"/>
    <n v="100"/>
    <s v=""/>
    <n v="-100"/>
    <x v="0"/>
    <s v=""/>
    <n v="-100"/>
    <x v="0"/>
    <n v="100"/>
    <s v=""/>
    <n v="-100"/>
    <x v="0"/>
    <s v="Sat"/>
    <s v="Jimmy The Bear"/>
    <d v="1899-12-30T14:10:00"/>
    <s v="Fle"/>
    <s v="Nat 100"/>
    <n v="0"/>
    <n v="5"/>
    <n v="3"/>
    <s v="Jimmy The Bear"/>
    <n v="100"/>
  </r>
  <r>
    <x v="22"/>
    <d v="1899-12-30T14:38:00"/>
    <x v="4"/>
    <m/>
    <n v="7"/>
    <n v="10"/>
    <s v="Joliestar"/>
    <s v="1st"/>
    <n v="2.5"/>
    <s v="Nat"/>
    <x v="2"/>
    <n v="100"/>
    <n v="250"/>
    <n v="150"/>
    <x v="0"/>
    <n v="250"/>
    <n v="150"/>
    <x v="0"/>
    <n v="100"/>
    <n v="250"/>
    <n v="150"/>
    <x v="0"/>
    <s v="Sat"/>
    <s v="Joliestar"/>
    <d v="1899-12-30T14:38:00"/>
    <s v="Eag"/>
    <s v="Nat 100"/>
    <n v="0"/>
    <n v="7"/>
    <n v="10"/>
    <s v="Joliestar"/>
    <n v="100"/>
  </r>
  <r>
    <x v="22"/>
    <d v="1899-12-30T15:05:00"/>
    <x v="0"/>
    <m/>
    <n v="8"/>
    <n v="4"/>
    <s v="In Flight"/>
    <s v="1st"/>
    <n v="2.6"/>
    <s v="E-C "/>
    <x v="0"/>
    <n v="100"/>
    <n v="260"/>
    <n v="160"/>
    <x v="1"/>
    <n v="520"/>
    <n v="320"/>
    <x v="0"/>
    <n v="200"/>
    <n v="520"/>
    <n v="320"/>
    <x v="0"/>
    <s v="Sat"/>
    <s v="In Flight"/>
    <d v="1899-12-30T15:05:00"/>
    <s v="Ran"/>
    <s v="E-C  200"/>
    <n v="0"/>
    <n v="8"/>
    <n v="4"/>
    <s v="In Flight"/>
    <n v="200"/>
  </r>
  <r>
    <x v="22"/>
    <d v="1899-12-30T15:20:00"/>
    <x v="2"/>
    <m/>
    <n v="7"/>
    <n v="13"/>
    <s v="Liberami"/>
    <s v="2nd"/>
    <m/>
    <s v="E-C "/>
    <x v="1"/>
    <n v="100"/>
    <s v=""/>
    <n v="-100"/>
    <x v="3"/>
    <s v=""/>
    <n v="-150"/>
    <x v="0"/>
    <n v="150"/>
    <s v=""/>
    <n v="-150"/>
    <x v="0"/>
    <s v="Sat"/>
    <s v="Liberami"/>
    <d v="1899-12-30T15:20:00"/>
    <s v="Fle"/>
    <s v="E-C  150"/>
    <n v="0"/>
    <n v="7"/>
    <n v="13"/>
    <s v="Liberami"/>
    <n v="150"/>
  </r>
  <r>
    <x v="22"/>
    <d v="1899-12-30T15:40:00"/>
    <x v="0"/>
    <m/>
    <n v="9"/>
    <n v="2"/>
    <s v="Whinchat"/>
    <m/>
    <m/>
    <s v="E-C "/>
    <x v="0"/>
    <n v="100"/>
    <s v=""/>
    <n v="-100"/>
    <x v="0"/>
    <s v=""/>
    <n v="-100"/>
    <x v="0"/>
    <n v="100"/>
    <s v=""/>
    <n v="-100"/>
    <x v="0"/>
    <s v="Sat"/>
    <s v="Whinchat"/>
    <d v="1899-12-30T15:40:00"/>
    <s v="Ran"/>
    <s v="E-C  100"/>
    <n v="0"/>
    <n v="9"/>
    <n v="2"/>
    <s v="Whinchat"/>
    <n v="100"/>
  </r>
  <r>
    <x v="22"/>
    <d v="1899-12-30T16:20:00"/>
    <x v="0"/>
    <m/>
    <n v="10"/>
    <n v="4"/>
    <s v="Storm The Ramparts"/>
    <s v="1st"/>
    <n v="3.7"/>
    <s v="E-C "/>
    <x v="0"/>
    <n v="100"/>
    <n v="370"/>
    <n v="270"/>
    <x v="3"/>
    <n v="555"/>
    <n v="405"/>
    <x v="0"/>
    <n v="150"/>
    <n v="555"/>
    <n v="405"/>
    <x v="0"/>
    <s v="Sat"/>
    <s v="Storm The Ramparts"/>
    <d v="1899-12-30T16:20:00"/>
    <s v="Ran"/>
    <s v="E-C  150"/>
    <n v="0"/>
    <n v="10"/>
    <n v="4"/>
    <s v="Storm The Ramparts"/>
    <n v="150"/>
  </r>
  <r>
    <x v="23"/>
    <d v="1899-12-30T12:18:00"/>
    <x v="4"/>
    <m/>
    <n v="2"/>
    <n v="11"/>
    <s v="Demon Darb"/>
    <m/>
    <m/>
    <s v="Nat"/>
    <x v="2"/>
    <n v="100"/>
    <s v=""/>
    <n v="-100"/>
    <x v="0"/>
    <s v=""/>
    <n v="-100"/>
    <x v="0"/>
    <n v="100"/>
    <s v=""/>
    <n v="-100"/>
    <x v="0"/>
    <s v="Sat"/>
    <s v="Demon Darb"/>
    <d v="1899-12-30T12:18:00"/>
    <s v="Eag"/>
    <s v="Nat 100"/>
    <n v="0"/>
    <n v="2"/>
    <n v="11"/>
    <s v="Demon Darb"/>
    <n v="100"/>
  </r>
  <r>
    <x v="23"/>
    <d v="1899-12-30T12:53:00"/>
    <x v="4"/>
    <m/>
    <n v="3"/>
    <n v="4"/>
    <s v="Campaldino"/>
    <s v="1st"/>
    <n v="3.1"/>
    <s v="Nat"/>
    <x v="2"/>
    <n v="100"/>
    <n v="310"/>
    <n v="210"/>
    <x v="0"/>
    <n v="310"/>
    <n v="210"/>
    <x v="0"/>
    <n v="100"/>
    <n v="310"/>
    <n v="210"/>
    <x v="0"/>
    <s v="Sat"/>
    <s v="Campaldino"/>
    <d v="1899-12-30T12:53:00"/>
    <s v="Eag"/>
    <s v="Nat 100"/>
    <n v="0"/>
    <n v="3"/>
    <n v="4"/>
    <s v="Campaldino"/>
    <n v="100"/>
  </r>
  <r>
    <x v="23"/>
    <d v="1899-12-30T13:00:00"/>
    <x v="8"/>
    <m/>
    <n v="3"/>
    <n v="8"/>
    <s v="Ahha Ahha"/>
    <m/>
    <m/>
    <s v="Nat"/>
    <x v="1"/>
    <n v="100"/>
    <s v=""/>
    <n v="-100"/>
    <x v="0"/>
    <s v=""/>
    <n v="-100"/>
    <x v="0"/>
    <n v="100"/>
    <s v=""/>
    <n v="-100"/>
    <x v="0"/>
    <s v="Sat"/>
    <s v="Ahha Ahha"/>
    <d v="1899-12-30T13:00:00"/>
    <s v="San"/>
    <s v="Nat 100"/>
    <n v="0"/>
    <n v="3"/>
    <n v="8"/>
    <s v="Ahha Ahha"/>
    <n v="100"/>
  </r>
  <r>
    <x v="23"/>
    <d v="1899-12-30T13:55:00"/>
    <x v="5"/>
    <m/>
    <n v="6"/>
    <n v="5"/>
    <s v="Mickey'S Medal"/>
    <s v="1st"/>
    <n v="3.4"/>
    <s v="E-C "/>
    <x v="0"/>
    <n v="100"/>
    <n v="340"/>
    <n v="240"/>
    <x v="3"/>
    <n v="510"/>
    <n v="360"/>
    <x v="0"/>
    <n v="150"/>
    <n v="510"/>
    <n v="360"/>
    <x v="0"/>
    <s v="Sat"/>
    <s v="Mickey'S Medal"/>
    <d v="1899-12-30T13:55:00"/>
    <s v="Ros"/>
    <s v="E-C  150"/>
    <n v="0"/>
    <n v="6"/>
    <n v="5"/>
    <s v="Mickey'S Medal"/>
    <n v="150"/>
  </r>
  <r>
    <x v="23"/>
    <d v="1899-12-30T14:03:00"/>
    <x v="4"/>
    <m/>
    <n v="5"/>
    <n v="7"/>
    <s v="Need Some Luck"/>
    <s v="2nd"/>
    <m/>
    <s v="Nat"/>
    <x v="2"/>
    <n v="100"/>
    <s v=""/>
    <n v="-100"/>
    <x v="0"/>
    <s v=""/>
    <n v="-100"/>
    <x v="0"/>
    <n v="100"/>
    <s v=""/>
    <n v="-100"/>
    <x v="0"/>
    <s v="Sat"/>
    <s v="Need Some Luck"/>
    <d v="1899-12-30T14:03:00"/>
    <s v="Eag"/>
    <s v="Nat 100"/>
    <n v="0"/>
    <n v="5"/>
    <n v="7"/>
    <s v="Need Some Luck"/>
    <n v="100"/>
  </r>
  <r>
    <x v="23"/>
    <d v="1899-12-30T14:10:00"/>
    <x v="8"/>
    <m/>
    <n v="5"/>
    <n v="4"/>
    <s v="Make It Sweet"/>
    <m/>
    <m/>
    <s v="Nat"/>
    <x v="1"/>
    <n v="100"/>
    <s v=""/>
    <n v="-100"/>
    <x v="0"/>
    <s v=""/>
    <n v="-100"/>
    <x v="0"/>
    <n v="100"/>
    <s v=""/>
    <n v="-100"/>
    <x v="0"/>
    <s v="Sat"/>
    <s v="Make It Sweet"/>
    <d v="1899-12-30T14:10:00"/>
    <s v="San"/>
    <s v="Nat 100"/>
    <n v="0"/>
    <n v="5"/>
    <n v="4"/>
    <s v="Make It Sweet"/>
    <n v="100"/>
  </r>
  <r>
    <x v="23"/>
    <d v="1899-12-30T14:30:00"/>
    <x v="5"/>
    <m/>
    <n v="7"/>
    <n v="11"/>
    <s v="Snack Bar"/>
    <s v="2nd"/>
    <m/>
    <s v="E-C "/>
    <x v="0"/>
    <n v="100"/>
    <s v=""/>
    <n v="-100"/>
    <x v="3"/>
    <s v=""/>
    <n v="-150"/>
    <x v="0"/>
    <n v="150"/>
    <s v=""/>
    <n v="-150"/>
    <x v="0"/>
    <s v="Sat"/>
    <s v="Snack Bar"/>
    <d v="1899-12-30T14:30:00"/>
    <s v="Ros"/>
    <s v="E-C  150"/>
    <n v="0"/>
    <n v="7"/>
    <n v="11"/>
    <s v="Snack Bar"/>
    <n v="150"/>
  </r>
  <r>
    <x v="23"/>
    <d v="1899-12-30T14:45:00"/>
    <x v="8"/>
    <m/>
    <n v="6"/>
    <n v="5"/>
    <s v="Roadcone"/>
    <m/>
    <m/>
    <s v="Nat"/>
    <x v="1"/>
    <n v="100"/>
    <s v=""/>
    <n v="-100"/>
    <x v="0"/>
    <s v=""/>
    <n v="-100"/>
    <x v="0"/>
    <n v="100"/>
    <s v=""/>
    <n v="-100"/>
    <x v="0"/>
    <s v="Sat"/>
    <s v="Roadcone"/>
    <d v="1899-12-30T14:45:00"/>
    <s v="San"/>
    <s v="Nat 100"/>
    <n v="0"/>
    <n v="6"/>
    <n v="5"/>
    <s v="Roadcone"/>
    <n v="100"/>
  </r>
  <r>
    <x v="23"/>
    <d v="1899-12-30T15:25:00"/>
    <x v="8"/>
    <m/>
    <n v="7"/>
    <n v="10"/>
    <s v="Sayedaty Sadaty"/>
    <s v="3rd"/>
    <m/>
    <s v="E-C "/>
    <x v="1"/>
    <n v="100"/>
    <s v=""/>
    <n v="-100"/>
    <x v="0"/>
    <s v=""/>
    <n v="-100"/>
    <x v="0"/>
    <n v="100"/>
    <s v=""/>
    <n v="-100"/>
    <x v="0"/>
    <s v="Sat"/>
    <s v="Sayedaty Sadaty"/>
    <d v="1899-12-30T15:25:00"/>
    <s v="San"/>
    <s v="E-C  100"/>
    <n v="0"/>
    <n v="7"/>
    <n v="10"/>
    <s v="Sayedaty Sadaty"/>
    <n v="100"/>
  </r>
  <r>
    <x v="23"/>
    <d v="1899-12-30T16:30:00"/>
    <x v="4"/>
    <m/>
    <n v="9"/>
    <n v="1"/>
    <s v="Fawkner Park"/>
    <s v="3rd"/>
    <m/>
    <s v="Nat"/>
    <x v="2"/>
    <n v="100"/>
    <s v=""/>
    <n v="-100"/>
    <x v="0"/>
    <s v=""/>
    <n v="-100"/>
    <x v="0"/>
    <n v="100"/>
    <s v=""/>
    <n v="-100"/>
    <x v="0"/>
    <s v="Sat"/>
    <s v="Fawkner Park"/>
    <d v="1899-12-30T16:30:00"/>
    <s v="Eag"/>
    <s v="Nat 100"/>
    <n v="0"/>
    <n v="9"/>
    <n v="1"/>
    <s v="Fawkner Park"/>
    <n v="100"/>
  </r>
  <r>
    <x v="23"/>
    <d v="1899-12-30T16:35:00"/>
    <x v="8"/>
    <m/>
    <n v="9"/>
    <n v="15"/>
    <s v="The Open"/>
    <m/>
    <m/>
    <s v="E-C "/>
    <x v="1"/>
    <n v="100"/>
    <s v=""/>
    <n v="-100"/>
    <x v="0"/>
    <s v=""/>
    <n v="-100"/>
    <x v="1"/>
    <n v="100"/>
    <s v=""/>
    <n v="-100"/>
    <x v="0"/>
    <s v="Sat"/>
    <s v="The Open"/>
    <d v="1899-12-30T16:35:00"/>
    <s v="San"/>
    <s v="E-C  100"/>
    <n v="0"/>
    <n v="9"/>
    <n v="15"/>
    <s v="The Open"/>
    <s v=""/>
  </r>
  <r>
    <x v="23"/>
    <d v="1899-12-30T16:35:00"/>
    <x v="8"/>
    <m/>
    <n v="9"/>
    <n v="15"/>
    <s v="The Open"/>
    <m/>
    <m/>
    <s v="Nat"/>
    <x v="1"/>
    <n v="100"/>
    <s v=""/>
    <n v="-100"/>
    <x v="0"/>
    <s v=""/>
    <n v="-100"/>
    <x v="0"/>
    <s v=""/>
    <s v=""/>
    <s v=""/>
    <x v="0"/>
    <s v="Sat"/>
    <s v="The Open"/>
    <d v="1899-12-30T16:35:00"/>
    <s v="San"/>
    <s v="Nat 100"/>
    <n v="0"/>
    <n v="9"/>
    <n v="15"/>
    <s v="The Open"/>
    <n v="100"/>
  </r>
  <r>
    <x v="24"/>
    <d v="1899-12-30T12:10:00"/>
    <x v="0"/>
    <m/>
    <n v="3"/>
    <n v="13"/>
    <s v="Magical Moments"/>
    <m/>
    <m/>
    <s v="Nat"/>
    <x v="0"/>
    <n v="100"/>
    <s v=""/>
    <n v="-100"/>
    <x v="3"/>
    <s v=""/>
    <n v="-150"/>
    <x v="0"/>
    <n v="150"/>
    <s v=""/>
    <n v="-150"/>
    <x v="0"/>
    <s v="Sat"/>
    <s v="Magical Moments"/>
    <d v="1899-12-30T12:10:00"/>
    <s v="Ran"/>
    <s v="Nat 150"/>
    <n v="0"/>
    <n v="3"/>
    <n v="13"/>
    <s v="Magical Moments"/>
    <n v="150"/>
  </r>
  <r>
    <x v="24"/>
    <d v="1899-12-30T12:18:00"/>
    <x v="16"/>
    <m/>
    <n v="2"/>
    <n v="9"/>
    <s v="Boys Night Out"/>
    <s v="1st"/>
    <n v="3"/>
    <s v="Nat"/>
    <x v="2"/>
    <n v="100"/>
    <n v="300"/>
    <n v="200"/>
    <x v="0"/>
    <n v="300"/>
    <n v="200"/>
    <x v="0"/>
    <n v="100"/>
    <n v="300"/>
    <n v="200"/>
    <x v="0"/>
    <s v="Sat"/>
    <s v="Boys Night Out"/>
    <d v="1899-12-30T12:18:00"/>
    <s v="Ips"/>
    <s v="Nat 100"/>
    <n v="0"/>
    <n v="2"/>
    <n v="9"/>
    <s v="Boys Night Out"/>
    <n v="100"/>
  </r>
  <r>
    <x v="24"/>
    <d v="1899-12-30T13:00:00"/>
    <x v="2"/>
    <m/>
    <n v="3"/>
    <n v="5"/>
    <s v="Cleo Cat"/>
    <s v="2nd"/>
    <m/>
    <s v="Nat"/>
    <x v="1"/>
    <n v="100"/>
    <s v=""/>
    <n v="-100"/>
    <x v="0"/>
    <s v=""/>
    <n v="-100"/>
    <x v="1"/>
    <n v="125"/>
    <s v=""/>
    <n v="-125"/>
    <x v="0"/>
    <s v="Sat"/>
    <s v="Cleo Cat"/>
    <d v="1899-12-30T13:00:00"/>
    <s v="Fle"/>
    <s v="Nat 100"/>
    <n v="0"/>
    <n v="3"/>
    <n v="5"/>
    <s v="Cleo Cat"/>
    <s v=""/>
  </r>
  <r>
    <x v="24"/>
    <d v="1899-12-30T13:00:00"/>
    <x v="2"/>
    <m/>
    <n v="3"/>
    <n v="5"/>
    <s v="Cleo Cat"/>
    <s v="2nd"/>
    <m/>
    <s v="E-C "/>
    <x v="1"/>
    <n v="100"/>
    <s v=""/>
    <n v="-100"/>
    <x v="3"/>
    <s v=""/>
    <n v="-150"/>
    <x v="0"/>
    <s v=""/>
    <s v=""/>
    <s v=""/>
    <x v="0"/>
    <s v="Sat"/>
    <s v="Cleo Cat"/>
    <d v="1899-12-30T13:00:00"/>
    <s v="Fle"/>
    <s v="E-C  150"/>
    <n v="0"/>
    <n v="3"/>
    <n v="5"/>
    <s v="Cleo Cat"/>
    <n v="150"/>
  </r>
  <r>
    <x v="24"/>
    <d v="1899-12-30T13:00:00"/>
    <x v="2"/>
    <m/>
    <n v="3"/>
    <n v="4"/>
    <s v="Marble Nine"/>
    <s v="1st"/>
    <n v="8"/>
    <s v="E-C "/>
    <x v="1"/>
    <n v="100"/>
    <n v="800"/>
    <n v="700"/>
    <x v="0"/>
    <n v="800"/>
    <n v="700"/>
    <x v="0"/>
    <n v="100"/>
    <n v="800"/>
    <n v="700"/>
    <x v="0"/>
    <s v="Sat"/>
    <s v="Marble Nine"/>
    <d v="1899-12-30T13:00:00"/>
    <s v="Fle"/>
    <s v="E-C  100"/>
    <n v="0"/>
    <n v="3"/>
    <n v="4"/>
    <s v="Marble Nine"/>
    <n v="100"/>
  </r>
  <r>
    <x v="24"/>
    <d v="1899-12-30T13:28:00"/>
    <x v="16"/>
    <m/>
    <n v="4"/>
    <n v="5"/>
    <s v="Taltarni Fields"/>
    <m/>
    <m/>
    <s v="Nat"/>
    <x v="2"/>
    <n v="100"/>
    <s v=""/>
    <n v="-100"/>
    <x v="0"/>
    <s v=""/>
    <n v="-100"/>
    <x v="0"/>
    <n v="100"/>
    <s v=""/>
    <n v="-100"/>
    <x v="0"/>
    <s v="Sat"/>
    <s v="Taltarni Fields"/>
    <d v="1899-12-30T13:28:00"/>
    <s v="Ips"/>
    <s v="Nat 100"/>
    <n v="0"/>
    <n v="4"/>
    <n v="5"/>
    <s v="Taltarni Fields"/>
    <n v="100"/>
  </r>
  <r>
    <x v="24"/>
    <d v="1899-12-30T14:03:00"/>
    <x v="16"/>
    <m/>
    <n v="5"/>
    <n v="12"/>
    <s v="Just Flying"/>
    <m/>
    <m/>
    <s v="Nat"/>
    <x v="2"/>
    <n v="100"/>
    <s v=""/>
    <n v="-100"/>
    <x v="0"/>
    <s v=""/>
    <n v="-100"/>
    <x v="0"/>
    <n v="100"/>
    <s v=""/>
    <n v="-100"/>
    <x v="0"/>
    <s v="Sat"/>
    <s v="Just Flying"/>
    <d v="1899-12-30T14:03:00"/>
    <s v="Ips"/>
    <s v="Nat 100"/>
    <n v="0"/>
    <n v="5"/>
    <n v="12"/>
    <s v="Just Flying"/>
    <n v="100"/>
  </r>
  <r>
    <x v="24"/>
    <d v="1899-12-30T14:10:00"/>
    <x v="2"/>
    <m/>
    <n v="5"/>
    <n v="10"/>
    <s v="Red Galaxy"/>
    <m/>
    <m/>
    <s v="Nat"/>
    <x v="1"/>
    <n v="100"/>
    <s v=""/>
    <n v="-100"/>
    <x v="0"/>
    <s v=""/>
    <n v="-100"/>
    <x v="0"/>
    <n v="100"/>
    <s v=""/>
    <n v="-100"/>
    <x v="0"/>
    <s v="Sat"/>
    <s v="Red Galaxy"/>
    <d v="1899-12-30T14:10:00"/>
    <s v="Fle"/>
    <s v="Nat 100"/>
    <n v="0"/>
    <n v="5"/>
    <n v="10"/>
    <s v="Red Galaxy"/>
    <n v="100"/>
  </r>
  <r>
    <x v="24"/>
    <d v="1899-12-30T14:45:00"/>
    <x v="2"/>
    <m/>
    <n v="6"/>
    <n v="5"/>
    <s v="Bold Soul"/>
    <s v="1st"/>
    <n v="5"/>
    <s v="E-C "/>
    <x v="1"/>
    <n v="100"/>
    <n v="500"/>
    <n v="400"/>
    <x v="2"/>
    <n v="600"/>
    <n v="480"/>
    <x v="0"/>
    <n v="120"/>
    <n v="600"/>
    <n v="480"/>
    <x v="0"/>
    <s v="Sat"/>
    <s v="Bold Soul"/>
    <d v="1899-12-30T14:45:00"/>
    <s v="Fle"/>
    <s v="E-C  120"/>
    <n v="0"/>
    <n v="6"/>
    <n v="5"/>
    <s v="Bold Soul"/>
    <n v="120"/>
  </r>
  <r>
    <x v="24"/>
    <d v="1899-12-30T15:05:00"/>
    <x v="0"/>
    <m/>
    <n v="8"/>
    <n v="6"/>
    <s v="Oh Diamond Lil"/>
    <s v="2nd"/>
    <m/>
    <s v="E-C "/>
    <x v="0"/>
    <n v="100"/>
    <s v=""/>
    <n v="-100"/>
    <x v="3"/>
    <s v=""/>
    <n v="-150"/>
    <x v="0"/>
    <n v="150"/>
    <s v=""/>
    <n v="-150"/>
    <x v="0"/>
    <s v="Sat"/>
    <s v="Oh Diamond Lil"/>
    <d v="1899-12-30T15:05:00"/>
    <s v="Ran"/>
    <s v="E-C  150"/>
    <n v="0"/>
    <n v="8"/>
    <n v="6"/>
    <s v="Oh Diamond Lil"/>
    <n v="150"/>
  </r>
  <r>
    <x v="24"/>
    <d v="1899-12-30T15:25:00"/>
    <x v="2"/>
    <m/>
    <n v="7"/>
    <n v="6"/>
    <s v="Splash Back"/>
    <s v="1st"/>
    <n v="1.9"/>
    <s v="E-C "/>
    <x v="1"/>
    <n v="100"/>
    <n v="190"/>
    <n v="90"/>
    <x v="0"/>
    <n v="190"/>
    <n v="90"/>
    <x v="1"/>
    <n v="100"/>
    <n v="190"/>
    <n v="90"/>
    <x v="0"/>
    <s v="Sat"/>
    <s v="Splash Back"/>
    <d v="1899-12-30T15:25:00"/>
    <s v="Fle"/>
    <s v="E-C  100"/>
    <n v="0"/>
    <n v="7"/>
    <n v="6"/>
    <s v="Splash Back"/>
    <s v=""/>
  </r>
  <r>
    <x v="24"/>
    <d v="1899-12-30T15:25:00"/>
    <x v="2"/>
    <m/>
    <n v="7"/>
    <n v="6"/>
    <s v="Splash Back"/>
    <s v="1st"/>
    <n v="1.9"/>
    <s v="Nat"/>
    <x v="1"/>
    <n v="100"/>
    <n v="190"/>
    <n v="90"/>
    <x v="0"/>
    <n v="190"/>
    <n v="90"/>
    <x v="0"/>
    <s v=""/>
    <s v=""/>
    <s v=""/>
    <x v="0"/>
    <s v="Sat"/>
    <s v="Splash Back"/>
    <d v="1899-12-30T15:25:00"/>
    <s v="Fle"/>
    <s v="Nat 100"/>
    <n v="0"/>
    <n v="7"/>
    <n v="6"/>
    <s v="Splash Back"/>
    <n v="100"/>
  </r>
  <r>
    <x v="24"/>
    <d v="1899-12-30T15:45:00"/>
    <x v="0"/>
    <m/>
    <n v="9"/>
    <n v="13"/>
    <s v="Headley Grange"/>
    <s v="1st"/>
    <n v="2.8"/>
    <s v="Nat"/>
    <x v="0"/>
    <n v="100"/>
    <n v="280"/>
    <n v="180"/>
    <x v="3"/>
    <n v="420"/>
    <n v="270"/>
    <x v="1"/>
    <n v="175"/>
    <n v="489.99999999999994"/>
    <n v="314.99999999999994"/>
    <x v="0"/>
    <s v="Sat"/>
    <s v="Headley Grange"/>
    <d v="1899-12-30T15:45:00"/>
    <s v="Ran"/>
    <s v="Nat 150"/>
    <n v="0"/>
    <n v="9"/>
    <n v="13"/>
    <s v="Headley Grange"/>
    <s v=""/>
  </r>
  <r>
    <x v="24"/>
    <d v="1899-12-30T15:45:00"/>
    <x v="0"/>
    <m/>
    <n v="9"/>
    <n v="13"/>
    <s v="Headley Grange"/>
    <s v="1st"/>
    <n v="2.8"/>
    <s v="E-C "/>
    <x v="0"/>
    <n v="100"/>
    <n v="280"/>
    <n v="180"/>
    <x v="1"/>
    <n v="560"/>
    <n v="360"/>
    <x v="0"/>
    <s v=""/>
    <s v=""/>
    <s v=""/>
    <x v="0"/>
    <s v="Sat"/>
    <s v="Headley Grange"/>
    <d v="1899-12-30T15:45:00"/>
    <s v="Ran"/>
    <s v="E-C  200"/>
    <n v="0"/>
    <n v="9"/>
    <n v="13"/>
    <s v="Headley Grange"/>
    <n v="200"/>
  </r>
  <r>
    <x v="24"/>
    <d v="1899-12-30T16:00:00"/>
    <x v="2"/>
    <m/>
    <n v="8"/>
    <n v="5"/>
    <s v="Holymanz"/>
    <s v="3rd"/>
    <m/>
    <s v="E-C "/>
    <x v="1"/>
    <n v="100"/>
    <s v=""/>
    <n v="-100"/>
    <x v="0"/>
    <s v=""/>
    <n v="-100"/>
    <x v="0"/>
    <n v="100"/>
    <s v=""/>
    <n v="-100"/>
    <x v="0"/>
    <s v="Sat"/>
    <s v="Holymanz"/>
    <d v="1899-12-30T16:00:00"/>
    <s v="Fle"/>
    <s v="E-C  100"/>
    <n v="0"/>
    <n v="8"/>
    <n v="5"/>
    <s v="Holymanz"/>
    <n v="100"/>
  </r>
  <r>
    <x v="24"/>
    <d v="1899-12-30T16:00:00"/>
    <x v="2"/>
    <m/>
    <n v="8"/>
    <n v="3"/>
    <s v="Jimmy The Bear"/>
    <s v="1st"/>
    <n v="2.9"/>
    <s v="Nat"/>
    <x v="1"/>
    <n v="100"/>
    <n v="290"/>
    <n v="190"/>
    <x v="0"/>
    <n v="290"/>
    <n v="190"/>
    <x v="1"/>
    <n v="130"/>
    <n v="377"/>
    <n v="247"/>
    <x v="0"/>
    <s v="Sat"/>
    <s v="Jimmy The Bear"/>
    <d v="1899-12-30T16:00:00"/>
    <s v="Fle"/>
    <s v="Nat 100"/>
    <n v="0"/>
    <n v="8"/>
    <n v="3"/>
    <s v="Jimmy The Bear"/>
    <s v=""/>
  </r>
  <r>
    <x v="24"/>
    <d v="1899-12-30T16:00:00"/>
    <x v="2"/>
    <m/>
    <n v="8"/>
    <n v="3"/>
    <s v="Jimmy The Bear"/>
    <s v="1st"/>
    <n v="2.9"/>
    <s v="E-C "/>
    <x v="1"/>
    <n v="100"/>
    <n v="290"/>
    <n v="190"/>
    <x v="5"/>
    <n v="464"/>
    <n v="304"/>
    <x v="0"/>
    <s v=""/>
    <s v=""/>
    <s v=""/>
    <x v="0"/>
    <s v="Sat"/>
    <s v="Jimmy The Bear"/>
    <d v="1899-12-30T16:00:00"/>
    <s v="Fle"/>
    <s v="E-C  160"/>
    <n v="0"/>
    <n v="8"/>
    <n v="3"/>
    <s v="Jimmy The Bear"/>
    <n v="160"/>
  </r>
  <r>
    <x v="24"/>
    <d v="1899-12-30T16:30:00"/>
    <x v="16"/>
    <m/>
    <n v="9"/>
    <n v="16"/>
    <s v="Gerringong"/>
    <s v="3rd"/>
    <m/>
    <s v="Nat"/>
    <x v="2"/>
    <n v="100"/>
    <s v=""/>
    <n v="-100"/>
    <x v="0"/>
    <s v=""/>
    <n v="-100"/>
    <x v="0"/>
    <n v="100"/>
    <s v=""/>
    <n v="-100"/>
    <x v="0"/>
    <s v="Sat"/>
    <s v="Gerringong"/>
    <d v="1899-12-30T16:30:00"/>
    <s v="Ips"/>
    <s v="Nat 100"/>
    <n v="0"/>
    <n v="9"/>
    <n v="16"/>
    <s v="Gerringong"/>
    <n v="100"/>
  </r>
  <r>
    <x v="25"/>
    <d v="1899-12-30T12:18:00"/>
    <x v="4"/>
    <m/>
    <n v="2"/>
    <n v="10"/>
    <s v="Termagant"/>
    <m/>
    <m/>
    <s v="Nat"/>
    <x v="2"/>
    <n v="100"/>
    <s v=""/>
    <n v="-100"/>
    <x v="0"/>
    <s v=""/>
    <n v="-100"/>
    <x v="0"/>
    <n v="100"/>
    <s v=""/>
    <n v="-100"/>
    <x v="0"/>
    <s v="Sat"/>
    <s v="Termagant"/>
    <d v="1899-12-30T12:18:00"/>
    <s v="Eag"/>
    <s v="Nat 100"/>
    <n v="0"/>
    <n v="2"/>
    <n v="10"/>
    <s v="Termagant"/>
    <n v="100"/>
  </r>
  <r>
    <x v="25"/>
    <d v="1899-12-30T13:20:00"/>
    <x v="5"/>
    <m/>
    <n v="5"/>
    <n v="3"/>
    <s v="Livin Thing"/>
    <m/>
    <m/>
    <s v="Nat"/>
    <x v="0"/>
    <n v="100"/>
    <s v=""/>
    <n v="-100"/>
    <x v="3"/>
    <s v=""/>
    <n v="-150"/>
    <x v="0"/>
    <n v="150"/>
    <s v=""/>
    <n v="-150"/>
    <x v="0"/>
    <s v="Sat"/>
    <s v="Livin Thing"/>
    <d v="1899-12-30T13:20:00"/>
    <s v="Ros"/>
    <s v="Nat 150"/>
    <n v="0"/>
    <n v="5"/>
    <n v="3"/>
    <s v="Livin Thing"/>
    <n v="150"/>
  </r>
  <r>
    <x v="25"/>
    <d v="1899-12-30T13:35:00"/>
    <x v="9"/>
    <m/>
    <n v="4"/>
    <n v="1"/>
    <s v="Just For Show"/>
    <m/>
    <m/>
    <s v="Nat"/>
    <x v="1"/>
    <n v="100"/>
    <s v=""/>
    <n v="-100"/>
    <x v="0"/>
    <s v=""/>
    <n v="-100"/>
    <x v="0"/>
    <n v="100"/>
    <s v=""/>
    <n v="-100"/>
    <x v="0"/>
    <s v="Sat"/>
    <s v="Just For Show"/>
    <d v="1899-12-30T13:35:00"/>
    <s v="Cau"/>
    <s v="Nat 100"/>
    <n v="0"/>
    <n v="4"/>
    <n v="1"/>
    <s v="Just For Show"/>
    <n v="100"/>
  </r>
  <r>
    <x v="25"/>
    <d v="1899-12-30T14:07:00"/>
    <x v="4"/>
    <m/>
    <n v="5"/>
    <n v="3"/>
    <s v="Bankers Choice"/>
    <s v="2nd"/>
    <m/>
    <s v="Nat"/>
    <x v="2"/>
    <n v="100"/>
    <s v=""/>
    <n v="-100"/>
    <x v="0"/>
    <s v=""/>
    <n v="-100"/>
    <x v="0"/>
    <n v="100"/>
    <s v=""/>
    <n v="-100"/>
    <x v="0"/>
    <s v="Sat"/>
    <s v="Bankers Choice"/>
    <d v="1899-12-30T14:07:00"/>
    <s v="Eag"/>
    <s v="Nat 100"/>
    <n v="0"/>
    <n v="5"/>
    <n v="3"/>
    <s v="Bankers Choice"/>
    <n v="100"/>
  </r>
  <r>
    <x v="25"/>
    <d v="1899-12-30T14:15:00"/>
    <x v="9"/>
    <m/>
    <n v="5"/>
    <n v="14"/>
    <s v="Captain Electric"/>
    <m/>
    <m/>
    <s v="Nat"/>
    <x v="1"/>
    <n v="100"/>
    <s v=""/>
    <n v="-100"/>
    <x v="0"/>
    <s v=""/>
    <n v="-100"/>
    <x v="0"/>
    <n v="100"/>
    <s v=""/>
    <n v="-100"/>
    <x v="0"/>
    <s v="Sat"/>
    <s v="Captain Electric"/>
    <d v="1899-12-30T14:15:00"/>
    <s v="Cau"/>
    <s v="Nat 100"/>
    <n v="0"/>
    <n v="5"/>
    <n v="14"/>
    <s v="Captain Electric"/>
    <n v="100"/>
  </r>
  <r>
    <x v="25"/>
    <d v="1899-12-30T14:55:00"/>
    <x v="9"/>
    <m/>
    <n v="6"/>
    <n v="3"/>
    <s v="The Black Cloud"/>
    <s v="2nd"/>
    <m/>
    <s v="E-C "/>
    <x v="1"/>
    <n v="100"/>
    <s v=""/>
    <n v="-100"/>
    <x v="3"/>
    <s v=""/>
    <n v="-150"/>
    <x v="0"/>
    <n v="150"/>
    <s v=""/>
    <n v="-150"/>
    <x v="0"/>
    <s v="Sat"/>
    <s v="The Black Cloud"/>
    <d v="1899-12-30T14:55:00"/>
    <s v="Cau"/>
    <s v="E-C  150"/>
    <n v="0"/>
    <n v="6"/>
    <n v="3"/>
    <s v="The Black Cloud"/>
    <n v="150"/>
  </r>
  <r>
    <x v="25"/>
    <d v="1899-12-30T15:23:00"/>
    <x v="4"/>
    <m/>
    <n v="7"/>
    <n v="6"/>
    <s v="The Inflictor"/>
    <s v="1st"/>
    <n v="4.5999999999999996"/>
    <s v="Nat"/>
    <x v="2"/>
    <n v="100"/>
    <n v="459.99999999999994"/>
    <n v="359.99999999999994"/>
    <x v="0"/>
    <n v="459.99999999999994"/>
    <n v="359.99999999999994"/>
    <x v="0"/>
    <n v="100"/>
    <n v="459.99999999999994"/>
    <n v="359.99999999999994"/>
    <x v="0"/>
    <s v="Sat"/>
    <s v="The Inflictor"/>
    <d v="1899-12-30T15:23:00"/>
    <s v="Eag"/>
    <s v="Nat 100"/>
    <n v="0"/>
    <n v="7"/>
    <n v="6"/>
    <s v="The Inflictor"/>
    <n v="100"/>
  </r>
  <r>
    <x v="25"/>
    <d v="1899-12-30T16:05:00"/>
    <x v="9"/>
    <m/>
    <n v="8"/>
    <n v="4"/>
    <s v="Earlswood"/>
    <s v="2nd"/>
    <m/>
    <s v="E-C "/>
    <x v="1"/>
    <n v="100"/>
    <s v=""/>
    <n v="-100"/>
    <x v="0"/>
    <s v=""/>
    <n v="-100"/>
    <x v="0"/>
    <n v="100"/>
    <s v=""/>
    <n v="-100"/>
    <x v="0"/>
    <s v="Sat"/>
    <s v="Earlswood"/>
    <d v="1899-12-30T16:05:00"/>
    <s v="Cau"/>
    <s v="E-C  100"/>
    <n v="0"/>
    <n v="8"/>
    <n v="4"/>
    <s v="Earlswood"/>
    <n v="100"/>
  </r>
  <r>
    <x v="25"/>
    <d v="1899-12-30T16:30:00"/>
    <x v="5"/>
    <m/>
    <n v="10"/>
    <n v="12"/>
    <s v="Snack Bar"/>
    <s v="3rd"/>
    <m/>
    <s v="E-C "/>
    <x v="0"/>
    <n v="100"/>
    <s v=""/>
    <n v="-100"/>
    <x v="3"/>
    <s v=""/>
    <n v="-150"/>
    <x v="1"/>
    <n v="150"/>
    <s v=""/>
    <n v="-150"/>
    <x v="0"/>
    <s v="Sat"/>
    <s v="Snack Bar"/>
    <d v="1899-12-30T16:30:00"/>
    <s v="Ros"/>
    <s v="E-C  150"/>
    <n v="0"/>
    <n v="10"/>
    <n v="12"/>
    <s v="Snack Bar"/>
    <s v=""/>
  </r>
  <r>
    <x v="25"/>
    <d v="1899-12-30T16:30:00"/>
    <x v="5"/>
    <m/>
    <n v="10"/>
    <n v="12"/>
    <s v="Snack Bar"/>
    <s v="2nd"/>
    <m/>
    <s v="Nat"/>
    <x v="0"/>
    <n v="100"/>
    <s v=""/>
    <n v="-100"/>
    <x v="3"/>
    <s v=""/>
    <n v="-150"/>
    <x v="0"/>
    <s v=""/>
    <s v=""/>
    <s v=""/>
    <x v="0"/>
    <s v="Sat"/>
    <s v="Snack Bar"/>
    <d v="1899-12-30T16:30:00"/>
    <s v="Ros"/>
    <s v="Nat 150"/>
    <n v="0"/>
    <n v="10"/>
    <n v="12"/>
    <s v="Snack Bar"/>
    <n v="150"/>
  </r>
  <r>
    <x v="25"/>
    <d v="1899-12-30T16:35:00"/>
    <x v="4"/>
    <m/>
    <n v="9"/>
    <n v="11"/>
    <s v="Austmarr"/>
    <s v="2nd"/>
    <m/>
    <s v="Nat"/>
    <x v="2"/>
    <n v="100"/>
    <s v=""/>
    <n v="-100"/>
    <x v="0"/>
    <s v=""/>
    <n v="-100"/>
    <x v="0"/>
    <n v="100"/>
    <s v=""/>
    <n v="-100"/>
    <x v="0"/>
    <s v="Sat"/>
    <s v="Austmarr"/>
    <d v="1899-12-30T16:35:00"/>
    <s v="Eag"/>
    <s v="Nat 100"/>
    <n v="0"/>
    <n v="9"/>
    <n v="11"/>
    <s v="Austmarr"/>
    <n v="100"/>
  </r>
  <r>
    <x v="25"/>
    <d v="1899-12-30T16:40:00"/>
    <x v="9"/>
    <m/>
    <n v="9"/>
    <n v="8"/>
    <s v="Yellow Sam"/>
    <s v="1st"/>
    <n v="5.5"/>
    <s v="Nat"/>
    <x v="1"/>
    <n v="100"/>
    <n v="550"/>
    <n v="450"/>
    <x v="0"/>
    <n v="550"/>
    <n v="450"/>
    <x v="0"/>
    <n v="100"/>
    <n v="550"/>
    <n v="450"/>
    <x v="0"/>
    <s v="Sat"/>
    <s v="Yellow Sam"/>
    <d v="1899-12-30T16:40:00"/>
    <s v="Cau"/>
    <s v="Nat 100"/>
    <n v="0"/>
    <n v="9"/>
    <n v="8"/>
    <s v="Yellow Sam"/>
    <n v="100"/>
  </r>
  <r>
    <x v="26"/>
    <d v="1899-12-30T13:05:00"/>
    <x v="2"/>
    <m/>
    <n v="3"/>
    <n v="2"/>
    <s v="Marble Nine"/>
    <s v="1st"/>
    <n v="2.1"/>
    <s v="E-C "/>
    <x v="1"/>
    <n v="100"/>
    <n v="210"/>
    <n v="110"/>
    <x v="0"/>
    <n v="210"/>
    <n v="110"/>
    <x v="1"/>
    <n v="150"/>
    <n v="315"/>
    <n v="165"/>
    <x v="0"/>
    <s v="Sat"/>
    <s v="Marble Nine"/>
    <d v="1899-12-30T13:05:00"/>
    <s v="Fle"/>
    <s v="E-C  100"/>
    <n v="0"/>
    <n v="3"/>
    <n v="2"/>
    <s v="Marble Nine"/>
    <s v=""/>
  </r>
  <r>
    <x v="26"/>
    <d v="1899-12-30T13:05:00"/>
    <x v="2"/>
    <m/>
    <n v="3"/>
    <n v="2"/>
    <s v="Marble Nine"/>
    <s v="1st"/>
    <n v="2.1"/>
    <s v="Nat"/>
    <x v="1"/>
    <n v="100"/>
    <n v="210"/>
    <n v="110"/>
    <x v="1"/>
    <n v="420"/>
    <n v="220"/>
    <x v="0"/>
    <s v=""/>
    <s v=""/>
    <s v=""/>
    <x v="0"/>
    <s v="Sat"/>
    <s v="Marble Nine"/>
    <d v="1899-12-30T13:05:00"/>
    <s v="Fle"/>
    <s v="Nat 200"/>
    <n v="0"/>
    <n v="3"/>
    <n v="2"/>
    <s v="Marble Nine"/>
    <n v="200"/>
  </r>
  <r>
    <x v="26"/>
    <d v="1899-12-30T14:00:00"/>
    <x v="5"/>
    <m/>
    <n v="6"/>
    <n v="1"/>
    <s v="Hi Dubai"/>
    <s v="1st"/>
    <n v="3.6"/>
    <s v="E-C "/>
    <x v="0"/>
    <n v="100"/>
    <n v="360"/>
    <n v="260"/>
    <x v="3"/>
    <n v="540"/>
    <n v="390"/>
    <x v="0"/>
    <n v="150"/>
    <n v="540"/>
    <n v="390"/>
    <x v="0"/>
    <s v="Sat"/>
    <s v="Hi Dubai"/>
    <d v="1899-12-30T14:00:00"/>
    <s v="Ros"/>
    <s v="E-C  150"/>
    <n v="0"/>
    <n v="6"/>
    <n v="1"/>
    <s v="Hi Dubai"/>
    <n v="150"/>
  </r>
  <r>
    <x v="26"/>
    <d v="1899-12-30T14:15:00"/>
    <x v="2"/>
    <m/>
    <n v="5"/>
    <n v="4"/>
    <s v="Bold Soul"/>
    <s v="2nd"/>
    <m/>
    <s v="E-C "/>
    <x v="1"/>
    <n v="100"/>
    <s v=""/>
    <n v="-100"/>
    <x v="0"/>
    <s v=""/>
    <n v="-100"/>
    <x v="0"/>
    <n v="100"/>
    <s v=""/>
    <n v="-100"/>
    <x v="0"/>
    <s v="Sat"/>
    <s v="Bold Soul"/>
    <d v="1899-12-30T14:15:00"/>
    <s v="Fle"/>
    <s v="E-C  100"/>
    <n v="0"/>
    <n v="5"/>
    <n v="4"/>
    <s v="Bold Soul"/>
    <n v="100"/>
  </r>
  <r>
    <x v="26"/>
    <d v="1899-12-30T14:15:00"/>
    <x v="2"/>
    <m/>
    <n v="5"/>
    <n v="8"/>
    <s v="Goldenstatewarrior"/>
    <s v="1st"/>
    <n v="4.4000000000000004"/>
    <s v="E-C "/>
    <x v="1"/>
    <n v="100"/>
    <n v="440.00000000000006"/>
    <n v="340.00000000000006"/>
    <x v="5"/>
    <n v="704"/>
    <n v="544"/>
    <x v="0"/>
    <n v="160"/>
    <n v="704"/>
    <n v="544"/>
    <x v="0"/>
    <s v="Sat"/>
    <s v="Goldenstatewarrior"/>
    <d v="1899-12-30T14:15:00"/>
    <s v="Fle"/>
    <s v="E-C  160"/>
    <n v="0"/>
    <n v="5"/>
    <n v="8"/>
    <s v="Goldenstatewarrior"/>
    <n v="160"/>
  </r>
  <r>
    <x v="26"/>
    <d v="1899-12-30T16:10:00"/>
    <x v="2"/>
    <m/>
    <n v="8"/>
    <n v="3"/>
    <s v="Jimmy The Bear"/>
    <s v="1st"/>
    <n v="5"/>
    <s v="E-C "/>
    <x v="1"/>
    <n v="100"/>
    <n v="500"/>
    <n v="400"/>
    <x v="0"/>
    <n v="500"/>
    <n v="400"/>
    <x v="0"/>
    <n v="100"/>
    <n v="500"/>
    <n v="400"/>
    <x v="0"/>
    <s v="Sat"/>
    <s v="Jimmy The Bear"/>
    <d v="1899-12-30T16:10:00"/>
    <s v="Fle"/>
    <s v="E-C  100"/>
    <n v="0"/>
    <n v="8"/>
    <n v="3"/>
    <s v="Jimmy The Bear"/>
    <n v="100"/>
  </r>
  <r>
    <x v="26"/>
    <d v="1899-12-30T16:30:00"/>
    <x v="5"/>
    <m/>
    <n v="10"/>
    <n v="17"/>
    <s v="Hell To Pay"/>
    <m/>
    <m/>
    <s v="E-C "/>
    <x v="0"/>
    <n v="100"/>
    <s v=""/>
    <n v="-100"/>
    <x v="0"/>
    <s v=""/>
    <n v="-100"/>
    <x v="0"/>
    <n v="100"/>
    <s v=""/>
    <n v="-100"/>
    <x v="0"/>
    <s v="Sat"/>
    <s v="Hell To Pay"/>
    <d v="1899-12-30T16:30:00"/>
    <s v="Ros"/>
    <s v="E-C  100"/>
    <n v="0"/>
    <n v="10"/>
    <n v="17"/>
    <s v="Hell To Pay"/>
    <n v="100"/>
  </r>
  <r>
    <x v="26"/>
    <d v="1899-12-30T16:40:00"/>
    <x v="2"/>
    <m/>
    <n v="9"/>
    <n v="3"/>
    <s v="Mollynickers"/>
    <m/>
    <m/>
    <s v="E-C "/>
    <x v="1"/>
    <n v="100"/>
    <s v=""/>
    <n v="-100"/>
    <x v="5"/>
    <s v=""/>
    <n v="-160"/>
    <x v="0"/>
    <n v="160"/>
    <s v=""/>
    <n v="-160"/>
    <x v="0"/>
    <s v="Sat"/>
    <s v="Mollynickers"/>
    <d v="1899-12-30T16:40:00"/>
    <s v="Fle"/>
    <s v="E-C  160"/>
    <n v="0"/>
    <n v="9"/>
    <n v="3"/>
    <s v="Mollynickers"/>
    <n v="160"/>
  </r>
  <r>
    <x v="26"/>
    <d v="1899-12-30T16:40:00"/>
    <x v="2"/>
    <m/>
    <n v="9"/>
    <n v="5"/>
    <s v="Stylish"/>
    <s v="3rd"/>
    <m/>
    <s v="Nat"/>
    <x v="1"/>
    <n v="100"/>
    <s v=""/>
    <n v="-100"/>
    <x v="0"/>
    <s v=""/>
    <n v="-100"/>
    <x v="1"/>
    <n v="125"/>
    <s v=""/>
    <n v="-125"/>
    <x v="0"/>
    <s v="Sat"/>
    <s v="Stylish"/>
    <d v="1899-12-30T16:40:00"/>
    <s v="Fle"/>
    <s v="Nat 100"/>
    <n v="0"/>
    <n v="9"/>
    <n v="5"/>
    <s v="Stylish"/>
    <s v=""/>
  </r>
  <r>
    <x v="26"/>
    <d v="1899-12-30T16:40:00"/>
    <x v="2"/>
    <m/>
    <n v="9"/>
    <n v="5"/>
    <s v="Stylish"/>
    <s v="3rd"/>
    <m/>
    <s v="E-C "/>
    <x v="1"/>
    <n v="100"/>
    <s v=""/>
    <n v="-100"/>
    <x v="3"/>
    <s v=""/>
    <n v="-150"/>
    <x v="0"/>
    <s v=""/>
    <s v=""/>
    <s v=""/>
    <x v="0"/>
    <s v="Sat"/>
    <s v="Stylish"/>
    <d v="1899-12-30T16:40:00"/>
    <s v="Fle"/>
    <s v="E-C  150"/>
    <n v="0"/>
    <n v="9"/>
    <n v="5"/>
    <s v="Stylish"/>
    <n v="150"/>
  </r>
  <r>
    <x v="27"/>
    <d v="1899-12-30T12:20:00"/>
    <x v="0"/>
    <m/>
    <n v="3"/>
    <n v="10"/>
    <s v="Callistemon"/>
    <m/>
    <m/>
    <s v="E-C "/>
    <x v="0"/>
    <n v="100"/>
    <s v=""/>
    <n v="-100"/>
    <x v="3"/>
    <s v=""/>
    <n v="-150"/>
    <x v="0"/>
    <n v="150"/>
    <s v=""/>
    <n v="-150"/>
    <x v="0"/>
    <s v="Sat"/>
    <s v="Callistemon"/>
    <d v="1899-12-30T12:20:00"/>
    <s v="Ran"/>
    <s v="E-C  150"/>
    <n v="0"/>
    <n v="3"/>
    <n v="10"/>
    <s v="Callistemon"/>
    <n v="150"/>
  </r>
  <r>
    <x v="27"/>
    <d v="1899-12-30T12:35:00"/>
    <x v="9"/>
    <m/>
    <n v="2"/>
    <n v="7"/>
    <s v="Shadhavar"/>
    <m/>
    <m/>
    <s v="Nat"/>
    <x v="1"/>
    <n v="100"/>
    <s v=""/>
    <n v="-100"/>
    <x v="0"/>
    <s v=""/>
    <n v="-100"/>
    <x v="0"/>
    <n v="100"/>
    <s v=""/>
    <n v="-100"/>
    <x v="0"/>
    <s v="Sat"/>
    <s v="Shadhavar"/>
    <d v="1899-12-30T12:35:00"/>
    <s v="Cau"/>
    <s v="Nat 100"/>
    <n v="0"/>
    <n v="2"/>
    <n v="7"/>
    <s v="Shadhavar"/>
    <n v="100"/>
  </r>
  <r>
    <x v="27"/>
    <d v="1899-12-30T12:55:00"/>
    <x v="0"/>
    <m/>
    <n v="4"/>
    <n v="3"/>
    <s v="Livin Thing"/>
    <m/>
    <m/>
    <s v="Nat"/>
    <x v="0"/>
    <n v="100"/>
    <s v=""/>
    <n v="-100"/>
    <x v="3"/>
    <s v=""/>
    <n v="-150"/>
    <x v="0"/>
    <n v="150"/>
    <s v=""/>
    <n v="-150"/>
    <x v="0"/>
    <s v="Sat"/>
    <s v="Livin Thing"/>
    <d v="1899-12-30T12:55:00"/>
    <s v="Ran"/>
    <s v="Nat 150"/>
    <n v="0"/>
    <n v="4"/>
    <n v="3"/>
    <s v="Livin Thing"/>
    <n v="150"/>
  </r>
  <r>
    <x v="27"/>
    <d v="1899-12-30T13:10:00"/>
    <x v="9"/>
    <m/>
    <n v="3"/>
    <n v="3"/>
    <s v="Xarpo"/>
    <m/>
    <m/>
    <s v="Nat"/>
    <x v="1"/>
    <n v="100"/>
    <s v=""/>
    <n v="-100"/>
    <x v="0"/>
    <s v=""/>
    <n v="-100"/>
    <x v="0"/>
    <n v="100"/>
    <s v=""/>
    <n v="-100"/>
    <x v="0"/>
    <s v="Sat"/>
    <s v="Xarpo"/>
    <d v="1899-12-30T13:10:00"/>
    <s v="Cau"/>
    <s v="Nat 100"/>
    <n v="0"/>
    <n v="3"/>
    <n v="3"/>
    <s v="Xarpo"/>
    <n v="100"/>
  </r>
  <r>
    <x v="27"/>
    <d v="1899-12-30T13:30:00"/>
    <x v="0"/>
    <m/>
    <n v="5"/>
    <n v="3"/>
    <s v="Federer"/>
    <s v="3rd"/>
    <m/>
    <s v="Nat"/>
    <x v="0"/>
    <n v="100"/>
    <s v=""/>
    <n v="-100"/>
    <x v="3"/>
    <s v=""/>
    <n v="-150"/>
    <x v="0"/>
    <n v="150"/>
    <s v=""/>
    <n v="-150"/>
    <x v="0"/>
    <s v="Sat"/>
    <s v="Federer"/>
    <d v="1899-12-30T13:30:00"/>
    <s v="Ran"/>
    <s v="Nat 150"/>
    <n v="0"/>
    <n v="5"/>
    <n v="3"/>
    <s v="Federer"/>
    <n v="150"/>
  </r>
  <r>
    <x v="27"/>
    <d v="1899-12-30T13:30:00"/>
    <x v="0"/>
    <m/>
    <n v="5"/>
    <n v="2"/>
    <s v="Piggyback"/>
    <m/>
    <m/>
    <s v="E-C "/>
    <x v="0"/>
    <n v="100"/>
    <s v=""/>
    <n v="-100"/>
    <x v="1"/>
    <s v=""/>
    <n v="-200"/>
    <x v="0"/>
    <n v="200"/>
    <s v=""/>
    <n v="-200"/>
    <x v="0"/>
    <s v="Sat"/>
    <s v="Piggyback"/>
    <d v="1899-12-30T13:30:00"/>
    <s v="Ran"/>
    <s v="E-C  200"/>
    <n v="0"/>
    <n v="5"/>
    <n v="2"/>
    <s v="Piggyback"/>
    <n v="200"/>
  </r>
  <r>
    <x v="27"/>
    <d v="1899-12-30T13:38:00"/>
    <x v="7"/>
    <m/>
    <n v="4"/>
    <n v="10"/>
    <s v="Merchant Flyer"/>
    <s v="3rd"/>
    <m/>
    <s v="Nat"/>
    <x v="2"/>
    <n v="100"/>
    <s v=""/>
    <n v="-100"/>
    <x v="0"/>
    <s v=""/>
    <n v="-100"/>
    <x v="0"/>
    <n v="100"/>
    <s v=""/>
    <n v="-100"/>
    <x v="0"/>
    <s v="Sat"/>
    <s v="Merchant Flyer"/>
    <d v="1899-12-30T13:38:00"/>
    <s v="Doo"/>
    <s v="Nat 100"/>
    <n v="0"/>
    <n v="4"/>
    <n v="10"/>
    <s v="Merchant Flyer"/>
    <n v="100"/>
  </r>
  <r>
    <x v="27"/>
    <d v="1899-12-30T13:45:00"/>
    <x v="9"/>
    <m/>
    <n v="4"/>
    <n v="1"/>
    <s v="Pounding"/>
    <s v="2nd"/>
    <m/>
    <s v="E-C "/>
    <x v="1"/>
    <n v="100"/>
    <s v=""/>
    <n v="-100"/>
    <x v="3"/>
    <s v=""/>
    <n v="-150"/>
    <x v="0"/>
    <n v="150"/>
    <s v=""/>
    <n v="-150"/>
    <x v="0"/>
    <s v="Sat"/>
    <s v="Pounding"/>
    <d v="1899-12-30T13:45:00"/>
    <s v="Cau"/>
    <s v="E-C  150"/>
    <n v="0"/>
    <n v="4"/>
    <n v="1"/>
    <s v="Pounding"/>
    <n v="150"/>
  </r>
  <r>
    <x v="27"/>
    <d v="1899-12-30T14:05:00"/>
    <x v="0"/>
    <m/>
    <n v="6"/>
    <n v="4"/>
    <s v="Zaphod"/>
    <s v="3rd"/>
    <m/>
    <s v="E-C "/>
    <x v="0"/>
    <n v="100"/>
    <s v=""/>
    <n v="-100"/>
    <x v="3"/>
    <s v=""/>
    <n v="-150"/>
    <x v="0"/>
    <n v="150"/>
    <s v=""/>
    <n v="-150"/>
    <x v="0"/>
    <s v="Sat"/>
    <s v="Zaphod"/>
    <d v="1899-12-30T14:05:00"/>
    <s v="Ran"/>
    <s v="E-C  150"/>
    <n v="0"/>
    <n v="6"/>
    <n v="4"/>
    <s v="Zaphod"/>
    <n v="150"/>
  </r>
  <r>
    <x v="27"/>
    <d v="1899-12-30T14:13:00"/>
    <x v="7"/>
    <m/>
    <n v="5"/>
    <n v="2"/>
    <s v="Restonica"/>
    <s v="1st"/>
    <n v="9"/>
    <s v="Nat"/>
    <x v="2"/>
    <n v="100"/>
    <n v="900"/>
    <n v="800"/>
    <x v="0"/>
    <n v="900"/>
    <n v="800"/>
    <x v="0"/>
    <n v="100"/>
    <n v="900"/>
    <n v="800"/>
    <x v="0"/>
    <s v="Sat"/>
    <s v="Restonica"/>
    <d v="1899-12-30T14:13:00"/>
    <s v="Doo"/>
    <s v="Nat 100"/>
    <n v="0"/>
    <n v="5"/>
    <n v="2"/>
    <s v="Restonica"/>
    <n v="100"/>
  </r>
  <r>
    <x v="27"/>
    <d v="1899-12-30T14:52:00"/>
    <x v="7"/>
    <m/>
    <n v="6"/>
    <n v="5"/>
    <s v="Aolani"/>
    <s v="3rd"/>
    <m/>
    <s v="Nat"/>
    <x v="2"/>
    <n v="100"/>
    <s v=""/>
    <n v="-100"/>
    <x v="0"/>
    <s v=""/>
    <n v="-100"/>
    <x v="0"/>
    <n v="100"/>
    <s v=""/>
    <n v="-100"/>
    <x v="0"/>
    <s v="Sat"/>
    <s v="Aolani"/>
    <d v="1899-12-30T14:52:00"/>
    <s v="Doo"/>
    <s v="Nat 100"/>
    <n v="0"/>
    <n v="6"/>
    <n v="5"/>
    <s v="Aolani"/>
    <n v="100"/>
  </r>
  <r>
    <x v="27"/>
    <d v="1899-12-30T15:20:00"/>
    <x v="0"/>
    <m/>
    <n v="8"/>
    <n v="4"/>
    <s v="Oh Diamond Lil"/>
    <s v="1st"/>
    <n v="4"/>
    <s v="E-C "/>
    <x v="0"/>
    <n v="100"/>
    <n v="400"/>
    <n v="300"/>
    <x v="3"/>
    <n v="600"/>
    <n v="450"/>
    <x v="0"/>
    <n v="150"/>
    <n v="600"/>
    <n v="450"/>
    <x v="0"/>
    <s v="Sat"/>
    <s v="Oh Diamond Lil"/>
    <d v="1899-12-30T15:20:00"/>
    <s v="Ran"/>
    <s v="E-C  150"/>
    <n v="0"/>
    <n v="8"/>
    <n v="4"/>
    <s v="Oh Diamond Lil"/>
    <n v="150"/>
  </r>
  <r>
    <x v="27"/>
    <d v="1899-12-30T15:40:00"/>
    <x v="9"/>
    <m/>
    <n v="7"/>
    <n v="1"/>
    <s v="Lim'S Saltoro"/>
    <m/>
    <m/>
    <s v="E-C "/>
    <x v="1"/>
    <n v="100"/>
    <s v=""/>
    <n v="-100"/>
    <x v="3"/>
    <s v=""/>
    <n v="-150"/>
    <x v="0"/>
    <n v="150"/>
    <s v=""/>
    <n v="-150"/>
    <x v="0"/>
    <s v="Sat"/>
    <s v="Lim'S Saltoro"/>
    <d v="1899-12-30T15:40:00"/>
    <s v="Cau"/>
    <s v="E-C  150"/>
    <n v="0"/>
    <n v="7"/>
    <n v="1"/>
    <s v="Lim'S Saltoro"/>
    <n v="150"/>
  </r>
  <r>
    <x v="27"/>
    <d v="1899-12-30T15:40:00"/>
    <x v="9"/>
    <m/>
    <n v="7"/>
    <n v="9"/>
    <s v="The Open"/>
    <m/>
    <m/>
    <s v="E-C "/>
    <x v="1"/>
    <n v="100"/>
    <s v=""/>
    <n v="-100"/>
    <x v="0"/>
    <s v=""/>
    <n v="-100"/>
    <x v="0"/>
    <n v="100"/>
    <s v=""/>
    <n v="-100"/>
    <x v="0"/>
    <s v="Sat"/>
    <s v="The Open"/>
    <d v="1899-12-30T15:40:00"/>
    <s v="Cau"/>
    <s v="E-C  100"/>
    <n v="0"/>
    <n v="7"/>
    <n v="9"/>
    <s v="The Open"/>
    <n v="100"/>
  </r>
  <r>
    <x v="27"/>
    <d v="1899-12-30T15:40:00"/>
    <x v="9"/>
    <m/>
    <n v="7"/>
    <n v="3"/>
    <s v="Yellow Sam"/>
    <s v="3rd"/>
    <m/>
    <s v="Nat"/>
    <x v="1"/>
    <n v="100"/>
    <s v=""/>
    <n v="-100"/>
    <x v="0"/>
    <s v=""/>
    <n v="-100"/>
    <x v="0"/>
    <n v="100"/>
    <s v=""/>
    <n v="-100"/>
    <x v="0"/>
    <s v="Sat"/>
    <s v="Yellow Sam"/>
    <d v="1899-12-30T15:40:00"/>
    <s v="Cau"/>
    <s v="Nat 100"/>
    <n v="0"/>
    <n v="7"/>
    <n v="3"/>
    <s v="Yellow Sam"/>
    <n v="100"/>
  </r>
  <r>
    <x v="27"/>
    <d v="1899-12-30T16:35:00"/>
    <x v="0"/>
    <m/>
    <n v="10"/>
    <n v="5"/>
    <s v="Changing Colours"/>
    <m/>
    <m/>
    <s v="E-C "/>
    <x v="0"/>
    <n v="100"/>
    <s v=""/>
    <n v="-100"/>
    <x v="3"/>
    <s v=""/>
    <n v="-150"/>
    <x v="0"/>
    <n v="150"/>
    <s v=""/>
    <n v="-150"/>
    <x v="0"/>
    <s v="Sat"/>
    <s v="Changing Colours"/>
    <d v="1899-12-30T16:35:00"/>
    <s v="Ran"/>
    <s v="E-C  150"/>
    <n v="0"/>
    <n v="10"/>
    <n v="5"/>
    <s v="Changing Colours"/>
    <n v="150"/>
  </r>
  <r>
    <x v="28"/>
    <d v="1899-12-30T11:50:00"/>
    <x v="5"/>
    <m/>
    <n v="2"/>
    <n v="6"/>
    <s v="Harry'S Bar"/>
    <s v="1st"/>
    <n v="3.6"/>
    <s v="E-C "/>
    <x v="0"/>
    <n v="100"/>
    <n v="360"/>
    <n v="260"/>
    <x v="6"/>
    <n v="504"/>
    <n v="364"/>
    <x v="0"/>
    <n v="140"/>
    <n v="504"/>
    <n v="364"/>
    <x v="0"/>
    <s v="Sat"/>
    <s v="Harry'S Bar"/>
    <d v="1899-12-30T11:50:00"/>
    <s v="Ros"/>
    <s v="E-C  140"/>
    <n v="0"/>
    <n v="2"/>
    <n v="6"/>
    <s v="Harry'S Bar"/>
    <n v="140"/>
  </r>
  <r>
    <x v="28"/>
    <d v="1899-12-30T14:10:00"/>
    <x v="5"/>
    <m/>
    <n v="6"/>
    <n v="7"/>
    <s v="Tuileries"/>
    <m/>
    <m/>
    <s v="Nat"/>
    <x v="0"/>
    <n v="100"/>
    <s v=""/>
    <n v="-100"/>
    <x v="3"/>
    <s v=""/>
    <n v="-150"/>
    <x v="0"/>
    <n v="150"/>
    <s v=""/>
    <n v="-150"/>
    <x v="0"/>
    <s v="Sat"/>
    <s v="Tuileries"/>
    <d v="1899-12-30T14:10:00"/>
    <s v="Ros"/>
    <s v="Nat 150"/>
    <n v="0"/>
    <n v="6"/>
    <n v="7"/>
    <s v="Tuileries"/>
    <n v="150"/>
  </r>
  <r>
    <x v="28"/>
    <d v="1899-12-30T14:45:00"/>
    <x v="5"/>
    <m/>
    <n v="7"/>
    <n v="10"/>
    <s v="Fioprospero"/>
    <s v="3rd"/>
    <m/>
    <s v="E-C "/>
    <x v="0"/>
    <n v="100"/>
    <s v=""/>
    <n v="-100"/>
    <x v="0"/>
    <s v=""/>
    <n v="-100"/>
    <x v="1"/>
    <n v="125"/>
    <s v=""/>
    <n v="-125"/>
    <x v="0"/>
    <s v="Sat"/>
    <s v="Fioprospero"/>
    <d v="1899-12-30T14:45:00"/>
    <s v="Ros"/>
    <s v="E-C  100"/>
    <n v="0"/>
    <n v="7"/>
    <n v="10"/>
    <s v="Fioprospero"/>
    <s v=""/>
  </r>
  <r>
    <x v="28"/>
    <d v="1899-12-30T14:45:00"/>
    <x v="5"/>
    <m/>
    <n v="7"/>
    <n v="10"/>
    <s v="Fioprospero"/>
    <s v="3rd"/>
    <m/>
    <s v="Nat"/>
    <x v="0"/>
    <n v="100"/>
    <s v=""/>
    <n v="-100"/>
    <x v="3"/>
    <s v=""/>
    <n v="-150"/>
    <x v="0"/>
    <s v=""/>
    <s v=""/>
    <s v=""/>
    <x v="0"/>
    <s v="Sat"/>
    <s v="Fioprospero"/>
    <d v="1899-12-30T14:45:00"/>
    <s v="Ros"/>
    <s v="Nat 150"/>
    <n v="0"/>
    <n v="7"/>
    <n v="10"/>
    <s v="Fioprospero"/>
    <n v="150"/>
  </r>
  <r>
    <x v="28"/>
    <d v="1899-12-30T15:05:00"/>
    <x v="2"/>
    <m/>
    <n v="6"/>
    <n v="3"/>
    <s v="Eye Of The Fire"/>
    <m/>
    <m/>
    <s v="E-C "/>
    <x v="1"/>
    <n v="100"/>
    <s v=""/>
    <n v="-100"/>
    <x v="4"/>
    <s v=""/>
    <n v="-50"/>
    <x v="0"/>
    <n v="50"/>
    <s v=""/>
    <n v="-50"/>
    <x v="0"/>
    <s v="Sat"/>
    <s v="Eye Of The Fire"/>
    <d v="1899-12-30T15:05:00"/>
    <s v="Fle"/>
    <s v="E-C  50"/>
    <n v="0"/>
    <n v="6"/>
    <n v="3"/>
    <s v="Eye Of The Fire"/>
    <n v="50"/>
  </r>
  <r>
    <x v="28"/>
    <d v="1899-12-30T15:05:00"/>
    <x v="2"/>
    <m/>
    <n v="6"/>
    <n v="8"/>
    <s v="La Fracas"/>
    <s v="1st"/>
    <n v="2.4"/>
    <s v="Nat"/>
    <x v="1"/>
    <n v="100"/>
    <n v="240"/>
    <n v="140"/>
    <x v="0"/>
    <n v="240"/>
    <n v="140"/>
    <x v="0"/>
    <n v="100"/>
    <n v="240"/>
    <n v="140"/>
    <x v="0"/>
    <s v="Sat"/>
    <s v="La Fracas"/>
    <d v="1899-12-30T15:05:00"/>
    <s v="Fle"/>
    <s v="Nat 100"/>
    <n v="0"/>
    <n v="6"/>
    <n v="8"/>
    <s v="La Fracas"/>
    <n v="100"/>
  </r>
  <r>
    <x v="28"/>
    <d v="1899-12-30T15:25:00"/>
    <x v="5"/>
    <m/>
    <n v="8"/>
    <n v="8"/>
    <s v="Storm The Ramparts"/>
    <s v="2nd"/>
    <m/>
    <s v="E-C "/>
    <x v="0"/>
    <n v="100"/>
    <s v=""/>
    <n v="-100"/>
    <x v="3"/>
    <s v=""/>
    <n v="-150"/>
    <x v="0"/>
    <n v="150"/>
    <s v=""/>
    <n v="-150"/>
    <x v="0"/>
    <s v="Sat"/>
    <s v="Storm The Ramparts"/>
    <d v="1899-12-30T15:25:00"/>
    <s v="Ros"/>
    <s v="E-C  150"/>
    <n v="0"/>
    <n v="8"/>
    <n v="8"/>
    <s v="Storm The Ramparts"/>
    <n v="150"/>
  </r>
  <r>
    <x v="28"/>
    <d v="1899-12-30T15:45:00"/>
    <x v="2"/>
    <m/>
    <n v="7"/>
    <n v="4"/>
    <s v="Bold Soul"/>
    <m/>
    <m/>
    <s v="E-C "/>
    <x v="1"/>
    <n v="100"/>
    <s v=""/>
    <n v="-100"/>
    <x v="1"/>
    <s v=""/>
    <n v="-200"/>
    <x v="0"/>
    <n v="200"/>
    <s v=""/>
    <n v="-200"/>
    <x v="0"/>
    <s v="Sat"/>
    <s v="Bold Soul"/>
    <d v="1899-12-30T15:45:00"/>
    <s v="Fle"/>
    <s v="E-C  200"/>
    <n v="0"/>
    <n v="7"/>
    <n v="4"/>
    <s v="Bold Soul"/>
    <n v="200"/>
  </r>
  <r>
    <x v="28"/>
    <d v="1899-12-30T16:05:00"/>
    <x v="5"/>
    <m/>
    <n v="9"/>
    <n v="10"/>
    <s v="Thunderlips"/>
    <m/>
    <m/>
    <s v="E-C "/>
    <x v="0"/>
    <n v="100"/>
    <s v=""/>
    <n v="-100"/>
    <x v="3"/>
    <s v=""/>
    <n v="-150"/>
    <x v="0"/>
    <n v="150"/>
    <s v=""/>
    <n v="-150"/>
    <x v="0"/>
    <s v="Sat"/>
    <s v="Thunderlips"/>
    <d v="1899-12-30T16:05:00"/>
    <s v="Ros"/>
    <s v="E-C  150"/>
    <n v="0"/>
    <n v="9"/>
    <n v="10"/>
    <s v="Thunderlips"/>
    <n v="150"/>
  </r>
  <r>
    <x v="28"/>
    <d v="1899-12-30T16:52:00"/>
    <x v="2"/>
    <m/>
    <n v="9"/>
    <n v="9"/>
    <s v="Cheerstothat"/>
    <m/>
    <m/>
    <s v="E-C "/>
    <x v="1"/>
    <n v="100"/>
    <s v=""/>
    <n v="-100"/>
    <x v="4"/>
    <s v=""/>
    <n v="-50"/>
    <x v="0"/>
    <n v="50"/>
    <s v=""/>
    <n v="-50"/>
    <x v="0"/>
    <s v="Sat"/>
    <s v="Cheerstothat"/>
    <d v="1899-12-30T16:52:00"/>
    <s v="Fle"/>
    <s v="E-C  50"/>
    <n v="0"/>
    <n v="9"/>
    <n v="9"/>
    <s v="Cheerstothat"/>
    <n v="50"/>
  </r>
  <r>
    <x v="29"/>
    <d v="1899-12-30T11:55:00"/>
    <x v="0"/>
    <m/>
    <n v="2"/>
    <n v="16"/>
    <s v="Starphistocated"/>
    <m/>
    <m/>
    <s v="E-C "/>
    <x v="0"/>
    <n v="100"/>
    <s v=""/>
    <n v="-100"/>
    <x v="0"/>
    <s v=""/>
    <n v="-100"/>
    <x v="0"/>
    <n v="100"/>
    <s v=""/>
    <n v="-100"/>
    <x v="0"/>
    <s v="Sat"/>
    <s v="Starphistocated"/>
    <d v="1899-12-30T11:55:00"/>
    <s v="Ran"/>
    <s v="E-C  100"/>
    <n v="0"/>
    <n v="2"/>
    <n v="16"/>
    <s v="Starphistocated"/>
    <n v="100"/>
  </r>
  <r>
    <x v="29"/>
    <d v="1899-12-30T12:38:00"/>
    <x v="7"/>
    <m/>
    <n v="2"/>
    <n v="2"/>
    <s v="Weigall Tiger"/>
    <s v="2nd"/>
    <m/>
    <s v="Nat"/>
    <x v="2"/>
    <n v="100"/>
    <s v=""/>
    <n v="-100"/>
    <x v="0"/>
    <s v=""/>
    <n v="-100"/>
    <x v="0"/>
    <n v="100"/>
    <s v=""/>
    <n v="-100"/>
    <x v="0"/>
    <s v="Sat"/>
    <s v="Weigall Tiger"/>
    <d v="1899-12-30T12:38:00"/>
    <s v="Doo"/>
    <s v="Nat 100"/>
    <n v="0"/>
    <n v="2"/>
    <n v="2"/>
    <s v="Weigall Tiger"/>
    <n v="100"/>
  </r>
  <r>
    <x v="29"/>
    <d v="1899-12-30T14:15:00"/>
    <x v="0"/>
    <m/>
    <n v="6"/>
    <n v="5"/>
    <s v="She'S Unusual"/>
    <m/>
    <m/>
    <s v="E-C "/>
    <x v="0"/>
    <n v="100"/>
    <s v=""/>
    <n v="-100"/>
    <x v="3"/>
    <s v=""/>
    <n v="-150"/>
    <x v="0"/>
    <n v="150"/>
    <s v=""/>
    <n v="-150"/>
    <x v="0"/>
    <s v="Sat"/>
    <s v="She'S Unusual"/>
    <d v="1899-12-30T14:15:00"/>
    <s v="Ran"/>
    <s v="E-C  150"/>
    <n v="0"/>
    <n v="6"/>
    <n v="5"/>
    <s v="She'S Unusual"/>
    <n v="150"/>
  </r>
  <r>
    <x v="29"/>
    <d v="1899-12-30T15:10:00"/>
    <x v="9"/>
    <m/>
    <n v="6"/>
    <n v="6"/>
    <s v="Shadhavar"/>
    <s v="3rd"/>
    <m/>
    <s v="Nat"/>
    <x v="1"/>
    <n v="100"/>
    <s v=""/>
    <n v="-100"/>
    <x v="0"/>
    <s v=""/>
    <n v="-100"/>
    <x v="0"/>
    <n v="100"/>
    <s v=""/>
    <n v="-100"/>
    <x v="0"/>
    <s v="Sat"/>
    <s v="Shadhavar"/>
    <d v="1899-12-30T15:10:00"/>
    <s v="Cau"/>
    <s v="Nat 100"/>
    <n v="0"/>
    <n v="6"/>
    <n v="6"/>
    <s v="Shadhavar"/>
    <n v="100"/>
  </r>
  <r>
    <x v="29"/>
    <d v="1899-12-30T15:42:00"/>
    <x v="7"/>
    <m/>
    <n v="7"/>
    <n v="7"/>
    <s v="Cunnamulla Fella"/>
    <m/>
    <m/>
    <s v="Nat"/>
    <x v="2"/>
    <n v="100"/>
    <s v=""/>
    <n v="-100"/>
    <x v="0"/>
    <s v=""/>
    <n v="-100"/>
    <x v="0"/>
    <n v="100"/>
    <s v=""/>
    <n v="-100"/>
    <x v="0"/>
    <s v="Sat"/>
    <s v="Cunnamulla Fella"/>
    <d v="1899-12-30T15:42:00"/>
    <s v="Doo"/>
    <s v="Nat 100"/>
    <n v="0"/>
    <n v="7"/>
    <n v="7"/>
    <s v="Cunnamulla Fella"/>
    <n v="100"/>
  </r>
  <r>
    <x v="29"/>
    <d v="1899-12-30T15:50:00"/>
    <x v="9"/>
    <m/>
    <n v="7"/>
    <n v="10"/>
    <s v="Regal Vow"/>
    <m/>
    <m/>
    <s v="E-C "/>
    <x v="1"/>
    <n v="100"/>
    <s v=""/>
    <n v="-100"/>
    <x v="4"/>
    <s v=""/>
    <n v="-50"/>
    <x v="0"/>
    <n v="50"/>
    <s v=""/>
    <n v="-50"/>
    <x v="0"/>
    <s v="Sat"/>
    <s v="Regal Vow"/>
    <d v="1899-12-30T15:50:00"/>
    <s v="Cau"/>
    <s v="E-C  50"/>
    <n v="0"/>
    <n v="7"/>
    <n v="10"/>
    <s v="Regal Vow"/>
    <n v="50"/>
  </r>
  <r>
    <x v="29"/>
    <d v="1899-12-30T16:18:00"/>
    <x v="7"/>
    <m/>
    <n v="8"/>
    <n v="1"/>
    <s v="Metalart"/>
    <s v="L/Scr"/>
    <n v="1"/>
    <s v="Nat"/>
    <x v="2"/>
    <n v="100"/>
    <s v=""/>
    <n v="-100"/>
    <x v="0"/>
    <s v=""/>
    <n v="-100"/>
    <x v="0"/>
    <n v="100"/>
    <s v=""/>
    <n v="-100"/>
    <x v="0"/>
    <s v="Sat"/>
    <s v="Metalart"/>
    <d v="1899-12-30T16:18:00"/>
    <s v="Doo"/>
    <s v="Nat 100"/>
    <n v="0"/>
    <n v="8"/>
    <n v="1"/>
    <s v="Metalart"/>
    <n v="100"/>
  </r>
  <r>
    <x v="29"/>
    <d v="1899-12-30T16:45:00"/>
    <x v="0"/>
    <m/>
    <n v="10"/>
    <n v="6"/>
    <s v="Puntin"/>
    <m/>
    <m/>
    <s v="E-C "/>
    <x v="0"/>
    <n v="100"/>
    <s v=""/>
    <n v="-100"/>
    <x v="3"/>
    <s v=""/>
    <n v="-150"/>
    <x v="0"/>
    <n v="150"/>
    <s v=""/>
    <n v="-150"/>
    <x v="0"/>
    <s v="Sat"/>
    <s v="Puntin"/>
    <d v="1899-12-30T16:45:00"/>
    <s v="Ran"/>
    <s v="E-C  150"/>
    <n v="0"/>
    <n v="10"/>
    <n v="6"/>
    <s v="Puntin"/>
    <n v="150"/>
  </r>
  <r>
    <x v="29"/>
    <d v="1899-12-30T16:55:00"/>
    <x v="9"/>
    <m/>
    <n v="9"/>
    <n v="6"/>
    <s v="Keep Your Cool"/>
    <m/>
    <m/>
    <s v="Nat"/>
    <x v="1"/>
    <n v="100"/>
    <s v=""/>
    <n v="-100"/>
    <x v="0"/>
    <s v=""/>
    <n v="-100"/>
    <x v="0"/>
    <n v="100"/>
    <s v=""/>
    <n v="-100"/>
    <x v="0"/>
    <s v="Sat"/>
    <s v="Keep Your Cool"/>
    <d v="1899-12-30T16:55:00"/>
    <s v="Cau"/>
    <s v="Nat 100"/>
    <n v="0"/>
    <n v="9"/>
    <n v="6"/>
    <s v="Keep Your Cool"/>
    <n v="100"/>
  </r>
  <r>
    <x v="30"/>
    <d v="1899-12-30T12:00:00"/>
    <x v="5"/>
    <m/>
    <n v="2"/>
    <n v="5"/>
    <s v="Cold Brew"/>
    <s v="1st"/>
    <n v="4.8"/>
    <s v="E-C "/>
    <x v="0"/>
    <n v="100"/>
    <n v="480"/>
    <n v="380"/>
    <x v="3"/>
    <n v="720"/>
    <n v="570"/>
    <x v="0"/>
    <n v="150"/>
    <n v="720"/>
    <n v="570"/>
    <x v="0"/>
    <s v="Sat"/>
    <s v="Cold Brew"/>
    <d v="1899-12-30T12:00:00"/>
    <s v="Ros"/>
    <s v="E-C  150"/>
    <n v="0"/>
    <n v="2"/>
    <n v="5"/>
    <s v="Cold Brew"/>
    <n v="150"/>
  </r>
  <r>
    <x v="30"/>
    <d v="1899-12-30T12:08:00"/>
    <x v="4"/>
    <m/>
    <n v="1"/>
    <n v="3"/>
    <s v="Just Flying"/>
    <s v="3rd"/>
    <m/>
    <s v="Nat"/>
    <x v="2"/>
    <n v="100"/>
    <s v=""/>
    <n v="-100"/>
    <x v="0"/>
    <s v=""/>
    <n v="-100"/>
    <x v="0"/>
    <n v="100"/>
    <s v=""/>
    <n v="-100"/>
    <x v="0"/>
    <s v="Sat"/>
    <s v="Just Flying"/>
    <d v="1899-12-30T12:08:00"/>
    <s v="Eag"/>
    <s v="Nat 100"/>
    <n v="0"/>
    <n v="1"/>
    <n v="3"/>
    <s v="Just Flying"/>
    <n v="100"/>
  </r>
  <r>
    <x v="30"/>
    <d v="1899-12-30T12:43:00"/>
    <x v="4"/>
    <m/>
    <n v="2"/>
    <n v="10"/>
    <s v="Sicilian"/>
    <s v="2nd"/>
    <m/>
    <s v="Nat"/>
    <x v="2"/>
    <n v="100"/>
    <s v=""/>
    <n v="-100"/>
    <x v="0"/>
    <s v=""/>
    <n v="-100"/>
    <x v="0"/>
    <n v="100"/>
    <s v=""/>
    <n v="-100"/>
    <x v="0"/>
    <s v="Sat"/>
    <s v="Sicilian"/>
    <d v="1899-12-30T12:43:00"/>
    <s v="Eag"/>
    <s v="Nat 100"/>
    <n v="0"/>
    <n v="2"/>
    <n v="10"/>
    <s v="Sicilian"/>
    <n v="100"/>
  </r>
  <r>
    <x v="30"/>
    <d v="1899-12-30T12:50:00"/>
    <x v="2"/>
    <m/>
    <n v="2"/>
    <n v="6"/>
    <s v="Bold Soul"/>
    <s v="1st"/>
    <n v="3"/>
    <s v="E-C "/>
    <x v="1"/>
    <n v="100"/>
    <n v="300"/>
    <n v="200"/>
    <x v="1"/>
    <n v="600"/>
    <n v="400"/>
    <x v="0"/>
    <n v="200"/>
    <n v="600"/>
    <n v="400"/>
    <x v="0"/>
    <s v="Sat"/>
    <s v="Bold Soul"/>
    <d v="1899-12-30T12:50:00"/>
    <s v="Fle"/>
    <s v="E-C  200"/>
    <n v="0"/>
    <n v="2"/>
    <n v="6"/>
    <s v="Bold Soul"/>
    <n v="200"/>
  </r>
  <r>
    <x v="30"/>
    <d v="1899-12-30T13:10:00"/>
    <x v="5"/>
    <m/>
    <n v="4"/>
    <n v="13"/>
    <s v="Sunshine Law"/>
    <s v="1st"/>
    <n v="6"/>
    <s v="E-C "/>
    <x v="0"/>
    <n v="100"/>
    <n v="600"/>
    <n v="500"/>
    <x v="0"/>
    <n v="600"/>
    <n v="500"/>
    <x v="0"/>
    <n v="100"/>
    <n v="600"/>
    <n v="500"/>
    <x v="0"/>
    <s v="Sat"/>
    <s v="Sunshine Law"/>
    <d v="1899-12-30T13:10:00"/>
    <s v="Ros"/>
    <s v="E-C  100"/>
    <n v="0"/>
    <n v="4"/>
    <n v="13"/>
    <s v="Sunshine Law"/>
    <n v="100"/>
  </r>
  <r>
    <x v="30"/>
    <d v="1899-12-30T14:00:00"/>
    <x v="2"/>
    <m/>
    <n v="4"/>
    <n v="9"/>
    <s v="Documentary"/>
    <m/>
    <m/>
    <s v="E-C "/>
    <x v="1"/>
    <n v="100"/>
    <s v=""/>
    <n v="-100"/>
    <x v="0"/>
    <s v=""/>
    <n v="-100"/>
    <x v="1"/>
    <n v="100"/>
    <s v=""/>
    <n v="-100"/>
    <x v="0"/>
    <s v="Sat"/>
    <s v="Documentary"/>
    <d v="1899-12-30T14:00:00"/>
    <s v="Fle"/>
    <s v="E-C  100"/>
    <n v="0"/>
    <n v="4"/>
    <n v="9"/>
    <s v="Documentary"/>
    <s v=""/>
  </r>
  <r>
    <x v="30"/>
    <d v="1899-12-30T14:00:00"/>
    <x v="2"/>
    <m/>
    <n v="4"/>
    <n v="9"/>
    <s v="Documentary"/>
    <m/>
    <m/>
    <s v="Nat"/>
    <x v="1"/>
    <n v="100"/>
    <s v=""/>
    <n v="-100"/>
    <x v="0"/>
    <s v=""/>
    <n v="-100"/>
    <x v="0"/>
    <s v=""/>
    <s v=""/>
    <s v=""/>
    <x v="0"/>
    <s v="Sat"/>
    <s v="Documentary"/>
    <d v="1899-12-30T14:00:00"/>
    <s v="Fle"/>
    <s v="Nat 100"/>
    <n v="0"/>
    <n v="4"/>
    <n v="9"/>
    <s v="Documentary"/>
    <n v="100"/>
  </r>
  <r>
    <x v="30"/>
    <d v="1899-12-30T14:28:00"/>
    <x v="4"/>
    <m/>
    <n v="5"/>
    <n v="1"/>
    <s v="Tuff Tu Mus"/>
    <s v="1st"/>
    <n v="1.7"/>
    <s v="Nat"/>
    <x v="2"/>
    <n v="100"/>
    <n v="170"/>
    <n v="70"/>
    <x v="0"/>
    <n v="170"/>
    <n v="70"/>
    <x v="0"/>
    <n v="100"/>
    <n v="170"/>
    <n v="70"/>
    <x v="0"/>
    <s v="Sat"/>
    <s v="Tuff Tu Mus"/>
    <d v="1899-12-30T14:28:00"/>
    <s v="Eag"/>
    <s v="Nat 100"/>
    <n v="0"/>
    <n v="5"/>
    <n v="1"/>
    <s v="Tuff Tu Mus"/>
    <n v="100"/>
  </r>
  <r>
    <x v="30"/>
    <d v="1899-12-30T14:35:00"/>
    <x v="2"/>
    <m/>
    <n v="5"/>
    <n v="1"/>
    <s v="Aztec State"/>
    <m/>
    <m/>
    <s v="E-C "/>
    <x v="1"/>
    <n v="100"/>
    <s v=""/>
    <n v="-100"/>
    <x v="3"/>
    <s v=""/>
    <n v="-150"/>
    <x v="0"/>
    <n v="150"/>
    <s v=""/>
    <n v="-150"/>
    <x v="0"/>
    <s v="Sat"/>
    <s v="Aztec State"/>
    <d v="1899-12-30T14:35:00"/>
    <s v="Fle"/>
    <s v="E-C  150"/>
    <n v="0"/>
    <n v="5"/>
    <n v="1"/>
    <s v="Aztec State"/>
    <n v="150"/>
  </r>
  <r>
    <x v="30"/>
    <d v="1899-12-30T14:35:00"/>
    <x v="2"/>
    <m/>
    <n v="5"/>
    <n v="14"/>
    <s v="Federer"/>
    <s v="2nd"/>
    <m/>
    <s v="Nat"/>
    <x v="1"/>
    <n v="100"/>
    <s v=""/>
    <n v="-100"/>
    <x v="0"/>
    <s v=""/>
    <n v="-100"/>
    <x v="0"/>
    <n v="100"/>
    <s v=""/>
    <n v="-100"/>
    <x v="0"/>
    <s v="Sat"/>
    <s v="Federer"/>
    <d v="1899-12-30T14:35:00"/>
    <s v="Fle"/>
    <s v="Nat 100"/>
    <n v="0"/>
    <n v="5"/>
    <n v="14"/>
    <s v="Federer"/>
    <n v="100"/>
  </r>
  <r>
    <x v="30"/>
    <d v="1899-12-30T15:10:00"/>
    <x v="2"/>
    <m/>
    <n v="6"/>
    <n v="8"/>
    <s v="Zou Sensation"/>
    <s v="1st"/>
    <n v="2.6"/>
    <s v="E-C "/>
    <x v="1"/>
    <n v="100"/>
    <n v="260"/>
    <n v="160"/>
    <x v="1"/>
    <n v="520"/>
    <n v="320"/>
    <x v="1"/>
    <n v="200"/>
    <n v="520"/>
    <n v="320"/>
    <x v="0"/>
    <s v="Sat"/>
    <s v="Zou Sensation"/>
    <d v="1899-12-30T15:10:00"/>
    <s v="Fle"/>
    <s v="E-C  200"/>
    <n v="0"/>
    <n v="6"/>
    <n v="8"/>
    <s v="Zou Sensation"/>
    <s v=""/>
  </r>
  <r>
    <x v="30"/>
    <d v="1899-12-30T15:10:00"/>
    <x v="2"/>
    <m/>
    <n v="6"/>
    <n v="8"/>
    <s v="Zou Sensation"/>
    <s v="1st"/>
    <n v="2.6"/>
    <s v="Nat"/>
    <x v="1"/>
    <n v="100"/>
    <n v="260"/>
    <n v="160"/>
    <x v="1"/>
    <n v="520"/>
    <n v="320"/>
    <x v="0"/>
    <s v=""/>
    <s v=""/>
    <s v=""/>
    <x v="0"/>
    <s v="Sat"/>
    <s v="Zou Sensation"/>
    <d v="1899-12-30T15:10:00"/>
    <s v="Fle"/>
    <s v="Nat 200"/>
    <n v="0"/>
    <n v="6"/>
    <n v="8"/>
    <s v="Zou Sensation"/>
    <n v="200"/>
  </r>
  <r>
    <x v="30"/>
    <d v="1899-12-30T15:35:00"/>
    <x v="5"/>
    <m/>
    <n v="8"/>
    <n v="12"/>
    <s v="Just In Time"/>
    <m/>
    <m/>
    <s v="E-C "/>
    <x v="0"/>
    <n v="100"/>
    <s v=""/>
    <n v="-100"/>
    <x v="3"/>
    <s v=""/>
    <n v="-150"/>
    <x v="0"/>
    <n v="150"/>
    <s v=""/>
    <n v="-150"/>
    <x v="0"/>
    <s v="Sat"/>
    <s v="Just In Time"/>
    <d v="1899-12-30T15:35:00"/>
    <s v="Ros"/>
    <s v="E-C  150"/>
    <n v="0"/>
    <n v="8"/>
    <n v="12"/>
    <s v="Just In Time"/>
    <n v="150"/>
  </r>
  <r>
    <x v="30"/>
    <d v="1899-12-30T15:43:00"/>
    <x v="4"/>
    <m/>
    <n v="7"/>
    <n v="7"/>
    <s v="Cho Oyu"/>
    <m/>
    <m/>
    <s v="Nat"/>
    <x v="2"/>
    <n v="100"/>
    <s v=""/>
    <n v="-100"/>
    <x v="0"/>
    <s v=""/>
    <n v="-100"/>
    <x v="0"/>
    <n v="100"/>
    <s v=""/>
    <n v="-100"/>
    <x v="0"/>
    <s v="Sat"/>
    <s v="Cho Oyu"/>
    <d v="1899-12-30T15:43:00"/>
    <s v="Eag"/>
    <s v="Nat 100"/>
    <n v="0"/>
    <n v="7"/>
    <n v="7"/>
    <s v="Cho Oyu"/>
    <n v="100"/>
  </r>
  <r>
    <x v="30"/>
    <d v="1899-12-30T15:50:00"/>
    <x v="2"/>
    <m/>
    <n v="7"/>
    <n v="11"/>
    <s v="Splash Back"/>
    <m/>
    <m/>
    <s v="E-C "/>
    <x v="1"/>
    <n v="100"/>
    <s v=""/>
    <n v="-100"/>
    <x v="0"/>
    <s v=""/>
    <n v="-100"/>
    <x v="0"/>
    <n v="100"/>
    <s v=""/>
    <n v="-100"/>
    <x v="0"/>
    <s v="Sat"/>
    <s v="Splash Back"/>
    <d v="1899-12-30T15:50:00"/>
    <s v="Fle"/>
    <s v="E-C  100"/>
    <n v="0"/>
    <n v="7"/>
    <n v="11"/>
    <s v="Splash Back"/>
    <n v="100"/>
  </r>
  <r>
    <x v="30"/>
    <d v="1899-12-30T16:18:00"/>
    <x v="4"/>
    <m/>
    <n v="8"/>
    <n v="2"/>
    <s v="Metalart"/>
    <m/>
    <m/>
    <s v="Nat"/>
    <x v="2"/>
    <n v="100"/>
    <s v=""/>
    <n v="-100"/>
    <x v="0"/>
    <s v=""/>
    <n v="-100"/>
    <x v="0"/>
    <n v="100"/>
    <s v=""/>
    <n v="-100"/>
    <x v="0"/>
    <s v="Sat"/>
    <s v="Metalart"/>
    <d v="1899-12-30T16:18:00"/>
    <s v="Eag"/>
    <s v="Nat 100"/>
    <n v="0"/>
    <n v="8"/>
    <n v="2"/>
    <s v="Metalart"/>
    <n v="100"/>
  </r>
  <r>
    <x v="30"/>
    <d v="1899-12-30T16:25:00"/>
    <x v="2"/>
    <m/>
    <n v="8"/>
    <n v="11"/>
    <s v="One Long Day"/>
    <m/>
    <m/>
    <s v="E-C "/>
    <x v="1"/>
    <n v="100"/>
    <s v=""/>
    <n v="-100"/>
    <x v="0"/>
    <s v=""/>
    <n v="-100"/>
    <x v="1"/>
    <n v="100"/>
    <s v=""/>
    <n v="-100"/>
    <x v="0"/>
    <s v="Sat"/>
    <s v="One Long Day"/>
    <d v="1899-12-30T16:25:00"/>
    <s v="Fle"/>
    <s v="E-C  100"/>
    <n v="0"/>
    <n v="8"/>
    <n v="11"/>
    <s v="One Long Day"/>
    <s v=""/>
  </r>
  <r>
    <x v="30"/>
    <d v="1899-12-30T16:25:00"/>
    <x v="2"/>
    <m/>
    <n v="8"/>
    <n v="11"/>
    <s v="One Long Day"/>
    <m/>
    <m/>
    <s v="Nat"/>
    <x v="1"/>
    <n v="100"/>
    <s v=""/>
    <n v="-100"/>
    <x v="0"/>
    <s v=""/>
    <n v="-100"/>
    <x v="0"/>
    <s v=""/>
    <s v=""/>
    <s v=""/>
    <x v="0"/>
    <s v="Sat"/>
    <s v="One Long Day"/>
    <d v="1899-12-30T16:25:00"/>
    <s v="Fle"/>
    <s v="Nat 100"/>
    <n v="0"/>
    <n v="8"/>
    <n v="11"/>
    <s v="One Long Day"/>
    <n v="100"/>
  </r>
  <r>
    <x v="30"/>
    <d v="1899-12-30T16:45:00"/>
    <x v="5"/>
    <m/>
    <n v="10"/>
    <n v="4"/>
    <s v="Balkans"/>
    <m/>
    <m/>
    <s v="E-C "/>
    <x v="0"/>
    <n v="100"/>
    <s v=""/>
    <n v="-100"/>
    <x v="0"/>
    <s v=""/>
    <n v="-100"/>
    <x v="0"/>
    <n v="100"/>
    <s v=""/>
    <n v="-100"/>
    <x v="0"/>
    <s v="Sat"/>
    <s v="Balkans"/>
    <d v="1899-12-30T16:45:00"/>
    <s v="Ros"/>
    <s v="E-C  100"/>
    <n v="0"/>
    <n v="10"/>
    <n v="4"/>
    <s v="Balkans"/>
    <n v="100"/>
  </r>
  <r>
    <x v="30"/>
    <d v="1899-12-30T16:50:00"/>
    <x v="4"/>
    <m/>
    <n v="9"/>
    <n v="16"/>
    <s v="Hawker Hall"/>
    <s v="3rd"/>
    <m/>
    <s v="Nat"/>
    <x v="2"/>
    <n v="100"/>
    <s v=""/>
    <n v="-100"/>
    <x v="0"/>
    <s v=""/>
    <n v="-100"/>
    <x v="0"/>
    <n v="100"/>
    <s v=""/>
    <n v="-100"/>
    <x v="0"/>
    <s v="Sat"/>
    <s v="Hawker Hall"/>
    <d v="1899-12-30T16:50:00"/>
    <s v="Eag"/>
    <s v="Nat 100"/>
    <n v="0"/>
    <n v="9"/>
    <n v="16"/>
    <s v="Hawker Hall"/>
    <n v="100"/>
  </r>
  <r>
    <x v="30"/>
    <d v="1899-12-30T16:55:00"/>
    <x v="2"/>
    <m/>
    <n v="9"/>
    <n v="9"/>
    <s v="Illyivy"/>
    <m/>
    <m/>
    <s v="E-C "/>
    <x v="1"/>
    <n v="100"/>
    <s v=""/>
    <n v="-100"/>
    <x v="0"/>
    <s v=""/>
    <n v="-100"/>
    <x v="0"/>
    <n v="100"/>
    <s v=""/>
    <n v="-100"/>
    <x v="0"/>
    <s v="Sat"/>
    <s v="Illyivy"/>
    <d v="1899-12-30T16:55:00"/>
    <s v="Fle"/>
    <s v="E-C  100"/>
    <n v="0"/>
    <n v="9"/>
    <n v="9"/>
    <s v="Illyivy"/>
    <n v="100"/>
  </r>
  <r>
    <x v="30"/>
    <d v="1899-12-30T16:55:00"/>
    <x v="2"/>
    <m/>
    <n v="9"/>
    <n v="1"/>
    <s v="Stylish"/>
    <s v="1st"/>
    <n v="4"/>
    <s v="E-C "/>
    <x v="1"/>
    <n v="100"/>
    <n v="400"/>
    <n v="300"/>
    <x v="3"/>
    <n v="600"/>
    <n v="450"/>
    <x v="0"/>
    <n v="150"/>
    <n v="600"/>
    <n v="450"/>
    <x v="0"/>
    <s v="Sat"/>
    <s v="Stylish"/>
    <d v="1899-12-30T16:55:00"/>
    <s v="Fle"/>
    <s v="E-C  150"/>
    <n v="0"/>
    <n v="9"/>
    <n v="1"/>
    <s v="Stylish"/>
    <n v="150"/>
  </r>
  <r>
    <x v="31"/>
    <d v="1899-12-30T11:38:00"/>
    <x v="4"/>
    <m/>
    <n v="1"/>
    <n v="6"/>
    <s v="Kadall"/>
    <s v="3rd"/>
    <m/>
    <s v="Nat"/>
    <x v="2"/>
    <n v="100"/>
    <s v=""/>
    <n v="-100"/>
    <x v="0"/>
    <s v=""/>
    <n v="-100"/>
    <x v="0"/>
    <n v="100"/>
    <s v=""/>
    <n v="-100"/>
    <x v="0"/>
    <s v="Sat"/>
    <s v="Kadall"/>
    <d v="1899-12-30T11:38:00"/>
    <s v="Eag"/>
    <s v="Nat 100"/>
    <n v="0"/>
    <n v="1"/>
    <n v="6"/>
    <s v="Kadall"/>
    <n v="100"/>
  </r>
  <r>
    <x v="31"/>
    <d v="1899-12-30T13:23:00"/>
    <x v="4"/>
    <m/>
    <n v="4"/>
    <n v="7"/>
    <s v="Free Carry"/>
    <s v="1st"/>
    <n v="4.8"/>
    <s v="Nat"/>
    <x v="2"/>
    <n v="100"/>
    <n v="480"/>
    <n v="380"/>
    <x v="0"/>
    <n v="480"/>
    <n v="380"/>
    <x v="0"/>
    <n v="100"/>
    <n v="480"/>
    <n v="380"/>
    <x v="0"/>
    <s v="Sat"/>
    <s v="Free Carry"/>
    <d v="1899-12-30T13:23:00"/>
    <s v="Eag"/>
    <s v="Nat 100"/>
    <n v="0"/>
    <n v="4"/>
    <n v="7"/>
    <s v="Free Carry"/>
    <n v="100"/>
  </r>
  <r>
    <x v="31"/>
    <d v="1899-12-30T13:30:00"/>
    <x v="10"/>
    <m/>
    <n v="3"/>
    <n v="6"/>
    <s v="Takeko"/>
    <s v="1st"/>
    <n v="4.8"/>
    <s v="E-C "/>
    <x v="1"/>
    <n v="100"/>
    <n v="480"/>
    <n v="380"/>
    <x v="3"/>
    <n v="720"/>
    <n v="570"/>
    <x v="0"/>
    <n v="150"/>
    <n v="720"/>
    <n v="570"/>
    <x v="0"/>
    <s v="Sat"/>
    <s v="Takeko"/>
    <d v="1899-12-30T13:30:00"/>
    <s v="Moo"/>
    <s v="E-C  150"/>
    <n v="0"/>
    <n v="3"/>
    <n v="6"/>
    <s v="Takeko"/>
    <n v="150"/>
  </r>
  <r>
    <x v="31"/>
    <d v="1899-12-30T13:58:00"/>
    <x v="4"/>
    <m/>
    <n v="5"/>
    <n v="3"/>
    <s v="Fioprospero"/>
    <m/>
    <m/>
    <s v="Nat"/>
    <x v="2"/>
    <n v="100"/>
    <s v=""/>
    <n v="-100"/>
    <x v="0"/>
    <s v=""/>
    <n v="-100"/>
    <x v="0"/>
    <n v="100"/>
    <s v=""/>
    <n v="-100"/>
    <x v="0"/>
    <s v="Sat"/>
    <s v="Fioprospero"/>
    <d v="1899-12-30T13:58:00"/>
    <s v="Eag"/>
    <s v="Nat 100"/>
    <n v="0"/>
    <n v="5"/>
    <n v="3"/>
    <s v="Fioprospero"/>
    <n v="100"/>
  </r>
  <r>
    <x v="31"/>
    <d v="1899-12-30T15:12:00"/>
    <x v="4"/>
    <m/>
    <n v="7"/>
    <n v="9"/>
    <s v="Bullion Boy"/>
    <s v="2nd"/>
    <m/>
    <s v="Nat"/>
    <x v="2"/>
    <n v="100"/>
    <s v=""/>
    <n v="-100"/>
    <x v="0"/>
    <s v=""/>
    <n v="-100"/>
    <x v="0"/>
    <n v="100"/>
    <s v=""/>
    <n v="-100"/>
    <x v="0"/>
    <s v="Sat"/>
    <s v="Bullion Boy"/>
    <d v="1899-12-30T15:12:00"/>
    <s v="Eag"/>
    <s v="Nat 100"/>
    <n v="0"/>
    <n v="7"/>
    <n v="9"/>
    <s v="Bullion Boy"/>
    <n v="100"/>
  </r>
  <r>
    <x v="31"/>
    <d v="1899-12-30T15:48:00"/>
    <x v="4"/>
    <m/>
    <n v="8"/>
    <n v="3"/>
    <s v="Power Beau"/>
    <m/>
    <m/>
    <s v="Nat"/>
    <x v="2"/>
    <n v="100"/>
    <s v=""/>
    <n v="-100"/>
    <x v="0"/>
    <s v=""/>
    <n v="-100"/>
    <x v="0"/>
    <n v="100"/>
    <s v=""/>
    <n v="-100"/>
    <x v="0"/>
    <s v="Sat"/>
    <s v="Power Beau"/>
    <d v="1899-12-30T15:48:00"/>
    <s v="Eag"/>
    <s v="Nat 100"/>
    <n v="0"/>
    <n v="8"/>
    <n v="3"/>
    <s v="Power Beau"/>
    <n v="100"/>
  </r>
  <r>
    <x v="31"/>
    <d v="1899-12-30T15:55:00"/>
    <x v="10"/>
    <m/>
    <n v="7"/>
    <n v="5"/>
    <s v="Sayedaty Sadaty"/>
    <s v="3rd"/>
    <m/>
    <s v="E-C "/>
    <x v="1"/>
    <n v="100"/>
    <s v=""/>
    <n v="-100"/>
    <x v="3"/>
    <s v=""/>
    <n v="-150"/>
    <x v="0"/>
    <n v="150"/>
    <s v=""/>
    <n v="-150"/>
    <x v="0"/>
    <s v="Sat"/>
    <s v="Sayedaty Sadaty"/>
    <d v="1899-12-30T15:55:00"/>
    <s v="Moo"/>
    <s v="E-C  150"/>
    <n v="0"/>
    <n v="7"/>
    <n v="5"/>
    <s v="Sayedaty Sadaty"/>
    <n v="150"/>
  </r>
  <r>
    <x v="31"/>
    <d v="1899-12-30T16:27:00"/>
    <x v="4"/>
    <m/>
    <n v="9"/>
    <n v="14"/>
    <s v="Pareto"/>
    <m/>
    <m/>
    <s v="Nat"/>
    <x v="2"/>
    <n v="100"/>
    <s v=""/>
    <n v="-100"/>
    <x v="0"/>
    <s v=""/>
    <n v="-100"/>
    <x v="0"/>
    <n v="100"/>
    <s v=""/>
    <n v="-100"/>
    <x v="0"/>
    <s v="Sat"/>
    <s v="Pareto"/>
    <d v="1899-12-30T16:27:00"/>
    <s v="Eag"/>
    <s v="Nat 100"/>
    <n v="0"/>
    <n v="9"/>
    <n v="14"/>
    <s v="Pareto"/>
    <n v="100"/>
  </r>
  <r>
    <x v="32"/>
    <d v="1899-12-30T11:43:00"/>
    <x v="7"/>
    <m/>
    <n v="1"/>
    <n v="6"/>
    <s v="Victory Flame"/>
    <m/>
    <m/>
    <s v="Nat"/>
    <x v="2"/>
    <n v="100"/>
    <s v=""/>
    <n v="-100"/>
    <x v="0"/>
    <s v=""/>
    <n v="-100"/>
    <x v="0"/>
    <n v="100"/>
    <s v=""/>
    <n v="-100"/>
    <x v="0"/>
    <s v="Sat"/>
    <s v="Victory Flame"/>
    <d v="1899-12-30T11:43:00"/>
    <s v="Doo"/>
    <s v="Nat 100"/>
    <n v="0"/>
    <n v="1"/>
    <n v="6"/>
    <s v="Victory Flame"/>
    <n v="100"/>
  </r>
  <r>
    <x v="32"/>
    <d v="1899-12-30T12:18:00"/>
    <x v="7"/>
    <m/>
    <n v="2"/>
    <n v="5"/>
    <s v="The Right Way"/>
    <s v="1st"/>
    <n v="3.5"/>
    <s v="Nat"/>
    <x v="2"/>
    <n v="100"/>
    <n v="350"/>
    <n v="250"/>
    <x v="0"/>
    <n v="350"/>
    <n v="250"/>
    <x v="0"/>
    <n v="100"/>
    <n v="350"/>
    <n v="250"/>
    <x v="0"/>
    <s v="Sat"/>
    <s v="The Right Way"/>
    <d v="1899-12-30T12:18:00"/>
    <s v="Doo"/>
    <s v="Nat 100"/>
    <n v="0"/>
    <n v="2"/>
    <n v="5"/>
    <s v="The Right Way"/>
    <n v="100"/>
  </r>
  <r>
    <x v="32"/>
    <d v="1899-12-30T13:20:00"/>
    <x v="5"/>
    <m/>
    <n v="4"/>
    <n v="9"/>
    <s v="Amreekiyah"/>
    <m/>
    <m/>
    <s v="E-C "/>
    <x v="0"/>
    <n v="100"/>
    <s v=""/>
    <n v="-100"/>
    <x v="0"/>
    <s v=""/>
    <n v="-100"/>
    <x v="0"/>
    <n v="100"/>
    <s v=""/>
    <n v="-100"/>
    <x v="0"/>
    <s v="Sat"/>
    <s v="Amreekiyah"/>
    <d v="1899-12-30T13:20:00"/>
    <s v="Ros"/>
    <s v="E-C  100"/>
    <n v="0"/>
    <n v="4"/>
    <n v="9"/>
    <s v="Amreekiyah"/>
    <n v="100"/>
  </r>
  <r>
    <x v="32"/>
    <d v="1899-12-30T14:30:00"/>
    <x v="5"/>
    <m/>
    <n v="6"/>
    <n v="11"/>
    <s v="Pure Alpha"/>
    <m/>
    <m/>
    <s v="E-C "/>
    <x v="0"/>
    <n v="100"/>
    <s v=""/>
    <n v="-100"/>
    <x v="6"/>
    <s v=""/>
    <n v="-140"/>
    <x v="0"/>
    <n v="140"/>
    <s v=""/>
    <n v="-140"/>
    <x v="0"/>
    <s v="Sat"/>
    <s v="Pure Alpha"/>
    <d v="1899-12-30T14:30:00"/>
    <s v="Ros"/>
    <s v="E-C  140"/>
    <n v="0"/>
    <n v="6"/>
    <n v="11"/>
    <s v="Pure Alpha"/>
    <n v="140"/>
  </r>
  <r>
    <x v="32"/>
    <d v="1899-12-30T15:17:00"/>
    <x v="7"/>
    <m/>
    <n v="7"/>
    <n v="9"/>
    <s v="Naval Trader"/>
    <s v="2nd"/>
    <m/>
    <s v="Nat"/>
    <x v="2"/>
    <n v="100"/>
    <s v=""/>
    <n v="-100"/>
    <x v="0"/>
    <s v=""/>
    <n v="-100"/>
    <x v="0"/>
    <n v="100"/>
    <s v=""/>
    <n v="-100"/>
    <x v="0"/>
    <s v="Sat"/>
    <s v="Naval Trader"/>
    <d v="1899-12-30T15:17:00"/>
    <s v="Doo"/>
    <s v="Nat 100"/>
    <n v="0"/>
    <n v="7"/>
    <n v="9"/>
    <s v="Naval Trader"/>
    <n v="100"/>
  </r>
  <r>
    <x v="32"/>
    <d v="1899-12-30T15:53:00"/>
    <x v="7"/>
    <m/>
    <n v="8"/>
    <n v="9"/>
    <s v="Defiant Spirit"/>
    <m/>
    <m/>
    <s v="Nat"/>
    <x v="2"/>
    <n v="100"/>
    <s v=""/>
    <n v="-100"/>
    <x v="0"/>
    <s v=""/>
    <n v="-100"/>
    <x v="0"/>
    <n v="100"/>
    <s v=""/>
    <n v="-100"/>
    <x v="0"/>
    <s v="Sat"/>
    <s v="Defiant Spirit"/>
    <d v="1899-12-30T15:53:00"/>
    <s v="Doo"/>
    <s v="Nat 100"/>
    <n v="0"/>
    <n v="8"/>
    <n v="9"/>
    <s v="Defiant Spirit"/>
    <n v="100"/>
  </r>
  <r>
    <x v="32"/>
    <d v="1899-12-30T16:20:00"/>
    <x v="5"/>
    <m/>
    <n v="9"/>
    <n v="7"/>
    <s v="Polyglot"/>
    <s v="2nd"/>
    <m/>
    <s v="E-C "/>
    <x v="0"/>
    <n v="100"/>
    <s v=""/>
    <n v="-100"/>
    <x v="3"/>
    <s v=""/>
    <n v="-150"/>
    <x v="0"/>
    <n v="150"/>
    <s v=""/>
    <n v="-150"/>
    <x v="0"/>
    <s v="Sat"/>
    <s v="Polyglot"/>
    <d v="1899-12-30T16:20:00"/>
    <s v="Ros"/>
    <s v="E-C  150"/>
    <n v="0"/>
    <n v="9"/>
    <n v="7"/>
    <s v="Polyglot"/>
    <n v="150"/>
  </r>
  <r>
    <x v="32"/>
    <d v="1899-12-30T16:28:00"/>
    <x v="7"/>
    <m/>
    <n v="9"/>
    <n v="14"/>
    <s v="The Extreme Cat"/>
    <m/>
    <m/>
    <s v="Nat"/>
    <x v="2"/>
    <n v="100"/>
    <s v=""/>
    <n v="-100"/>
    <x v="0"/>
    <s v=""/>
    <n v="-100"/>
    <x v="0"/>
    <n v="100"/>
    <s v=""/>
    <n v="-100"/>
    <x v="0"/>
    <s v="Sat"/>
    <s v="The Extreme Cat"/>
    <d v="1899-12-30T16:28:00"/>
    <s v="Doo"/>
    <s v="Nat 100"/>
    <n v="0"/>
    <n v="9"/>
    <n v="14"/>
    <s v="The Extreme Cat"/>
    <n v="100"/>
  </r>
  <r>
    <x v="32"/>
    <d v="1899-12-30T16:35:00"/>
    <x v="9"/>
    <m/>
    <n v="8"/>
    <n v="6"/>
    <s v="Evaporate"/>
    <m/>
    <m/>
    <s v="E-C "/>
    <x v="1"/>
    <n v="100"/>
    <s v=""/>
    <n v="-100"/>
    <x v="3"/>
    <s v=""/>
    <n v="-150"/>
    <x v="0"/>
    <n v="150"/>
    <s v=""/>
    <n v="-150"/>
    <x v="0"/>
    <s v="Sat"/>
    <s v="Evaporate"/>
    <d v="1899-12-30T16:35:00"/>
    <s v="Cau"/>
    <s v="E-C  150"/>
    <n v="0"/>
    <n v="8"/>
    <n v="6"/>
    <s v="Evaporate"/>
    <n v="150"/>
  </r>
  <r>
    <x v="32"/>
    <d v="1899-12-30T16:35:00"/>
    <x v="9"/>
    <m/>
    <n v="8"/>
    <n v="1"/>
    <s v="Private Eye"/>
    <s v="1st"/>
    <n v="3.4"/>
    <s v="E-C "/>
    <x v="1"/>
    <n v="100"/>
    <n v="340"/>
    <n v="240"/>
    <x v="5"/>
    <n v="544"/>
    <n v="384"/>
    <x v="0"/>
    <n v="160"/>
    <n v="544"/>
    <n v="384"/>
    <x v="0"/>
    <s v="Sat"/>
    <s v="Private Eye"/>
    <d v="1899-12-30T16:35:00"/>
    <s v="Cau"/>
    <s v="E-C  160"/>
    <n v="0"/>
    <n v="8"/>
    <n v="1"/>
    <s v="Private Eye"/>
    <n v="160"/>
  </r>
  <r>
    <x v="32"/>
    <d v="1899-12-30T17:15:00"/>
    <x v="9"/>
    <m/>
    <n v="9"/>
    <n v="12"/>
    <s v="Too Darn Discreet"/>
    <s v="2nd"/>
    <m/>
    <s v="E-C "/>
    <x v="1"/>
    <n v="100"/>
    <s v=""/>
    <n v="-100"/>
    <x v="3"/>
    <s v=""/>
    <n v="-150"/>
    <x v="0"/>
    <n v="150"/>
    <s v=""/>
    <n v="-150"/>
    <x v="0"/>
    <s v="Sat"/>
    <s v="Too Darn Discreet"/>
    <d v="1899-12-30T17:15:00"/>
    <s v="Cau"/>
    <s v="E-C  150"/>
    <n v="0"/>
    <n v="9"/>
    <n v="12"/>
    <s v="Too Darn Discreet"/>
    <n v="150"/>
  </r>
  <r>
    <x v="33"/>
    <d v="1899-12-30T13:25:00"/>
    <x v="0"/>
    <m/>
    <n v="4"/>
    <n v="2"/>
    <s v="Kerguelen"/>
    <s v="1st"/>
    <n v="3.9"/>
    <s v="E-C "/>
    <x v="0"/>
    <n v="100"/>
    <n v="390"/>
    <n v="290"/>
    <x v="3"/>
    <n v="585"/>
    <n v="435"/>
    <x v="0"/>
    <n v="150"/>
    <n v="585"/>
    <n v="435"/>
    <x v="0"/>
    <s v="Sat"/>
    <s v="Kerguelen"/>
    <d v="1899-12-30T13:25:00"/>
    <s v="Ran"/>
    <s v="E-C  150"/>
    <n v="0"/>
    <n v="4"/>
    <n v="2"/>
    <s v="Kerguelen"/>
    <n v="150"/>
  </r>
  <r>
    <x v="33"/>
    <d v="1899-12-30T14:00:00"/>
    <x v="0"/>
    <m/>
    <n v="5"/>
    <n v="7"/>
    <s v="Nellie Leylax"/>
    <s v="1st"/>
    <n v="5.5"/>
    <s v="E-C "/>
    <x v="0"/>
    <n v="100"/>
    <n v="550"/>
    <n v="450"/>
    <x v="0"/>
    <n v="550"/>
    <n v="450"/>
    <x v="0"/>
    <n v="100"/>
    <n v="550"/>
    <n v="450"/>
    <x v="0"/>
    <s v="Sat"/>
    <s v="Nellie Leylax"/>
    <d v="1899-12-30T14:00:00"/>
    <s v="Ran"/>
    <s v="E-C  100"/>
    <n v="0"/>
    <n v="5"/>
    <n v="7"/>
    <s v="Nellie Leylax"/>
    <n v="100"/>
  </r>
  <r>
    <x v="33"/>
    <d v="1899-12-30T16:30:00"/>
    <x v="0"/>
    <m/>
    <n v="9"/>
    <n v="12"/>
    <s v="Just Feelin' Lucky"/>
    <m/>
    <m/>
    <s v="E-C "/>
    <x v="0"/>
    <n v="100"/>
    <s v=""/>
    <n v="-100"/>
    <x v="0"/>
    <s v=""/>
    <n v="-100"/>
    <x v="0"/>
    <n v="100"/>
    <s v=""/>
    <n v="-100"/>
    <x v="0"/>
    <s v="Sat"/>
    <s v="Just Feelin' Lucky"/>
    <d v="1899-12-30T16:30:00"/>
    <s v="Ran"/>
    <s v="E-C  100"/>
    <n v="0"/>
    <n v="9"/>
    <n v="12"/>
    <s v="Just Feelin' Lucky"/>
    <n v="100"/>
  </r>
  <r>
    <x v="33"/>
    <d v="1899-12-30T17:15:00"/>
    <x v="10"/>
    <m/>
    <n v="8"/>
    <n v="3"/>
    <s v="Globe"/>
    <s v="2nd"/>
    <m/>
    <s v="E-C "/>
    <x v="1"/>
    <n v="100"/>
    <s v=""/>
    <n v="-100"/>
    <x v="3"/>
    <s v=""/>
    <n v="-150"/>
    <x v="0"/>
    <n v="150"/>
    <s v=""/>
    <n v="-150"/>
    <x v="0"/>
    <s v="Sat"/>
    <s v="Globe"/>
    <d v="1899-12-30T17:15:00"/>
    <s v="Moo"/>
    <s v="E-C  150"/>
    <n v="0"/>
    <n v="8"/>
    <n v="3"/>
    <s v="Globe"/>
    <n v="150"/>
  </r>
  <r>
    <x v="33"/>
    <d v="1899-12-30T17:15:00"/>
    <x v="10"/>
    <m/>
    <n v="8"/>
    <n v="12"/>
    <s v="Hard To Cross"/>
    <s v="1st"/>
    <n v="4.8"/>
    <s v="Nat"/>
    <x v="1"/>
    <n v="100"/>
    <n v="480"/>
    <n v="380"/>
    <x v="0"/>
    <n v="480"/>
    <n v="380"/>
    <x v="0"/>
    <n v="100"/>
    <n v="480"/>
    <n v="380"/>
    <x v="0"/>
    <s v="Sat"/>
    <s v="Hard To Cross"/>
    <d v="1899-12-30T17:15:00"/>
    <s v="Moo"/>
    <s v="Nat 100"/>
    <n v="0"/>
    <n v="8"/>
    <n v="12"/>
    <s v="Hard To Cross"/>
    <n v="100"/>
  </r>
  <r>
    <x v="33"/>
    <d v="1899-12-30T17:45:00"/>
    <x v="10"/>
    <m/>
    <n v="9"/>
    <n v="6"/>
    <s v="De Bergerac"/>
    <m/>
    <m/>
    <s v="Nat"/>
    <x v="1"/>
    <n v="100"/>
    <s v=""/>
    <n v="-100"/>
    <x v="0"/>
    <s v=""/>
    <n v="-100"/>
    <x v="0"/>
    <n v="100"/>
    <s v=""/>
    <n v="-100"/>
    <x v="0"/>
    <s v="Sat"/>
    <s v="De Bergerac"/>
    <d v="1899-12-30T17:45:00"/>
    <s v="Moo"/>
    <s v="Nat 100"/>
    <n v="0"/>
    <n v="9"/>
    <n v="6"/>
    <s v="De Bergerac"/>
    <n v="100"/>
  </r>
  <r>
    <x v="34"/>
    <d v="1899-12-30T11:53:00"/>
    <x v="4"/>
    <m/>
    <n v="1"/>
    <n v="8"/>
    <s v="Vindicta"/>
    <m/>
    <m/>
    <s v="Nat"/>
    <x v="2"/>
    <n v="100"/>
    <s v=""/>
    <n v="-100"/>
    <x v="0"/>
    <s v=""/>
    <n v="-100"/>
    <x v="0"/>
    <n v="100"/>
    <s v=""/>
    <n v="-100"/>
    <x v="0"/>
    <s v="Sat"/>
    <s v="Vindicta"/>
    <d v="1899-12-30T11:53:00"/>
    <s v="Eag"/>
    <s v="Nat 100"/>
    <n v="0"/>
    <n v="1"/>
    <n v="8"/>
    <s v="Vindicta"/>
    <n v="100"/>
  </r>
  <r>
    <x v="34"/>
    <d v="1899-12-30T12:28:00"/>
    <x v="4"/>
    <m/>
    <n v="2"/>
    <n v="2"/>
    <s v="The Right Way"/>
    <s v="1st"/>
    <n v="3.5"/>
    <s v="Nat"/>
    <x v="2"/>
    <n v="100"/>
    <n v="350"/>
    <n v="250"/>
    <x v="0"/>
    <n v="350"/>
    <n v="250"/>
    <x v="0"/>
    <n v="100"/>
    <n v="350"/>
    <n v="250"/>
    <x v="0"/>
    <s v="Sat"/>
    <s v="The Right Way"/>
    <d v="1899-12-30T12:28:00"/>
    <s v="Eag"/>
    <s v="Nat 100"/>
    <n v="0"/>
    <n v="2"/>
    <n v="2"/>
    <s v="The Right Way"/>
    <n v="100"/>
  </r>
  <r>
    <x v="34"/>
    <d v="1899-12-30T12:55:00"/>
    <x v="5"/>
    <m/>
    <n v="3"/>
    <n v="8"/>
    <s v="Sister Daae"/>
    <m/>
    <m/>
    <s v="E-C "/>
    <x v="0"/>
    <n v="100"/>
    <s v=""/>
    <n v="-100"/>
    <x v="1"/>
    <s v=""/>
    <n v="-200"/>
    <x v="0"/>
    <n v="200"/>
    <s v=""/>
    <n v="-200"/>
    <x v="0"/>
    <s v="Sat"/>
    <s v="Sister Daae"/>
    <d v="1899-12-30T12:55:00"/>
    <s v="Ros"/>
    <s v="E-C  200"/>
    <n v="0"/>
    <n v="3"/>
    <n v="8"/>
    <s v="Sister Daae"/>
    <n v="200"/>
  </r>
  <r>
    <x v="34"/>
    <d v="1899-12-30T13:03:00"/>
    <x v="4"/>
    <m/>
    <n v="3"/>
    <n v="8"/>
    <s v="Moon Sweeper"/>
    <s v="2nd"/>
    <m/>
    <s v="Nat"/>
    <x v="2"/>
    <n v="100"/>
    <s v=""/>
    <n v="-100"/>
    <x v="0"/>
    <s v=""/>
    <n v="-100"/>
    <x v="0"/>
    <n v="100"/>
    <s v=""/>
    <n v="-100"/>
    <x v="0"/>
    <s v="Sat"/>
    <s v="Moon Sweeper"/>
    <d v="1899-12-30T13:03:00"/>
    <s v="Eag"/>
    <s v="Nat 100"/>
    <n v="0"/>
    <n v="3"/>
    <n v="8"/>
    <s v="Moon Sweeper"/>
    <n v="100"/>
  </r>
  <r>
    <x v="34"/>
    <d v="1899-12-30T13:10:00"/>
    <x v="9"/>
    <m/>
    <n v="3"/>
    <n v="9"/>
    <s v="Stylish"/>
    <m/>
    <m/>
    <s v="E-C "/>
    <x v="1"/>
    <n v="100"/>
    <s v=""/>
    <n v="-100"/>
    <x v="0"/>
    <s v=""/>
    <n v="-100"/>
    <x v="0"/>
    <n v="100"/>
    <s v=""/>
    <n v="-100"/>
    <x v="0"/>
    <s v="Sat"/>
    <s v="Stylish"/>
    <d v="1899-12-30T13:10:00"/>
    <s v="Cau"/>
    <s v="E-C  100"/>
    <n v="0"/>
    <n v="3"/>
    <n v="9"/>
    <s v="Stylish"/>
    <n v="100"/>
  </r>
  <r>
    <x v="34"/>
    <d v="1899-12-30T13:10:00"/>
    <x v="9"/>
    <m/>
    <n v="3"/>
    <n v="6"/>
    <s v="Yoshinobu"/>
    <m/>
    <m/>
    <s v="E-C "/>
    <x v="1"/>
    <n v="100"/>
    <s v=""/>
    <n v="-100"/>
    <x v="4"/>
    <s v=""/>
    <n v="-50"/>
    <x v="0"/>
    <n v="50"/>
    <s v=""/>
    <n v="-50"/>
    <x v="0"/>
    <s v="Sat"/>
    <s v="Yoshinobu"/>
    <d v="1899-12-30T13:10:00"/>
    <s v="Cau"/>
    <s v="E-C  50"/>
    <n v="0"/>
    <n v="3"/>
    <n v="6"/>
    <s v="Yoshinobu"/>
    <n v="50"/>
  </r>
  <r>
    <x v="34"/>
    <d v="1899-12-30T13:30:00"/>
    <x v="5"/>
    <m/>
    <n v="4"/>
    <n v="4"/>
    <s v="Captain Furai"/>
    <s v="3rd"/>
    <m/>
    <s v="E-C "/>
    <x v="0"/>
    <n v="100"/>
    <s v=""/>
    <n v="-100"/>
    <x v="3"/>
    <s v=""/>
    <n v="-150"/>
    <x v="0"/>
    <n v="150"/>
    <s v=""/>
    <n v="-150"/>
    <x v="0"/>
    <s v="Sat"/>
    <s v="Captain Furai"/>
    <d v="1899-12-30T13:30:00"/>
    <s v="Ros"/>
    <s v="E-C  150"/>
    <n v="0"/>
    <n v="4"/>
    <n v="4"/>
    <s v="Captain Furai"/>
    <n v="150"/>
  </r>
  <r>
    <x v="34"/>
    <d v="1899-12-30T13:45:00"/>
    <x v="9"/>
    <m/>
    <n v="4"/>
    <n v="14"/>
    <s v="Revelare"/>
    <s v="1st"/>
    <n v="3.6"/>
    <s v="E-C "/>
    <x v="1"/>
    <n v="100"/>
    <n v="360"/>
    <n v="260"/>
    <x v="1"/>
    <n v="720"/>
    <n v="520"/>
    <x v="0"/>
    <n v="200"/>
    <n v="720"/>
    <n v="520"/>
    <x v="0"/>
    <s v="Sat"/>
    <s v="Revelare"/>
    <d v="1899-12-30T13:45:00"/>
    <s v="Cau"/>
    <s v="E-C  200"/>
    <n v="0"/>
    <n v="4"/>
    <n v="14"/>
    <s v="Revelare"/>
    <n v="200"/>
  </r>
  <r>
    <x v="34"/>
    <d v="1899-12-30T14:05:00"/>
    <x v="5"/>
    <m/>
    <n v="5"/>
    <n v="11"/>
    <s v="Tazima"/>
    <s v="3rd"/>
    <m/>
    <s v="E-C "/>
    <x v="0"/>
    <n v="100"/>
    <s v=""/>
    <n v="-100"/>
    <x v="1"/>
    <s v=""/>
    <n v="-200"/>
    <x v="0"/>
    <n v="200"/>
    <s v=""/>
    <n v="-200"/>
    <x v="0"/>
    <s v="Sat"/>
    <s v="Tazima"/>
    <d v="1899-12-30T14:05:00"/>
    <s v="Ros"/>
    <s v="E-C  200"/>
    <n v="0"/>
    <n v="5"/>
    <n v="11"/>
    <s v="Tazima"/>
    <n v="200"/>
  </r>
  <r>
    <x v="34"/>
    <d v="1899-12-30T14:13:00"/>
    <x v="4"/>
    <m/>
    <n v="5"/>
    <n v="3"/>
    <s v="Free Carry"/>
    <m/>
    <m/>
    <s v="Nat"/>
    <x v="2"/>
    <n v="100"/>
    <s v=""/>
    <n v="-100"/>
    <x v="0"/>
    <s v=""/>
    <n v="-100"/>
    <x v="0"/>
    <n v="100"/>
    <s v=""/>
    <n v="-100"/>
    <x v="0"/>
    <s v="Sat"/>
    <s v="Free Carry"/>
    <d v="1899-12-30T14:13:00"/>
    <s v="Eag"/>
    <s v="Nat 100"/>
    <n v="0"/>
    <n v="5"/>
    <n v="3"/>
    <s v="Free Carry"/>
    <n v="100"/>
  </r>
  <r>
    <x v="34"/>
    <d v="1899-12-30T14:20:00"/>
    <x v="9"/>
    <m/>
    <n v="5"/>
    <n v="19"/>
    <s v="Whisky On The Hill"/>
    <m/>
    <m/>
    <s v="Nat"/>
    <x v="1"/>
    <n v="100"/>
    <s v=""/>
    <n v="-100"/>
    <x v="0"/>
    <s v=""/>
    <n v="-100"/>
    <x v="0"/>
    <n v="100"/>
    <s v=""/>
    <n v="-100"/>
    <x v="0"/>
    <s v="Sat"/>
    <s v="Whisky On The Hill"/>
    <d v="1899-12-30T14:20:00"/>
    <s v="Cau"/>
    <s v="Nat 100"/>
    <n v="0"/>
    <n v="5"/>
    <n v="19"/>
    <s v="Whisky On The Hill"/>
    <n v="100"/>
  </r>
  <r>
    <x v="34"/>
    <d v="1899-12-30T14:48:00"/>
    <x v="4"/>
    <m/>
    <n v="6"/>
    <n v="7"/>
    <s v="Give Giggles"/>
    <s v="1st"/>
    <n v="3.1"/>
    <s v="Nat"/>
    <x v="2"/>
    <n v="100"/>
    <n v="310"/>
    <n v="210"/>
    <x v="0"/>
    <n v="310"/>
    <n v="210"/>
    <x v="0"/>
    <n v="100"/>
    <n v="310"/>
    <n v="210"/>
    <x v="0"/>
    <s v="Sat"/>
    <s v="Give Giggles"/>
    <d v="1899-12-30T14:48:00"/>
    <s v="Eag"/>
    <s v="Nat 100"/>
    <n v="0"/>
    <n v="6"/>
    <n v="7"/>
    <s v="Give Giggles"/>
    <n v="100"/>
  </r>
  <r>
    <x v="34"/>
    <d v="1899-12-30T15:23:00"/>
    <x v="4"/>
    <m/>
    <n v="7"/>
    <n v="10"/>
    <s v="Bullion Boy"/>
    <s v="1st"/>
    <n v="2.7"/>
    <s v="Nat"/>
    <x v="2"/>
    <n v="100"/>
    <n v="270"/>
    <n v="170"/>
    <x v="0"/>
    <n v="270"/>
    <n v="170"/>
    <x v="0"/>
    <n v="100"/>
    <n v="270"/>
    <n v="170"/>
    <x v="0"/>
    <s v="Sat"/>
    <s v="Bullion Boy"/>
    <d v="1899-12-30T15:23:00"/>
    <s v="Eag"/>
    <s v="Nat 100"/>
    <n v="0"/>
    <n v="7"/>
    <n v="10"/>
    <s v="Bullion Boy"/>
    <n v="100"/>
  </r>
  <r>
    <x v="34"/>
    <d v="1899-12-30T15:30:00"/>
    <x v="9"/>
    <m/>
    <n v="7"/>
    <n v="4"/>
    <s v="Mazu"/>
    <m/>
    <m/>
    <s v="E-C "/>
    <x v="1"/>
    <n v="100"/>
    <s v=""/>
    <n v="-100"/>
    <x v="3"/>
    <s v=""/>
    <n v="-150"/>
    <x v="0"/>
    <n v="150"/>
    <s v=""/>
    <n v="-150"/>
    <x v="0"/>
    <s v="Sat"/>
    <s v="Mazu"/>
    <d v="1899-12-30T15:30:00"/>
    <s v="Cau"/>
    <s v="E-C  150"/>
    <n v="0"/>
    <n v="7"/>
    <n v="4"/>
    <s v="Mazu"/>
    <n v="150"/>
  </r>
  <r>
    <x v="34"/>
    <d v="1899-12-30T15:30:00"/>
    <x v="9"/>
    <m/>
    <n v="7"/>
    <n v="12"/>
    <s v="Shes Bulletproof"/>
    <m/>
    <m/>
    <s v="Nat"/>
    <x v="1"/>
    <n v="100"/>
    <s v=""/>
    <n v="-100"/>
    <x v="0"/>
    <s v=""/>
    <n v="-100"/>
    <x v="0"/>
    <n v="100"/>
    <s v=""/>
    <n v="-100"/>
    <x v="0"/>
    <s v="Sat"/>
    <s v="Shes Bulletproof"/>
    <d v="1899-12-30T15:30:00"/>
    <s v="Cau"/>
    <s v="Nat 100"/>
    <n v="0"/>
    <n v="7"/>
    <n v="12"/>
    <s v="Shes Bulletproof"/>
    <n v="100"/>
  </r>
  <r>
    <x v="34"/>
    <d v="1899-12-30T15:30:00"/>
    <x v="9"/>
    <m/>
    <n v="7"/>
    <n v="6"/>
    <s v="Zarastro"/>
    <m/>
    <m/>
    <s v="E-C "/>
    <x v="1"/>
    <n v="100"/>
    <s v=""/>
    <n v="-100"/>
    <x v="0"/>
    <s v=""/>
    <n v="-100"/>
    <x v="0"/>
    <n v="100"/>
    <s v=""/>
    <n v="-100"/>
    <x v="0"/>
    <s v="Sat"/>
    <s v="Zarastro"/>
    <d v="1899-12-30T15:30:00"/>
    <s v="Cau"/>
    <s v="E-C  100"/>
    <n v="0"/>
    <n v="7"/>
    <n v="6"/>
    <s v="Zarastro"/>
    <n v="100"/>
  </r>
  <r>
    <x v="34"/>
    <d v="1899-12-30T16:02:00"/>
    <x v="4"/>
    <m/>
    <n v="8"/>
    <n v="13"/>
    <s v="Sultry Siren"/>
    <m/>
    <m/>
    <s v="Nat"/>
    <x v="2"/>
    <n v="100"/>
    <s v=""/>
    <n v="-100"/>
    <x v="0"/>
    <s v=""/>
    <n v="-100"/>
    <x v="0"/>
    <n v="100"/>
    <s v=""/>
    <n v="-100"/>
    <x v="0"/>
    <s v="Sat"/>
    <s v="Sultry Siren"/>
    <d v="1899-12-30T16:02:00"/>
    <s v="Eag"/>
    <s v="Nat 100"/>
    <n v="0"/>
    <n v="8"/>
    <n v="13"/>
    <s v="Sultry Siren"/>
    <n v="100"/>
  </r>
  <r>
    <x v="34"/>
    <d v="1899-12-30T16:10:00"/>
    <x v="9"/>
    <m/>
    <n v="8"/>
    <n v="12"/>
    <s v="Miss Roumbini"/>
    <s v="2nd"/>
    <m/>
    <s v="Nat"/>
    <x v="1"/>
    <n v="100"/>
    <s v=""/>
    <n v="-100"/>
    <x v="0"/>
    <s v=""/>
    <n v="-100"/>
    <x v="0"/>
    <n v="100"/>
    <s v=""/>
    <n v="-100"/>
    <x v="0"/>
    <s v="Sat"/>
    <s v="Miss Roumbini"/>
    <d v="1899-12-30T16:10:00"/>
    <s v="Cau"/>
    <s v="Nat 100"/>
    <n v="0"/>
    <n v="8"/>
    <n v="12"/>
    <s v="Miss Roumbini"/>
    <n v="100"/>
  </r>
  <r>
    <x v="34"/>
    <d v="1899-12-30T16:45:00"/>
    <x v="9"/>
    <m/>
    <n v="9"/>
    <n v="6"/>
    <s v="Another Wil"/>
    <m/>
    <m/>
    <s v="E-C "/>
    <x v="1"/>
    <n v="100"/>
    <s v=""/>
    <n v="-100"/>
    <x v="7"/>
    <s v=""/>
    <n v="-130"/>
    <x v="1"/>
    <n v="165"/>
    <s v=""/>
    <n v="-165"/>
    <x v="0"/>
    <s v="Sat"/>
    <s v="Another Wil"/>
    <d v="1899-12-30T16:45:00"/>
    <s v="Cau"/>
    <s v="E-C  130"/>
    <n v="0"/>
    <n v="9"/>
    <n v="6"/>
    <s v="Another Wil"/>
    <s v=""/>
  </r>
  <r>
    <x v="34"/>
    <d v="1899-12-30T16:45:00"/>
    <x v="9"/>
    <m/>
    <n v="9"/>
    <n v="6"/>
    <s v="Another Wil"/>
    <m/>
    <m/>
    <s v="Nat"/>
    <x v="1"/>
    <n v="100"/>
    <s v=""/>
    <n v="-100"/>
    <x v="1"/>
    <s v=""/>
    <n v="-200"/>
    <x v="0"/>
    <s v=""/>
    <s v=""/>
    <s v=""/>
    <x v="0"/>
    <s v="Sat"/>
    <s v="Another Wil"/>
    <d v="1899-12-30T16:45:00"/>
    <s v="Cau"/>
    <s v="Nat 200"/>
    <n v="0"/>
    <n v="9"/>
    <n v="6"/>
    <s v="Another Wil"/>
    <n v="200"/>
  </r>
  <r>
    <x v="34"/>
    <d v="1899-12-30T17:20:00"/>
    <x v="9"/>
    <m/>
    <n v="10"/>
    <n v="10"/>
    <s v="Sepals"/>
    <s v="1st"/>
    <n v="3.5"/>
    <s v="Nat"/>
    <x v="1"/>
    <n v="100"/>
    <n v="350"/>
    <n v="250"/>
    <x v="0"/>
    <n v="350"/>
    <n v="250"/>
    <x v="0"/>
    <n v="100"/>
    <n v="350"/>
    <n v="250"/>
    <x v="0"/>
    <s v="Sat"/>
    <s v="Sepals"/>
    <d v="1899-12-30T17:20:00"/>
    <s v="Cau"/>
    <s v="Nat 100"/>
    <n v="0"/>
    <n v="10"/>
    <n v="10"/>
    <s v="Sepals"/>
    <n v="100"/>
  </r>
  <r>
    <x v="35"/>
    <d v="1899-12-30T11:50:00"/>
    <x v="0"/>
    <m/>
    <n v="1"/>
    <n v="1"/>
    <s v="Denman Star"/>
    <s v="1st"/>
    <n v="2.9"/>
    <s v="E-C "/>
    <x v="0"/>
    <n v="100"/>
    <n v="290"/>
    <n v="190"/>
    <x v="6"/>
    <n v="406"/>
    <n v="266"/>
    <x v="0"/>
    <n v="140"/>
    <n v="406"/>
    <n v="266"/>
    <x v="0"/>
    <s v="Sat"/>
    <s v="Denman Star"/>
    <d v="1899-12-30T11:50:00"/>
    <s v="Ran"/>
    <s v="E-C  140"/>
    <n v="0"/>
    <n v="1"/>
    <n v="1"/>
    <s v="Denman Star"/>
    <n v="140"/>
  </r>
  <r>
    <x v="35"/>
    <d v="1899-12-30T11:58:00"/>
    <x v="7"/>
    <m/>
    <n v="1"/>
    <n v="5"/>
    <s v="Northern Decree"/>
    <m/>
    <m/>
    <s v="Nat"/>
    <x v="2"/>
    <n v="100"/>
    <s v=""/>
    <n v="-100"/>
    <x v="0"/>
    <s v=""/>
    <n v="-100"/>
    <x v="0"/>
    <n v="100"/>
    <s v=""/>
    <n v="-100"/>
    <x v="0"/>
    <s v="Sat"/>
    <s v="Northern Decree"/>
    <d v="1899-12-30T11:58:00"/>
    <s v="Doo"/>
    <s v="Nat 100"/>
    <n v="0"/>
    <n v="1"/>
    <n v="5"/>
    <s v="Northern Decree"/>
    <n v="100"/>
  </r>
  <r>
    <x v="35"/>
    <d v="1899-12-30T12:33:00"/>
    <x v="7"/>
    <m/>
    <n v="2"/>
    <n v="7"/>
    <s v="Just Flying"/>
    <m/>
    <m/>
    <s v="Nat"/>
    <x v="2"/>
    <n v="100"/>
    <s v=""/>
    <n v="-100"/>
    <x v="0"/>
    <s v=""/>
    <n v="-100"/>
    <x v="0"/>
    <n v="100"/>
    <s v=""/>
    <n v="-100"/>
    <x v="0"/>
    <s v="Sat"/>
    <s v="Just Flying"/>
    <d v="1899-12-30T12:33:00"/>
    <s v="Doo"/>
    <s v="Nat 100"/>
    <n v="0"/>
    <n v="2"/>
    <n v="7"/>
    <s v="Just Flying"/>
    <n v="100"/>
  </r>
  <r>
    <x v="35"/>
    <d v="1899-12-30T13:00:00"/>
    <x v="0"/>
    <m/>
    <n v="3"/>
    <n v="9"/>
    <s v="Chidiac"/>
    <s v="2nd"/>
    <m/>
    <s v="E-C "/>
    <x v="0"/>
    <n v="100"/>
    <s v=""/>
    <n v="-100"/>
    <x v="3"/>
    <s v=""/>
    <n v="-150"/>
    <x v="0"/>
    <n v="150"/>
    <s v=""/>
    <n v="-150"/>
    <x v="0"/>
    <s v="Sat"/>
    <s v="Chidiac"/>
    <d v="1899-12-30T13:00:00"/>
    <s v="Ran"/>
    <s v="E-C  150"/>
    <n v="0"/>
    <n v="3"/>
    <n v="9"/>
    <s v="Chidiac"/>
    <n v="150"/>
  </r>
  <r>
    <x v="35"/>
    <d v="1899-12-30T13:08:00"/>
    <x v="7"/>
    <m/>
    <n v="3"/>
    <n v="2"/>
    <s v="Piggyback"/>
    <s v="1st"/>
    <n v="3.8"/>
    <s v="Nat"/>
    <x v="2"/>
    <n v="100"/>
    <n v="380"/>
    <n v="280"/>
    <x v="0"/>
    <n v="380"/>
    <n v="280"/>
    <x v="0"/>
    <n v="100"/>
    <n v="380"/>
    <n v="280"/>
    <x v="0"/>
    <s v="Sat"/>
    <s v="Piggyback"/>
    <d v="1899-12-30T13:08:00"/>
    <s v="Doo"/>
    <s v="Nat 100"/>
    <n v="0"/>
    <n v="3"/>
    <n v="2"/>
    <s v="Piggyback"/>
    <n v="100"/>
  </r>
  <r>
    <x v="35"/>
    <d v="1899-12-30T13:15:00"/>
    <x v="10"/>
    <m/>
    <n v="3"/>
    <n v="4"/>
    <s v="The Creator"/>
    <s v="3rd"/>
    <m/>
    <s v="E-C "/>
    <x v="1"/>
    <n v="100"/>
    <s v=""/>
    <n v="-100"/>
    <x v="3"/>
    <s v=""/>
    <n v="-150"/>
    <x v="0"/>
    <n v="150"/>
    <s v=""/>
    <n v="-150"/>
    <x v="0"/>
    <s v="Sat"/>
    <s v="The Creator"/>
    <d v="1899-12-30T13:15:00"/>
    <s v="Moo"/>
    <s v="E-C  150"/>
    <n v="0"/>
    <n v="3"/>
    <n v="4"/>
    <s v="The Creator"/>
    <n v="150"/>
  </r>
  <r>
    <x v="35"/>
    <d v="1899-12-30T14:10:00"/>
    <x v="0"/>
    <m/>
    <n v="5"/>
    <n v="13"/>
    <s v="Shohisha"/>
    <s v="1st"/>
    <n v="3.9"/>
    <s v="E-C "/>
    <x v="0"/>
    <n v="100"/>
    <n v="390"/>
    <n v="290"/>
    <x v="3"/>
    <n v="585"/>
    <n v="435"/>
    <x v="0"/>
    <n v="150"/>
    <n v="585"/>
    <n v="435"/>
    <x v="0"/>
    <s v="Sat"/>
    <s v="Shohisha"/>
    <d v="1899-12-30T14:10:00"/>
    <s v="Ran"/>
    <s v="E-C  150"/>
    <n v="0"/>
    <n v="5"/>
    <n v="13"/>
    <s v="Shohisha"/>
    <n v="150"/>
  </r>
  <r>
    <x v="35"/>
    <d v="1899-12-30T14:18:00"/>
    <x v="7"/>
    <m/>
    <n v="5"/>
    <n v="15"/>
    <s v="Kickatinalong"/>
    <m/>
    <m/>
    <s v="Nat"/>
    <x v="2"/>
    <n v="100"/>
    <s v=""/>
    <n v="-100"/>
    <x v="0"/>
    <s v=""/>
    <n v="-100"/>
    <x v="0"/>
    <n v="100"/>
    <s v=""/>
    <n v="-100"/>
    <x v="0"/>
    <s v="Sat"/>
    <s v="Kickatinalong"/>
    <d v="1899-12-30T14:18:00"/>
    <s v="Doo"/>
    <s v="Nat 100"/>
    <n v="0"/>
    <n v="5"/>
    <n v="15"/>
    <s v="Kickatinalong"/>
    <n v="100"/>
  </r>
  <r>
    <x v="35"/>
    <d v="1899-12-30T15:28:00"/>
    <x v="7"/>
    <m/>
    <n v="7"/>
    <n v="8"/>
    <s v="Street Chase"/>
    <m/>
    <m/>
    <s v="Nat"/>
    <x v="2"/>
    <n v="100"/>
    <s v=""/>
    <n v="-100"/>
    <x v="0"/>
    <s v=""/>
    <n v="-100"/>
    <x v="0"/>
    <n v="100"/>
    <s v=""/>
    <n v="-100"/>
    <x v="0"/>
    <s v="Sat"/>
    <s v="Street Chase"/>
    <d v="1899-12-30T15:28:00"/>
    <s v="Doo"/>
    <s v="Nat 100"/>
    <n v="0"/>
    <n v="7"/>
    <n v="8"/>
    <s v="Street Chase"/>
    <n v="100"/>
  </r>
  <r>
    <x v="35"/>
    <d v="1899-12-30T16:07:00"/>
    <x v="7"/>
    <m/>
    <n v="8"/>
    <n v="3"/>
    <s v="Weigall Tiger"/>
    <s v="1st"/>
    <n v="2.7"/>
    <s v="Nat"/>
    <x v="2"/>
    <n v="100"/>
    <n v="270"/>
    <n v="170"/>
    <x v="0"/>
    <n v="270"/>
    <n v="170"/>
    <x v="0"/>
    <n v="100"/>
    <n v="270"/>
    <n v="170"/>
    <x v="0"/>
    <s v="Sat"/>
    <s v="Weigall Tiger"/>
    <d v="1899-12-30T16:07:00"/>
    <s v="Doo"/>
    <s v="Nat 100"/>
    <n v="0"/>
    <n v="8"/>
    <n v="3"/>
    <s v="Weigall Tiger"/>
    <n v="100"/>
  </r>
  <r>
    <x v="35"/>
    <d v="1899-12-30T16:15:00"/>
    <x v="10"/>
    <m/>
    <n v="8"/>
    <n v="4"/>
    <s v="Desert Lightning"/>
    <s v="1st"/>
    <n v="2.4"/>
    <s v="E-C "/>
    <x v="1"/>
    <n v="100"/>
    <n v="240"/>
    <n v="140"/>
    <x v="1"/>
    <n v="480"/>
    <n v="280"/>
    <x v="1"/>
    <n v="200"/>
    <n v="480"/>
    <n v="280"/>
    <x v="0"/>
    <s v="Sat"/>
    <s v="Desert Lightning"/>
    <d v="1899-12-30T16:15:00"/>
    <s v="Moo"/>
    <s v="E-C  200"/>
    <n v="0"/>
    <n v="8"/>
    <n v="4"/>
    <s v="Desert Lightning"/>
    <s v=""/>
  </r>
  <r>
    <x v="35"/>
    <d v="1899-12-30T16:15:00"/>
    <x v="10"/>
    <m/>
    <n v="8"/>
    <n v="4"/>
    <s v="Desert Lightning"/>
    <s v="1st"/>
    <n v="2.4"/>
    <s v="Nat"/>
    <x v="1"/>
    <n v="100"/>
    <n v="240"/>
    <n v="140"/>
    <x v="1"/>
    <n v="480"/>
    <n v="280"/>
    <x v="0"/>
    <s v=""/>
    <s v=""/>
    <s v=""/>
    <x v="0"/>
    <s v="Sat"/>
    <s v="Desert Lightning"/>
    <d v="1899-12-30T16:15:00"/>
    <s v="Moo"/>
    <s v="Nat 200"/>
    <n v="0"/>
    <n v="8"/>
    <n v="4"/>
    <s v="Desert Lightning"/>
    <n v="200"/>
  </r>
  <r>
    <x v="35"/>
    <d v="1899-12-30T16:43:00"/>
    <x v="7"/>
    <m/>
    <n v="9"/>
    <n v="5"/>
    <s v="About To Explode"/>
    <s v="1st"/>
    <n v="3.2"/>
    <s v="Nat"/>
    <x v="2"/>
    <n v="100"/>
    <n v="320"/>
    <n v="220"/>
    <x v="0"/>
    <n v="320"/>
    <n v="220"/>
    <x v="0"/>
    <n v="100"/>
    <n v="320"/>
    <n v="220"/>
    <x v="0"/>
    <s v="Sat"/>
    <s v="About To Explode"/>
    <d v="1899-12-30T16:43:00"/>
    <s v="Doo"/>
    <s v="Nat 100"/>
    <n v="0"/>
    <n v="9"/>
    <n v="5"/>
    <s v="About To Explode"/>
    <n v="100"/>
  </r>
  <r>
    <x v="35"/>
    <d v="1899-12-30T16:50:00"/>
    <x v="10"/>
    <m/>
    <n v="9"/>
    <n v="7"/>
    <s v="Baraqiel"/>
    <s v="1st"/>
    <n v="6.5"/>
    <s v="E-C "/>
    <x v="1"/>
    <n v="100"/>
    <n v="650"/>
    <n v="550"/>
    <x v="5"/>
    <n v="1040"/>
    <n v="880"/>
    <x v="0"/>
    <n v="160"/>
    <n v="1040"/>
    <n v="880"/>
    <x v="0"/>
    <s v="Sat"/>
    <s v="Baraqiel"/>
    <d v="1899-12-30T16:50:00"/>
    <s v="Moo"/>
    <s v="E-C  160"/>
    <n v="0"/>
    <n v="9"/>
    <n v="7"/>
    <s v="Baraqiel"/>
    <n v="160"/>
  </r>
  <r>
    <x v="35"/>
    <d v="1899-12-30T16:50:00"/>
    <x v="10"/>
    <m/>
    <n v="9"/>
    <n v="16"/>
    <s v="Esha"/>
    <m/>
    <m/>
    <s v="E-C "/>
    <x v="1"/>
    <n v="100"/>
    <s v=""/>
    <n v="-100"/>
    <x v="3"/>
    <s v=""/>
    <n v="-150"/>
    <x v="0"/>
    <n v="150"/>
    <s v=""/>
    <n v="-150"/>
    <x v="0"/>
    <s v="Sat"/>
    <s v="Esha"/>
    <d v="1899-12-30T16:50:00"/>
    <s v="Moo"/>
    <s v="E-C  150"/>
    <n v="0"/>
    <n v="9"/>
    <n v="16"/>
    <s v="Esha"/>
    <n v="150"/>
  </r>
  <r>
    <x v="35"/>
    <d v="1899-12-30T17:25:00"/>
    <x v="10"/>
    <m/>
    <n v="10"/>
    <n v="3"/>
    <s v="King Zephyr"/>
    <s v="3rd"/>
    <m/>
    <s v="Nat"/>
    <x v="1"/>
    <n v="100"/>
    <s v=""/>
    <n v="-100"/>
    <x v="1"/>
    <s v=""/>
    <n v="-200"/>
    <x v="0"/>
    <n v="200"/>
    <s v=""/>
    <n v="-200"/>
    <x v="0"/>
    <s v="Sat"/>
    <s v="King Zephyr"/>
    <d v="1899-12-30T17:25:00"/>
    <s v="Moo"/>
    <s v="Nat 200"/>
    <n v="0"/>
    <n v="10"/>
    <n v="3"/>
    <s v="King Zephyr"/>
    <n v="200"/>
  </r>
  <r>
    <x v="36"/>
    <d v="1899-12-30T11:58:00"/>
    <x v="7"/>
    <m/>
    <n v="1"/>
    <n v="3"/>
    <s v="Alectrona"/>
    <s v="2nd"/>
    <m/>
    <s v="Nat"/>
    <x v="2"/>
    <n v="100"/>
    <s v=""/>
    <n v="-100"/>
    <x v="0"/>
    <s v=""/>
    <n v="-100"/>
    <x v="0"/>
    <n v="100"/>
    <s v=""/>
    <n v="-100"/>
    <x v="0"/>
    <s v="Sat"/>
    <s v="Alectrona"/>
    <d v="1899-12-30T11:58:00"/>
    <s v="Doo"/>
    <s v="Nat 100"/>
    <n v="0"/>
    <n v="1"/>
    <n v="3"/>
    <s v="Alectrona"/>
    <n v="100"/>
  </r>
  <r>
    <x v="36"/>
    <d v="1899-12-30T13:00:00"/>
    <x v="5"/>
    <m/>
    <n v="3"/>
    <n v="4"/>
    <s v="Tazima"/>
    <s v="3rd"/>
    <m/>
    <s v="Nat"/>
    <x v="0"/>
    <n v="100"/>
    <s v=""/>
    <n v="-100"/>
    <x v="3"/>
    <s v=""/>
    <n v="-150"/>
    <x v="0"/>
    <n v="150"/>
    <s v=""/>
    <n v="-150"/>
    <x v="0"/>
    <s v="Sat"/>
    <s v="Tazima"/>
    <d v="1899-12-30T13:00:00"/>
    <s v="Ros"/>
    <s v="Nat 150"/>
    <n v="0"/>
    <n v="3"/>
    <n v="4"/>
    <s v="Tazima"/>
    <n v="150"/>
  </r>
  <r>
    <x v="36"/>
    <d v="1899-12-30T13:35:00"/>
    <x v="5"/>
    <m/>
    <n v="4"/>
    <n v="10"/>
    <s v="The Years"/>
    <s v="3rd"/>
    <m/>
    <s v="E-C "/>
    <x v="0"/>
    <n v="100"/>
    <s v=""/>
    <n v="-100"/>
    <x v="0"/>
    <s v=""/>
    <n v="-100"/>
    <x v="0"/>
    <n v="100"/>
    <s v=""/>
    <n v="-100"/>
    <x v="0"/>
    <s v="Sat"/>
    <s v="The Years"/>
    <d v="1899-12-30T13:35:00"/>
    <s v="Ros"/>
    <s v="E-C  100"/>
    <n v="0"/>
    <n v="4"/>
    <n v="10"/>
    <s v="The Years"/>
    <n v="100"/>
  </r>
  <r>
    <x v="36"/>
    <d v="1899-12-30T13:43:00"/>
    <x v="7"/>
    <m/>
    <n v="4"/>
    <n v="14"/>
    <s v="Shes Exotic"/>
    <m/>
    <m/>
    <s v="Nat"/>
    <x v="2"/>
    <n v="100"/>
    <s v=""/>
    <n v="-100"/>
    <x v="0"/>
    <s v=""/>
    <n v="-100"/>
    <x v="0"/>
    <n v="100"/>
    <s v=""/>
    <n v="-100"/>
    <x v="0"/>
    <s v="Sat"/>
    <s v="Shes Exotic"/>
    <d v="1899-12-30T13:43:00"/>
    <s v="Doo"/>
    <s v="Nat 100"/>
    <n v="0"/>
    <n v="4"/>
    <n v="14"/>
    <s v="Shes Exotic"/>
    <n v="100"/>
  </r>
  <r>
    <x v="36"/>
    <d v="1899-12-30T14:15:00"/>
    <x v="5"/>
    <m/>
    <n v="5"/>
    <n v="9"/>
    <s v="Catch The Glory"/>
    <s v="2nd"/>
    <m/>
    <s v="Nat"/>
    <x v="0"/>
    <n v="100"/>
    <s v=""/>
    <n v="-100"/>
    <x v="3"/>
    <s v=""/>
    <n v="-150"/>
    <x v="0"/>
    <n v="150"/>
    <s v=""/>
    <n v="-150"/>
    <x v="0"/>
    <s v="Sat"/>
    <s v="Catch The Glory"/>
    <d v="1899-12-30T14:15:00"/>
    <s v="Ros"/>
    <s v="Nat 150"/>
    <n v="0"/>
    <n v="5"/>
    <n v="9"/>
    <s v="Catch The Glory"/>
    <n v="150"/>
  </r>
  <r>
    <x v="36"/>
    <d v="1899-12-30T14:15:00"/>
    <x v="5"/>
    <m/>
    <n v="5"/>
    <n v="5"/>
    <s v="Kerguelen"/>
    <s v="3rd"/>
    <m/>
    <s v="E-C "/>
    <x v="0"/>
    <n v="100"/>
    <s v=""/>
    <n v="-100"/>
    <x v="3"/>
    <s v=""/>
    <n v="-150"/>
    <x v="0"/>
    <n v="150"/>
    <s v=""/>
    <n v="-150"/>
    <x v="0"/>
    <s v="Sat"/>
    <s v="Kerguelen"/>
    <d v="1899-12-30T14:15:00"/>
    <s v="Ros"/>
    <s v="E-C  150"/>
    <n v="0"/>
    <n v="5"/>
    <n v="5"/>
    <s v="Kerguelen"/>
    <n v="150"/>
  </r>
  <r>
    <x v="36"/>
    <d v="1899-12-30T14:23:00"/>
    <x v="7"/>
    <m/>
    <n v="5"/>
    <n v="12"/>
    <s v="Ouroboros"/>
    <s v="2nd"/>
    <m/>
    <s v="Nat"/>
    <x v="2"/>
    <n v="100"/>
    <s v=""/>
    <n v="-100"/>
    <x v="0"/>
    <s v=""/>
    <n v="-100"/>
    <x v="0"/>
    <n v="100"/>
    <s v=""/>
    <n v="-100"/>
    <x v="0"/>
    <s v="Sat"/>
    <s v="Ouroboros"/>
    <d v="1899-12-30T14:23:00"/>
    <s v="Doo"/>
    <s v="Nat 100"/>
    <n v="0"/>
    <n v="5"/>
    <n v="12"/>
    <s v="Ouroboros"/>
    <n v="100"/>
  </r>
  <r>
    <x v="36"/>
    <d v="1899-12-30T14:30:00"/>
    <x v="2"/>
    <m/>
    <n v="5"/>
    <n v="6"/>
    <s v="Pop Award"/>
    <m/>
    <m/>
    <s v="Nat"/>
    <x v="1"/>
    <n v="100"/>
    <s v=""/>
    <n v="-100"/>
    <x v="1"/>
    <s v=""/>
    <n v="-200"/>
    <x v="0"/>
    <n v="200"/>
    <s v=""/>
    <n v="-200"/>
    <x v="0"/>
    <s v="Sat"/>
    <s v="Pop Award"/>
    <d v="1899-12-30T14:30:00"/>
    <s v="Fle"/>
    <s v="Nat 200"/>
    <n v="0"/>
    <n v="5"/>
    <n v="6"/>
    <s v="Pop Award"/>
    <n v="200"/>
  </r>
  <r>
    <x v="36"/>
    <d v="1899-12-30T14:30:00"/>
    <x v="2"/>
    <m/>
    <n v="5"/>
    <n v="12"/>
    <s v="Wonder Boy"/>
    <m/>
    <m/>
    <s v="E-C "/>
    <x v="1"/>
    <n v="100"/>
    <s v=""/>
    <n v="-100"/>
    <x v="4"/>
    <s v=""/>
    <n v="-50"/>
    <x v="0"/>
    <n v="50"/>
    <s v=""/>
    <n v="-50"/>
    <x v="0"/>
    <s v="Sat"/>
    <s v="Wonder Boy"/>
    <d v="1899-12-30T14:30:00"/>
    <s v="Fle"/>
    <s v="E-C  50"/>
    <n v="0"/>
    <n v="5"/>
    <n v="12"/>
    <s v="Wonder Boy"/>
    <n v="50"/>
  </r>
  <r>
    <x v="36"/>
    <d v="1899-12-30T14:58:00"/>
    <x v="7"/>
    <m/>
    <n v="6"/>
    <n v="5"/>
    <s v="Pannier"/>
    <m/>
    <m/>
    <s v="Nat"/>
    <x v="2"/>
    <n v="100"/>
    <s v=""/>
    <n v="-100"/>
    <x v="0"/>
    <s v=""/>
    <n v="-100"/>
    <x v="0"/>
    <n v="100"/>
    <s v=""/>
    <n v="-100"/>
    <x v="0"/>
    <s v="Sat"/>
    <s v="Pannier"/>
    <d v="1899-12-30T14:58:00"/>
    <s v="Doo"/>
    <s v="Nat 100"/>
    <n v="0"/>
    <n v="6"/>
    <n v="5"/>
    <s v="Pannier"/>
    <n v="100"/>
  </r>
  <r>
    <x v="36"/>
    <d v="1899-12-30T15:05:00"/>
    <x v="2"/>
    <m/>
    <n v="6"/>
    <n v="10"/>
    <s v="Media World"/>
    <s v="3rd"/>
    <m/>
    <s v="Nat"/>
    <x v="1"/>
    <n v="100"/>
    <s v=""/>
    <n v="-100"/>
    <x v="1"/>
    <s v=""/>
    <n v="-200"/>
    <x v="0"/>
    <n v="200"/>
    <s v=""/>
    <n v="-200"/>
    <x v="0"/>
    <s v="Sat"/>
    <s v="Media World"/>
    <d v="1899-12-30T15:05:00"/>
    <s v="Fle"/>
    <s v="Nat 200"/>
    <n v="0"/>
    <n v="6"/>
    <n v="10"/>
    <s v="Media World"/>
    <n v="200"/>
  </r>
  <r>
    <x v="36"/>
    <d v="1899-12-30T15:33:00"/>
    <x v="7"/>
    <m/>
    <n v="7"/>
    <n v="8"/>
    <s v="Party For Two"/>
    <s v="1st"/>
    <n v="2.7"/>
    <s v="Nat"/>
    <x v="2"/>
    <n v="100"/>
    <n v="270"/>
    <n v="170"/>
    <x v="0"/>
    <n v="270"/>
    <n v="170"/>
    <x v="0"/>
    <n v="100"/>
    <n v="270"/>
    <n v="170"/>
    <x v="0"/>
    <s v="Sat"/>
    <s v="Party For Two"/>
    <d v="1899-12-30T15:33:00"/>
    <s v="Doo"/>
    <s v="Nat 100"/>
    <n v="0"/>
    <n v="7"/>
    <n v="8"/>
    <s v="Party For Two"/>
    <n v="100"/>
  </r>
  <r>
    <x v="36"/>
    <d v="1899-12-30T15:40:00"/>
    <x v="2"/>
    <m/>
    <n v="7"/>
    <n v="6"/>
    <s v="Jennivamoose"/>
    <m/>
    <m/>
    <s v="Nat"/>
    <x v="1"/>
    <n v="100"/>
    <s v=""/>
    <n v="-100"/>
    <x v="0"/>
    <s v=""/>
    <n v="-100"/>
    <x v="0"/>
    <n v="100"/>
    <s v=""/>
    <n v="-100"/>
    <x v="0"/>
    <s v="Sat"/>
    <s v="Jennivamoose"/>
    <d v="1899-12-30T15:40:00"/>
    <s v="Fle"/>
    <s v="Nat 100"/>
    <n v="0"/>
    <n v="7"/>
    <n v="6"/>
    <s v="Jennivamoose"/>
    <n v="100"/>
  </r>
  <r>
    <x v="36"/>
    <d v="1899-12-30T15:40:00"/>
    <x v="2"/>
    <m/>
    <n v="7"/>
    <n v="7"/>
    <s v="Mormona"/>
    <s v="2nd"/>
    <m/>
    <s v="E-C "/>
    <x v="1"/>
    <n v="100"/>
    <s v=""/>
    <n v="-100"/>
    <x v="4"/>
    <s v=""/>
    <n v="-50"/>
    <x v="0"/>
    <n v="50"/>
    <s v=""/>
    <n v="-50"/>
    <x v="0"/>
    <s v="Sat"/>
    <s v="Mormona"/>
    <d v="1899-12-30T15:40:00"/>
    <s v="Fle"/>
    <s v="E-C  50"/>
    <n v="0"/>
    <n v="7"/>
    <n v="7"/>
    <s v="Mormona"/>
    <n v="50"/>
  </r>
  <r>
    <x v="36"/>
    <d v="1899-12-30T15:40:00"/>
    <x v="2"/>
    <m/>
    <n v="7"/>
    <n v="4"/>
    <s v="Revelare"/>
    <s v="1st"/>
    <n v="3.2"/>
    <s v="E-C "/>
    <x v="1"/>
    <n v="100"/>
    <n v="320"/>
    <n v="220"/>
    <x v="0"/>
    <n v="320"/>
    <n v="220"/>
    <x v="0"/>
    <n v="100"/>
    <n v="320"/>
    <n v="220"/>
    <x v="0"/>
    <s v="Sat"/>
    <s v="Revelare"/>
    <d v="1899-12-30T15:40:00"/>
    <s v="Fle"/>
    <s v="E-C  100"/>
    <n v="0"/>
    <n v="7"/>
    <n v="4"/>
    <s v="Revelare"/>
    <n v="100"/>
  </r>
  <r>
    <x v="36"/>
    <d v="1899-12-30T16:12:00"/>
    <x v="7"/>
    <m/>
    <n v="8"/>
    <n v="6"/>
    <s v="Bullion Boy"/>
    <s v="3rd"/>
    <m/>
    <s v="Nat"/>
    <x v="2"/>
    <n v="100"/>
    <s v=""/>
    <n v="-100"/>
    <x v="0"/>
    <s v=""/>
    <n v="-100"/>
    <x v="0"/>
    <n v="100"/>
    <s v=""/>
    <n v="-100"/>
    <x v="0"/>
    <s v="Sat"/>
    <s v="Bullion Boy"/>
    <d v="1899-12-30T16:12:00"/>
    <s v="Doo"/>
    <s v="Nat 100"/>
    <n v="0"/>
    <n v="8"/>
    <n v="6"/>
    <s v="Bullion Boy"/>
    <n v="100"/>
  </r>
  <r>
    <x v="36"/>
    <d v="1899-12-30T16:20:00"/>
    <x v="2"/>
    <m/>
    <n v="8"/>
    <n v="1"/>
    <s v="Mr Brightside"/>
    <s v="1st"/>
    <n v="5"/>
    <s v="E-C "/>
    <x v="1"/>
    <n v="100"/>
    <n v="500"/>
    <n v="400"/>
    <x v="3"/>
    <n v="750"/>
    <n v="600"/>
    <x v="0"/>
    <n v="150"/>
    <n v="750"/>
    <n v="600"/>
    <x v="0"/>
    <s v="Sat"/>
    <s v="Mr Brightside"/>
    <d v="1899-12-30T16:20:00"/>
    <s v="Fle"/>
    <s v="E-C  150"/>
    <n v="0"/>
    <n v="8"/>
    <n v="1"/>
    <s v="Mr Brightside"/>
    <n v="150"/>
  </r>
  <r>
    <x v="36"/>
    <d v="1899-12-30T16:20:00"/>
    <x v="2"/>
    <m/>
    <n v="8"/>
    <n v="5"/>
    <s v="Via Sistina"/>
    <s v="3rd"/>
    <m/>
    <s v="Nat"/>
    <x v="1"/>
    <n v="100"/>
    <s v=""/>
    <n v="-100"/>
    <x v="1"/>
    <s v=""/>
    <n v="-200"/>
    <x v="0"/>
    <n v="200"/>
    <s v=""/>
    <n v="-200"/>
    <x v="0"/>
    <s v="Sat"/>
    <s v="Via Sistina"/>
    <d v="1899-12-30T16:20:00"/>
    <s v="Fle"/>
    <s v="Nat 200"/>
    <n v="0"/>
    <n v="8"/>
    <n v="5"/>
    <s v="Via Sistina"/>
    <n v="200"/>
  </r>
  <r>
    <x v="36"/>
    <d v="1899-12-30T16:48:00"/>
    <x v="7"/>
    <m/>
    <n v="9"/>
    <n v="1"/>
    <s v="Free Carry"/>
    <s v="2nd"/>
    <m/>
    <s v="Nat"/>
    <x v="2"/>
    <n v="100"/>
    <s v=""/>
    <n v="-100"/>
    <x v="0"/>
    <s v=""/>
    <n v="-100"/>
    <x v="0"/>
    <n v="100"/>
    <s v=""/>
    <n v="-100"/>
    <x v="0"/>
    <s v="Sat"/>
    <s v="Free Carry"/>
    <d v="1899-12-30T16:48:00"/>
    <s v="Doo"/>
    <s v="Nat 100"/>
    <n v="0"/>
    <n v="9"/>
    <n v="1"/>
    <s v="Free Carry"/>
    <n v="100"/>
  </r>
  <r>
    <x v="36"/>
    <d v="1899-12-30T16:55:00"/>
    <x v="2"/>
    <m/>
    <n v="9"/>
    <n v="3"/>
    <s v="Lazzura"/>
    <s v="1st"/>
    <n v="2.5"/>
    <s v="Nat"/>
    <x v="1"/>
    <n v="100"/>
    <n v="250"/>
    <n v="150"/>
    <x v="0"/>
    <n v="250"/>
    <n v="150"/>
    <x v="1"/>
    <n v="150"/>
    <n v="375"/>
    <n v="225"/>
    <x v="0"/>
    <s v="Sat"/>
    <s v="Lazzura"/>
    <d v="1899-12-30T16:55:00"/>
    <s v="Fle"/>
    <s v="Nat 100"/>
    <n v="0"/>
    <n v="9"/>
    <n v="3"/>
    <s v="Lazzura"/>
    <s v=""/>
  </r>
  <r>
    <x v="36"/>
    <d v="1899-12-30T16:55:00"/>
    <x v="2"/>
    <m/>
    <n v="9"/>
    <n v="3"/>
    <s v="Lazzura"/>
    <s v="1st"/>
    <n v="2.5"/>
    <s v="E-C "/>
    <x v="1"/>
    <n v="100"/>
    <n v="250"/>
    <n v="150"/>
    <x v="1"/>
    <n v="500"/>
    <n v="300"/>
    <x v="0"/>
    <s v=""/>
    <s v=""/>
    <s v=""/>
    <x v="0"/>
    <s v="Sat"/>
    <s v="Lazzura"/>
    <d v="1899-12-30T16:55:00"/>
    <s v="Fle"/>
    <s v="E-C  200"/>
    <n v="0"/>
    <n v="9"/>
    <n v="3"/>
    <s v="Lazzura"/>
    <n v="200"/>
  </r>
  <r>
    <x v="36"/>
    <d v="1899-12-30T17:15:00"/>
    <x v="5"/>
    <m/>
    <n v="10"/>
    <n v="5"/>
    <s v="Captain Furai"/>
    <s v="2nd"/>
    <m/>
    <s v="E-C "/>
    <x v="0"/>
    <n v="100"/>
    <s v=""/>
    <n v="-100"/>
    <x v="6"/>
    <s v=""/>
    <n v="-140"/>
    <x v="1"/>
    <n v="145"/>
    <s v=""/>
    <n v="-145"/>
    <x v="0"/>
    <s v="Sat"/>
    <s v="Captain Furai"/>
    <d v="1899-12-30T17:15:00"/>
    <s v="Ros"/>
    <s v="E-C  140"/>
    <n v="0"/>
    <n v="10"/>
    <n v="5"/>
    <s v="Captain Furai"/>
    <s v=""/>
  </r>
  <r>
    <x v="36"/>
    <d v="1899-12-30T17:15:00"/>
    <x v="5"/>
    <m/>
    <n v="10"/>
    <n v="5"/>
    <s v="Captain Furai"/>
    <s v="2nd"/>
    <m/>
    <s v="Nat"/>
    <x v="0"/>
    <n v="100"/>
    <s v=""/>
    <n v="-100"/>
    <x v="3"/>
    <s v=""/>
    <n v="-150"/>
    <x v="0"/>
    <s v=""/>
    <s v=""/>
    <s v=""/>
    <x v="0"/>
    <s v="Sat"/>
    <s v="Captain Furai"/>
    <d v="1899-12-30T17:15:00"/>
    <s v="Ros"/>
    <s v="Nat 150"/>
    <n v="0"/>
    <n v="10"/>
    <n v="5"/>
    <s v="Captain Furai"/>
    <n v="150"/>
  </r>
  <r>
    <x v="37"/>
    <d v="1899-12-30T12:10:00"/>
    <x v="9"/>
    <m/>
    <n v="1"/>
    <n v="5"/>
    <s v="Prince Eric"/>
    <m/>
    <m/>
    <s v="Nat"/>
    <x v="1"/>
    <n v="100"/>
    <s v=""/>
    <n v="-100"/>
    <x v="0"/>
    <s v=""/>
    <n v="-100"/>
    <x v="0"/>
    <n v="100"/>
    <s v=""/>
    <n v="-100"/>
    <x v="0"/>
    <s v="Sat"/>
    <s v="Prince Eric"/>
    <d v="1899-12-30T12:10:00"/>
    <s v="Cau"/>
    <s v="Nat 100"/>
    <n v="0"/>
    <n v="1"/>
    <n v="5"/>
    <s v="Prince Eric"/>
    <n v="100"/>
  </r>
  <r>
    <x v="37"/>
    <d v="1899-12-30T12:40:00"/>
    <x v="9"/>
    <m/>
    <n v="2"/>
    <n v="7"/>
    <s v="Eagle Express"/>
    <s v="3rd"/>
    <m/>
    <s v="Nat"/>
    <x v="1"/>
    <n v="100"/>
    <s v=""/>
    <n v="-100"/>
    <x v="0"/>
    <s v=""/>
    <n v="-100"/>
    <x v="0"/>
    <n v="100"/>
    <s v=""/>
    <n v="-100"/>
    <x v="0"/>
    <s v="Sat"/>
    <s v="Eagle Express"/>
    <d v="1899-12-30T12:40:00"/>
    <s v="Cau"/>
    <s v="Nat 100"/>
    <n v="0"/>
    <n v="2"/>
    <n v="7"/>
    <s v="Eagle Express"/>
    <n v="100"/>
  </r>
  <r>
    <x v="37"/>
    <d v="1899-12-30T13:00:00"/>
    <x v="0"/>
    <m/>
    <n v="3"/>
    <n v="6"/>
    <s v="Midnight Opal"/>
    <m/>
    <m/>
    <s v="E-C "/>
    <x v="0"/>
    <n v="100"/>
    <s v=""/>
    <n v="-100"/>
    <x v="0"/>
    <s v=""/>
    <n v="-100"/>
    <x v="0"/>
    <n v="100"/>
    <s v=""/>
    <n v="-100"/>
    <x v="0"/>
    <s v="Sat"/>
    <s v="Midnight Opal"/>
    <d v="1899-12-30T13:00:00"/>
    <s v="Ran"/>
    <s v="E-C  100"/>
    <n v="0"/>
    <n v="3"/>
    <n v="6"/>
    <s v="Midnight Opal"/>
    <n v="100"/>
  </r>
  <r>
    <x v="37"/>
    <d v="1899-12-30T13:15:00"/>
    <x v="9"/>
    <m/>
    <n v="3"/>
    <n v="10"/>
    <s v="Lovelycut"/>
    <m/>
    <m/>
    <s v="E-C "/>
    <x v="1"/>
    <n v="100"/>
    <s v=""/>
    <n v="-100"/>
    <x v="0"/>
    <s v=""/>
    <n v="-100"/>
    <x v="0"/>
    <n v="100"/>
    <s v=""/>
    <n v="-100"/>
    <x v="0"/>
    <s v="Sat"/>
    <s v="Lovelycut"/>
    <d v="1899-12-30T13:15:00"/>
    <s v="Cau"/>
    <s v="E-C  100"/>
    <n v="0"/>
    <n v="3"/>
    <n v="10"/>
    <s v="Lovelycut"/>
    <n v="100"/>
  </r>
  <r>
    <x v="37"/>
    <d v="1899-12-30T13:15:00"/>
    <x v="9"/>
    <m/>
    <n v="3"/>
    <n v="3"/>
    <s v="She'S Got Pizzazz"/>
    <m/>
    <m/>
    <s v="E-C "/>
    <x v="1"/>
    <n v="100"/>
    <s v=""/>
    <n v="-100"/>
    <x v="4"/>
    <s v=""/>
    <n v="-50"/>
    <x v="0"/>
    <n v="50"/>
    <s v=""/>
    <n v="-50"/>
    <x v="0"/>
    <s v="Sat"/>
    <s v="She'S Got Pizzazz"/>
    <d v="1899-12-30T13:15:00"/>
    <s v="Cau"/>
    <s v="E-C  50"/>
    <n v="0"/>
    <n v="3"/>
    <n v="3"/>
    <s v="She'S Got Pizzazz"/>
    <n v="50"/>
  </r>
  <r>
    <x v="37"/>
    <d v="1899-12-30T13:35:00"/>
    <x v="0"/>
    <m/>
    <n v="4"/>
    <n v="12"/>
    <s v="Idle Flyer"/>
    <s v="1st"/>
    <n v="4.5999999999999996"/>
    <s v="E-C "/>
    <x v="0"/>
    <n v="100"/>
    <n v="459.99999999999994"/>
    <n v="359.99999999999994"/>
    <x v="3"/>
    <n v="690"/>
    <n v="540"/>
    <x v="0"/>
    <n v="150"/>
    <n v="690"/>
    <n v="540"/>
    <x v="0"/>
    <s v="Sat"/>
    <s v="Idle Flyer"/>
    <d v="1899-12-30T13:35:00"/>
    <s v="Ran"/>
    <s v="E-C  150"/>
    <n v="0"/>
    <n v="4"/>
    <n v="12"/>
    <s v="Idle Flyer"/>
    <n v="150"/>
  </r>
  <r>
    <x v="37"/>
    <d v="1899-12-30T14:15:00"/>
    <x v="0"/>
    <m/>
    <n v="5"/>
    <n v="3"/>
    <s v="Vauban"/>
    <m/>
    <m/>
    <s v="E-C "/>
    <x v="0"/>
    <n v="100"/>
    <s v=""/>
    <n v="-100"/>
    <x v="3"/>
    <s v=""/>
    <n v="-150"/>
    <x v="0"/>
    <n v="150"/>
    <s v=""/>
    <n v="-150"/>
    <x v="0"/>
    <s v="Sat"/>
    <s v="Vauban"/>
    <d v="1899-12-30T14:15:00"/>
    <s v="Ran"/>
    <s v="E-C  150"/>
    <n v="0"/>
    <n v="5"/>
    <n v="3"/>
    <s v="Vauban"/>
    <n v="150"/>
  </r>
  <r>
    <x v="37"/>
    <d v="1899-12-30T14:50:00"/>
    <x v="0"/>
    <m/>
    <n v="6"/>
    <n v="2"/>
    <s v="Tupakara"/>
    <s v="3rd"/>
    <m/>
    <s v="Nat"/>
    <x v="0"/>
    <n v="100"/>
    <s v=""/>
    <n v="-100"/>
    <x v="3"/>
    <s v=""/>
    <n v="-150"/>
    <x v="0"/>
    <n v="150"/>
    <s v=""/>
    <n v="-150"/>
    <x v="0"/>
    <s v="Sat"/>
    <s v="Tupakara"/>
    <d v="1899-12-30T14:50:00"/>
    <s v="Ran"/>
    <s v="Nat 150"/>
    <n v="0"/>
    <n v="6"/>
    <n v="2"/>
    <s v="Tupakara"/>
    <n v="150"/>
  </r>
  <r>
    <x v="37"/>
    <d v="1899-12-30T15:40:00"/>
    <x v="9"/>
    <m/>
    <n v="7"/>
    <n v="2"/>
    <s v="Buckaroo"/>
    <s v="2nd"/>
    <m/>
    <s v="E-C "/>
    <x v="1"/>
    <n v="100"/>
    <s v=""/>
    <n v="-100"/>
    <x v="3"/>
    <s v=""/>
    <n v="-150"/>
    <x v="0"/>
    <n v="150"/>
    <s v=""/>
    <n v="-150"/>
    <x v="0"/>
    <s v="Sat"/>
    <s v="Buckaroo"/>
    <d v="1899-12-30T15:40:00"/>
    <s v="Cau"/>
    <s v="E-C  150"/>
    <n v="0"/>
    <n v="7"/>
    <n v="2"/>
    <s v="Buckaroo"/>
    <n v="150"/>
  </r>
  <r>
    <x v="37"/>
    <d v="1899-12-30T15:40:00"/>
    <x v="9"/>
    <m/>
    <n v="7"/>
    <n v="9"/>
    <s v="Sir Delius"/>
    <s v="1st"/>
    <n v="2.2000000000000002"/>
    <s v="E-C "/>
    <x v="1"/>
    <n v="100"/>
    <n v="220.00000000000003"/>
    <n v="120.00000000000003"/>
    <x v="7"/>
    <n v="286"/>
    <n v="156"/>
    <x v="1"/>
    <n v="165"/>
    <n v="363.00000000000006"/>
    <n v="198.00000000000006"/>
    <x v="0"/>
    <s v="Sat"/>
    <s v="Sir Delius"/>
    <d v="1899-12-30T15:40:00"/>
    <s v="Cau"/>
    <s v="E-C  130"/>
    <n v="0"/>
    <n v="7"/>
    <n v="9"/>
    <s v="Sir Delius"/>
    <s v=""/>
  </r>
  <r>
    <x v="37"/>
    <d v="1899-12-30T15:40:00"/>
    <x v="9"/>
    <m/>
    <n v="7"/>
    <n v="9"/>
    <s v="Sir Delius"/>
    <s v="1st"/>
    <n v="2.2000000000000002"/>
    <s v="Nat"/>
    <x v="1"/>
    <n v="100"/>
    <n v="220.00000000000003"/>
    <n v="120.00000000000003"/>
    <x v="1"/>
    <n v="440.00000000000006"/>
    <n v="240.00000000000006"/>
    <x v="0"/>
    <s v=""/>
    <s v=""/>
    <s v=""/>
    <x v="0"/>
    <s v="Sat"/>
    <s v="Sir Delius"/>
    <d v="1899-12-30T15:40:00"/>
    <s v="Cau"/>
    <s v="Nat 200"/>
    <n v="0"/>
    <n v="7"/>
    <n v="9"/>
    <s v="Sir Delius"/>
    <n v="200"/>
  </r>
  <r>
    <x v="37"/>
    <d v="1899-12-30T16:00:00"/>
    <x v="0"/>
    <m/>
    <n v="8"/>
    <n v="11"/>
    <s v="Fangirl"/>
    <s v="1st"/>
    <n v="2.0499999999999998"/>
    <s v="Nat"/>
    <x v="0"/>
    <n v="100"/>
    <n v="204.99999999999997"/>
    <n v="104.99999999999997"/>
    <x v="3"/>
    <n v="307.5"/>
    <n v="157.5"/>
    <x v="1"/>
    <n v="175"/>
    <n v="358.74999999999994"/>
    <n v="183.74999999999994"/>
    <x v="0"/>
    <s v="Sat"/>
    <s v="Fangirl"/>
    <d v="1899-12-30T16:00:00"/>
    <s v="Ran"/>
    <s v="Nat 150"/>
    <n v="0"/>
    <n v="8"/>
    <n v="11"/>
    <s v="Fangirl"/>
    <s v=""/>
  </r>
  <r>
    <x v="37"/>
    <d v="1899-12-30T16:00:00"/>
    <x v="0"/>
    <m/>
    <n v="8"/>
    <n v="11"/>
    <s v="Fangirl"/>
    <s v="1st"/>
    <n v="2.0499999999999998"/>
    <s v="E-C "/>
    <x v="0"/>
    <n v="100"/>
    <n v="204.99999999999997"/>
    <n v="104.99999999999997"/>
    <x v="1"/>
    <n v="409.99999999999994"/>
    <n v="209.99999999999994"/>
    <x v="0"/>
    <s v=""/>
    <s v=""/>
    <s v=""/>
    <x v="0"/>
    <s v="Sat"/>
    <s v="Fangirl"/>
    <d v="1899-12-30T16:00:00"/>
    <s v="Ran"/>
    <s v="E-C  200"/>
    <n v="0"/>
    <n v="8"/>
    <n v="11"/>
    <s v="Fangirl"/>
    <n v="200"/>
  </r>
  <r>
    <x v="37"/>
    <d v="1899-12-30T16:20:00"/>
    <x v="9"/>
    <m/>
    <n v="8"/>
    <n v="9"/>
    <s v="Angel Capital"/>
    <m/>
    <m/>
    <s v="E-C "/>
    <x v="1"/>
    <n v="100"/>
    <s v=""/>
    <n v="-100"/>
    <x v="3"/>
    <s v=""/>
    <n v="-150"/>
    <x v="0"/>
    <n v="150"/>
    <s v=""/>
    <n v="-150"/>
    <x v="0"/>
    <s v="Sat"/>
    <s v="Angel Capital"/>
    <d v="1899-12-30T16:20:00"/>
    <s v="Cau"/>
    <s v="E-C  150"/>
    <n v="0"/>
    <n v="8"/>
    <n v="9"/>
    <s v="Angel Capital"/>
    <n v="150"/>
  </r>
  <r>
    <x v="37"/>
    <d v="1899-12-30T16:20:00"/>
    <x v="9"/>
    <m/>
    <n v="8"/>
    <n v="16"/>
    <s v="Sepals"/>
    <s v="1st"/>
    <n v="3.9"/>
    <s v="Nat"/>
    <x v="1"/>
    <n v="100"/>
    <n v="390"/>
    <n v="290"/>
    <x v="0"/>
    <n v="390"/>
    <n v="290"/>
    <x v="0"/>
    <n v="100"/>
    <n v="390"/>
    <n v="290"/>
    <x v="0"/>
    <s v="Sat"/>
    <s v="Sepals"/>
    <d v="1899-12-30T16:20:00"/>
    <s v="Cau"/>
    <s v="Nat 100"/>
    <n v="0"/>
    <n v="8"/>
    <n v="16"/>
    <s v="Sepals"/>
    <n v="100"/>
  </r>
  <r>
    <x v="37"/>
    <d v="1899-12-30T17:25:00"/>
    <x v="9"/>
    <m/>
    <n v="10"/>
    <n v="10"/>
    <s v="Mr Verse"/>
    <m/>
    <m/>
    <s v="E-C "/>
    <x v="1"/>
    <n v="100"/>
    <s v=""/>
    <n v="-100"/>
    <x v="3"/>
    <s v=""/>
    <n v="-150"/>
    <x v="0"/>
    <n v="150"/>
    <s v=""/>
    <n v="-150"/>
    <x v="0"/>
    <s v="Sat"/>
    <s v="Mr Verse"/>
    <d v="1899-12-30T17:25:00"/>
    <s v="Cau"/>
    <s v="E-C  150"/>
    <n v="0"/>
    <n v="10"/>
    <n v="10"/>
    <s v="Mr Verse"/>
    <n v="150"/>
  </r>
  <r>
    <x v="38"/>
    <d v="1899-12-30T18:15:00"/>
    <x v="10"/>
    <m/>
    <n v="1"/>
    <n v="8"/>
    <s v="Charcoals"/>
    <s v="1st"/>
    <n v="11"/>
    <s v="E-C "/>
    <x v="1"/>
    <n v="100"/>
    <n v="1100"/>
    <n v="1000"/>
    <x v="0"/>
    <n v="1100"/>
    <n v="1000"/>
    <x v="1"/>
    <n v="100"/>
    <n v="1100"/>
    <n v="1000"/>
    <x v="1"/>
    <s v="Fri"/>
    <s v="Charcoals"/>
    <d v="1899-12-30T18:15:00"/>
    <s v="Moo"/>
    <s v="E-C  100"/>
    <n v="0"/>
    <n v="1"/>
    <n v="8"/>
    <s v="Charcoals"/>
    <s v=""/>
  </r>
  <r>
    <x v="38"/>
    <d v="1899-12-30T18:15:00"/>
    <x v="10"/>
    <m/>
    <n v="1"/>
    <n v="8"/>
    <s v="Charcoals"/>
    <s v="1st"/>
    <n v="11"/>
    <s v="Nat"/>
    <x v="1"/>
    <n v="100"/>
    <n v="1100"/>
    <n v="1000"/>
    <x v="0"/>
    <n v="1100"/>
    <n v="1000"/>
    <x v="0"/>
    <s v=""/>
    <s v=""/>
    <s v=""/>
    <x v="1"/>
    <s v="Fri"/>
    <s v="Charcoals"/>
    <d v="1899-12-30T18:15:00"/>
    <s v="Moo"/>
    <s v="Nat 100"/>
    <n v="0"/>
    <n v="1"/>
    <n v="8"/>
    <s v="Charcoals"/>
    <n v="100"/>
  </r>
  <r>
    <x v="38"/>
    <d v="1899-12-30T20:45:00"/>
    <x v="10"/>
    <m/>
    <n v="6"/>
    <n v="6"/>
    <s v="Treasurethe Moment"/>
    <s v="2nd"/>
    <m/>
    <s v="E-C "/>
    <x v="1"/>
    <n v="100"/>
    <s v=""/>
    <n v="-100"/>
    <x v="2"/>
    <s v=""/>
    <n v="-120"/>
    <x v="0"/>
    <n v="120"/>
    <s v=""/>
    <n v="-120"/>
    <x v="1"/>
    <s v="Fri"/>
    <s v="Treasurethe Moment"/>
    <d v="1899-12-30T20:45:00"/>
    <s v="Moo"/>
    <s v="E-C  120"/>
    <n v="0"/>
    <n v="6"/>
    <n v="6"/>
    <s v="Treasurethe Moment"/>
    <n v="120"/>
  </r>
  <r>
    <x v="38"/>
    <d v="1899-12-30T21:45:00"/>
    <x v="10"/>
    <m/>
    <n v="8"/>
    <n v="7"/>
    <s v="Oh Too Good"/>
    <m/>
    <m/>
    <s v="E-C "/>
    <x v="1"/>
    <n v="100"/>
    <s v=""/>
    <n v="-100"/>
    <x v="1"/>
    <s v=""/>
    <n v="-200"/>
    <x v="1"/>
    <n v="200"/>
    <s v=""/>
    <n v="-200"/>
    <x v="1"/>
    <s v="Fri"/>
    <s v="Oh Too Good"/>
    <d v="1899-12-30T21:45:00"/>
    <s v="Moo"/>
    <s v="E-C  200"/>
    <n v="0"/>
    <n v="8"/>
    <n v="7"/>
    <s v="Oh Too Good"/>
    <s v=""/>
  </r>
  <r>
    <x v="38"/>
    <d v="1899-12-30T21:45:00"/>
    <x v="10"/>
    <m/>
    <n v="8"/>
    <n v="7"/>
    <s v="Oh Too Good"/>
    <m/>
    <m/>
    <s v="Nat"/>
    <x v="1"/>
    <n v="100"/>
    <s v=""/>
    <n v="-100"/>
    <x v="1"/>
    <s v=""/>
    <n v="-200"/>
    <x v="0"/>
    <s v=""/>
    <s v=""/>
    <s v=""/>
    <x v="1"/>
    <s v="Fri"/>
    <s v="Oh Too Good"/>
    <d v="1899-12-30T21:45:00"/>
    <s v="Moo"/>
    <s v="Nat 200"/>
    <n v="0"/>
    <n v="8"/>
    <n v="7"/>
    <s v="Oh Too Good"/>
    <n v="200"/>
  </r>
  <r>
    <x v="39"/>
    <d v="1899-12-30T11:55:00"/>
    <x v="5"/>
    <m/>
    <n v="1"/>
    <n v="1"/>
    <s v="Alabama State"/>
    <s v="2nd"/>
    <m/>
    <s v="E-C "/>
    <x v="0"/>
    <n v="100"/>
    <s v=""/>
    <n v="-100"/>
    <x v="3"/>
    <s v=""/>
    <n v="-150"/>
    <x v="0"/>
    <n v="150"/>
    <s v=""/>
    <n v="-150"/>
    <x v="1"/>
    <s v="Sat"/>
    <s v="Alabama State"/>
    <d v="1899-12-30T11:55:00"/>
    <s v="Ros"/>
    <s v="E-C  150"/>
    <n v="0"/>
    <n v="1"/>
    <n v="1"/>
    <s v="Alabama State"/>
    <n v="150"/>
  </r>
  <r>
    <x v="39"/>
    <d v="1899-12-30T12:45:00"/>
    <x v="8"/>
    <m/>
    <n v="2"/>
    <n v="8"/>
    <s v="Makdane"/>
    <s v="3rd"/>
    <m/>
    <s v="E-C "/>
    <x v="1"/>
    <n v="100"/>
    <s v=""/>
    <n v="-100"/>
    <x v="3"/>
    <s v=""/>
    <n v="-150"/>
    <x v="1"/>
    <n v="150"/>
    <s v=""/>
    <n v="-150"/>
    <x v="1"/>
    <s v="Sat"/>
    <s v="Makdane"/>
    <d v="1899-12-30T12:45:00"/>
    <s v="San"/>
    <s v="E-C  150"/>
    <n v="0"/>
    <n v="2"/>
    <n v="8"/>
    <s v="Makdane"/>
    <s v=""/>
  </r>
  <r>
    <x v="39"/>
    <d v="1899-12-30T12:45:00"/>
    <x v="8"/>
    <m/>
    <n v="2"/>
    <n v="8"/>
    <s v="Makdane"/>
    <s v="3rd"/>
    <m/>
    <s v="Nat"/>
    <x v="1"/>
    <n v="100"/>
    <s v=""/>
    <n v="-100"/>
    <x v="3"/>
    <s v=""/>
    <n v="-150"/>
    <x v="0"/>
    <s v=""/>
    <s v=""/>
    <s v=""/>
    <x v="1"/>
    <s v="Sat"/>
    <s v="Makdane"/>
    <d v="1899-12-30T12:45:00"/>
    <s v="San"/>
    <s v="Nat 150"/>
    <n v="0"/>
    <n v="2"/>
    <n v="8"/>
    <s v="Makdane"/>
    <n v="150"/>
  </r>
  <r>
    <x v="39"/>
    <d v="1899-12-30T13:05:00"/>
    <x v="5"/>
    <m/>
    <n v="3"/>
    <n v="7"/>
    <s v="Juja Kibo"/>
    <s v="2nd"/>
    <m/>
    <s v="Nat"/>
    <x v="0"/>
    <n v="100"/>
    <s v=""/>
    <n v="-100"/>
    <x v="3"/>
    <s v=""/>
    <n v="-150"/>
    <x v="0"/>
    <n v="150"/>
    <s v=""/>
    <n v="-150"/>
    <x v="1"/>
    <s v="Sat"/>
    <s v="Juja Kibo"/>
    <d v="1899-12-30T13:05:00"/>
    <s v="Ros"/>
    <s v="Nat 150"/>
    <n v="0"/>
    <n v="3"/>
    <n v="7"/>
    <s v="Juja Kibo"/>
    <n v="150"/>
  </r>
  <r>
    <x v="39"/>
    <d v="1899-12-30T13:05:00"/>
    <x v="5"/>
    <m/>
    <n v="3"/>
    <n v="8"/>
    <s v="Piggyback"/>
    <s v="1st"/>
    <n v="6"/>
    <s v="E-C "/>
    <x v="0"/>
    <n v="100"/>
    <n v="600"/>
    <n v="500"/>
    <x v="3"/>
    <n v="900"/>
    <n v="750"/>
    <x v="0"/>
    <n v="150"/>
    <n v="900"/>
    <n v="750"/>
    <x v="1"/>
    <s v="Sat"/>
    <s v="Piggyback"/>
    <d v="1899-12-30T13:05:00"/>
    <s v="Ros"/>
    <s v="E-C  150"/>
    <n v="0"/>
    <n v="3"/>
    <n v="8"/>
    <s v="Piggyback"/>
    <n v="150"/>
  </r>
  <r>
    <x v="39"/>
    <d v="1899-12-30T13:55:00"/>
    <x v="8"/>
    <m/>
    <n v="4"/>
    <n v="1"/>
    <s v="King Zephyr"/>
    <s v="1st"/>
    <n v="2.0499999999999998"/>
    <s v="Nat"/>
    <x v="1"/>
    <n v="100"/>
    <n v="204.99999999999997"/>
    <n v="104.99999999999997"/>
    <x v="0"/>
    <n v="204.99999999999997"/>
    <n v="104.99999999999997"/>
    <x v="1"/>
    <n v="150"/>
    <n v="307.5"/>
    <n v="157.5"/>
    <x v="1"/>
    <s v="Sat"/>
    <s v="King Zephyr"/>
    <d v="1899-12-30T13:55:00"/>
    <s v="San"/>
    <s v="Nat 100"/>
    <n v="0"/>
    <n v="4"/>
    <n v="1"/>
    <s v="King Zephyr"/>
    <s v=""/>
  </r>
  <r>
    <x v="39"/>
    <d v="1899-12-30T13:55:00"/>
    <x v="8"/>
    <m/>
    <n v="4"/>
    <n v="1"/>
    <s v="King Zephyr"/>
    <s v="1st"/>
    <n v="2.0499999999999998"/>
    <s v="E-C "/>
    <x v="1"/>
    <n v="100"/>
    <n v="204.99999999999997"/>
    <n v="104.99999999999997"/>
    <x v="1"/>
    <n v="409.99999999999994"/>
    <n v="209.99999999999994"/>
    <x v="0"/>
    <s v=""/>
    <s v=""/>
    <s v=""/>
    <x v="1"/>
    <s v="Sat"/>
    <s v="King Zephyr"/>
    <d v="1899-12-30T13:55:00"/>
    <s v="San"/>
    <s v="E-C  200"/>
    <n v="0"/>
    <n v="4"/>
    <n v="1"/>
    <s v="King Zephyr"/>
    <n v="200"/>
  </r>
  <r>
    <x v="39"/>
    <d v="1899-12-30T14:15:00"/>
    <x v="5"/>
    <m/>
    <n v="5"/>
    <n v="3"/>
    <s v="Lord Of Biscay"/>
    <m/>
    <m/>
    <s v="E-C "/>
    <x v="0"/>
    <n v="100"/>
    <s v=""/>
    <n v="-100"/>
    <x v="3"/>
    <s v=""/>
    <n v="-150"/>
    <x v="0"/>
    <n v="150"/>
    <s v=""/>
    <n v="-150"/>
    <x v="1"/>
    <s v="Sat"/>
    <s v="Lord Of Biscay"/>
    <d v="1899-12-30T14:15:00"/>
    <s v="Ros"/>
    <s v="E-C  150"/>
    <n v="0"/>
    <n v="5"/>
    <n v="3"/>
    <s v="Lord Of Biscay"/>
    <n v="150"/>
  </r>
  <r>
    <x v="39"/>
    <d v="1899-12-30T15:45:00"/>
    <x v="8"/>
    <m/>
    <n v="7"/>
    <n v="1"/>
    <s v="Evaporate"/>
    <s v="1st"/>
    <n v="3.9"/>
    <s v="E-C "/>
    <x v="1"/>
    <n v="100"/>
    <n v="390"/>
    <n v="290"/>
    <x v="5"/>
    <n v="624"/>
    <n v="464"/>
    <x v="0"/>
    <n v="160"/>
    <n v="624"/>
    <n v="464"/>
    <x v="1"/>
    <s v="Sat"/>
    <s v="Evaporate"/>
    <d v="1899-12-30T15:45:00"/>
    <s v="San"/>
    <s v="E-C  160"/>
    <n v="0"/>
    <n v="7"/>
    <n v="1"/>
    <s v="Evaporate"/>
    <n v="160"/>
  </r>
  <r>
    <x v="39"/>
    <d v="1899-12-30T15:45:00"/>
    <x v="8"/>
    <m/>
    <n v="7"/>
    <n v="3"/>
    <s v="Transatlantic"/>
    <s v="2nd"/>
    <m/>
    <s v="E-C "/>
    <x v="1"/>
    <n v="100"/>
    <s v=""/>
    <n v="-100"/>
    <x v="3"/>
    <s v=""/>
    <n v="-150"/>
    <x v="1"/>
    <n v="150"/>
    <s v=""/>
    <n v="-150"/>
    <x v="1"/>
    <s v="Sat"/>
    <s v="Transatlantic"/>
    <d v="1899-12-30T15:45:00"/>
    <s v="San"/>
    <s v="E-C  150"/>
    <n v="0"/>
    <n v="7"/>
    <n v="3"/>
    <s v="Transatlantic"/>
    <s v=""/>
  </r>
  <r>
    <x v="39"/>
    <d v="1899-12-30T15:45:00"/>
    <x v="8"/>
    <m/>
    <n v="7"/>
    <n v="3"/>
    <s v="Transatlantic"/>
    <s v="2nd"/>
    <m/>
    <s v="Nat"/>
    <x v="1"/>
    <n v="100"/>
    <s v=""/>
    <n v="-100"/>
    <x v="3"/>
    <s v=""/>
    <n v="-150"/>
    <x v="0"/>
    <s v=""/>
    <s v=""/>
    <s v=""/>
    <x v="1"/>
    <s v="Sat"/>
    <s v="Transatlantic"/>
    <d v="1899-12-30T15:45:00"/>
    <s v="San"/>
    <s v="Nat 150"/>
    <n v="0"/>
    <n v="7"/>
    <n v="3"/>
    <s v="Transatlantic"/>
    <n v="150"/>
  </r>
  <r>
    <x v="39"/>
    <d v="1899-12-30T16:05:00"/>
    <x v="5"/>
    <m/>
    <n v="8"/>
    <n v="9"/>
    <s v="Tempted"/>
    <s v="3rd"/>
    <m/>
    <s v="Nat"/>
    <x v="0"/>
    <n v="100"/>
    <s v=""/>
    <n v="-100"/>
    <x v="3"/>
    <s v=""/>
    <n v="-150"/>
    <x v="0"/>
    <n v="150"/>
    <s v=""/>
    <n v="-150"/>
    <x v="1"/>
    <s v="Sat"/>
    <s v="Tempted"/>
    <d v="1899-12-30T16:05:00"/>
    <s v="Ros"/>
    <s v="Nat 150"/>
    <n v="0"/>
    <n v="8"/>
    <n v="9"/>
    <s v="Tempted"/>
    <n v="150"/>
  </r>
  <r>
    <x v="39"/>
    <d v="1899-12-30T16:25:00"/>
    <x v="8"/>
    <m/>
    <n v="8"/>
    <n v="11"/>
    <s v="Hard To Cross"/>
    <m/>
    <m/>
    <s v="Nat"/>
    <x v="1"/>
    <n v="100"/>
    <s v=""/>
    <n v="-100"/>
    <x v="3"/>
    <s v=""/>
    <n v="-150"/>
    <x v="1"/>
    <n v="175"/>
    <s v=""/>
    <n v="-175"/>
    <x v="1"/>
    <s v="Sat"/>
    <s v="Hard To Cross"/>
    <d v="1899-12-30T16:25:00"/>
    <s v="San"/>
    <s v="Nat 150"/>
    <n v="0"/>
    <n v="8"/>
    <n v="11"/>
    <s v="Hard To Cross"/>
    <s v=""/>
  </r>
  <r>
    <x v="39"/>
    <d v="1899-12-30T16:25:00"/>
    <x v="8"/>
    <m/>
    <n v="8"/>
    <n v="11"/>
    <s v="Hard To Cross"/>
    <m/>
    <m/>
    <s v="E-C "/>
    <x v="1"/>
    <n v="100"/>
    <s v=""/>
    <n v="-100"/>
    <x v="1"/>
    <s v=""/>
    <n v="-200"/>
    <x v="0"/>
    <s v=""/>
    <s v=""/>
    <s v=""/>
    <x v="1"/>
    <s v="Sat"/>
    <s v="Hard To Cross"/>
    <d v="1899-12-30T16:25:00"/>
    <s v="San"/>
    <s v="E-C  200"/>
    <n v="0"/>
    <n v="8"/>
    <n v="11"/>
    <s v="Hard To Cross"/>
    <n v="200"/>
  </r>
  <r>
    <x v="39"/>
    <d v="1899-12-30T17:25:00"/>
    <x v="5"/>
    <m/>
    <n v="10"/>
    <n v="14"/>
    <s v="Chidiac"/>
    <m/>
    <m/>
    <s v="E-C "/>
    <x v="0"/>
    <n v="100"/>
    <s v=""/>
    <n v="-100"/>
    <x v="3"/>
    <s v=""/>
    <n v="-150"/>
    <x v="1"/>
    <n v="150"/>
    <s v=""/>
    <n v="-150"/>
    <x v="1"/>
    <s v="Sat"/>
    <s v="Chidiac"/>
    <d v="1899-12-30T17:25:00"/>
    <s v="Ros"/>
    <s v="E-C  150"/>
    <n v="0"/>
    <n v="10"/>
    <n v="14"/>
    <s v="Chidiac"/>
    <s v=""/>
  </r>
  <r>
    <x v="39"/>
    <d v="1899-12-30T17:25:00"/>
    <x v="5"/>
    <m/>
    <n v="10"/>
    <n v="14"/>
    <s v="Chidiac"/>
    <m/>
    <m/>
    <s v="Nat"/>
    <x v="0"/>
    <n v="100"/>
    <s v=""/>
    <n v="-100"/>
    <x v="3"/>
    <s v=""/>
    <n v="-150"/>
    <x v="0"/>
    <s v=""/>
    <s v=""/>
    <s v=""/>
    <x v="1"/>
    <s v="Sat"/>
    <s v="Chidiac"/>
    <d v="1899-12-30T17:25:00"/>
    <s v="Ros"/>
    <s v="Nat 150"/>
    <n v="0"/>
    <n v="10"/>
    <n v="14"/>
    <s v="Chidiac"/>
    <n v="150"/>
  </r>
  <r>
    <x v="40"/>
    <d v="1899-12-30T12:13:00"/>
    <x v="7"/>
    <m/>
    <n v="1"/>
    <n v="6"/>
    <s v="So You Are"/>
    <s v="1st"/>
    <n v="2.15"/>
    <s v="Nat"/>
    <x v="2"/>
    <n v="100"/>
    <n v="215"/>
    <n v="115"/>
    <x v="0"/>
    <n v="215"/>
    <n v="115"/>
    <x v="0"/>
    <n v="100"/>
    <n v="215"/>
    <n v="115"/>
    <x v="1"/>
    <s v="Sat"/>
    <s v="So You Are"/>
    <d v="1899-12-30T12:13:00"/>
    <s v="Doo"/>
    <s v="Nat 100"/>
    <n v="0"/>
    <n v="1"/>
    <n v="6"/>
    <s v="So You Are"/>
    <n v="100"/>
  </r>
  <r>
    <x v="40"/>
    <d v="1899-12-30T12:48:00"/>
    <x v="7"/>
    <m/>
    <n v="2"/>
    <n v="6"/>
    <s v="Heyoka"/>
    <s v="3rd"/>
    <m/>
    <s v="Nat"/>
    <x v="2"/>
    <n v="100"/>
    <s v=""/>
    <n v="-100"/>
    <x v="0"/>
    <s v=""/>
    <n v="-100"/>
    <x v="0"/>
    <n v="100"/>
    <s v=""/>
    <n v="-100"/>
    <x v="1"/>
    <s v="Sat"/>
    <s v="Heyoka"/>
    <d v="1899-12-30T12:48:00"/>
    <s v="Doo"/>
    <s v="Nat 100"/>
    <n v="0"/>
    <n v="2"/>
    <n v="6"/>
    <s v="Heyoka"/>
    <n v="100"/>
  </r>
  <r>
    <x v="40"/>
    <d v="1899-12-30T13:23:00"/>
    <x v="7"/>
    <m/>
    <n v="3"/>
    <n v="3"/>
    <s v="Bullion Boy"/>
    <m/>
    <m/>
    <s v="Nat"/>
    <x v="2"/>
    <n v="100"/>
    <s v=""/>
    <n v="-100"/>
    <x v="0"/>
    <s v=""/>
    <n v="-100"/>
    <x v="0"/>
    <n v="100"/>
    <s v=""/>
    <n v="-100"/>
    <x v="1"/>
    <s v="Sat"/>
    <s v="Bullion Boy"/>
    <d v="1899-12-30T13:23:00"/>
    <s v="Doo"/>
    <s v="Nat 100"/>
    <n v="0"/>
    <n v="3"/>
    <n v="3"/>
    <s v="Bullion Boy"/>
    <n v="100"/>
  </r>
  <r>
    <x v="40"/>
    <d v="1899-12-30T13:50:00"/>
    <x v="0"/>
    <m/>
    <n v="4"/>
    <n v="6"/>
    <s v="Ruination"/>
    <s v="2nd"/>
    <m/>
    <s v="Nat"/>
    <x v="0"/>
    <n v="100"/>
    <s v=""/>
    <n v="-100"/>
    <x v="0"/>
    <s v=""/>
    <n v="-100"/>
    <x v="0"/>
    <n v="100"/>
    <s v=""/>
    <n v="-100"/>
    <x v="1"/>
    <s v="Sat"/>
    <s v="Ruination"/>
    <d v="1899-12-30T13:50:00"/>
    <s v="Ran"/>
    <s v="Nat 100"/>
    <n v="0"/>
    <n v="4"/>
    <n v="6"/>
    <s v="Ruination"/>
    <n v="100"/>
  </r>
  <r>
    <x v="40"/>
    <d v="1899-12-30T15:43:00"/>
    <x v="7"/>
    <m/>
    <n v="7"/>
    <n v="2"/>
    <s v="Facundo"/>
    <s v="1st"/>
    <n v="6"/>
    <s v="Nat"/>
    <x v="2"/>
    <n v="100"/>
    <n v="600"/>
    <n v="500"/>
    <x v="0"/>
    <n v="600"/>
    <n v="500"/>
    <x v="0"/>
    <n v="100"/>
    <n v="600"/>
    <n v="500"/>
    <x v="1"/>
    <s v="Sat"/>
    <s v="Facundo"/>
    <d v="1899-12-30T15:43:00"/>
    <s v="Doo"/>
    <s v="Nat 100"/>
    <n v="0"/>
    <n v="7"/>
    <n v="2"/>
    <s v="Facundo"/>
    <n v="100"/>
  </r>
  <r>
    <x v="40"/>
    <d v="1899-12-30T15:50:00"/>
    <x v="2"/>
    <m/>
    <n v="7"/>
    <n v="2"/>
    <s v="Revelare"/>
    <m/>
    <m/>
    <s v="E-C "/>
    <x v="1"/>
    <n v="100"/>
    <s v=""/>
    <n v="-100"/>
    <x v="0"/>
    <s v=""/>
    <n v="-100"/>
    <x v="0"/>
    <n v="100"/>
    <s v=""/>
    <n v="-100"/>
    <x v="1"/>
    <s v="Sat"/>
    <s v="Revelare"/>
    <d v="1899-12-30T15:50:00"/>
    <s v="Fle"/>
    <s v="E-C  100"/>
    <n v="0"/>
    <n v="7"/>
    <n v="2"/>
    <s v="Revelare"/>
    <n v="100"/>
  </r>
  <r>
    <x v="40"/>
    <d v="1899-12-30T16:18:00"/>
    <x v="7"/>
    <m/>
    <n v="8"/>
    <n v="8"/>
    <s v="Star Ambition"/>
    <s v="3rd"/>
    <m/>
    <s v="Nat"/>
    <x v="2"/>
    <n v="100"/>
    <s v=""/>
    <n v="-100"/>
    <x v="0"/>
    <s v=""/>
    <n v="-100"/>
    <x v="0"/>
    <n v="100"/>
    <s v=""/>
    <n v="-100"/>
    <x v="1"/>
    <s v="Sat"/>
    <s v="Star Ambition"/>
    <d v="1899-12-30T16:18:00"/>
    <s v="Doo"/>
    <s v="Nat 100"/>
    <n v="0"/>
    <n v="8"/>
    <n v="8"/>
    <s v="Star Ambition"/>
    <n v="100"/>
  </r>
  <r>
    <x v="40"/>
    <d v="1899-12-30T16:25:00"/>
    <x v="2"/>
    <m/>
    <n v="8"/>
    <n v="6"/>
    <s v="Half Yours"/>
    <m/>
    <m/>
    <s v="Nat"/>
    <x v="1"/>
    <n v="100"/>
    <s v=""/>
    <n v="-100"/>
    <x v="0"/>
    <s v=""/>
    <n v="-100"/>
    <x v="0"/>
    <n v="100"/>
    <s v=""/>
    <n v="-100"/>
    <x v="1"/>
    <s v="Sat"/>
    <s v="Half Yours"/>
    <d v="1899-12-30T16:25:00"/>
    <s v="Fle"/>
    <s v="Nat 100"/>
    <n v="0"/>
    <n v="8"/>
    <n v="6"/>
    <s v="Half Yours"/>
    <n v="100"/>
  </r>
  <r>
    <x v="40"/>
    <d v="1899-12-30T17:05:00"/>
    <x v="2"/>
    <m/>
    <n v="9"/>
    <n v="1"/>
    <s v="War Machine"/>
    <s v="1st"/>
    <n v="3.3"/>
    <s v="Nat"/>
    <x v="1"/>
    <n v="100"/>
    <n v="330"/>
    <n v="230"/>
    <x v="0"/>
    <n v="330"/>
    <n v="230"/>
    <x v="0"/>
    <n v="100"/>
    <n v="330"/>
    <n v="230"/>
    <x v="1"/>
    <s v="Sat"/>
    <s v="War Machine"/>
    <d v="1899-12-30T17:05:00"/>
    <s v="Fle"/>
    <s v="Nat 100"/>
    <n v="0"/>
    <n v="9"/>
    <n v="1"/>
    <s v="War Machine"/>
    <n v="100"/>
  </r>
  <r>
    <x v="40"/>
    <d v="1899-12-30T17:25:00"/>
    <x v="0"/>
    <m/>
    <n v="10"/>
    <n v="10"/>
    <s v="Kerguelen"/>
    <m/>
    <m/>
    <s v="E-C "/>
    <x v="0"/>
    <n v="100"/>
    <s v=""/>
    <n v="-100"/>
    <x v="0"/>
    <s v=""/>
    <n v="-100"/>
    <x v="0"/>
    <n v="100"/>
    <s v=""/>
    <n v="-100"/>
    <x v="1"/>
    <s v="Sat"/>
    <s v="Kerguelen"/>
    <d v="1899-12-30T17:25:00"/>
    <s v="Ran"/>
    <s v="E-C  100"/>
    <n v="0"/>
    <n v="10"/>
    <n v="10"/>
    <s v="Kerguelen"/>
    <n v="100"/>
  </r>
  <r>
    <x v="40"/>
    <d v="1899-12-30T17:40:00"/>
    <x v="2"/>
    <m/>
    <n v="10"/>
    <n v="9"/>
    <s v="Media World"/>
    <s v="1st"/>
    <n v="3.4"/>
    <s v="E-C "/>
    <x v="1"/>
    <n v="100"/>
    <n v="340"/>
    <n v="240"/>
    <x v="0"/>
    <n v="340"/>
    <n v="240"/>
    <x v="0"/>
    <n v="100"/>
    <n v="340"/>
    <n v="240"/>
    <x v="1"/>
    <s v="Sat"/>
    <s v="Media World"/>
    <d v="1899-12-30T17:40:00"/>
    <s v="Fle"/>
    <s v="E-C  100"/>
    <n v="0"/>
    <n v="10"/>
    <n v="9"/>
    <s v="Media World"/>
    <n v="100"/>
  </r>
  <r>
    <x v="40"/>
    <d v="1899-12-30T17:40:00"/>
    <x v="2"/>
    <m/>
    <n v="10"/>
    <n v="7"/>
    <s v="Warnie"/>
    <m/>
    <m/>
    <s v="E-C "/>
    <x v="1"/>
    <n v="100"/>
    <s v=""/>
    <n v="-100"/>
    <x v="2"/>
    <s v=""/>
    <n v="-120"/>
    <x v="0"/>
    <n v="120"/>
    <s v=""/>
    <n v="-120"/>
    <x v="1"/>
    <s v="Sat"/>
    <s v="Warnie"/>
    <d v="1899-12-30T17:40:00"/>
    <s v="Fle"/>
    <s v="E-C  120"/>
    <n v="0"/>
    <n v="10"/>
    <n v="7"/>
    <s v="Warnie"/>
    <n v="120"/>
  </r>
  <r>
    <x v="41"/>
    <d v="1899-12-30T13:25:00"/>
    <x v="9"/>
    <m/>
    <n v="3"/>
    <n v="8"/>
    <s v="Brayden Star"/>
    <s v="1st"/>
    <n v="7.5"/>
    <s v="E-C "/>
    <x v="1"/>
    <n v="100"/>
    <n v="750"/>
    <n v="650"/>
    <x v="4"/>
    <n v="375"/>
    <n v="325"/>
    <x v="0"/>
    <n v="50"/>
    <n v="375"/>
    <n v="325"/>
    <x v="1"/>
    <s v="Sat"/>
    <s v="Brayden Star"/>
    <d v="1899-12-30T13:25:00"/>
    <s v="Cau"/>
    <s v="E-C  50"/>
    <n v="0"/>
    <n v="3"/>
    <n v="8"/>
    <s v="Brayden Star"/>
    <n v="50"/>
  </r>
  <r>
    <x v="41"/>
    <d v="1899-12-30T13:45:00"/>
    <x v="5"/>
    <m/>
    <n v="3"/>
    <n v="9"/>
    <s v="Agita"/>
    <m/>
    <m/>
    <s v="Nat"/>
    <x v="0"/>
    <n v="100"/>
    <s v=""/>
    <n v="-100"/>
    <x v="3"/>
    <s v=""/>
    <n v="-150"/>
    <x v="0"/>
    <n v="150"/>
    <s v=""/>
    <n v="-150"/>
    <x v="1"/>
    <s v="Sat"/>
    <s v="Agita"/>
    <d v="1899-12-30T13:45:00"/>
    <s v="Ros"/>
    <s v="Nat 150"/>
    <n v="0"/>
    <n v="3"/>
    <n v="9"/>
    <s v="Agita"/>
    <n v="150"/>
  </r>
  <r>
    <x v="41"/>
    <d v="1899-12-30T13:53:00"/>
    <x v="4"/>
    <m/>
    <n v="3"/>
    <n v="13"/>
    <s v="Rock The Sunrise"/>
    <m/>
    <m/>
    <s v="Nat"/>
    <x v="2"/>
    <n v="100"/>
    <s v=""/>
    <n v="-100"/>
    <x v="0"/>
    <s v=""/>
    <n v="-100"/>
    <x v="0"/>
    <n v="100"/>
    <s v=""/>
    <n v="-100"/>
    <x v="1"/>
    <s v="Sat"/>
    <s v="Rock The Sunrise"/>
    <d v="1899-12-30T13:53:00"/>
    <s v="Eag"/>
    <s v="Nat 100"/>
    <n v="0"/>
    <n v="3"/>
    <n v="13"/>
    <s v="Rock The Sunrise"/>
    <n v="100"/>
  </r>
  <r>
    <x v="41"/>
    <d v="1899-12-30T14:00:00"/>
    <x v="9"/>
    <m/>
    <n v="4"/>
    <n v="2"/>
    <s v="Jennilala"/>
    <s v="2nd"/>
    <m/>
    <s v="E-C "/>
    <x v="1"/>
    <n v="100"/>
    <s v=""/>
    <n v="-100"/>
    <x v="0"/>
    <s v=""/>
    <n v="-100"/>
    <x v="0"/>
    <n v="100"/>
    <s v=""/>
    <n v="-100"/>
    <x v="1"/>
    <s v="Sat"/>
    <s v="Jennilala"/>
    <d v="1899-12-30T14:00:00"/>
    <s v="Cau"/>
    <s v="E-C  100"/>
    <n v="0"/>
    <n v="4"/>
    <n v="2"/>
    <s v="Jennilala"/>
    <n v="100"/>
  </r>
  <r>
    <x v="41"/>
    <d v="1899-12-30T14:00:00"/>
    <x v="9"/>
    <m/>
    <n v="4"/>
    <n v="6"/>
    <s v="Sea What I See"/>
    <m/>
    <m/>
    <s v="E-C "/>
    <x v="1"/>
    <n v="100"/>
    <s v=""/>
    <n v="-100"/>
    <x v="2"/>
    <s v=""/>
    <n v="-120"/>
    <x v="1"/>
    <n v="160"/>
    <s v=""/>
    <n v="-160"/>
    <x v="1"/>
    <s v="Sat"/>
    <s v="Sea What I See"/>
    <d v="1899-12-30T14:00:00"/>
    <s v="Cau"/>
    <s v="E-C  120"/>
    <n v="0"/>
    <n v="4"/>
    <n v="6"/>
    <s v="Sea What I See"/>
    <s v=""/>
  </r>
  <r>
    <x v="41"/>
    <d v="1899-12-30T14:00:00"/>
    <x v="9"/>
    <m/>
    <n v="4"/>
    <n v="6"/>
    <s v="Sea What I See"/>
    <m/>
    <m/>
    <s v="Nat"/>
    <x v="1"/>
    <n v="100"/>
    <s v=""/>
    <n v="-100"/>
    <x v="1"/>
    <s v=""/>
    <n v="-200"/>
    <x v="0"/>
    <s v=""/>
    <s v=""/>
    <s v=""/>
    <x v="1"/>
    <s v="Sat"/>
    <s v="Sea What I See"/>
    <d v="1899-12-30T14:00:00"/>
    <s v="Cau"/>
    <s v="Nat 200"/>
    <n v="0"/>
    <n v="4"/>
    <n v="6"/>
    <s v="Sea What I See"/>
    <n v="200"/>
  </r>
  <r>
    <x v="41"/>
    <d v="1899-12-30T14:35:00"/>
    <x v="9"/>
    <m/>
    <n v="5"/>
    <n v="8"/>
    <s v="King Zephyr"/>
    <s v="2nd"/>
    <m/>
    <s v="E-C "/>
    <x v="1"/>
    <n v="100"/>
    <s v=""/>
    <n v="-100"/>
    <x v="2"/>
    <s v=""/>
    <n v="-120"/>
    <x v="1"/>
    <n v="160"/>
    <s v=""/>
    <n v="-160"/>
    <x v="1"/>
    <s v="Sat"/>
    <s v="King Zephyr"/>
    <d v="1899-12-30T14:35:00"/>
    <s v="Cau"/>
    <s v="E-C  120"/>
    <n v="0"/>
    <n v="5"/>
    <n v="8"/>
    <s v="King Zephyr"/>
    <s v=""/>
  </r>
  <r>
    <x v="41"/>
    <d v="1899-12-30T14:35:00"/>
    <x v="9"/>
    <m/>
    <n v="5"/>
    <n v="8"/>
    <s v="King Zephyr"/>
    <s v="2nd"/>
    <m/>
    <s v="Nat"/>
    <x v="1"/>
    <n v="100"/>
    <s v=""/>
    <n v="-100"/>
    <x v="1"/>
    <s v=""/>
    <n v="-200"/>
    <x v="0"/>
    <s v=""/>
    <s v=""/>
    <s v=""/>
    <x v="1"/>
    <s v="Sat"/>
    <s v="King Zephyr"/>
    <d v="1899-12-30T14:35:00"/>
    <s v="Cau"/>
    <s v="Nat 200"/>
    <n v="0"/>
    <n v="5"/>
    <n v="8"/>
    <s v="King Zephyr"/>
    <n v="200"/>
  </r>
  <r>
    <x v="41"/>
    <d v="1899-12-30T15:43:00"/>
    <x v="4"/>
    <m/>
    <n v="6"/>
    <n v="7"/>
    <s v="Express Payment"/>
    <s v="1st"/>
    <n v="4.8"/>
    <s v="Nat"/>
    <x v="2"/>
    <n v="100"/>
    <n v="480"/>
    <n v="380"/>
    <x v="0"/>
    <n v="480"/>
    <n v="380"/>
    <x v="0"/>
    <n v="100"/>
    <n v="480"/>
    <n v="380"/>
    <x v="1"/>
    <s v="Sat"/>
    <s v="Express Payment"/>
    <d v="1899-12-30T15:43:00"/>
    <s v="Eag"/>
    <s v="Nat 100"/>
    <n v="0"/>
    <n v="6"/>
    <n v="7"/>
    <s v="Express Payment"/>
    <n v="100"/>
  </r>
  <r>
    <x v="41"/>
    <d v="1899-12-30T15:50:00"/>
    <x v="9"/>
    <m/>
    <n v="7"/>
    <n v="5"/>
    <s v="Sepals"/>
    <m/>
    <m/>
    <s v="Nat"/>
    <x v="1"/>
    <n v="100"/>
    <s v=""/>
    <n v="-100"/>
    <x v="1"/>
    <s v=""/>
    <n v="-200"/>
    <x v="0"/>
    <n v="200"/>
    <s v=""/>
    <n v="-200"/>
    <x v="1"/>
    <s v="Sat"/>
    <s v="Sepals"/>
    <d v="1899-12-30T15:50:00"/>
    <s v="Cau"/>
    <s v="Nat 200"/>
    <n v="0"/>
    <n v="7"/>
    <n v="5"/>
    <s v="Sepals"/>
    <n v="200"/>
  </r>
  <r>
    <x v="41"/>
    <d v="1899-12-30T15:50:00"/>
    <x v="9"/>
    <m/>
    <n v="7"/>
    <n v="6"/>
    <s v="Transatlantic"/>
    <s v="1st"/>
    <n v="12"/>
    <s v="E-C "/>
    <x v="1"/>
    <n v="100"/>
    <n v="1200"/>
    <n v="1100"/>
    <x v="4"/>
    <n v="600"/>
    <n v="550"/>
    <x v="0"/>
    <n v="50"/>
    <n v="600"/>
    <n v="550"/>
    <x v="1"/>
    <s v="Sat"/>
    <s v="Transatlantic"/>
    <d v="1899-12-30T15:50:00"/>
    <s v="Cau"/>
    <s v="E-C  50"/>
    <n v="0"/>
    <n v="7"/>
    <n v="6"/>
    <s v="Transatlantic"/>
    <n v="50"/>
  </r>
  <r>
    <x v="41"/>
    <d v="1899-12-30T16:10:00"/>
    <x v="5"/>
    <m/>
    <n v="7"/>
    <n v="6"/>
    <s v="Gangsta Granny"/>
    <s v="1st"/>
    <n v="2.4500000000000002"/>
    <s v="Nat"/>
    <x v="0"/>
    <n v="100"/>
    <n v="245.00000000000003"/>
    <n v="145.00000000000003"/>
    <x v="3"/>
    <n v="367.5"/>
    <n v="217.5"/>
    <x v="1"/>
    <n v="175"/>
    <n v="428.75000000000006"/>
    <n v="253.75000000000006"/>
    <x v="1"/>
    <s v="Sat"/>
    <s v="Gangsta Granny"/>
    <d v="1899-12-30T16:10:00"/>
    <s v="Ros"/>
    <s v="Nat 150"/>
    <n v="0"/>
    <n v="7"/>
    <n v="6"/>
    <s v="Gangsta Granny"/>
    <s v=""/>
  </r>
  <r>
    <x v="41"/>
    <d v="1899-12-30T16:10:00"/>
    <x v="5"/>
    <m/>
    <n v="7"/>
    <n v="6"/>
    <s v="Gangsta Granny"/>
    <s v="1st"/>
    <n v="2.4500000000000002"/>
    <s v="E-C "/>
    <x v="0"/>
    <n v="100"/>
    <n v="245.00000000000003"/>
    <n v="145.00000000000003"/>
    <x v="1"/>
    <n v="490.00000000000006"/>
    <n v="290.00000000000006"/>
    <x v="0"/>
    <s v=""/>
    <s v=""/>
    <s v=""/>
    <x v="1"/>
    <s v="Sat"/>
    <s v="Gangsta Granny"/>
    <d v="1899-12-30T16:10:00"/>
    <s v="Ros"/>
    <s v="E-C  200"/>
    <n v="0"/>
    <n v="7"/>
    <n v="6"/>
    <s v="Gangsta Granny"/>
    <n v="200"/>
  </r>
  <r>
    <x v="41"/>
    <d v="1899-12-30T16:20:00"/>
    <x v="4"/>
    <m/>
    <n v="7"/>
    <n v="13"/>
    <s v="Victory Flame"/>
    <s v="1st"/>
    <n v="2.9"/>
    <s v="Nat"/>
    <x v="2"/>
    <n v="100"/>
    <n v="290"/>
    <n v="190"/>
    <x v="0"/>
    <n v="290"/>
    <n v="190"/>
    <x v="0"/>
    <n v="100"/>
    <n v="290"/>
    <n v="190"/>
    <x v="1"/>
    <s v="Sat"/>
    <s v="Victory Flame"/>
    <d v="1899-12-30T16:20:00"/>
    <s v="Eag"/>
    <s v="Nat 100"/>
    <n v="0"/>
    <n v="7"/>
    <n v="13"/>
    <s v="Victory Flame"/>
    <n v="100"/>
  </r>
  <r>
    <x v="41"/>
    <d v="1899-12-30T16:50:00"/>
    <x v="5"/>
    <m/>
    <n v="8"/>
    <n v="9"/>
    <s v="Elamaz"/>
    <m/>
    <m/>
    <s v="Nat"/>
    <x v="0"/>
    <n v="100"/>
    <s v=""/>
    <n v="-100"/>
    <x v="3"/>
    <s v=""/>
    <n v="-150"/>
    <x v="0"/>
    <n v="150"/>
    <s v=""/>
    <n v="-150"/>
    <x v="1"/>
    <s v="Sat"/>
    <s v="Elamaz"/>
    <d v="1899-12-30T16:50:00"/>
    <s v="Ros"/>
    <s v="Nat 150"/>
    <n v="0"/>
    <n v="8"/>
    <n v="9"/>
    <s v="Elamaz"/>
    <n v="150"/>
  </r>
  <r>
    <x v="41"/>
    <d v="1899-12-30T17:00:00"/>
    <x v="4"/>
    <m/>
    <n v="8"/>
    <n v="10"/>
    <s v="So You Are"/>
    <s v="2nd"/>
    <m/>
    <s v="Nat"/>
    <x v="2"/>
    <n v="100"/>
    <s v=""/>
    <n v="-100"/>
    <x v="0"/>
    <s v=""/>
    <n v="-100"/>
    <x v="0"/>
    <n v="100"/>
    <s v=""/>
    <n v="-100"/>
    <x v="1"/>
    <s v="Sat"/>
    <s v="So You Are"/>
    <d v="1899-12-30T17:00:00"/>
    <s v="Eag"/>
    <s v="Nat 100"/>
    <n v="0"/>
    <n v="8"/>
    <n v="10"/>
    <s v="So You Are"/>
    <n v="100"/>
  </r>
  <r>
    <x v="41"/>
    <d v="1899-12-30T17:37:00"/>
    <x v="4"/>
    <m/>
    <n v="9"/>
    <n v="10"/>
    <s v="Fukubana"/>
    <m/>
    <m/>
    <s v="Nat"/>
    <x v="2"/>
    <n v="100"/>
    <s v=""/>
    <n v="-100"/>
    <x v="0"/>
    <s v=""/>
    <n v="-100"/>
    <x v="0"/>
    <n v="100"/>
    <s v=""/>
    <n v="-100"/>
    <x v="1"/>
    <s v="Sat"/>
    <s v="Fukubana"/>
    <d v="1899-12-30T17:37:00"/>
    <s v="Eag"/>
    <s v="Nat 100"/>
    <n v="0"/>
    <n v="9"/>
    <n v="10"/>
    <s v="Fukubana"/>
    <n v="100"/>
  </r>
  <r>
    <x v="41"/>
    <d v="1899-12-30T17:45:00"/>
    <x v="9"/>
    <m/>
    <n v="10"/>
    <n v="3"/>
    <s v="Shes Bulletproof"/>
    <s v="1st"/>
    <n v="3.9"/>
    <s v="Nat"/>
    <x v="1"/>
    <n v="100"/>
    <n v="390"/>
    <n v="290"/>
    <x v="1"/>
    <n v="780"/>
    <n v="580"/>
    <x v="0"/>
    <n v="200"/>
    <n v="780"/>
    <n v="580"/>
    <x v="1"/>
    <s v="Sat"/>
    <s v="Shes Bulletproof"/>
    <d v="1899-12-30T17:45:00"/>
    <s v="Cau"/>
    <s v="Nat 200"/>
    <n v="0"/>
    <n v="10"/>
    <n v="3"/>
    <s v="Shes Bulletproof"/>
    <n v="200"/>
  </r>
  <r>
    <x v="41"/>
    <d v="1899-12-30T18:05:00"/>
    <x v="5"/>
    <m/>
    <n v="10"/>
    <n v="3"/>
    <s v="Roselyns Star"/>
    <s v="1st"/>
    <n v="2.5"/>
    <s v="Nat"/>
    <x v="0"/>
    <n v="100"/>
    <n v="250"/>
    <n v="150"/>
    <x v="3"/>
    <n v="375"/>
    <n v="225"/>
    <x v="0"/>
    <n v="150"/>
    <n v="375"/>
    <n v="225"/>
    <x v="1"/>
    <s v="Sat"/>
    <s v="Roselyns Star"/>
    <d v="1899-12-30T18:05:00"/>
    <s v="Ros"/>
    <s v="Nat 150"/>
    <n v="0"/>
    <n v="10"/>
    <n v="3"/>
    <s v="Roselyns Star"/>
    <n v="150"/>
  </r>
  <r>
    <x v="41"/>
    <d v="1899-12-30T18:05:00"/>
    <x v="5"/>
    <m/>
    <n v="10"/>
    <n v="3"/>
    <s v="Roselyn'S Star"/>
    <s v="1st"/>
    <n v="2.5"/>
    <s v="E-C "/>
    <x v="0"/>
    <n v="100"/>
    <n v="250"/>
    <n v="150"/>
    <x v="6"/>
    <n v="350"/>
    <n v="210"/>
    <x v="0"/>
    <n v="140"/>
    <n v="350"/>
    <n v="210"/>
    <x v="1"/>
    <s v="Sat"/>
    <s v="Roselyn'S Star"/>
    <d v="1899-12-30T18:05:00"/>
    <s v="Ros"/>
    <s v="E-C  140"/>
    <n v="0"/>
    <n v="10"/>
    <n v="3"/>
    <s v="Roselyn'S Star"/>
    <n v="140"/>
  </r>
  <r>
    <x v="42"/>
    <d v="1899-12-30T13:05:00"/>
    <x v="0"/>
    <m/>
    <n v="2"/>
    <n v="7"/>
    <s v="Travolta"/>
    <s v="1st"/>
    <n v="6.5"/>
    <s v="E-C "/>
    <x v="0"/>
    <n v="100"/>
    <n v="650"/>
    <n v="550"/>
    <x v="0"/>
    <n v="650"/>
    <n v="550"/>
    <x v="0"/>
    <n v="100"/>
    <n v="650"/>
    <n v="550"/>
    <x v="1"/>
    <s v="Sat"/>
    <s v="Travolta"/>
    <d v="1899-12-30T13:05:00"/>
    <s v="Ran"/>
    <s v="E-C  100"/>
    <n v="0"/>
    <n v="2"/>
    <n v="7"/>
    <s v="Travolta"/>
    <n v="100"/>
  </r>
  <r>
    <x v="42"/>
    <d v="1899-12-30T14:15:00"/>
    <x v="0"/>
    <m/>
    <n v="4"/>
    <n v="7"/>
    <s v="Perfumist"/>
    <s v="2nd"/>
    <m/>
    <s v="E-C "/>
    <x v="0"/>
    <n v="100"/>
    <s v=""/>
    <n v="-100"/>
    <x v="1"/>
    <s v=""/>
    <n v="-200"/>
    <x v="0"/>
    <n v="200"/>
    <s v=""/>
    <n v="-200"/>
    <x v="1"/>
    <s v="Sat"/>
    <s v="Perfumist"/>
    <d v="1899-12-30T14:15:00"/>
    <s v="Ran"/>
    <s v="E-C  200"/>
    <n v="0"/>
    <n v="4"/>
    <n v="7"/>
    <s v="Perfumist"/>
    <n v="200"/>
  </r>
  <r>
    <x v="42"/>
    <d v="1899-12-30T14:35:00"/>
    <x v="9"/>
    <m/>
    <n v="5"/>
    <n v="5"/>
    <s v="New York Lustre"/>
    <s v="3rd"/>
    <m/>
    <s v="E-C "/>
    <x v="1"/>
    <n v="100"/>
    <s v=""/>
    <n v="-100"/>
    <x v="4"/>
    <s v=""/>
    <n v="-50"/>
    <x v="0"/>
    <n v="50"/>
    <s v=""/>
    <n v="-50"/>
    <x v="1"/>
    <s v="Sat"/>
    <s v="New York Lustre"/>
    <d v="1899-12-30T14:35:00"/>
    <s v="Cau"/>
    <s v="E-C  50"/>
    <n v="0"/>
    <n v="5"/>
    <n v="5"/>
    <s v="New York Lustre"/>
    <n v="50"/>
  </r>
  <r>
    <x v="42"/>
    <d v="1899-12-30T14:58:00"/>
    <x v="4"/>
    <m/>
    <n v="4"/>
    <n v="3"/>
    <s v="Party For Two"/>
    <s v="1st"/>
    <n v="2.2999999999999998"/>
    <s v="Nat"/>
    <x v="2"/>
    <n v="100"/>
    <n v="229.99999999999997"/>
    <n v="129.99999999999997"/>
    <x v="0"/>
    <n v="229.99999999999997"/>
    <n v="129.99999999999997"/>
    <x v="0"/>
    <n v="100"/>
    <n v="229.99999999999997"/>
    <n v="129.99999999999997"/>
    <x v="1"/>
    <s v="Sat"/>
    <s v="Party For Two"/>
    <d v="1899-12-30T14:58:00"/>
    <s v="Eag"/>
    <s v="Nat 100"/>
    <n v="0"/>
    <n v="4"/>
    <n v="3"/>
    <s v="Party For Two"/>
    <n v="100"/>
  </r>
  <r>
    <x v="42"/>
    <d v="1899-12-30T15:10:00"/>
    <x v="9"/>
    <m/>
    <n v="6"/>
    <n v="3"/>
    <s v="Arabian Summer"/>
    <m/>
    <m/>
    <s v="E-C "/>
    <x v="1"/>
    <n v="100"/>
    <s v=""/>
    <n v="-100"/>
    <x v="0"/>
    <s v=""/>
    <n v="-100"/>
    <x v="0"/>
    <n v="100"/>
    <s v=""/>
    <n v="-100"/>
    <x v="1"/>
    <s v="Sat"/>
    <s v="Arabian Summer"/>
    <d v="1899-12-30T15:10:00"/>
    <s v="Cau"/>
    <s v="E-C  100"/>
    <n v="0"/>
    <n v="6"/>
    <n v="3"/>
    <s v="Arabian Summer"/>
    <n v="100"/>
  </r>
  <r>
    <x v="42"/>
    <d v="1899-12-30T15:10:00"/>
    <x v="9"/>
    <m/>
    <n v="6"/>
    <n v="7"/>
    <s v="Zealously"/>
    <s v="3rd"/>
    <m/>
    <s v="Nat"/>
    <x v="1"/>
    <n v="100"/>
    <s v=""/>
    <n v="-100"/>
    <x v="1"/>
    <s v=""/>
    <n v="-200"/>
    <x v="0"/>
    <n v="200"/>
    <s v=""/>
    <n v="-200"/>
    <x v="1"/>
    <s v="Sat"/>
    <s v="Zealously"/>
    <d v="1899-12-30T15:10:00"/>
    <s v="Cau"/>
    <s v="Nat 200"/>
    <n v="0"/>
    <n v="6"/>
    <n v="7"/>
    <s v="Zealously"/>
    <n v="200"/>
  </r>
  <r>
    <x v="42"/>
    <d v="1899-12-30T16:23:00"/>
    <x v="4"/>
    <m/>
    <n v="6"/>
    <n v="10"/>
    <s v="Bremel"/>
    <m/>
    <m/>
    <s v="Nat"/>
    <x v="2"/>
    <n v="100"/>
    <s v=""/>
    <n v="-100"/>
    <x v="0"/>
    <s v=""/>
    <n v="-100"/>
    <x v="0"/>
    <n v="100"/>
    <s v=""/>
    <n v="-100"/>
    <x v="1"/>
    <s v="Sat"/>
    <s v="Bremel"/>
    <d v="1899-12-30T16:23:00"/>
    <s v="Eag"/>
    <s v="Nat 100"/>
    <n v="0"/>
    <n v="6"/>
    <n v="10"/>
    <s v="Bremel"/>
    <n v="100"/>
  </r>
  <r>
    <x v="42"/>
    <d v="1899-12-30T16:30:00"/>
    <x v="9"/>
    <m/>
    <n v="8"/>
    <n v="2"/>
    <s v="Private Eye"/>
    <s v="1st"/>
    <n v="2.1"/>
    <s v="Nat"/>
    <x v="1"/>
    <n v="100"/>
    <n v="210"/>
    <n v="110"/>
    <x v="0"/>
    <n v="210"/>
    <n v="110"/>
    <x v="0"/>
    <n v="100"/>
    <n v="210"/>
    <n v="110"/>
    <x v="1"/>
    <s v="Sat"/>
    <s v="Private Eye"/>
    <d v="1899-12-30T16:30:00"/>
    <s v="Cau"/>
    <s v="Nat 100"/>
    <n v="0"/>
    <n v="8"/>
    <n v="2"/>
    <s v="Private Eye"/>
    <n v="100"/>
  </r>
  <r>
    <x v="42"/>
    <d v="1899-12-30T17:50:00"/>
    <x v="9"/>
    <m/>
    <n v="10"/>
    <n v="9"/>
    <s v="Rapt"/>
    <m/>
    <m/>
    <s v="Nat"/>
    <x v="1"/>
    <n v="100"/>
    <s v=""/>
    <n v="-100"/>
    <x v="0"/>
    <s v=""/>
    <n v="-100"/>
    <x v="0"/>
    <n v="100"/>
    <s v=""/>
    <n v="-100"/>
    <x v="1"/>
    <s v="Sat"/>
    <s v="Rapt"/>
    <d v="1899-12-30T17:50:00"/>
    <s v="Cau"/>
    <s v="Nat 100"/>
    <n v="0"/>
    <n v="10"/>
    <n v="9"/>
    <s v="Rapt"/>
    <n v="100"/>
  </r>
  <r>
    <x v="43"/>
    <d v="1899-12-30T13:43:00"/>
    <x v="7"/>
    <m/>
    <n v="2"/>
    <n v="13"/>
    <s v="Synergy In Motion"/>
    <m/>
    <m/>
    <s v="Nat"/>
    <x v="2"/>
    <n v="100"/>
    <s v=""/>
    <n v="-100"/>
    <x v="0"/>
    <s v=""/>
    <n v="-100"/>
    <x v="0"/>
    <n v="100"/>
    <s v=""/>
    <n v="-100"/>
    <x v="1"/>
    <s v="Sat"/>
    <s v="Synergy In Motion"/>
    <d v="1899-12-30T13:43:00"/>
    <s v="Doo"/>
    <s v="Nat 100"/>
    <n v="0"/>
    <n v="2"/>
    <n v="13"/>
    <s v="Synergy In Motion"/>
    <n v="100"/>
  </r>
  <r>
    <x v="43"/>
    <d v="1899-12-30T14:25:00"/>
    <x v="10"/>
    <m/>
    <n v="5"/>
    <n v="7"/>
    <s v="Star Of India"/>
    <s v="1st"/>
    <n v="11"/>
    <s v="Nat"/>
    <x v="1"/>
    <n v="100"/>
    <n v="1100"/>
    <n v="1000"/>
    <x v="0"/>
    <n v="1100"/>
    <n v="1000"/>
    <x v="0"/>
    <n v="100"/>
    <n v="1100"/>
    <n v="1000"/>
    <x v="1"/>
    <s v="Sat"/>
    <s v="Star Of India"/>
    <d v="1899-12-30T14:25:00"/>
    <s v="Moo"/>
    <s v="Nat 100"/>
    <n v="0"/>
    <n v="5"/>
    <n v="7"/>
    <s v="Star Of India"/>
    <n v="100"/>
  </r>
  <r>
    <x v="43"/>
    <d v="1899-12-30T14:53:00"/>
    <x v="7"/>
    <m/>
    <n v="4"/>
    <n v="4"/>
    <s v="Freeland"/>
    <m/>
    <m/>
    <s v="Nat"/>
    <x v="2"/>
    <n v="100"/>
    <s v=""/>
    <n v="-100"/>
    <x v="0"/>
    <s v=""/>
    <n v="-100"/>
    <x v="0"/>
    <n v="100"/>
    <s v=""/>
    <n v="-100"/>
    <x v="1"/>
    <s v="Sat"/>
    <s v="Freeland"/>
    <d v="1899-12-30T14:53:00"/>
    <s v="Doo"/>
    <s v="Nat 100"/>
    <n v="0"/>
    <n v="4"/>
    <n v="4"/>
    <s v="Freeland"/>
    <n v="100"/>
  </r>
  <r>
    <x v="43"/>
    <d v="1899-12-30T15:00:00"/>
    <x v="10"/>
    <m/>
    <n v="6"/>
    <n v="9"/>
    <s v="She'S A Hustler"/>
    <s v="1st"/>
    <n v="3.8"/>
    <s v="E-C "/>
    <x v="1"/>
    <n v="100"/>
    <n v="380"/>
    <n v="280"/>
    <x v="2"/>
    <n v="456"/>
    <n v="336"/>
    <x v="0"/>
    <n v="120"/>
    <n v="456"/>
    <n v="336"/>
    <x v="1"/>
    <s v="Sat"/>
    <s v="She'S A Hustler"/>
    <d v="1899-12-30T15:00:00"/>
    <s v="Moo"/>
    <s v="E-C  120"/>
    <n v="0"/>
    <n v="6"/>
    <n v="9"/>
    <s v="She'S A Hustler"/>
    <n v="120"/>
  </r>
  <r>
    <x v="43"/>
    <d v="1899-12-30T15:20:00"/>
    <x v="0"/>
    <m/>
    <n v="6"/>
    <n v="1"/>
    <s v="Lindermann"/>
    <s v="1st"/>
    <n v="1.5"/>
    <s v="Nat"/>
    <x v="0"/>
    <n v="100"/>
    <n v="150"/>
    <n v="50"/>
    <x v="3"/>
    <n v="225"/>
    <n v="75"/>
    <x v="0"/>
    <n v="150"/>
    <n v="225"/>
    <n v="75"/>
    <x v="1"/>
    <s v="Sat"/>
    <s v="Lindermann"/>
    <d v="1899-12-30T15:20:00"/>
    <s v="Ran"/>
    <s v="Nat 150"/>
    <n v="0"/>
    <n v="6"/>
    <n v="1"/>
    <s v="Lindermann"/>
    <n v="150"/>
  </r>
  <r>
    <x v="43"/>
    <d v="1899-12-30T15:28:00"/>
    <x v="7"/>
    <m/>
    <n v="5"/>
    <n v="6"/>
    <s v="Cunnamulla Fella"/>
    <m/>
    <m/>
    <s v="Nat"/>
    <x v="2"/>
    <n v="100"/>
    <s v=""/>
    <n v="-100"/>
    <x v="0"/>
    <s v=""/>
    <n v="-100"/>
    <x v="0"/>
    <n v="100"/>
    <s v=""/>
    <n v="-100"/>
    <x v="1"/>
    <s v="Sat"/>
    <s v="Cunnamulla Fella"/>
    <d v="1899-12-30T15:28:00"/>
    <s v="Doo"/>
    <s v="Nat 100"/>
    <n v="0"/>
    <n v="5"/>
    <n v="6"/>
    <s v="Cunnamulla Fella"/>
    <n v="100"/>
  </r>
  <r>
    <x v="43"/>
    <d v="1899-12-30T16:42:00"/>
    <x v="7"/>
    <m/>
    <n v="7"/>
    <n v="6"/>
    <s v="Colophon"/>
    <s v="1st"/>
    <n v="2"/>
    <s v="Nat"/>
    <x v="2"/>
    <n v="100"/>
    <n v="200"/>
    <n v="100"/>
    <x v="0"/>
    <n v="200"/>
    <n v="100"/>
    <x v="0"/>
    <n v="100"/>
    <n v="200"/>
    <n v="100"/>
    <x v="1"/>
    <s v="Sat"/>
    <s v="Colophon"/>
    <d v="1899-12-30T16:42:00"/>
    <s v="Doo"/>
    <s v="Nat 100"/>
    <n v="0"/>
    <n v="7"/>
    <n v="6"/>
    <s v="Colophon"/>
    <n v="100"/>
  </r>
  <r>
    <x v="43"/>
    <d v="1899-12-30T17:15:00"/>
    <x v="0"/>
    <m/>
    <n v="9"/>
    <n v="3"/>
    <s v="Miss Roumbini"/>
    <m/>
    <m/>
    <s v="E-C "/>
    <x v="0"/>
    <n v="100"/>
    <s v=""/>
    <n v="-100"/>
    <x v="3"/>
    <s v=""/>
    <n v="-150"/>
    <x v="1"/>
    <n v="150"/>
    <s v=""/>
    <n v="-150"/>
    <x v="1"/>
    <s v="Sat"/>
    <s v="Miss Roumbini"/>
    <d v="1899-12-30T17:15:00"/>
    <s v="Ran"/>
    <s v="E-C  150"/>
    <n v="0"/>
    <n v="9"/>
    <n v="3"/>
    <s v="Miss Roumbini"/>
    <s v=""/>
  </r>
  <r>
    <x v="43"/>
    <d v="1899-12-30T17:15:00"/>
    <x v="0"/>
    <m/>
    <n v="9"/>
    <n v="3"/>
    <s v="Miss Roumbini"/>
    <m/>
    <m/>
    <s v="Nat"/>
    <x v="0"/>
    <n v="100"/>
    <s v=""/>
    <n v="-100"/>
    <x v="3"/>
    <s v=""/>
    <n v="-150"/>
    <x v="0"/>
    <s v=""/>
    <s v=""/>
    <s v=""/>
    <x v="1"/>
    <s v="Sat"/>
    <s v="Miss Roumbini"/>
    <d v="1899-12-30T17:15:00"/>
    <s v="Ran"/>
    <s v="Nat 150"/>
    <n v="0"/>
    <n v="9"/>
    <n v="3"/>
    <s v="Miss Roumbini"/>
    <n v="150"/>
  </r>
  <r>
    <x v="43"/>
    <d v="1899-12-30T18:10:00"/>
    <x v="7"/>
    <m/>
    <n v="9"/>
    <n v="18"/>
    <s v="Rock Hard Love"/>
    <m/>
    <m/>
    <s v="Nat"/>
    <x v="2"/>
    <n v="100"/>
    <s v=""/>
    <n v="-100"/>
    <x v="0"/>
    <s v=""/>
    <n v="-100"/>
    <x v="0"/>
    <n v="100"/>
    <s v=""/>
    <n v="-100"/>
    <x v="1"/>
    <s v="Sat"/>
    <s v="Rock Hard Love"/>
    <d v="1899-12-30T18:10:00"/>
    <s v="Doo"/>
    <s v="Nat 100"/>
    <n v="0"/>
    <n v="9"/>
    <n v="18"/>
    <s v="Rock Hard Love"/>
    <n v="100"/>
  </r>
  <r>
    <x v="43"/>
    <d v="1899-12-30T18:45:00"/>
    <x v="7"/>
    <m/>
    <n v="10"/>
    <n v="13"/>
    <s v="Epic Proportions"/>
    <s v="1st"/>
    <n v="11"/>
    <s v="Nat"/>
    <x v="2"/>
    <n v="100"/>
    <n v="1100"/>
    <n v="1000"/>
    <x v="0"/>
    <n v="1100"/>
    <n v="1000"/>
    <x v="0"/>
    <n v="100"/>
    <n v="1100"/>
    <n v="1000"/>
    <x v="1"/>
    <s v="Sat"/>
    <s v="Epic Proportions"/>
    <d v="1899-12-30T18:45:00"/>
    <s v="Doo"/>
    <s v="Nat 100"/>
    <n v="0"/>
    <n v="10"/>
    <n v="13"/>
    <s v="Epic Proportions"/>
    <n v="100"/>
  </r>
  <r>
    <x v="44"/>
    <d v="1899-12-30T12:10:00"/>
    <x v="0"/>
    <m/>
    <n v="1"/>
    <n v="4"/>
    <s v="Strawberry Impact"/>
    <s v="2nd"/>
    <m/>
    <s v="E-C "/>
    <x v="0"/>
    <n v="100"/>
    <s v=""/>
    <n v="-100"/>
    <x v="0"/>
    <s v=""/>
    <n v="-100"/>
    <x v="0"/>
    <n v="100"/>
    <s v=""/>
    <n v="-100"/>
    <x v="1"/>
    <s v="Sat"/>
    <s v="Strawberry Impact"/>
    <d v="1899-12-30T12:10:00"/>
    <s v="Ran"/>
    <s v="E-C  100"/>
    <n v="0"/>
    <n v="1"/>
    <n v="4"/>
    <s v="Strawberry Impact"/>
    <n v="100"/>
  </r>
  <r>
    <x v="44"/>
    <d v="1899-12-30T13:20:00"/>
    <x v="0"/>
    <m/>
    <n v="3"/>
    <n v="5"/>
    <s v="Rubi'S Serve"/>
    <m/>
    <m/>
    <s v="E-C "/>
    <x v="0"/>
    <n v="100"/>
    <s v=""/>
    <n v="-100"/>
    <x v="0"/>
    <s v=""/>
    <n v="-100"/>
    <x v="0"/>
    <n v="100"/>
    <s v=""/>
    <n v="-100"/>
    <x v="1"/>
    <s v="Sat"/>
    <s v="Rubi'S Serve"/>
    <d v="1899-12-30T13:20:00"/>
    <s v="Ran"/>
    <s v="E-C  100"/>
    <n v="0"/>
    <n v="3"/>
    <n v="5"/>
    <s v="Rubi'S Serve"/>
    <n v="100"/>
  </r>
  <r>
    <x v="44"/>
    <d v="1899-12-30T13:32:00"/>
    <x v="4"/>
    <m/>
    <n v="3"/>
    <n v="4"/>
    <s v="Connecticut"/>
    <m/>
    <m/>
    <s v="Nat"/>
    <x v="2"/>
    <n v="100"/>
    <s v=""/>
    <n v="-100"/>
    <x v="0"/>
    <s v=""/>
    <n v="-100"/>
    <x v="0"/>
    <n v="100"/>
    <s v=""/>
    <n v="-100"/>
    <x v="1"/>
    <s v="Sat"/>
    <s v="Connecticut"/>
    <d v="1899-12-30T13:32:00"/>
    <s v="Eag"/>
    <s v="Nat 100"/>
    <n v="0"/>
    <n v="3"/>
    <n v="4"/>
    <s v="Connecticut"/>
    <n v="100"/>
  </r>
  <r>
    <x v="44"/>
    <d v="1899-12-30T13:40:00"/>
    <x v="17"/>
    <m/>
    <n v="3"/>
    <n v="10"/>
    <s v="Hedged"/>
    <m/>
    <m/>
    <s v="Nat"/>
    <x v="1"/>
    <n v="100"/>
    <s v=""/>
    <n v="-100"/>
    <x v="1"/>
    <s v=""/>
    <n v="-200"/>
    <x v="0"/>
    <n v="200"/>
    <s v=""/>
    <n v="-200"/>
    <x v="1"/>
    <s v="Sat"/>
    <s v="Hedged"/>
    <d v="1899-12-30T13:40:00"/>
    <s v="Fle"/>
    <s v="Nat 200"/>
    <n v="0"/>
    <n v="3"/>
    <n v="10"/>
    <s v="Hedged"/>
    <n v="200"/>
  </r>
  <r>
    <x v="44"/>
    <d v="1899-12-30T14:40:00"/>
    <x v="0"/>
    <m/>
    <n v="5"/>
    <n v="12"/>
    <s v="United Kingdom"/>
    <m/>
    <m/>
    <s v="E-C "/>
    <x v="0"/>
    <n v="100"/>
    <s v=""/>
    <n v="-100"/>
    <x v="3"/>
    <s v=""/>
    <n v="-150"/>
    <x v="0"/>
    <n v="150"/>
    <s v=""/>
    <n v="-150"/>
    <x v="1"/>
    <s v="Sat"/>
    <s v="United Kingdom"/>
    <d v="1899-12-30T14:40:00"/>
    <s v="Ran"/>
    <s v="E-C  150"/>
    <n v="0"/>
    <n v="5"/>
    <n v="12"/>
    <s v="United Kingdom"/>
    <n v="150"/>
  </r>
  <r>
    <x v="44"/>
    <d v="1899-12-30T15:00:00"/>
    <x v="17"/>
    <m/>
    <n v="5"/>
    <n v="6"/>
    <s v="Warnie"/>
    <s v="1st"/>
    <n v="5.5"/>
    <s v="E-C "/>
    <x v="1"/>
    <n v="100"/>
    <n v="550"/>
    <n v="450"/>
    <x v="0"/>
    <n v="550"/>
    <n v="450"/>
    <x v="0"/>
    <n v="100"/>
    <n v="550"/>
    <n v="450"/>
    <x v="1"/>
    <s v="Sat"/>
    <s v="Warnie"/>
    <d v="1899-12-30T15:00:00"/>
    <s v="Fle"/>
    <s v="E-C  100"/>
    <n v="0"/>
    <n v="5"/>
    <n v="6"/>
    <s v="Warnie"/>
    <n v="100"/>
  </r>
  <r>
    <x v="44"/>
    <d v="1899-12-30T15:00:00"/>
    <x v="17"/>
    <m/>
    <n v="5"/>
    <n v="4"/>
    <s v="Zou Sensation"/>
    <s v="2nd"/>
    <m/>
    <s v="Nat"/>
    <x v="1"/>
    <n v="100"/>
    <s v=""/>
    <n v="-100"/>
    <x v="1"/>
    <s v=""/>
    <n v="-200"/>
    <x v="0"/>
    <n v="200"/>
    <s v=""/>
    <n v="-200"/>
    <x v="1"/>
    <s v="Sat"/>
    <s v="Zou Sensation"/>
    <d v="1899-12-30T15:00:00"/>
    <s v="Fle"/>
    <s v="Nat 200"/>
    <n v="0"/>
    <n v="5"/>
    <n v="4"/>
    <s v="Zou Sensation"/>
    <n v="200"/>
  </r>
  <r>
    <x v="44"/>
    <d v="1899-12-30T15:20:00"/>
    <x v="0"/>
    <m/>
    <n v="6"/>
    <n v="8"/>
    <s v="Istolea Merc"/>
    <m/>
    <m/>
    <s v="Nat"/>
    <x v="0"/>
    <n v="100"/>
    <s v=""/>
    <n v="-100"/>
    <x v="3"/>
    <s v=""/>
    <n v="-150"/>
    <x v="1"/>
    <n v="175"/>
    <s v=""/>
    <n v="-175"/>
    <x v="1"/>
    <s v="Sat"/>
    <s v="Istolea Merc"/>
    <d v="1899-12-30T15:20:00"/>
    <s v="Ran"/>
    <s v="Nat 150"/>
    <n v="0"/>
    <n v="6"/>
    <n v="8"/>
    <s v="Istolea Merc"/>
    <s v=""/>
  </r>
  <r>
    <x v="44"/>
    <d v="1899-12-30T15:20:00"/>
    <x v="0"/>
    <m/>
    <n v="6"/>
    <n v="8"/>
    <s v="Istolea Merc"/>
    <m/>
    <m/>
    <s v="E-C "/>
    <x v="0"/>
    <n v="100"/>
    <s v=""/>
    <n v="-100"/>
    <x v="1"/>
    <s v=""/>
    <n v="-200"/>
    <x v="0"/>
    <s v=""/>
    <s v=""/>
    <s v=""/>
    <x v="1"/>
    <s v="Sat"/>
    <s v="Istolea Merc"/>
    <d v="1899-12-30T15:20:00"/>
    <s v="Ran"/>
    <s v="E-C  200"/>
    <n v="0"/>
    <n v="6"/>
    <n v="8"/>
    <s v="Istolea Merc"/>
    <n v="200"/>
  </r>
  <r>
    <x v="44"/>
    <d v="1899-12-30T16:45:00"/>
    <x v="0"/>
    <m/>
    <n v="8"/>
    <n v="14"/>
    <s v="Autumn Glow"/>
    <s v="1st"/>
    <n v="1.85"/>
    <s v="Nat"/>
    <x v="0"/>
    <n v="100"/>
    <n v="185"/>
    <n v="85"/>
    <x v="3"/>
    <n v="277.5"/>
    <n v="127.5"/>
    <x v="1"/>
    <n v="175"/>
    <n v="323.75"/>
    <n v="148.75"/>
    <x v="1"/>
    <s v="Sat"/>
    <s v="Autumn Glow"/>
    <d v="1899-12-30T16:45:00"/>
    <s v="Ran"/>
    <s v="Nat 150"/>
    <n v="0"/>
    <n v="8"/>
    <n v="14"/>
    <s v="Autumn Glow"/>
    <s v=""/>
  </r>
  <r>
    <x v="44"/>
    <d v="1899-12-30T16:45:00"/>
    <x v="0"/>
    <m/>
    <n v="8"/>
    <n v="14"/>
    <s v="Autumn Glow"/>
    <s v="1st"/>
    <n v="1.85"/>
    <s v="E-C "/>
    <x v="0"/>
    <n v="100"/>
    <n v="185"/>
    <n v="85"/>
    <x v="1"/>
    <n v="370"/>
    <n v="170"/>
    <x v="0"/>
    <s v=""/>
    <s v=""/>
    <s v=""/>
    <x v="1"/>
    <s v="Sat"/>
    <s v="Autumn Glow"/>
    <d v="1899-12-30T16:45:00"/>
    <s v="Ran"/>
    <s v="E-C  200"/>
    <n v="0"/>
    <n v="8"/>
    <n v="14"/>
    <s v="Autumn Glow"/>
    <n v="200"/>
  </r>
  <r>
    <x v="44"/>
    <d v="1899-12-30T17:20:00"/>
    <x v="0"/>
    <m/>
    <n v="9"/>
    <n v="6"/>
    <s v="Wootton Verni"/>
    <s v="1st"/>
    <n v="2.9"/>
    <s v="Nat"/>
    <x v="0"/>
    <n v="100"/>
    <n v="290"/>
    <n v="190"/>
    <x v="3"/>
    <n v="435"/>
    <n v="285"/>
    <x v="1"/>
    <n v="175"/>
    <n v="507.5"/>
    <n v="332.5"/>
    <x v="1"/>
    <s v="Sat"/>
    <s v="Wootton Verni"/>
    <d v="1899-12-30T17:20:00"/>
    <s v="Ran"/>
    <s v="Nat 150"/>
    <n v="0"/>
    <n v="9"/>
    <n v="6"/>
    <s v="Wootton Verni"/>
    <s v=""/>
  </r>
  <r>
    <x v="44"/>
    <d v="1899-12-30T17:20:00"/>
    <x v="0"/>
    <m/>
    <n v="9"/>
    <n v="6"/>
    <s v="Wootton Verni"/>
    <s v="1st"/>
    <n v="2.9"/>
    <s v="E-C "/>
    <x v="0"/>
    <n v="100"/>
    <n v="290"/>
    <n v="190"/>
    <x v="1"/>
    <n v="580"/>
    <n v="380"/>
    <x v="0"/>
    <s v=""/>
    <s v=""/>
    <s v=""/>
    <x v="1"/>
    <s v="Sat"/>
    <s v="Wootton Verni"/>
    <d v="1899-12-30T17:20:00"/>
    <s v="Ran"/>
    <s v="E-C  200"/>
    <n v="0"/>
    <n v="9"/>
    <n v="6"/>
    <s v="Wootton Verni"/>
    <n v="200"/>
  </r>
  <r>
    <x v="44"/>
    <d v="1899-12-30T17:40:00"/>
    <x v="17"/>
    <m/>
    <n v="9"/>
    <n v="2"/>
    <s v="Arabian Summer"/>
    <m/>
    <m/>
    <s v="E-C "/>
    <x v="1"/>
    <n v="100"/>
    <s v=""/>
    <n v="-100"/>
    <x v="0"/>
    <s v=""/>
    <n v="-100"/>
    <x v="0"/>
    <n v="100"/>
    <s v=""/>
    <n v="-100"/>
    <x v="1"/>
    <s v="Sat"/>
    <s v="Arabian Summer"/>
    <d v="1899-12-30T17:40:00"/>
    <s v="Fle"/>
    <s v="E-C  100"/>
    <n v="0"/>
    <n v="9"/>
    <n v="2"/>
    <s v="Arabian Summer"/>
    <n v="100"/>
  </r>
  <r>
    <x v="44"/>
    <d v="1899-12-30T17:40:00"/>
    <x v="17"/>
    <m/>
    <n v="9"/>
    <n v="10"/>
    <s v="New York Lustre"/>
    <s v="1st"/>
    <n v="10"/>
    <s v="Nat"/>
    <x v="1"/>
    <n v="100"/>
    <n v="1000"/>
    <n v="900"/>
    <x v="1"/>
    <n v="2000"/>
    <n v="1800"/>
    <x v="0"/>
    <n v="200"/>
    <n v="2000"/>
    <n v="1800"/>
    <x v="1"/>
    <s v="Sat"/>
    <s v="New York Lustre"/>
    <d v="1899-12-30T17:40:00"/>
    <s v="Fle"/>
    <s v="Nat 200"/>
    <n v="0"/>
    <n v="9"/>
    <n v="10"/>
    <s v="New York Lustre"/>
    <n v="200"/>
  </r>
  <r>
    <x v="45"/>
    <d v="1899-12-30T13:55:00"/>
    <x v="17"/>
    <m/>
    <n v="6"/>
    <n v="6"/>
    <s v="Athanatos"/>
    <m/>
    <m/>
    <s v="E-C "/>
    <x v="1"/>
    <n v="100"/>
    <s v=""/>
    <n v="-100"/>
    <x v="0"/>
    <s v=""/>
    <n v="-100"/>
    <x v="0"/>
    <n v="100"/>
    <s v=""/>
    <n v="-100"/>
    <x v="1"/>
    <s v="Tue"/>
    <s v="Athanatos"/>
    <d v="1899-12-30T13:55:00"/>
    <s v="Fle"/>
    <s v="E-C  100"/>
    <n v="0"/>
    <n v="6"/>
    <n v="6"/>
    <s v="Athanatos"/>
    <n v="100"/>
  </r>
  <r>
    <x v="45"/>
    <d v="1899-12-30T17:25:00"/>
    <x v="17"/>
    <m/>
    <n v="10"/>
    <n v="3"/>
    <s v="Ndola"/>
    <s v="3rd"/>
    <m/>
    <s v="E-C "/>
    <x v="1"/>
    <n v="100"/>
    <s v=""/>
    <n v="-100"/>
    <x v="0"/>
    <s v=""/>
    <n v="-100"/>
    <x v="0"/>
    <n v="100"/>
    <s v=""/>
    <n v="-100"/>
    <x v="1"/>
    <s v="Tue"/>
    <s v="Ndola"/>
    <d v="1899-12-30T17:25:00"/>
    <s v="Fle"/>
    <s v="E-C  100"/>
    <n v="0"/>
    <n v="10"/>
    <n v="3"/>
    <s v="Ndola"/>
    <n v="100"/>
  </r>
  <r>
    <x v="45"/>
    <d v="1899-12-30T17:25:00"/>
    <x v="17"/>
    <m/>
    <n v="10"/>
    <n v="12"/>
    <s v="Persian Spirit"/>
    <s v="1st"/>
    <n v="5"/>
    <s v="E-C "/>
    <x v="1"/>
    <n v="100"/>
    <n v="500"/>
    <n v="400"/>
    <x v="4"/>
    <n v="250"/>
    <n v="200"/>
    <x v="0"/>
    <n v="50"/>
    <n v="250"/>
    <n v="200"/>
    <x v="1"/>
    <s v="Tue"/>
    <s v="Persian Spirit"/>
    <d v="1899-12-30T17:25:00"/>
    <s v="Fle"/>
    <s v="E-C  50"/>
    <n v="0"/>
    <n v="10"/>
    <n v="12"/>
    <s v="Persian Spirit"/>
    <n v="50"/>
  </r>
  <r>
    <x v="46"/>
    <d v="1899-12-30T13:00:00"/>
    <x v="17"/>
    <m/>
    <n v="1"/>
    <n v="13"/>
    <s v="House Of Lords"/>
    <m/>
    <m/>
    <s v="Nat"/>
    <x v="1"/>
    <n v="100"/>
    <s v=""/>
    <n v="-100"/>
    <x v="0"/>
    <s v=""/>
    <n v="-100"/>
    <x v="0"/>
    <n v="100"/>
    <s v=""/>
    <n v="-100"/>
    <x v="1"/>
    <s v="Thu"/>
    <s v="House Of Lords"/>
    <d v="1899-12-30T13:00:00"/>
    <s v="Fle"/>
    <s v="Nat 100"/>
    <n v="0"/>
    <n v="1"/>
    <n v="13"/>
    <s v="House Of Lords"/>
    <n v="100"/>
  </r>
  <r>
    <x v="46"/>
    <d v="1899-12-30T14:10:00"/>
    <x v="17"/>
    <m/>
    <n v="3"/>
    <n v="2"/>
    <s v="Verona Rose"/>
    <s v="1st"/>
    <n v="4"/>
    <s v="Nat"/>
    <x v="1"/>
    <n v="100"/>
    <n v="400"/>
    <n v="300"/>
    <x v="0"/>
    <n v="400"/>
    <n v="300"/>
    <x v="0"/>
    <n v="100"/>
    <n v="400"/>
    <n v="300"/>
    <x v="1"/>
    <s v="Thu"/>
    <s v="Verona Rose"/>
    <d v="1899-12-30T14:10:00"/>
    <s v="Fle"/>
    <s v="Nat 100"/>
    <n v="0"/>
    <n v="3"/>
    <n v="2"/>
    <s v="Verona Rose"/>
    <n v="100"/>
  </r>
  <r>
    <x v="46"/>
    <d v="1899-12-30T14:45:00"/>
    <x v="17"/>
    <m/>
    <n v="4"/>
    <n v="11"/>
    <s v="Shockletz"/>
    <m/>
    <m/>
    <s v="Nat"/>
    <x v="1"/>
    <n v="100"/>
    <s v=""/>
    <n v="-100"/>
    <x v="1"/>
    <s v=""/>
    <n v="-200"/>
    <x v="0"/>
    <n v="200"/>
    <s v=""/>
    <n v="-200"/>
    <x v="1"/>
    <s v="Thu"/>
    <s v="Shockletz"/>
    <d v="1899-12-30T14:45:00"/>
    <s v="Fle"/>
    <s v="Nat 200"/>
    <n v="0"/>
    <n v="4"/>
    <n v="11"/>
    <s v="Shockletz"/>
    <n v="200"/>
  </r>
  <r>
    <x v="46"/>
    <d v="1899-12-30T15:20:00"/>
    <x v="17"/>
    <m/>
    <n v="5"/>
    <n v="10"/>
    <s v="Enxuto"/>
    <m/>
    <m/>
    <s v="Nat"/>
    <x v="1"/>
    <n v="100"/>
    <s v=""/>
    <n v="-100"/>
    <x v="0"/>
    <s v=""/>
    <n v="-100"/>
    <x v="0"/>
    <n v="100"/>
    <s v=""/>
    <n v="-100"/>
    <x v="1"/>
    <s v="Thu"/>
    <s v="Enxuto"/>
    <d v="1899-12-30T15:20:00"/>
    <s v="Fle"/>
    <s v="Nat 100"/>
    <n v="0"/>
    <n v="5"/>
    <n v="10"/>
    <s v="Enxuto"/>
    <n v="100"/>
  </r>
  <r>
    <x v="46"/>
    <d v="1899-12-30T15:20:00"/>
    <x v="17"/>
    <m/>
    <n v="5"/>
    <n v="6"/>
    <s v="Oh Too Good"/>
    <m/>
    <m/>
    <s v="E-C "/>
    <x v="1"/>
    <n v="100"/>
    <s v=""/>
    <n v="-100"/>
    <x v="0"/>
    <s v=""/>
    <n v="-100"/>
    <x v="0"/>
    <n v="100"/>
    <s v=""/>
    <n v="-100"/>
    <x v="1"/>
    <s v="Thu"/>
    <s v="Oh Too Good"/>
    <d v="1899-12-30T15:20:00"/>
    <s v="Fle"/>
    <s v="E-C  100"/>
    <n v="0"/>
    <n v="5"/>
    <n v="6"/>
    <s v="Oh Too Good"/>
    <n v="100"/>
  </r>
  <r>
    <x v="46"/>
    <d v="1899-12-30T15:20:00"/>
    <x v="17"/>
    <m/>
    <n v="5"/>
    <n v="8"/>
    <s v="Poison Chalice"/>
    <s v="3rd"/>
    <m/>
    <s v="E-C "/>
    <x v="1"/>
    <n v="100"/>
    <s v=""/>
    <n v="-100"/>
    <x v="0"/>
    <s v=""/>
    <n v="-100"/>
    <x v="0"/>
    <n v="100"/>
    <s v=""/>
    <n v="-100"/>
    <x v="1"/>
    <s v="Thu"/>
    <s v="Poison Chalice"/>
    <d v="1899-12-30T15:20:00"/>
    <s v="Fle"/>
    <s v="E-C  100"/>
    <n v="0"/>
    <n v="5"/>
    <n v="8"/>
    <s v="Poison Chalice"/>
    <n v="100"/>
  </r>
  <r>
    <x v="46"/>
    <d v="1899-12-30T18:50:00"/>
    <x v="17"/>
    <m/>
    <n v="9"/>
    <n v="8"/>
    <s v="Major Share"/>
    <s v="2nd"/>
    <m/>
    <s v="E-C "/>
    <x v="1"/>
    <n v="100"/>
    <s v=""/>
    <n v="-100"/>
    <x v="4"/>
    <s v=""/>
    <n v="-50"/>
    <x v="0"/>
    <n v="50"/>
    <s v=""/>
    <n v="-50"/>
    <x v="1"/>
    <s v="Thu"/>
    <s v="Major Share"/>
    <d v="1899-12-30T18:50:00"/>
    <s v="Fle"/>
    <s v="E-C  50"/>
    <n v="0"/>
    <n v="9"/>
    <n v="8"/>
    <s v="Major Share"/>
    <n v="50"/>
  </r>
  <r>
    <x v="47"/>
    <d v="1899-12-30T12:32:00"/>
    <x v="4"/>
    <m/>
    <n v="1"/>
    <n v="4"/>
    <s v="Kinross Lane"/>
    <m/>
    <m/>
    <s v="Nat"/>
    <x v="2"/>
    <n v="100"/>
    <s v=""/>
    <n v="-100"/>
    <x v="0"/>
    <s v=""/>
    <n v="-100"/>
    <x v="0"/>
    <n v="100"/>
    <s v=""/>
    <n v="-100"/>
    <x v="1"/>
    <s v="Sat"/>
    <s v="Kinross Lane"/>
    <d v="1899-12-30T12:32:00"/>
    <s v="Eag"/>
    <s v="Nat 100"/>
    <n v="0"/>
    <n v="1"/>
    <n v="4"/>
    <s v="Kinross Lane"/>
    <n v="100"/>
  </r>
  <r>
    <x v="47"/>
    <d v="1899-12-30T13:15:00"/>
    <x v="17"/>
    <m/>
    <n v="2"/>
    <n v="2"/>
    <s v="Sabaj"/>
    <s v="1st"/>
    <n v="2.8"/>
    <s v="Nat"/>
    <x v="1"/>
    <n v="100"/>
    <n v="280"/>
    <n v="180"/>
    <x v="0"/>
    <n v="280"/>
    <n v="180"/>
    <x v="0"/>
    <n v="100"/>
    <n v="280"/>
    <n v="180"/>
    <x v="1"/>
    <s v="Sat"/>
    <s v="Sabaj"/>
    <d v="1899-12-30T13:15:00"/>
    <s v="Fle"/>
    <s v="Nat 100"/>
    <n v="0"/>
    <n v="2"/>
    <n v="2"/>
    <s v="Sabaj"/>
    <n v="100"/>
  </r>
  <r>
    <x v="47"/>
    <d v="1899-12-30T13:35:00"/>
    <x v="5"/>
    <m/>
    <n v="3"/>
    <n v="10"/>
    <s v="Presley"/>
    <m/>
    <m/>
    <s v="E-C "/>
    <x v="0"/>
    <n v="100"/>
    <s v=""/>
    <n v="-100"/>
    <x v="0"/>
    <s v=""/>
    <n v="-100"/>
    <x v="0"/>
    <n v="100"/>
    <s v=""/>
    <n v="-100"/>
    <x v="1"/>
    <s v="Sat"/>
    <s v="Presley"/>
    <d v="1899-12-30T13:35:00"/>
    <s v="Ros"/>
    <s v="E-C  100"/>
    <n v="0"/>
    <n v="3"/>
    <n v="10"/>
    <s v="Presley"/>
    <n v="100"/>
  </r>
  <r>
    <x v="47"/>
    <d v="1899-12-30T13:42:00"/>
    <x v="4"/>
    <m/>
    <n v="3"/>
    <n v="1"/>
    <s v="First Mission"/>
    <s v="2nd"/>
    <m/>
    <s v="Nat"/>
    <x v="2"/>
    <n v="100"/>
    <s v=""/>
    <n v="-100"/>
    <x v="0"/>
    <s v=""/>
    <n v="-100"/>
    <x v="0"/>
    <n v="100"/>
    <s v=""/>
    <n v="-100"/>
    <x v="1"/>
    <s v="Sat"/>
    <s v="First Mission"/>
    <d v="1899-12-30T13:42:00"/>
    <s v="Eag"/>
    <s v="Nat 100"/>
    <n v="0"/>
    <n v="3"/>
    <n v="1"/>
    <s v="First Mission"/>
    <n v="100"/>
  </r>
  <r>
    <x v="47"/>
    <d v="1899-12-30T13:50:00"/>
    <x v="17"/>
    <m/>
    <n v="3"/>
    <n v="15"/>
    <s v="Big Swinger"/>
    <s v="3rd"/>
    <m/>
    <s v="E-C "/>
    <x v="1"/>
    <n v="100"/>
    <s v=""/>
    <n v="-100"/>
    <x v="0"/>
    <s v=""/>
    <n v="-100"/>
    <x v="0"/>
    <n v="100"/>
    <s v=""/>
    <n v="-100"/>
    <x v="1"/>
    <s v="Sat"/>
    <s v="Big Swinger"/>
    <d v="1899-12-30T13:50:00"/>
    <s v="Fle"/>
    <s v="E-C  100"/>
    <n v="0"/>
    <n v="3"/>
    <n v="15"/>
    <s v="Big Swinger"/>
    <n v="100"/>
  </r>
  <r>
    <x v="47"/>
    <d v="1899-12-30T13:50:00"/>
    <x v="17"/>
    <m/>
    <n v="3"/>
    <n v="2"/>
    <s v="Nadal"/>
    <m/>
    <m/>
    <s v="Nat"/>
    <x v="1"/>
    <n v="100"/>
    <s v=""/>
    <n v="-100"/>
    <x v="0"/>
    <s v=""/>
    <n v="-100"/>
    <x v="0"/>
    <n v="100"/>
    <s v=""/>
    <n v="-100"/>
    <x v="1"/>
    <s v="Sat"/>
    <s v="Nadal"/>
    <d v="1899-12-30T13:50:00"/>
    <s v="Fle"/>
    <s v="Nat 100"/>
    <n v="0"/>
    <n v="3"/>
    <n v="2"/>
    <s v="Nadal"/>
    <n v="100"/>
  </r>
  <r>
    <x v="47"/>
    <d v="1899-12-30T14:10:00"/>
    <x v="5"/>
    <m/>
    <n v="4"/>
    <n v="1"/>
    <s v="Midnight Dynamite"/>
    <m/>
    <m/>
    <s v="E-C "/>
    <x v="0"/>
    <n v="100"/>
    <s v=""/>
    <n v="-100"/>
    <x v="3"/>
    <s v=""/>
    <n v="-150"/>
    <x v="0"/>
    <n v="150"/>
    <s v=""/>
    <n v="-150"/>
    <x v="1"/>
    <s v="Sat"/>
    <s v="Midnight Dynamite"/>
    <d v="1899-12-30T14:10:00"/>
    <s v="Ros"/>
    <s v="E-C  150"/>
    <n v="0"/>
    <n v="4"/>
    <n v="1"/>
    <s v="Midnight Dynamite"/>
    <n v="150"/>
  </r>
  <r>
    <x v="47"/>
    <d v="1899-12-30T14:22:00"/>
    <x v="4"/>
    <m/>
    <n v="4"/>
    <n v="5"/>
    <s v="Voracious"/>
    <m/>
    <m/>
    <s v="Nat"/>
    <x v="2"/>
    <n v="100"/>
    <s v=""/>
    <n v="-100"/>
    <x v="0"/>
    <s v=""/>
    <n v="-100"/>
    <x v="0"/>
    <n v="100"/>
    <s v=""/>
    <n v="-100"/>
    <x v="1"/>
    <s v="Sat"/>
    <s v="Voracious"/>
    <d v="1899-12-30T14:22:00"/>
    <s v="Eag"/>
    <s v="Nat 100"/>
    <n v="0"/>
    <n v="4"/>
    <n v="5"/>
    <s v="Voracious"/>
    <n v="100"/>
  </r>
  <r>
    <x v="47"/>
    <d v="1899-12-30T15:02:00"/>
    <x v="4"/>
    <m/>
    <n v="5"/>
    <n v="11"/>
    <s v="Lyles"/>
    <s v="1st"/>
    <n v="2.4"/>
    <s v="Nat"/>
    <x v="2"/>
    <n v="100"/>
    <n v="240"/>
    <n v="140"/>
    <x v="0"/>
    <n v="240"/>
    <n v="140"/>
    <x v="0"/>
    <n v="100"/>
    <n v="240"/>
    <n v="140"/>
    <x v="1"/>
    <s v="Sat"/>
    <s v="Lyles"/>
    <d v="1899-12-30T15:02:00"/>
    <s v="Eag"/>
    <s v="Nat 100"/>
    <n v="0"/>
    <n v="5"/>
    <n v="11"/>
    <s v="Lyles"/>
    <n v="100"/>
  </r>
  <r>
    <x v="47"/>
    <d v="1899-12-30T16:10:00"/>
    <x v="5"/>
    <m/>
    <n v="7"/>
    <n v="2"/>
    <s v="Miss Roumbini"/>
    <m/>
    <m/>
    <s v="Nat"/>
    <x v="0"/>
    <n v="100"/>
    <s v=""/>
    <n v="-100"/>
    <x v="3"/>
    <s v=""/>
    <n v="-150"/>
    <x v="1"/>
    <n v="175"/>
    <s v=""/>
    <n v="-175"/>
    <x v="1"/>
    <s v="Sat"/>
    <s v="Miss Roumbini"/>
    <d v="1899-12-30T16:10:00"/>
    <s v="Ros"/>
    <s v="Nat 150"/>
    <n v="0"/>
    <n v="7"/>
    <n v="2"/>
    <s v="Miss Roumbini"/>
    <s v=""/>
  </r>
  <r>
    <x v="47"/>
    <d v="1899-12-30T16:10:00"/>
    <x v="5"/>
    <m/>
    <n v="7"/>
    <n v="2"/>
    <s v="Miss Roumbini"/>
    <m/>
    <m/>
    <s v="E-C "/>
    <x v="0"/>
    <n v="100"/>
    <s v=""/>
    <n v="-100"/>
    <x v="1"/>
    <s v=""/>
    <n v="-200"/>
    <x v="0"/>
    <s v=""/>
    <s v=""/>
    <s v=""/>
    <x v="1"/>
    <s v="Sat"/>
    <s v="Miss Roumbini"/>
    <d v="1899-12-30T16:10:00"/>
    <s v="Ros"/>
    <s v="E-C  200"/>
    <n v="0"/>
    <n v="7"/>
    <n v="2"/>
    <s v="Miss Roumbini"/>
    <n v="200"/>
  </r>
  <r>
    <x v="47"/>
    <d v="1899-12-30T18:05:00"/>
    <x v="5"/>
    <m/>
    <n v="10"/>
    <n v="9"/>
    <s v="Frosty Girl"/>
    <s v="3rd"/>
    <m/>
    <s v="Nat"/>
    <x v="0"/>
    <n v="100"/>
    <s v=""/>
    <n v="-100"/>
    <x v="3"/>
    <s v=""/>
    <n v="-150"/>
    <x v="1"/>
    <n v="175"/>
    <s v=""/>
    <n v="-175"/>
    <x v="1"/>
    <s v="Sat"/>
    <s v="Frosty Girl"/>
    <d v="1899-12-30T18:05:00"/>
    <s v="Ros"/>
    <s v="Nat 150"/>
    <n v="0"/>
    <n v="10"/>
    <n v="9"/>
    <s v="Frosty Girl"/>
    <s v=""/>
  </r>
  <r>
    <x v="47"/>
    <d v="1899-12-30T18:05:00"/>
    <x v="5"/>
    <m/>
    <n v="10"/>
    <n v="9"/>
    <s v="Frosty Girl"/>
    <s v="3rd"/>
    <m/>
    <s v="E-C "/>
    <x v="0"/>
    <n v="100"/>
    <s v=""/>
    <n v="-100"/>
    <x v="1"/>
    <s v=""/>
    <n v="-200"/>
    <x v="0"/>
    <s v=""/>
    <s v=""/>
    <s v=""/>
    <x v="1"/>
    <s v="Sat"/>
    <s v="Frosty Girl"/>
    <d v="1899-12-30T18:05:00"/>
    <s v="Ros"/>
    <s v="E-C  200"/>
    <n v="0"/>
    <n v="10"/>
    <n v="9"/>
    <s v="Frosty Girl"/>
    <n v="200"/>
  </r>
  <r>
    <x v="47"/>
    <d v="1899-12-30T18:20:00"/>
    <x v="4"/>
    <m/>
    <n v="10"/>
    <n v="1"/>
    <s v="Epic Proportions"/>
    <s v="2nd"/>
    <m/>
    <s v="Nat"/>
    <x v="2"/>
    <n v="100"/>
    <s v=""/>
    <n v="-100"/>
    <x v="0"/>
    <s v=""/>
    <n v="-100"/>
    <x v="0"/>
    <n v="100"/>
    <s v=""/>
    <n v="-100"/>
    <x v="1"/>
    <s v="Sat"/>
    <s v="Epic Proportions"/>
    <d v="1899-12-30T18:20:00"/>
    <s v="Eag"/>
    <s v="Nat 100"/>
    <n v="0"/>
    <n v="10"/>
    <n v="1"/>
    <s v="Epic Proportions"/>
    <n v="100"/>
  </r>
  <r>
    <x v="48"/>
    <d v="1899-12-30T12:50:00"/>
    <x v="9"/>
    <m/>
    <n v="2"/>
    <n v="1"/>
    <s v="Black Run"/>
    <s v="1st"/>
    <n v="3.6"/>
    <s v="E-C "/>
    <x v="1"/>
    <n v="100"/>
    <n v="360"/>
    <n v="260"/>
    <x v="3"/>
    <n v="540"/>
    <n v="390"/>
    <x v="0"/>
    <n v="150"/>
    <n v="540"/>
    <n v="390"/>
    <x v="1"/>
    <s v="Sat"/>
    <s v="Black Run"/>
    <d v="1899-12-30T12:50:00"/>
    <s v="Cau"/>
    <s v="E-C  150"/>
    <n v="0"/>
    <n v="2"/>
    <n v="1"/>
    <s v="Black Run"/>
    <n v="150"/>
  </r>
  <r>
    <x v="48"/>
    <d v="1899-12-30T12:50:00"/>
    <x v="9"/>
    <m/>
    <n v="2"/>
    <n v="13"/>
    <s v="Hot Too Go"/>
    <m/>
    <m/>
    <s v="E-C "/>
    <x v="1"/>
    <n v="100"/>
    <s v=""/>
    <n v="-100"/>
    <x v="3"/>
    <s v=""/>
    <n v="-150"/>
    <x v="0"/>
    <n v="150"/>
    <s v=""/>
    <n v="-150"/>
    <x v="1"/>
    <s v="Sat"/>
    <s v="Hot Too Go"/>
    <d v="1899-12-30T12:50:00"/>
    <s v="Cau"/>
    <s v="E-C  150"/>
    <n v="0"/>
    <n v="2"/>
    <n v="13"/>
    <s v="Hot Too Go"/>
    <n v="150"/>
  </r>
  <r>
    <x v="48"/>
    <d v="1899-12-30T13:10:00"/>
    <x v="18"/>
    <m/>
    <n v="2"/>
    <n v="9"/>
    <s v="Strawberry Impact"/>
    <s v="3rd"/>
    <m/>
    <s v="Nat"/>
    <x v="0"/>
    <n v="100"/>
    <s v=""/>
    <n v="-100"/>
    <x v="3"/>
    <s v=""/>
    <n v="-150"/>
    <x v="1"/>
    <n v="175"/>
    <s v=""/>
    <n v="-175"/>
    <x v="1"/>
    <s v="Sat"/>
    <s v="Strawberry Impact"/>
    <d v="1899-12-30T13:10:00"/>
    <s v="New"/>
    <s v="Nat 150"/>
    <n v="0"/>
    <n v="2"/>
    <n v="9"/>
    <s v="Strawberry Impact"/>
    <s v=""/>
  </r>
  <r>
    <x v="48"/>
    <d v="1899-12-30T13:10:00"/>
    <x v="18"/>
    <m/>
    <n v="2"/>
    <n v="9"/>
    <s v="Strawberry Impact"/>
    <s v="3rd"/>
    <m/>
    <s v="E-C "/>
    <x v="0"/>
    <n v="100"/>
    <s v=""/>
    <n v="-100"/>
    <x v="1"/>
    <s v=""/>
    <n v="-200"/>
    <x v="0"/>
    <s v=""/>
    <s v=""/>
    <s v=""/>
    <x v="1"/>
    <s v="Sat"/>
    <s v="Strawberry Impact"/>
    <d v="1899-12-30T13:10:00"/>
    <s v="New"/>
    <s v="E-C  200"/>
    <n v="0"/>
    <n v="2"/>
    <n v="9"/>
    <s v="Strawberry Impact"/>
    <n v="200"/>
  </r>
  <r>
    <x v="48"/>
    <d v="1899-12-30T13:25:00"/>
    <x v="9"/>
    <m/>
    <n v="3"/>
    <n v="7"/>
    <s v="Nearing Liberty"/>
    <s v="2nd"/>
    <m/>
    <s v="Nat"/>
    <x v="1"/>
    <n v="100"/>
    <s v=""/>
    <n v="-100"/>
    <x v="0"/>
    <s v=""/>
    <n v="-100"/>
    <x v="0"/>
    <n v="100"/>
    <s v=""/>
    <n v="-100"/>
    <x v="1"/>
    <s v="Sat"/>
    <s v="Nearing Liberty"/>
    <d v="1899-12-30T13:25:00"/>
    <s v="Cau"/>
    <s v="Nat 100"/>
    <n v="0"/>
    <n v="3"/>
    <n v="7"/>
    <s v="Nearing Liberty"/>
    <n v="100"/>
  </r>
  <r>
    <x v="48"/>
    <d v="1899-12-30T14:00:00"/>
    <x v="9"/>
    <m/>
    <n v="4"/>
    <n v="4"/>
    <s v="Hedged"/>
    <s v="2nd"/>
    <m/>
    <s v="E-C "/>
    <x v="1"/>
    <n v="100"/>
    <s v=""/>
    <n v="-100"/>
    <x v="3"/>
    <s v=""/>
    <n v="-150"/>
    <x v="0"/>
    <n v="150"/>
    <s v=""/>
    <n v="-150"/>
    <x v="1"/>
    <s v="Sat"/>
    <s v="Hedged"/>
    <d v="1899-12-30T14:00:00"/>
    <s v="Cau"/>
    <s v="E-C  150"/>
    <n v="0"/>
    <n v="4"/>
    <n v="4"/>
    <s v="Hedged"/>
    <n v="150"/>
  </r>
  <r>
    <x v="48"/>
    <d v="1899-12-30T14:20:00"/>
    <x v="18"/>
    <m/>
    <n v="4"/>
    <n v="10"/>
    <s v="Maid Of Moolah"/>
    <s v="1st"/>
    <n v="3.2"/>
    <s v="E-C "/>
    <x v="0"/>
    <n v="100"/>
    <n v="320"/>
    <n v="220"/>
    <x v="6"/>
    <n v="448"/>
    <n v="308"/>
    <x v="0"/>
    <n v="140"/>
    <n v="448"/>
    <n v="308"/>
    <x v="1"/>
    <s v="Sat"/>
    <s v="Maid Of Moolah"/>
    <d v="1899-12-30T14:20:00"/>
    <s v="New"/>
    <s v="E-C  140"/>
    <n v="0"/>
    <n v="4"/>
    <n v="10"/>
    <s v="Maid Of Moolah"/>
    <n v="140"/>
  </r>
  <r>
    <x v="48"/>
    <d v="1899-12-30T14:20:00"/>
    <x v="18"/>
    <m/>
    <n v="4"/>
    <n v="5"/>
    <s v="Rubis Serve"/>
    <s v="3rd"/>
    <m/>
    <s v="Nat"/>
    <x v="0"/>
    <n v="100"/>
    <s v=""/>
    <n v="-100"/>
    <x v="3"/>
    <s v=""/>
    <n v="-150"/>
    <x v="0"/>
    <n v="150"/>
    <s v=""/>
    <n v="-150"/>
    <x v="1"/>
    <s v="Sat"/>
    <s v="Rubis Serve"/>
    <d v="1899-12-30T14:20:00"/>
    <s v="New"/>
    <s v="Nat 150"/>
    <n v="0"/>
    <n v="4"/>
    <n v="5"/>
    <s v="Rubis Serve"/>
    <n v="150"/>
  </r>
  <r>
    <x v="48"/>
    <d v="1899-12-30T14:35:00"/>
    <x v="9"/>
    <m/>
    <n v="5"/>
    <n v="7"/>
    <s v="Brave Miss"/>
    <m/>
    <m/>
    <s v="E-C "/>
    <x v="1"/>
    <n v="100"/>
    <s v=""/>
    <n v="-100"/>
    <x v="4"/>
    <s v=""/>
    <n v="-50"/>
    <x v="1"/>
    <n v="125"/>
    <s v=""/>
    <n v="-125"/>
    <x v="1"/>
    <s v="Sat"/>
    <s v="Brave Miss"/>
    <d v="1899-12-30T14:35:00"/>
    <s v="Cau"/>
    <s v="E-C  50"/>
    <n v="0"/>
    <n v="5"/>
    <n v="7"/>
    <s v="Brave Miss"/>
    <s v=""/>
  </r>
  <r>
    <x v="48"/>
    <d v="1899-12-30T14:35:00"/>
    <x v="9"/>
    <m/>
    <n v="5"/>
    <n v="7"/>
    <s v="Brave Miss"/>
    <m/>
    <m/>
    <s v="Nat"/>
    <x v="1"/>
    <n v="100"/>
    <s v=""/>
    <n v="-100"/>
    <x v="1"/>
    <s v=""/>
    <n v="-200"/>
    <x v="0"/>
    <s v=""/>
    <s v=""/>
    <s v=""/>
    <x v="1"/>
    <s v="Sat"/>
    <s v="Brave Miss"/>
    <d v="1899-12-30T14:35:00"/>
    <s v="Cau"/>
    <s v="Nat 200"/>
    <n v="0"/>
    <n v="5"/>
    <n v="7"/>
    <s v="Brave Miss"/>
    <n v="200"/>
  </r>
  <r>
    <x v="48"/>
    <d v="1899-12-30T14:55:00"/>
    <x v="18"/>
    <m/>
    <n v="5"/>
    <n v="4"/>
    <s v="Meridiana"/>
    <s v="1st"/>
    <n v="2.4500000000000002"/>
    <s v="E-C "/>
    <x v="0"/>
    <n v="100"/>
    <n v="245.00000000000003"/>
    <n v="145.00000000000003"/>
    <x v="6"/>
    <n v="343"/>
    <n v="203"/>
    <x v="0"/>
    <n v="140"/>
    <n v="343"/>
    <n v="203"/>
    <x v="1"/>
    <s v="Sat"/>
    <s v="Meridiana"/>
    <d v="1899-12-30T14:55:00"/>
    <s v="New"/>
    <s v="E-C  140"/>
    <n v="0"/>
    <n v="5"/>
    <n v="4"/>
    <s v="Meridiana"/>
    <n v="140"/>
  </r>
  <r>
    <x v="48"/>
    <d v="1899-12-30T14:55:00"/>
    <x v="18"/>
    <m/>
    <n v="5"/>
    <n v="8"/>
    <s v="Rotagilla"/>
    <s v="2nd"/>
    <m/>
    <s v="Nat"/>
    <x v="0"/>
    <n v="100"/>
    <s v=""/>
    <n v="-100"/>
    <x v="3"/>
    <s v=""/>
    <n v="-150"/>
    <x v="0"/>
    <n v="150"/>
    <s v=""/>
    <n v="-150"/>
    <x v="1"/>
    <s v="Sat"/>
    <s v="Rotagilla"/>
    <d v="1899-12-30T14:55:00"/>
    <s v="New"/>
    <s v="Nat 150"/>
    <n v="0"/>
    <n v="5"/>
    <n v="8"/>
    <s v="Rotagilla"/>
    <n v="150"/>
  </r>
  <r>
    <x v="48"/>
    <d v="1899-12-30T15:10:00"/>
    <x v="9"/>
    <m/>
    <n v="6"/>
    <n v="3"/>
    <s v="Pop Award"/>
    <m/>
    <m/>
    <s v="Nat"/>
    <x v="1"/>
    <n v="100"/>
    <s v=""/>
    <n v="-100"/>
    <x v="0"/>
    <s v=""/>
    <n v="-100"/>
    <x v="0"/>
    <n v="100"/>
    <s v=""/>
    <n v="-100"/>
    <x v="1"/>
    <s v="Sat"/>
    <s v="Pop Award"/>
    <d v="1899-12-30T15:10:00"/>
    <s v="Cau"/>
    <s v="Nat 100"/>
    <n v="0"/>
    <n v="6"/>
    <n v="3"/>
    <s v="Pop Award"/>
    <n v="100"/>
  </r>
  <r>
    <x v="48"/>
    <d v="1899-12-30T15:10:00"/>
    <x v="9"/>
    <m/>
    <n v="6"/>
    <n v="8"/>
    <s v="Vestas"/>
    <m/>
    <m/>
    <s v="E-C "/>
    <x v="1"/>
    <n v="100"/>
    <s v=""/>
    <n v="-100"/>
    <x v="0"/>
    <s v=""/>
    <n v="-100"/>
    <x v="0"/>
    <n v="100"/>
    <s v=""/>
    <n v="-100"/>
    <x v="1"/>
    <s v="Sat"/>
    <s v="Vestas"/>
    <d v="1899-12-30T15:10:00"/>
    <s v="Cau"/>
    <s v="E-C  100"/>
    <n v="0"/>
    <n v="6"/>
    <n v="8"/>
    <s v="Vestas"/>
    <n v="100"/>
  </r>
  <r>
    <x v="48"/>
    <d v="1899-12-30T16:45:00"/>
    <x v="18"/>
    <m/>
    <n v="8"/>
    <n v="16"/>
    <s v="Clear Thinking"/>
    <m/>
    <m/>
    <s v="E-C "/>
    <x v="0"/>
    <n v="100"/>
    <s v=""/>
    <n v="-100"/>
    <x v="0"/>
    <s v=""/>
    <n v="-100"/>
    <x v="0"/>
    <n v="100"/>
    <s v=""/>
    <n v="-100"/>
    <x v="1"/>
    <s v="Sat"/>
    <s v="Clear Thinking"/>
    <d v="1899-12-30T16:45:00"/>
    <s v="New"/>
    <s v="E-C  100"/>
    <n v="0"/>
    <n v="8"/>
    <n v="16"/>
    <s v="Clear Thinking"/>
    <n v="100"/>
  </r>
  <r>
    <x v="48"/>
    <d v="1899-12-30T17:20:00"/>
    <x v="18"/>
    <m/>
    <n v="9"/>
    <n v="6"/>
    <s v="Grand Pierro"/>
    <m/>
    <m/>
    <s v="E-C "/>
    <x v="0"/>
    <n v="100"/>
    <s v=""/>
    <n v="-100"/>
    <x v="0"/>
    <s v=""/>
    <n v="-100"/>
    <x v="0"/>
    <n v="100"/>
    <s v=""/>
    <n v="-100"/>
    <x v="1"/>
    <s v="Sat"/>
    <s v="Grand Pierro"/>
    <d v="1899-12-30T17:20:00"/>
    <s v="New"/>
    <s v="E-C  100"/>
    <n v="0"/>
    <n v="9"/>
    <n v="6"/>
    <s v="Grand Pierro"/>
    <n v="100"/>
  </r>
  <r>
    <x v="48"/>
    <d v="1899-12-30T17:40:00"/>
    <x v="9"/>
    <m/>
    <n v="10"/>
    <n v="7"/>
    <s v="Taken"/>
    <s v="1st"/>
    <n v="4.4000000000000004"/>
    <s v="E-C "/>
    <x v="1"/>
    <n v="100"/>
    <n v="440.00000000000006"/>
    <n v="340.00000000000006"/>
    <x v="0"/>
    <n v="440.00000000000006"/>
    <n v="340.00000000000006"/>
    <x v="0"/>
    <n v="100"/>
    <n v="440.00000000000006"/>
    <n v="340.00000000000006"/>
    <x v="1"/>
    <s v="Sat"/>
    <s v="Taken"/>
    <d v="1899-12-30T17:40:00"/>
    <s v="Cau"/>
    <s v="E-C  100"/>
    <n v="0"/>
    <n v="10"/>
    <n v="7"/>
    <s v="Taken"/>
    <n v="100"/>
  </r>
  <r>
    <x v="49"/>
    <d v="1899-12-30T14:00:00"/>
    <x v="19"/>
    <m/>
    <n v="4"/>
    <n v="7"/>
    <s v="Grid Girl"/>
    <s v="1st"/>
    <n v="4.8"/>
    <s v="E-C "/>
    <x v="1"/>
    <n v="100"/>
    <n v="480"/>
    <n v="380"/>
    <x v="0"/>
    <n v="480"/>
    <n v="380"/>
    <x v="0"/>
    <n v="100"/>
    <n v="480"/>
    <n v="380"/>
    <x v="1"/>
    <s v="Sat"/>
    <s v="Grid Girl"/>
    <d v="1899-12-30T14:00:00"/>
    <s v="Cra"/>
    <s v="E-C  100"/>
    <n v="0"/>
    <n v="4"/>
    <n v="7"/>
    <s v="Grid Girl"/>
    <n v="100"/>
  </r>
  <r>
    <x v="49"/>
    <d v="1899-12-30T14:55:00"/>
    <x v="20"/>
    <m/>
    <n v="5"/>
    <n v="1"/>
    <s v="Hurstville Zagreb"/>
    <m/>
    <m/>
    <s v="Nat"/>
    <x v="0"/>
    <n v="100"/>
    <s v=""/>
    <n v="-100"/>
    <x v="3"/>
    <s v=""/>
    <n v="-150"/>
    <x v="1"/>
    <n v="175"/>
    <s v=""/>
    <n v="-175"/>
    <x v="1"/>
    <s v="Sat"/>
    <s v="Hurstville Zagreb"/>
    <d v="1899-12-30T14:55:00"/>
    <s v="Kem"/>
    <s v="Nat 150"/>
    <n v="0"/>
    <n v="5"/>
    <n v="1"/>
    <s v="Hurstville Zagreb"/>
    <s v=""/>
  </r>
  <r>
    <x v="49"/>
    <d v="1899-12-30T14:55:00"/>
    <x v="20"/>
    <m/>
    <n v="5"/>
    <n v="1"/>
    <s v="Hurstville Zagreb"/>
    <m/>
    <m/>
    <s v="E-C "/>
    <x v="0"/>
    <n v="100"/>
    <s v=""/>
    <n v="-100"/>
    <x v="1"/>
    <s v=""/>
    <n v="-200"/>
    <x v="0"/>
    <s v=""/>
    <s v=""/>
    <s v=""/>
    <x v="1"/>
    <s v="Sat"/>
    <s v="Hurstville Zagreb"/>
    <d v="1899-12-30T14:55:00"/>
    <s v="Kem"/>
    <s v="E-C  200"/>
    <n v="0"/>
    <n v="5"/>
    <n v="1"/>
    <s v="Hurstville Zagreb"/>
    <n v="200"/>
  </r>
  <r>
    <x v="49"/>
    <d v="1899-12-30T15:10:00"/>
    <x v="19"/>
    <m/>
    <n v="5"/>
    <n v="8"/>
    <s v="Hurry Curry"/>
    <m/>
    <m/>
    <s v="E-C "/>
    <x v="1"/>
    <n v="100"/>
    <s v=""/>
    <n v="-100"/>
    <x v="0"/>
    <s v=""/>
    <n v="-100"/>
    <x v="0"/>
    <n v="100"/>
    <s v=""/>
    <n v="-100"/>
    <x v="1"/>
    <s v="Sat"/>
    <s v="Hurry Curry"/>
    <d v="1899-12-30T15:10:00"/>
    <s v="Cra"/>
    <s v="E-C  100"/>
    <n v="0"/>
    <n v="5"/>
    <n v="8"/>
    <s v="Hurry Curry"/>
    <n v="100"/>
  </r>
  <r>
    <x v="49"/>
    <d v="1899-12-30T15:10:00"/>
    <x v="19"/>
    <m/>
    <n v="5"/>
    <n v="5"/>
    <s v="Shockletz"/>
    <m/>
    <m/>
    <s v="E-C "/>
    <x v="1"/>
    <n v="100"/>
    <s v=""/>
    <n v="-100"/>
    <x v="0"/>
    <s v=""/>
    <n v="-100"/>
    <x v="0"/>
    <n v="100"/>
    <s v=""/>
    <n v="-100"/>
    <x v="1"/>
    <s v="Sat"/>
    <s v="Shockletz"/>
    <d v="1899-12-30T15:10:00"/>
    <s v="Cra"/>
    <s v="E-C  100"/>
    <n v="0"/>
    <n v="5"/>
    <n v="5"/>
    <s v="Shockletz"/>
    <n v="100"/>
  </r>
  <r>
    <x v="49"/>
    <d v="1899-12-30T15:45:00"/>
    <x v="19"/>
    <m/>
    <n v="7"/>
    <n v="1"/>
    <s v="Mytemptation"/>
    <m/>
    <m/>
    <s v="E-C "/>
    <x v="1"/>
    <n v="100"/>
    <s v=""/>
    <n v="-100"/>
    <x v="3"/>
    <s v=""/>
    <n v="-150"/>
    <x v="0"/>
    <n v="150"/>
    <s v=""/>
    <n v="-150"/>
    <x v="1"/>
    <s v="Sat"/>
    <s v="Mytemptation"/>
    <d v="1899-12-30T15:45:00"/>
    <s v="Cra"/>
    <s v="E-C  150"/>
    <n v="0"/>
    <n v="7"/>
    <n v="1"/>
    <s v="Mytemptation"/>
    <n v="150"/>
  </r>
  <r>
    <x v="49"/>
    <d v="1899-12-30T16:25:00"/>
    <x v="19"/>
    <m/>
    <n v="8"/>
    <n v="15"/>
    <s v="Sabaj"/>
    <s v="1st"/>
    <n v="3.4"/>
    <s v="E-C "/>
    <x v="1"/>
    <n v="100"/>
    <n v="340"/>
    <n v="240"/>
    <x v="3"/>
    <n v="510"/>
    <n v="360"/>
    <x v="0"/>
    <n v="150"/>
    <n v="510"/>
    <n v="360"/>
    <x v="1"/>
    <s v="Sat"/>
    <s v="Sabaj"/>
    <d v="1899-12-30T16:25:00"/>
    <s v="Cra"/>
    <s v="E-C  150"/>
    <n v="0"/>
    <n v="8"/>
    <n v="15"/>
    <s v="Sabaj"/>
    <n v="150"/>
  </r>
  <r>
    <x v="49"/>
    <d v="1899-12-30T17:40:00"/>
    <x v="19"/>
    <m/>
    <n v="10"/>
    <n v="5"/>
    <s v="Demojo"/>
    <m/>
    <m/>
    <s v="E-C "/>
    <x v="1"/>
    <n v="100"/>
    <s v=""/>
    <n v="-100"/>
    <x v="4"/>
    <s v=""/>
    <n v="-50"/>
    <x v="0"/>
    <n v="50"/>
    <s v=""/>
    <n v="-50"/>
    <x v="1"/>
    <s v="Sat"/>
    <s v="Demojo"/>
    <d v="1899-12-30T17:40:00"/>
    <s v="Cra"/>
    <s v="E-C  50"/>
    <n v="0"/>
    <n v="10"/>
    <n v="5"/>
    <s v="Demojo"/>
    <n v="50"/>
  </r>
  <r>
    <x v="49"/>
    <d v="1899-12-30T17:55:00"/>
    <x v="20"/>
    <m/>
    <n v="10"/>
    <n v="6"/>
    <s v="Midnight Dynamite"/>
    <s v="1st"/>
    <n v="3.7"/>
    <s v="E-C "/>
    <x v="0"/>
    <n v="100"/>
    <n v="370"/>
    <n v="270"/>
    <x v="0"/>
    <n v="370"/>
    <n v="270"/>
    <x v="0"/>
    <n v="100"/>
    <n v="370"/>
    <n v="270"/>
    <x v="1"/>
    <s v="Sat"/>
    <s v="Midnight Dynamite"/>
    <d v="1899-12-30T17:55:00"/>
    <s v="Kem"/>
    <s v="E-C  100"/>
    <n v="0"/>
    <n v="10"/>
    <n v="6"/>
    <s v="Midnight Dynamite"/>
    <n v="100"/>
  </r>
  <r>
    <x v="50"/>
    <d v="1899-12-30T12:20:00"/>
    <x v="9"/>
    <m/>
    <n v="1"/>
    <n v="8"/>
    <s v="Tikemyson"/>
    <s v="3rd"/>
    <m/>
    <s v="E-C "/>
    <x v="1"/>
    <n v="100"/>
    <s v=""/>
    <n v="-100"/>
    <x v="0"/>
    <s v=""/>
    <n v="-100"/>
    <x v="0"/>
    <n v="100"/>
    <s v=""/>
    <n v="-100"/>
    <x v="1"/>
    <s v="Sat"/>
    <s v="Tikemyson"/>
    <d v="1899-12-30T12:20:00"/>
    <s v="Cau"/>
    <s v="E-C  100"/>
    <n v="0"/>
    <n v="1"/>
    <n v="8"/>
    <s v="Tikemyson"/>
    <n v="100"/>
  </r>
  <r>
    <x v="50"/>
    <d v="1899-12-30T13:18:00"/>
    <x v="7"/>
    <m/>
    <n v="2"/>
    <n v="9"/>
    <s v="Amahnis Girl"/>
    <s v="2nd"/>
    <m/>
    <s v="Nat"/>
    <x v="2"/>
    <n v="100"/>
    <s v=""/>
    <n v="-100"/>
    <x v="0"/>
    <s v=""/>
    <n v="-100"/>
    <x v="0"/>
    <n v="100"/>
    <s v=""/>
    <n v="-100"/>
    <x v="1"/>
    <s v="Sat"/>
    <s v="Amahnis Girl"/>
    <d v="1899-12-30T13:18:00"/>
    <s v="Doo"/>
    <s v="Nat 100"/>
    <n v="0"/>
    <n v="2"/>
    <n v="9"/>
    <s v="Amahnis Girl"/>
    <n v="100"/>
  </r>
  <r>
    <x v="50"/>
    <d v="1899-12-30T14:28:00"/>
    <x v="7"/>
    <m/>
    <n v="4"/>
    <n v="10"/>
    <s v="Navyonthehighway"/>
    <s v="3rd"/>
    <m/>
    <s v="Nat"/>
    <x v="2"/>
    <n v="100"/>
    <s v=""/>
    <n v="-100"/>
    <x v="0"/>
    <s v=""/>
    <n v="-100"/>
    <x v="0"/>
    <n v="100"/>
    <s v=""/>
    <n v="-100"/>
    <x v="1"/>
    <s v="Sat"/>
    <s v="Navyonthehighway"/>
    <d v="1899-12-30T14:28:00"/>
    <s v="Doo"/>
    <s v="Nat 100"/>
    <n v="0"/>
    <n v="4"/>
    <n v="10"/>
    <s v="Navyonthehighway"/>
    <n v="100"/>
  </r>
  <r>
    <x v="50"/>
    <d v="1899-12-30T14:55:00"/>
    <x v="5"/>
    <m/>
    <n v="5"/>
    <n v="1"/>
    <s v="King'S Secret"/>
    <s v="Ntd"/>
    <m/>
    <s v="E-C "/>
    <x v="0"/>
    <n v="100"/>
    <s v=""/>
    <n v="-100"/>
    <x v="0"/>
    <s v=""/>
    <n v="-100"/>
    <x v="0"/>
    <n v="100"/>
    <s v=""/>
    <n v="-100"/>
    <x v="1"/>
    <s v="Sat"/>
    <s v="King'S Secret"/>
    <d v="1899-12-30T14:55:00"/>
    <s v="Ros"/>
    <s v="E-C  100"/>
    <n v="0"/>
    <n v="5"/>
    <n v="1"/>
    <s v="King'S Secret"/>
    <n v="100"/>
  </r>
  <r>
    <x v="50"/>
    <d v="1899-12-30T14:55:00"/>
    <x v="5"/>
    <m/>
    <n v="5"/>
    <n v="3"/>
    <s v="Lyles"/>
    <s v="1st"/>
    <n v="1.7"/>
    <s v="Nat"/>
    <x v="0"/>
    <n v="100"/>
    <n v="170"/>
    <n v="70"/>
    <x v="3"/>
    <n v="255"/>
    <n v="105"/>
    <x v="0"/>
    <n v="150"/>
    <n v="255"/>
    <n v="105"/>
    <x v="1"/>
    <s v="Sat"/>
    <s v="Lyles"/>
    <d v="1899-12-30T14:55:00"/>
    <s v="Ros"/>
    <s v="Nat 150"/>
    <n v="0"/>
    <n v="5"/>
    <n v="3"/>
    <s v="Lyles"/>
    <n v="150"/>
  </r>
  <r>
    <x v="50"/>
    <d v="1899-12-30T15:03:00"/>
    <x v="7"/>
    <m/>
    <n v="5"/>
    <n v="9"/>
    <s v="Balance The Books"/>
    <s v="1st"/>
    <n v="1.65"/>
    <s v="Nat"/>
    <x v="2"/>
    <n v="100"/>
    <n v="165"/>
    <n v="65"/>
    <x v="0"/>
    <n v="165"/>
    <n v="65"/>
    <x v="0"/>
    <n v="100"/>
    <n v="165"/>
    <n v="65"/>
    <x v="1"/>
    <s v="Sat"/>
    <s v="Balance The Books"/>
    <d v="1899-12-30T15:03:00"/>
    <s v="Doo"/>
    <s v="Nat 100"/>
    <n v="0"/>
    <n v="5"/>
    <n v="9"/>
    <s v="Balance The Books"/>
    <n v="100"/>
  </r>
  <r>
    <x v="50"/>
    <d v="1899-12-30T15:38:00"/>
    <x v="7"/>
    <m/>
    <n v="6"/>
    <n v="12"/>
    <s v="Now Is The Hour"/>
    <s v="2nd"/>
    <m/>
    <s v="Nat"/>
    <x v="2"/>
    <n v="100"/>
    <s v=""/>
    <n v="-100"/>
    <x v="0"/>
    <s v=""/>
    <n v="-100"/>
    <x v="0"/>
    <n v="100"/>
    <s v=""/>
    <n v="-100"/>
    <x v="1"/>
    <s v="Sat"/>
    <s v="Now Is The Hour"/>
    <d v="1899-12-30T15:38:00"/>
    <s v="Doo"/>
    <s v="Nat 100"/>
    <n v="0"/>
    <n v="6"/>
    <n v="12"/>
    <s v="Now Is The Hour"/>
    <n v="100"/>
  </r>
  <r>
    <x v="50"/>
    <d v="1899-12-30T15:45:00"/>
    <x v="9"/>
    <m/>
    <n v="7"/>
    <n v="5"/>
    <s v="Poison Chalice"/>
    <m/>
    <m/>
    <s v="E-C "/>
    <x v="1"/>
    <n v="100"/>
    <s v=""/>
    <n v="-100"/>
    <x v="1"/>
    <s v=""/>
    <n v="-200"/>
    <x v="1"/>
    <n v="200"/>
    <s v=""/>
    <n v="-200"/>
    <x v="1"/>
    <s v="Sat"/>
    <s v="Poison Chalice"/>
    <d v="1899-12-30T15:45:00"/>
    <s v="Cau"/>
    <s v="E-C  200"/>
    <n v="0"/>
    <n v="7"/>
    <n v="5"/>
    <s v="Poison Chalice"/>
    <s v=""/>
  </r>
  <r>
    <x v="50"/>
    <d v="1899-12-30T15:45:00"/>
    <x v="9"/>
    <m/>
    <n v="7"/>
    <n v="5"/>
    <s v="Poison Chalice"/>
    <m/>
    <m/>
    <s v="Nat"/>
    <x v="1"/>
    <n v="100"/>
    <s v=""/>
    <n v="-100"/>
    <x v="1"/>
    <s v=""/>
    <n v="-200"/>
    <x v="0"/>
    <s v=""/>
    <s v=""/>
    <s v=""/>
    <x v="1"/>
    <s v="Sat"/>
    <s v="Poison Chalice"/>
    <d v="1899-12-30T15:45:00"/>
    <s v="Cau"/>
    <s v="Nat 200"/>
    <n v="0"/>
    <n v="7"/>
    <n v="5"/>
    <s v="Poison Chalice"/>
    <n v="200"/>
  </r>
  <r>
    <x v="50"/>
    <d v="1899-12-30T16:25:00"/>
    <x v="9"/>
    <m/>
    <n v="8"/>
    <n v="14"/>
    <s v="She'S A Hustler"/>
    <s v="1st"/>
    <n v="3.1"/>
    <s v="E-C "/>
    <x v="1"/>
    <n v="100"/>
    <n v="310"/>
    <n v="210"/>
    <x v="3"/>
    <n v="465"/>
    <n v="315"/>
    <x v="0"/>
    <n v="150"/>
    <n v="465"/>
    <n v="315"/>
    <x v="1"/>
    <s v="Sat"/>
    <s v="She'S A Hustler"/>
    <d v="1899-12-30T16:25:00"/>
    <s v="Cau"/>
    <s v="E-C  150"/>
    <n v="0"/>
    <n v="8"/>
    <n v="14"/>
    <s v="She'S A Hustler"/>
    <n v="150"/>
  </r>
  <r>
    <x v="50"/>
    <d v="1899-12-30T17:05:00"/>
    <x v="9"/>
    <m/>
    <n v="9"/>
    <n v="6"/>
    <s v="Boston Rocks"/>
    <s v="2nd"/>
    <m/>
    <s v="E-C "/>
    <x v="1"/>
    <n v="100"/>
    <s v=""/>
    <n v="-100"/>
    <x v="5"/>
    <s v=""/>
    <n v="-160"/>
    <x v="0"/>
    <n v="160"/>
    <s v=""/>
    <n v="-160"/>
    <x v="1"/>
    <s v="Sat"/>
    <s v="Boston Rocks"/>
    <d v="1899-12-30T17:05:00"/>
    <s v="Cau"/>
    <s v="E-C  160"/>
    <n v="0"/>
    <n v="9"/>
    <n v="6"/>
    <s v="Boston Rocks"/>
    <n v="160"/>
  </r>
  <r>
    <x v="50"/>
    <d v="1899-12-30T17:05:00"/>
    <x v="9"/>
    <m/>
    <n v="9"/>
    <n v="10"/>
    <s v="Grand Larceny"/>
    <m/>
    <m/>
    <s v="E-C "/>
    <x v="1"/>
    <n v="100"/>
    <s v=""/>
    <n v="-100"/>
    <x v="5"/>
    <s v=""/>
    <n v="-160"/>
    <x v="1"/>
    <n v="180"/>
    <s v=""/>
    <n v="-180"/>
    <x v="1"/>
    <s v="Sat"/>
    <s v="Grand Larceny"/>
    <d v="1899-12-30T17:05:00"/>
    <s v="Cau"/>
    <s v="E-C  160"/>
    <n v="0"/>
    <n v="9"/>
    <n v="10"/>
    <s v="Grand Larceny"/>
    <s v=""/>
  </r>
  <r>
    <x v="50"/>
    <d v="1899-12-30T17:05:00"/>
    <x v="9"/>
    <m/>
    <n v="9"/>
    <n v="10"/>
    <s v="Grand Larceny"/>
    <m/>
    <m/>
    <s v="Nat"/>
    <x v="1"/>
    <n v="100"/>
    <s v=""/>
    <n v="-100"/>
    <x v="1"/>
    <s v=""/>
    <n v="-200"/>
    <x v="0"/>
    <s v=""/>
    <s v=""/>
    <s v=""/>
    <x v="1"/>
    <s v="Sat"/>
    <s v="Grand Larceny"/>
    <d v="1899-12-30T17:05:00"/>
    <s v="Cau"/>
    <s v="Nat 200"/>
    <n v="0"/>
    <n v="9"/>
    <n v="10"/>
    <s v="Grand Larceny"/>
    <n v="200"/>
  </r>
  <r>
    <x v="50"/>
    <d v="1899-12-30T17:32:00"/>
    <x v="7"/>
    <m/>
    <n v="9"/>
    <n v="11"/>
    <s v="Voracious"/>
    <m/>
    <m/>
    <s v="Nat"/>
    <x v="2"/>
    <n v="100"/>
    <s v=""/>
    <n v="-100"/>
    <x v="0"/>
    <s v=""/>
    <n v="-100"/>
    <x v="0"/>
    <n v="100"/>
    <s v=""/>
    <n v="-100"/>
    <x v="1"/>
    <s v="Sat"/>
    <s v="Voracious"/>
    <d v="1899-12-30T17:32:00"/>
    <s v="Doo"/>
    <s v="Nat 100"/>
    <n v="0"/>
    <n v="9"/>
    <n v="11"/>
    <s v="Voracious"/>
    <n v="100"/>
  </r>
  <r>
    <x v="50"/>
    <d v="1899-12-30T18:10:00"/>
    <x v="7"/>
    <m/>
    <n v="10"/>
    <n v="19"/>
    <s v="Bossed Up"/>
    <s v="1st"/>
    <n v="2.8"/>
    <s v="Nat"/>
    <x v="2"/>
    <n v="100"/>
    <n v="280"/>
    <n v="180"/>
    <x v="0"/>
    <n v="280"/>
    <n v="180"/>
    <x v="0"/>
    <n v="100"/>
    <n v="280"/>
    <n v="180"/>
    <x v="1"/>
    <s v="Sat"/>
    <s v="Bossed Up"/>
    <d v="1899-12-30T18:10:00"/>
    <s v="Doo"/>
    <s v="Nat 100"/>
    <n v="0"/>
    <n v="10"/>
    <n v="19"/>
    <s v="Bossed Up"/>
    <n v="100"/>
  </r>
  <r>
    <x v="51"/>
    <d v="1899-12-30T12:20:00"/>
    <x v="21"/>
    <m/>
    <n v="1"/>
    <n v="2"/>
    <s v="Maldini"/>
    <m/>
    <m/>
    <s v="Nat"/>
    <x v="1"/>
    <n v="100"/>
    <s v=""/>
    <n v="-100"/>
    <x v="3"/>
    <s v=""/>
    <n v="-150"/>
    <x v="0"/>
    <n v="150"/>
    <s v=""/>
    <n v="-150"/>
    <x v="1"/>
    <s v="Sat"/>
    <s v="Maldini"/>
    <d v="1899-12-30T12:20:00"/>
    <s v="Bal"/>
    <s v="Nat 150"/>
    <n v="0"/>
    <n v="1"/>
    <n v="2"/>
    <s v="Maldini"/>
    <n v="150"/>
  </r>
  <r>
    <x v="51"/>
    <d v="1899-12-30T13:16:00"/>
    <x v="7"/>
    <m/>
    <n v="1"/>
    <n v="9"/>
    <s v="The Irish"/>
    <m/>
    <m/>
    <s v="Nat"/>
    <x v="2"/>
    <n v="100"/>
    <s v=""/>
    <n v="-100"/>
    <x v="0"/>
    <s v=""/>
    <n v="-100"/>
    <x v="0"/>
    <n v="100"/>
    <s v=""/>
    <n v="-100"/>
    <x v="1"/>
    <s v="Sat"/>
    <s v="The Irish"/>
    <d v="1899-12-30T13:16:00"/>
    <s v="Doo"/>
    <s v="Nat 100"/>
    <n v="0"/>
    <n v="1"/>
    <n v="9"/>
    <s v="The Irish"/>
    <n v="100"/>
  </r>
  <r>
    <x v="51"/>
    <d v="1899-12-30T13:25:00"/>
    <x v="22"/>
    <m/>
    <n v="3"/>
    <n v="1"/>
    <s v="Harry'S Yacht"/>
    <s v="2nd"/>
    <m/>
    <s v="E-C "/>
    <x v="1"/>
    <n v="100"/>
    <s v=""/>
    <n v="-100"/>
    <x v="3"/>
    <s v=""/>
    <n v="-150"/>
    <x v="0"/>
    <n v="150"/>
    <s v=""/>
    <n v="-150"/>
    <x v="1"/>
    <s v="Sat"/>
    <s v="Harry'S Yacht"/>
    <d v="1899-12-30T13:25:00"/>
    <s v="Bal"/>
    <s v="E-C  150"/>
    <n v="0"/>
    <n v="3"/>
    <n v="1"/>
    <s v="Harry'S Yacht"/>
    <n v="150"/>
  </r>
  <r>
    <x v="51"/>
    <d v="1899-12-30T15:03:00"/>
    <x v="7"/>
    <m/>
    <n v="4"/>
    <n v="4"/>
    <s v="Blazen Boots"/>
    <s v="2nd"/>
    <m/>
    <s v="Nat"/>
    <x v="2"/>
    <n v="100"/>
    <s v=""/>
    <n v="-100"/>
    <x v="0"/>
    <s v=""/>
    <n v="-100"/>
    <x v="0"/>
    <n v="100"/>
    <s v=""/>
    <n v="-100"/>
    <x v="1"/>
    <s v="Sat"/>
    <s v="Blazen Boots"/>
    <d v="1899-12-30T15:03:00"/>
    <s v="Doo"/>
    <s v="Nat 100"/>
    <n v="0"/>
    <n v="4"/>
    <n v="4"/>
    <s v="Blazen Boots"/>
    <n v="100"/>
  </r>
  <r>
    <x v="51"/>
    <d v="1899-12-30T15:45:00"/>
    <x v="21"/>
    <m/>
    <n v="7"/>
    <n v="3"/>
    <s v="Major Share"/>
    <m/>
    <m/>
    <s v="E-C "/>
    <x v="1"/>
    <n v="100"/>
    <s v=""/>
    <n v="-100"/>
    <x v="1"/>
    <s v=""/>
    <n v="-200"/>
    <x v="0"/>
    <n v="200"/>
    <s v=""/>
    <n v="-200"/>
    <x v="1"/>
    <s v="Sat"/>
    <s v="Major Share"/>
    <d v="1899-12-30T15:45:00"/>
    <s v="Bal"/>
    <s v="E-C  200"/>
    <n v="0"/>
    <n v="7"/>
    <n v="3"/>
    <s v="Major Share"/>
    <n v="200"/>
  </r>
  <r>
    <x v="51"/>
    <d v="1899-12-30T15:45:00"/>
    <x v="21"/>
    <m/>
    <n v="7"/>
    <n v="10"/>
    <s v="South Of India"/>
    <s v="1st"/>
    <n v="3.6"/>
    <s v="E-C "/>
    <x v="1"/>
    <n v="100"/>
    <n v="360"/>
    <n v="260"/>
    <x v="0"/>
    <n v="360"/>
    <n v="260"/>
    <x v="1"/>
    <n v="150"/>
    <n v="540"/>
    <n v="390"/>
    <x v="1"/>
    <s v="Sat"/>
    <s v="South Of India"/>
    <d v="1899-12-30T15:45:00"/>
    <s v="Bal"/>
    <s v="E-C  100"/>
    <n v="0"/>
    <n v="7"/>
    <n v="10"/>
    <s v="South Of India"/>
    <s v=""/>
  </r>
  <r>
    <x v="51"/>
    <d v="1899-12-30T15:45:00"/>
    <x v="21"/>
    <m/>
    <n v="7"/>
    <n v="10"/>
    <s v="South Of India"/>
    <s v="1st"/>
    <n v="3.6"/>
    <s v="Nat"/>
    <x v="1"/>
    <n v="100"/>
    <n v="360"/>
    <n v="260"/>
    <x v="1"/>
    <n v="720"/>
    <n v="520"/>
    <x v="0"/>
    <s v=""/>
    <s v=""/>
    <s v=""/>
    <x v="1"/>
    <s v="Sat"/>
    <s v="South Of India"/>
    <d v="1899-12-30T15:45:00"/>
    <s v="Bal"/>
    <s v="Nat 200"/>
    <n v="0"/>
    <n v="7"/>
    <n v="10"/>
    <s v="South Of India"/>
    <n v="200"/>
  </r>
  <r>
    <x v="51"/>
    <d v="1899-12-30T17:32:00"/>
    <x v="7"/>
    <m/>
    <n v="8"/>
    <n v="10"/>
    <s v="Epic Proportions"/>
    <m/>
    <m/>
    <s v="Nat"/>
    <x v="2"/>
    <n v="100"/>
    <s v=""/>
    <n v="-100"/>
    <x v="0"/>
    <s v=""/>
    <n v="-100"/>
    <x v="0"/>
    <n v="100"/>
    <s v=""/>
    <n v="-100"/>
    <x v="1"/>
    <s v="Sat"/>
    <s v="Epic Proportions"/>
    <d v="1899-12-30T17:32:00"/>
    <s v="Doo"/>
    <s v="Nat 100"/>
    <n v="0"/>
    <n v="8"/>
    <n v="10"/>
    <s v="Epic Proportions"/>
    <n v="100"/>
  </r>
  <r>
    <x v="52"/>
    <d v="1899-12-30T12:15:00"/>
    <x v="5"/>
    <m/>
    <n v="1"/>
    <n v="4"/>
    <s v="Cape Byron"/>
    <s v="2nd"/>
    <m/>
    <s v="E-C "/>
    <x v="0"/>
    <n v="100"/>
    <s v=""/>
    <n v="-100"/>
    <x v="0"/>
    <s v=""/>
    <n v="-100"/>
    <x v="0"/>
    <n v="100"/>
    <s v=""/>
    <n v="-100"/>
    <x v="1"/>
    <s v="Sun"/>
    <s v="Cape Byron"/>
    <d v="1899-12-30T12:15:00"/>
    <s v="Ros"/>
    <s v="E-C  100"/>
    <n v="0"/>
    <n v="1"/>
    <n v="4"/>
    <s v="Cape Byron"/>
    <n v="100"/>
  </r>
  <r>
    <x v="52"/>
    <d v="1899-12-30T14:00:00"/>
    <x v="5"/>
    <m/>
    <n v="4"/>
    <n v="2"/>
    <s v="Dark Simba"/>
    <m/>
    <m/>
    <s v="Nat"/>
    <x v="0"/>
    <n v="100"/>
    <s v=""/>
    <n v="-100"/>
    <x v="3"/>
    <s v=""/>
    <n v="-150"/>
    <x v="0"/>
    <n v="150"/>
    <s v=""/>
    <n v="-150"/>
    <x v="1"/>
    <s v="Sun"/>
    <s v="Dark Simba"/>
    <d v="1899-12-30T14:00:00"/>
    <s v="Ros"/>
    <s v="Nat 150"/>
    <n v="0"/>
    <n v="4"/>
    <n v="2"/>
    <s v="Dark Simba"/>
    <n v="150"/>
  </r>
  <r>
    <x v="52"/>
    <d v="1899-12-30T15:10:00"/>
    <x v="5"/>
    <m/>
    <n v="6"/>
    <n v="6"/>
    <s v="Hawker Hall"/>
    <s v="1st"/>
    <n v="2.4500000000000002"/>
    <s v="E-C "/>
    <x v="0"/>
    <n v="100"/>
    <n v="245.00000000000003"/>
    <n v="145.00000000000003"/>
    <x v="3"/>
    <n v="367.5"/>
    <n v="217.5"/>
    <x v="0"/>
    <n v="150"/>
    <n v="367.5"/>
    <n v="217.5"/>
    <x v="1"/>
    <s v="Sun"/>
    <s v="Hawker Hall"/>
    <d v="1899-12-30T15:10:00"/>
    <s v="Ros"/>
    <s v="E-C  150"/>
    <n v="0"/>
    <n v="6"/>
    <n v="6"/>
    <s v="Hawker Hall"/>
    <n v="150"/>
  </r>
  <r>
    <x v="52"/>
    <d v="1899-12-30T17:00:00"/>
    <x v="5"/>
    <m/>
    <n v="9"/>
    <n v="4"/>
    <s v="Hurstville Zagreb"/>
    <m/>
    <m/>
    <s v="E-C "/>
    <x v="0"/>
    <n v="100"/>
    <s v=""/>
    <n v="-100"/>
    <x v="3"/>
    <s v=""/>
    <n v="-150"/>
    <x v="0"/>
    <n v="150"/>
    <s v=""/>
    <n v="-150"/>
    <x v="1"/>
    <s v="Sun"/>
    <s v="Hurstville Zagreb"/>
    <d v="1899-12-30T17:00:00"/>
    <s v="Ros"/>
    <s v="E-C  150"/>
    <n v="0"/>
    <n v="9"/>
    <n v="4"/>
    <s v="Hurstville Zagreb"/>
    <n v="150"/>
  </r>
  <r>
    <x v="52"/>
    <d v="1899-12-30T17:40:00"/>
    <x v="5"/>
    <m/>
    <n v="10"/>
    <n v="13"/>
    <s v="Applaud"/>
    <s v="2nd"/>
    <m/>
    <s v="Nat"/>
    <x v="0"/>
    <n v="100"/>
    <s v=""/>
    <n v="-100"/>
    <x v="3"/>
    <s v=""/>
    <n v="-150"/>
    <x v="0"/>
    <n v="150"/>
    <s v=""/>
    <n v="-150"/>
    <x v="1"/>
    <s v="Sun"/>
    <s v="Applaud"/>
    <d v="1899-12-30T17:40:00"/>
    <s v="Ros"/>
    <s v="Nat 150"/>
    <n v="0"/>
    <n v="10"/>
    <n v="13"/>
    <s v="Applaud"/>
    <n v="150"/>
  </r>
  <r>
    <x v="53"/>
    <d v="1899-12-30T12:30:00"/>
    <x v="0"/>
    <m/>
    <n v="1"/>
    <n v="9"/>
    <s v="Waku Waku"/>
    <m/>
    <m/>
    <s v="Nat"/>
    <x v="0"/>
    <n v="100"/>
    <s v=""/>
    <n v="-100"/>
    <x v="3"/>
    <s v=""/>
    <n v="-150"/>
    <x v="0"/>
    <n v="150"/>
    <s v=""/>
    <n v="-150"/>
    <x v="1"/>
    <s v="Sat"/>
    <s v="Waku Waku"/>
    <d v="1899-12-30T12:30:00"/>
    <s v="Ran"/>
    <s v="Nat 150"/>
    <n v="0"/>
    <n v="1"/>
    <n v="9"/>
    <s v="Waku Waku"/>
    <n v="150"/>
  </r>
  <r>
    <x v="53"/>
    <d v="1899-12-30T13:20:00"/>
    <x v="23"/>
    <m/>
    <n v="4.8"/>
    <n v="3"/>
    <s v="I Only Wish"/>
    <s v="2nd"/>
    <m/>
    <s v="E-C "/>
    <x v="1"/>
    <n v="100"/>
    <s v=""/>
    <n v="-100"/>
    <x v="2"/>
    <s v=""/>
    <n v="-120"/>
    <x v="0"/>
    <n v="120"/>
    <s v=""/>
    <n v="-120"/>
    <x v="1"/>
    <s v="Sat"/>
    <s v="I Only Wish"/>
    <d v="1899-12-30T13:20:00"/>
    <s v="Pak"/>
    <s v="E-C  120"/>
    <n v="0"/>
    <n v="4.8"/>
    <n v="3"/>
    <s v="I Only Wish"/>
    <n v="120"/>
  </r>
  <r>
    <x v="53"/>
    <d v="1899-12-30T13:20:00"/>
    <x v="23"/>
    <m/>
    <n v="2.6"/>
    <n v="3"/>
    <s v="Jenni Gone Bonkers"/>
    <s v="1st"/>
    <n v="2.6"/>
    <s v="E-C "/>
    <x v="1"/>
    <n v="100"/>
    <n v="260"/>
    <n v="160"/>
    <x v="0"/>
    <n v="260"/>
    <n v="160"/>
    <x v="0"/>
    <n v="100"/>
    <n v="260"/>
    <n v="160"/>
    <x v="1"/>
    <s v="Sat"/>
    <s v="Jenni Gone Bonkers"/>
    <d v="1899-12-30T13:20:00"/>
    <s v="Pak"/>
    <s v="E-C  100"/>
    <n v="0"/>
    <n v="2.6"/>
    <n v="3"/>
    <s v="Jenni Gone Bonkers"/>
    <n v="100"/>
  </r>
  <r>
    <x v="53"/>
    <d v="1899-12-30T14:15:00"/>
    <x v="0"/>
    <m/>
    <n v="2.8"/>
    <n v="4"/>
    <s v="Snack Bar"/>
    <s v="2nd"/>
    <m/>
    <s v="E-C "/>
    <x v="0"/>
    <n v="100"/>
    <s v=""/>
    <n v="-100"/>
    <x v="3"/>
    <s v=""/>
    <n v="-150"/>
    <x v="0"/>
    <n v="150"/>
    <s v=""/>
    <n v="-150"/>
    <x v="1"/>
    <s v="Sat"/>
    <s v="Snack Bar"/>
    <d v="1899-12-30T14:15:00"/>
    <s v="Ran"/>
    <s v="E-C  150"/>
    <n v="0"/>
    <n v="2.8"/>
    <n v="4"/>
    <s v="Snack Bar"/>
    <n v="150"/>
  </r>
  <r>
    <x v="53"/>
    <d v="1899-12-30T14:58:00"/>
    <x v="4"/>
    <m/>
    <n v="4"/>
    <n v="7"/>
    <s v="Barberry Spur"/>
    <m/>
    <m/>
    <s v="Nat"/>
    <x v="2"/>
    <n v="100"/>
    <s v=""/>
    <n v="-100"/>
    <x v="0"/>
    <s v=""/>
    <n v="-100"/>
    <x v="0"/>
    <n v="100"/>
    <s v=""/>
    <n v="-100"/>
    <x v="1"/>
    <s v="Sat"/>
    <s v="Barberry Spur"/>
    <d v="1899-12-30T14:58:00"/>
    <s v="Eag"/>
    <s v="Nat 100"/>
    <n v="0"/>
    <n v="4"/>
    <n v="7"/>
    <s v="Barberry Spur"/>
    <n v="100"/>
  </r>
  <r>
    <x v="53"/>
    <d v="1899-12-30T15:05:00"/>
    <x v="23"/>
    <m/>
    <n v="11"/>
    <n v="6"/>
    <s v="Hiyaam Proud"/>
    <s v="2nd"/>
    <m/>
    <s v="E-C "/>
    <x v="1"/>
    <n v="100"/>
    <s v=""/>
    <n v="-100"/>
    <x v="4"/>
    <s v=""/>
    <n v="-50"/>
    <x v="0"/>
    <n v="50"/>
    <s v=""/>
    <n v="-50"/>
    <x v="1"/>
    <s v="Sat"/>
    <s v="Hiyaam Proud"/>
    <d v="1899-12-30T15:05:00"/>
    <s v="Pak"/>
    <s v="E-C  50"/>
    <n v="0"/>
    <n v="11"/>
    <n v="6"/>
    <s v="Hiyaam Proud"/>
    <n v="50"/>
  </r>
  <r>
    <x v="53"/>
    <d v="1899-12-30T15:37:00"/>
    <x v="4"/>
    <m/>
    <n v="5"/>
    <n v="16"/>
    <s v="Balance The Books"/>
    <m/>
    <m/>
    <s v="Nat"/>
    <x v="2"/>
    <n v="100"/>
    <s v=""/>
    <n v="-100"/>
    <x v="0"/>
    <s v=""/>
    <n v="-100"/>
    <x v="0"/>
    <n v="100"/>
    <s v=""/>
    <n v="-100"/>
    <x v="1"/>
    <s v="Sat"/>
    <s v="Balance The Books"/>
    <d v="1899-12-30T15:37:00"/>
    <s v="Eag"/>
    <s v="Nat 100"/>
    <n v="0"/>
    <n v="5"/>
    <n v="16"/>
    <s v="Balance The Books"/>
    <n v="100"/>
  </r>
  <r>
    <x v="53"/>
    <d v="1899-12-30T15:45:00"/>
    <x v="23"/>
    <m/>
    <n v="4"/>
    <n v="7"/>
    <s v="Skippers Canyon"/>
    <m/>
    <m/>
    <s v="E-C "/>
    <x v="1"/>
    <n v="100"/>
    <s v=""/>
    <n v="-100"/>
    <x v="3"/>
    <s v=""/>
    <n v="-150"/>
    <x v="0"/>
    <n v="150"/>
    <s v=""/>
    <n v="-150"/>
    <x v="1"/>
    <s v="Sat"/>
    <s v="Skippers Canyon"/>
    <d v="1899-12-30T15:45:00"/>
    <s v="Pak"/>
    <s v="E-C  150"/>
    <n v="0"/>
    <n v="4"/>
    <n v="7"/>
    <s v="Skippers Canyon"/>
    <n v="150"/>
  </r>
  <r>
    <x v="53"/>
    <d v="1899-12-30T16:25:00"/>
    <x v="23"/>
    <m/>
    <n v="13"/>
    <n v="8"/>
    <s v="Warnie"/>
    <s v="1st"/>
    <n v="13"/>
    <s v="E-C "/>
    <x v="1"/>
    <n v="100"/>
    <n v="1300"/>
    <n v="1200"/>
    <x v="4"/>
    <n v="650"/>
    <n v="600"/>
    <x v="0"/>
    <n v="50"/>
    <n v="650"/>
    <n v="600"/>
    <x v="1"/>
    <s v="Sat"/>
    <s v="Warnie"/>
    <d v="1899-12-30T16:25:00"/>
    <s v="Pak"/>
    <s v="E-C  50"/>
    <n v="0"/>
    <n v="13"/>
    <n v="8"/>
    <s v="Warnie"/>
    <n v="50"/>
  </r>
  <r>
    <x v="53"/>
    <d v="1899-12-30T17:05:00"/>
    <x v="23"/>
    <m/>
    <n v="4.8"/>
    <n v="9"/>
    <s v="Ndola"/>
    <m/>
    <m/>
    <s v="E-C "/>
    <x v="1"/>
    <n v="100"/>
    <s v=""/>
    <n v="-100"/>
    <x v="0"/>
    <s v=""/>
    <n v="-100"/>
    <x v="0"/>
    <n v="100"/>
    <s v=""/>
    <n v="-100"/>
    <x v="1"/>
    <s v="Sat"/>
    <s v="Ndola"/>
    <d v="1899-12-30T17:05:00"/>
    <s v="Pak"/>
    <s v="E-C  100"/>
    <n v="0"/>
    <n v="4.8"/>
    <n v="9"/>
    <s v="Ndola"/>
    <n v="100"/>
  </r>
  <r>
    <x v="53"/>
    <d v="1899-12-30T17:05:00"/>
    <x v="23"/>
    <m/>
    <n v="2.2000000000000002"/>
    <n v="9"/>
    <s v="Persian Spirit"/>
    <s v="1st"/>
    <n v="1.9"/>
    <s v="E-C "/>
    <x v="1"/>
    <n v="100"/>
    <n v="190"/>
    <n v="90"/>
    <x v="3"/>
    <n v="285"/>
    <n v="135"/>
    <x v="0"/>
    <n v="150"/>
    <n v="285"/>
    <n v="135"/>
    <x v="1"/>
    <s v="Sat"/>
    <s v="Persian Spirit"/>
    <d v="1899-12-30T17:05:00"/>
    <s v="Pak"/>
    <s v="E-C  150"/>
    <n v="0"/>
    <n v="2.2000000000000002"/>
    <n v="9"/>
    <s v="Persian Spirit"/>
    <n v="150"/>
  </r>
  <r>
    <x v="53"/>
    <d v="1899-12-30T17:20:00"/>
    <x v="0"/>
    <m/>
    <n v="3.2"/>
    <n v="9"/>
    <s v="Weeping Woman"/>
    <s v="1st"/>
    <n v="2.9"/>
    <s v="E-C "/>
    <x v="0"/>
    <n v="100"/>
    <n v="290"/>
    <n v="190"/>
    <x v="6"/>
    <n v="406"/>
    <n v="266"/>
    <x v="0"/>
    <n v="140"/>
    <n v="406"/>
    <n v="266"/>
    <x v="1"/>
    <s v="Sat"/>
    <s v="Weeping Woman"/>
    <d v="1899-12-30T17:20:00"/>
    <s v="Ran"/>
    <s v="E-C  140"/>
    <n v="0"/>
    <n v="3.2"/>
    <n v="9"/>
    <s v="Weeping Woman"/>
    <n v="140"/>
  </r>
  <r>
    <x v="53"/>
    <d v="1899-12-30T17:32:00"/>
    <x v="4"/>
    <m/>
    <n v="8"/>
    <n v="11"/>
    <s v="Ready To Schipp"/>
    <m/>
    <m/>
    <s v="Nat"/>
    <x v="2"/>
    <n v="100"/>
    <s v=""/>
    <n v="-100"/>
    <x v="0"/>
    <s v=""/>
    <n v="-100"/>
    <x v="0"/>
    <n v="100"/>
    <s v=""/>
    <n v="-100"/>
    <x v="1"/>
    <s v="Sat"/>
    <s v="Ready To Schipp"/>
    <d v="1899-12-30T17:32:00"/>
    <s v="Eag"/>
    <s v="Nat 100"/>
    <n v="0"/>
    <n v="8"/>
    <n v="11"/>
    <s v="Ready To Schipp"/>
    <n v="100"/>
  </r>
  <r>
    <x v="53"/>
    <d v="1899-12-30T17:55:00"/>
    <x v="0"/>
    <m/>
    <n v="3.3"/>
    <n v="10"/>
    <s v="Theblade"/>
    <s v="1st"/>
    <n v="3"/>
    <s v="E-C "/>
    <x v="0"/>
    <n v="100"/>
    <n v="300"/>
    <n v="200"/>
    <x v="3"/>
    <n v="450"/>
    <n v="300"/>
    <x v="0"/>
    <n v="150"/>
    <n v="450"/>
    <n v="300"/>
    <x v="1"/>
    <s v="Sat"/>
    <s v="Theblade"/>
    <d v="1899-12-30T17:55:00"/>
    <s v="Ran"/>
    <s v="E-C  150"/>
    <n v="0"/>
    <n v="3.3"/>
    <n v="10"/>
    <s v="Theblade"/>
    <n v="150"/>
  </r>
  <r>
    <x v="53"/>
    <d v="1899-12-30T18:46:00"/>
    <x v="4"/>
    <m/>
    <n v="10"/>
    <n v="5"/>
    <s v="Flying Aurelius"/>
    <m/>
    <m/>
    <s v="Nat"/>
    <x v="2"/>
    <n v="100"/>
    <s v=""/>
    <n v="-100"/>
    <x v="0"/>
    <s v=""/>
    <n v="-100"/>
    <x v="0"/>
    <n v="100"/>
    <s v=""/>
    <n v="-100"/>
    <x v="1"/>
    <s v="Sat"/>
    <s v="Flying Aurelius"/>
    <d v="1899-12-30T18:46:00"/>
    <s v="Eag"/>
    <s v="Nat 100"/>
    <n v="0"/>
    <n v="10"/>
    <n v="5"/>
    <s v="Flying Aurelius"/>
    <n v="100"/>
  </r>
  <r>
    <x v="54"/>
    <d v="1899-12-30T12:50:00"/>
    <x v="24"/>
    <m/>
    <n v="2"/>
    <n v="8"/>
    <s v="Oraqua"/>
    <m/>
    <m/>
    <s v="E-C "/>
    <x v="1"/>
    <n v="100"/>
    <s v=""/>
    <n v="-100"/>
    <x v="1"/>
    <s v=""/>
    <n v="-200"/>
    <x v="1"/>
    <n v="200"/>
    <s v=""/>
    <n v="-200"/>
    <x v="1"/>
    <s v="Sat"/>
    <s v="Oraqua"/>
    <d v="1899-12-30T12:50:00"/>
    <s v="Cau"/>
    <s v="E-C  200"/>
    <n v="0"/>
    <n v="2"/>
    <n v="8"/>
    <s v="Oraqua"/>
    <s v=""/>
  </r>
  <r>
    <x v="54"/>
    <d v="1899-12-30T12:50:00"/>
    <x v="25"/>
    <m/>
    <n v="2"/>
    <n v="8"/>
    <s v="Oraqua"/>
    <m/>
    <m/>
    <s v="Nat"/>
    <x v="1"/>
    <n v="100"/>
    <s v=""/>
    <n v="-100"/>
    <x v="1"/>
    <s v=""/>
    <n v="-200"/>
    <x v="0"/>
    <s v=""/>
    <s v=""/>
    <s v=""/>
    <x v="1"/>
    <s v="Sat"/>
    <s v="Oraqua"/>
    <d v="1899-12-30T12:50:00"/>
    <s v="Cau"/>
    <s v="Nat 200"/>
    <n v="0"/>
    <n v="2"/>
    <n v="8"/>
    <s v="Oraqua"/>
    <n v="200"/>
  </r>
  <r>
    <x v="54"/>
    <d v="1899-12-30T13:10:00"/>
    <x v="0"/>
    <m/>
    <n v="2"/>
    <n v="5"/>
    <s v="Oakfield Saturn"/>
    <m/>
    <m/>
    <s v="E-C "/>
    <x v="0"/>
    <n v="100"/>
    <s v=""/>
    <n v="-100"/>
    <x v="3"/>
    <s v=""/>
    <n v="-150"/>
    <x v="0"/>
    <n v="150"/>
    <s v=""/>
    <n v="-150"/>
    <x v="1"/>
    <s v="Sat"/>
    <s v="Oakfield Saturn"/>
    <d v="1899-12-30T13:10:00"/>
    <s v="Ran"/>
    <s v="E-C  150"/>
    <n v="0"/>
    <n v="2"/>
    <n v="5"/>
    <s v="Oakfield Saturn"/>
    <n v="150"/>
  </r>
  <r>
    <x v="54"/>
    <d v="1899-12-30T13:18:00"/>
    <x v="4"/>
    <m/>
    <n v="1"/>
    <n v="3"/>
    <s v="Overfull"/>
    <s v="2nd"/>
    <m/>
    <s v="Nat"/>
    <x v="2"/>
    <n v="100"/>
    <s v=""/>
    <n v="-100"/>
    <x v="0"/>
    <s v=""/>
    <n v="-100"/>
    <x v="0"/>
    <n v="100"/>
    <s v=""/>
    <n v="-100"/>
    <x v="1"/>
    <s v="Sat"/>
    <s v="Overfull"/>
    <d v="1899-12-30T13:18:00"/>
    <s v="Eag"/>
    <s v="Nat 100"/>
    <n v="0"/>
    <n v="1"/>
    <n v="3"/>
    <s v="Overfull"/>
    <n v="100"/>
  </r>
  <r>
    <x v="54"/>
    <d v="1899-12-30T14:00:00"/>
    <x v="24"/>
    <m/>
    <n v="4"/>
    <n v="6"/>
    <s v="Chest Of Gold"/>
    <m/>
    <m/>
    <s v="E-C "/>
    <x v="1"/>
    <n v="100"/>
    <s v=""/>
    <n v="-100"/>
    <x v="3"/>
    <s v=""/>
    <n v="-150"/>
    <x v="0"/>
    <n v="150"/>
    <s v=""/>
    <n v="-150"/>
    <x v="1"/>
    <s v="Sat"/>
    <s v="Chest Of Gold"/>
    <d v="1899-12-30T14:00:00"/>
    <s v="Cau"/>
    <s v="E-C  150"/>
    <n v="0"/>
    <n v="4"/>
    <n v="6"/>
    <s v="Chest Of Gold"/>
    <n v="150"/>
  </r>
  <r>
    <x v="54"/>
    <d v="1899-12-30T14:00:00"/>
    <x v="24"/>
    <m/>
    <n v="4"/>
    <n v="9"/>
    <s v="Knobelas"/>
    <s v="2nd"/>
    <m/>
    <s v="E-C "/>
    <x v="1"/>
    <n v="100"/>
    <s v=""/>
    <n v="-100"/>
    <x v="0"/>
    <s v=""/>
    <n v="-100"/>
    <x v="1"/>
    <n v="150"/>
    <s v=""/>
    <n v="-150"/>
    <x v="1"/>
    <s v="Sat"/>
    <s v="Knobelas"/>
    <d v="1899-12-30T14:00:00"/>
    <s v="Cau"/>
    <s v="E-C  100"/>
    <n v="0"/>
    <n v="4"/>
    <n v="9"/>
    <s v="Knobelas"/>
    <s v=""/>
  </r>
  <r>
    <x v="54"/>
    <d v="1899-12-30T14:00:00"/>
    <x v="25"/>
    <m/>
    <n v="4"/>
    <n v="9"/>
    <s v="Knobelas"/>
    <s v="2nd"/>
    <m/>
    <s v="Nat"/>
    <x v="1"/>
    <n v="100"/>
    <s v=""/>
    <n v="-100"/>
    <x v="1"/>
    <s v=""/>
    <n v="-200"/>
    <x v="0"/>
    <s v=""/>
    <s v=""/>
    <s v=""/>
    <x v="1"/>
    <s v="Sat"/>
    <s v="Knobelas"/>
    <d v="1899-12-30T14:00:00"/>
    <s v="Cau"/>
    <s v="Nat 200"/>
    <n v="0"/>
    <n v="4"/>
    <n v="9"/>
    <s v="Knobelas"/>
    <n v="200"/>
  </r>
  <r>
    <x v="54"/>
    <d v="1899-12-30T15:30:00"/>
    <x v="0"/>
    <m/>
    <n v="6"/>
    <n v="2"/>
    <s v="Brave Call"/>
    <s v="1st"/>
    <n v="4.8"/>
    <s v="Nat"/>
    <x v="0"/>
    <n v="100"/>
    <n v="480"/>
    <n v="380"/>
    <x v="3"/>
    <n v="720"/>
    <n v="570"/>
    <x v="0"/>
    <n v="150"/>
    <n v="720"/>
    <n v="570"/>
    <x v="1"/>
    <s v="Sat"/>
    <s v="Brave Call"/>
    <d v="1899-12-30T15:30:00"/>
    <s v="Ran"/>
    <s v="Nat 150"/>
    <n v="0"/>
    <n v="6"/>
    <n v="2"/>
    <s v="Brave Call"/>
    <n v="150"/>
  </r>
  <r>
    <x v="54"/>
    <d v="1899-12-30T15:45:00"/>
    <x v="25"/>
    <m/>
    <n v="7"/>
    <n v="1"/>
    <s v="Job Done"/>
    <s v="1st"/>
    <n v="1.3"/>
    <s v="Nat"/>
    <x v="1"/>
    <n v="100"/>
    <n v="130"/>
    <n v="30"/>
    <x v="3"/>
    <n v="195"/>
    <n v="45"/>
    <x v="0"/>
    <n v="150"/>
    <n v="195"/>
    <n v="45"/>
    <x v="1"/>
    <s v="Sat"/>
    <s v="Job Done"/>
    <d v="1899-12-30T15:45:00"/>
    <s v="Cau"/>
    <s v="Nat 150"/>
    <n v="0"/>
    <n v="7"/>
    <n v="1"/>
    <s v="Job Done"/>
    <n v="150"/>
  </r>
  <r>
    <x v="54"/>
    <d v="1899-12-30T16:25:00"/>
    <x v="24"/>
    <m/>
    <n v="8"/>
    <n v="2"/>
    <s v="Gin A Tonic"/>
    <s v="1st"/>
    <n v="3.9"/>
    <s v="E-C "/>
    <x v="1"/>
    <n v="100"/>
    <n v="390"/>
    <n v="290"/>
    <x v="3"/>
    <n v="585"/>
    <n v="435"/>
    <x v="0"/>
    <n v="150"/>
    <n v="585"/>
    <n v="435"/>
    <x v="1"/>
    <s v="Sat"/>
    <s v="Gin A Tonic"/>
    <d v="1899-12-30T16:25:00"/>
    <s v="Cau"/>
    <s v="E-C  150"/>
    <n v="0"/>
    <n v="8"/>
    <n v="2"/>
    <s v="Gin A Tonic"/>
    <n v="150"/>
  </r>
  <r>
    <x v="54"/>
    <d v="1899-12-30T16:45:00"/>
    <x v="0"/>
    <m/>
    <n v="8"/>
    <n v="14"/>
    <s v="Just Party"/>
    <m/>
    <m/>
    <s v="E-C "/>
    <x v="0"/>
    <n v="100"/>
    <s v=""/>
    <n v="-100"/>
    <x v="3"/>
    <s v=""/>
    <n v="-150"/>
    <x v="0"/>
    <n v="150"/>
    <s v=""/>
    <n v="-150"/>
    <x v="1"/>
    <s v="Sat"/>
    <s v="Just Party"/>
    <d v="1899-12-30T16:45:00"/>
    <s v="Ran"/>
    <s v="E-C  150"/>
    <n v="0"/>
    <n v="8"/>
    <n v="14"/>
    <s v="Just Party"/>
    <n v="150"/>
  </r>
  <r>
    <x v="54"/>
    <d v="1899-12-30T17:20:00"/>
    <x v="0"/>
    <m/>
    <n v="9"/>
    <n v="11"/>
    <s v="Alabama Fox"/>
    <s v="2nd"/>
    <m/>
    <s v="E-C "/>
    <x v="0"/>
    <n v="100"/>
    <s v=""/>
    <n v="-100"/>
    <x v="6"/>
    <s v=""/>
    <n v="-140"/>
    <x v="0"/>
    <n v="140"/>
    <s v=""/>
    <n v="-140"/>
    <x v="1"/>
    <s v="Sat"/>
    <s v="Alabama Fox"/>
    <d v="1899-12-30T17:20:00"/>
    <s v="Ran"/>
    <s v="E-C  140"/>
    <n v="0"/>
    <n v="9"/>
    <n v="11"/>
    <s v="Alabama Fox"/>
    <n v="140"/>
  </r>
  <r>
    <x v="54"/>
    <d v="1899-12-30T17:32:00"/>
    <x v="4"/>
    <m/>
    <n v="8"/>
    <n v="6"/>
    <s v="Accredited"/>
    <m/>
    <m/>
    <s v="Nat"/>
    <x v="2"/>
    <n v="100"/>
    <s v=""/>
    <n v="-100"/>
    <x v="0"/>
    <s v=""/>
    <n v="-100"/>
    <x v="0"/>
    <n v="100"/>
    <s v=""/>
    <n v="-100"/>
    <x v="1"/>
    <s v="Sat"/>
    <s v="Accredited"/>
    <d v="1899-12-30T17:32:00"/>
    <s v="Eag"/>
    <s v="Nat 100"/>
    <n v="0"/>
    <n v="8"/>
    <n v="6"/>
    <s v="Accredited"/>
    <n v="100"/>
  </r>
  <r>
    <x v="54"/>
    <d v="1899-12-30T17:55:00"/>
    <x v="0"/>
    <m/>
    <n v="10"/>
    <n v="4"/>
    <s v="Catoggio"/>
    <m/>
    <m/>
    <s v="E-C "/>
    <x v="0"/>
    <n v="100"/>
    <s v=""/>
    <n v="-100"/>
    <x v="6"/>
    <s v=""/>
    <n v="-140"/>
    <x v="0"/>
    <n v="140"/>
    <s v=""/>
    <n v="-140"/>
    <x v="1"/>
    <s v="Sat"/>
    <s v="Catoggio"/>
    <d v="1899-12-30T17:55:00"/>
    <s v="Ran"/>
    <s v="E-C  140"/>
    <n v="0"/>
    <n v="10"/>
    <n v="4"/>
    <s v="Catoggio"/>
    <n v="140"/>
  </r>
  <r>
    <x v="54"/>
    <d v="1899-12-30T18:10:00"/>
    <x v="4"/>
    <m/>
    <n v="9"/>
    <n v="2"/>
    <s v="Walsh Bay"/>
    <m/>
    <m/>
    <s v="Nat"/>
    <x v="2"/>
    <n v="100"/>
    <s v=""/>
    <n v="-100"/>
    <x v="0"/>
    <s v=""/>
    <n v="-100"/>
    <x v="0"/>
    <n v="100"/>
    <s v=""/>
    <n v="-100"/>
    <x v="1"/>
    <s v="Sat"/>
    <s v="Walsh Bay"/>
    <d v="1899-12-30T18:10:00"/>
    <s v="Eag"/>
    <s v="Nat 100"/>
    <n v="0"/>
    <n v="9"/>
    <n v="2"/>
    <s v="Walsh Bay"/>
    <n v="100"/>
  </r>
  <r>
    <x v="54"/>
    <d v="1899-12-30T18:49:00"/>
    <x v="4"/>
    <m/>
    <n v="10"/>
    <n v="6"/>
    <s v="Bossed Up"/>
    <s v="3rd"/>
    <m/>
    <s v="Nat"/>
    <x v="2"/>
    <n v="100"/>
    <s v=""/>
    <n v="-100"/>
    <x v="0"/>
    <s v=""/>
    <n v="-100"/>
    <x v="0"/>
    <n v="100"/>
    <s v=""/>
    <n v="-100"/>
    <x v="1"/>
    <s v="Sat"/>
    <s v="Bossed Up"/>
    <d v="1899-12-30T18:49:00"/>
    <s v="Eag"/>
    <s v="Nat 100"/>
    <n v="0"/>
    <n v="10"/>
    <n v="6"/>
    <s v="Bossed Up"/>
    <n v="100"/>
  </r>
  <r>
    <x v="55"/>
    <d v="1899-12-30T12:35:00"/>
    <x v="0"/>
    <m/>
    <n v="1"/>
    <n v="3"/>
    <s v="Oui Oui Oui"/>
    <s v="1st"/>
    <n v="2.2999999999999998"/>
    <s v="E-C "/>
    <x v="0"/>
    <n v="100"/>
    <n v="229.99999999999997"/>
    <n v="129.99999999999997"/>
    <x v="3"/>
    <n v="345"/>
    <n v="195"/>
    <x v="1"/>
    <n v="150"/>
    <n v="345"/>
    <n v="195"/>
    <x v="1"/>
    <s v="Sat"/>
    <s v="Oui Oui Oui"/>
    <d v="1899-12-30T12:35:00"/>
    <s v="Ran"/>
    <s v="E-C  150"/>
    <n v="0"/>
    <n v="1"/>
    <n v="3"/>
    <s v="Oui Oui Oui"/>
    <s v=""/>
  </r>
  <r>
    <x v="55"/>
    <d v="1899-12-30T12:35:00"/>
    <x v="0"/>
    <m/>
    <n v="1"/>
    <n v="3"/>
    <s v="Oui Oui Oui"/>
    <s v="1st"/>
    <n v="2.2999999999999998"/>
    <s v="Nat"/>
    <x v="0"/>
    <n v="100"/>
    <n v="229.99999999999997"/>
    <n v="129.99999999999997"/>
    <x v="3"/>
    <n v="345"/>
    <n v="195"/>
    <x v="0"/>
    <s v=""/>
    <s v=""/>
    <s v=""/>
    <x v="1"/>
    <s v="Sat"/>
    <s v="Oui Oui Oui"/>
    <d v="1899-12-30T12:35:00"/>
    <s v="Ran"/>
    <s v="Nat 150"/>
    <n v="0"/>
    <n v="1"/>
    <n v="3"/>
    <s v="Oui Oui Oui"/>
    <n v="150"/>
  </r>
  <r>
    <x v="55"/>
    <d v="1899-12-30T14:28:00"/>
    <x v="4"/>
    <m/>
    <n v="3"/>
    <n v="8"/>
    <s v="Eclair Awesome"/>
    <s v="2nd"/>
    <m/>
    <s v="Nat"/>
    <x v="2"/>
    <n v="100"/>
    <s v=""/>
    <n v="-100"/>
    <x v="0"/>
    <s v=""/>
    <n v="-100"/>
    <x v="0"/>
    <n v="100"/>
    <s v=""/>
    <n v="-100"/>
    <x v="1"/>
    <s v="Sat"/>
    <s v="Eclair Awesome"/>
    <d v="1899-12-30T14:28:00"/>
    <s v="Eag"/>
    <s v="Nat 100"/>
    <n v="0"/>
    <n v="3"/>
    <n v="8"/>
    <s v="Eclair Awesome"/>
    <n v="100"/>
  </r>
  <r>
    <x v="55"/>
    <d v="1899-12-30T14:35:00"/>
    <x v="26"/>
    <m/>
    <n v="5"/>
    <n v="2"/>
    <s v="Harrys Yacht"/>
    <s v="3rd"/>
    <m/>
    <s v="Nat"/>
    <x v="1"/>
    <n v="100"/>
    <s v=""/>
    <n v="-100"/>
    <x v="1"/>
    <s v=""/>
    <n v="-200"/>
    <x v="0"/>
    <n v="200"/>
    <s v=""/>
    <n v="-200"/>
    <x v="1"/>
    <s v="Sat"/>
    <s v="Harrys Yacht"/>
    <d v="1899-12-30T14:35:00"/>
    <s v="Cra"/>
    <s v="Nat 200"/>
    <n v="0"/>
    <n v="5"/>
    <n v="2"/>
    <s v="Harrys Yacht"/>
    <n v="200"/>
  </r>
  <r>
    <x v="55"/>
    <d v="1899-12-30T14:35:00"/>
    <x v="19"/>
    <m/>
    <n v="5"/>
    <n v="2"/>
    <s v="Harry'S Yacht"/>
    <s v="3rd"/>
    <m/>
    <s v="E-C "/>
    <x v="1"/>
    <n v="100"/>
    <s v=""/>
    <n v="-100"/>
    <x v="1"/>
    <s v=""/>
    <n v="-200"/>
    <x v="0"/>
    <n v="200"/>
    <s v=""/>
    <n v="-200"/>
    <x v="1"/>
    <s v="Sat"/>
    <s v="Harry'S Yacht"/>
    <d v="1899-12-30T14:35:00"/>
    <s v="Cra"/>
    <s v="E-C  200"/>
    <n v="0"/>
    <n v="5"/>
    <n v="2"/>
    <s v="Harry'S Yacht"/>
    <n v="200"/>
  </r>
  <r>
    <x v="55"/>
    <d v="1899-12-30T14:55:00"/>
    <x v="0"/>
    <m/>
    <n v="5"/>
    <n v="2"/>
    <s v="Columbia Blue"/>
    <m/>
    <m/>
    <s v="Nat"/>
    <x v="0"/>
    <n v="100"/>
    <s v=""/>
    <n v="-100"/>
    <x v="3"/>
    <s v=""/>
    <n v="-150"/>
    <x v="0"/>
    <n v="150"/>
    <s v=""/>
    <n v="-150"/>
    <x v="1"/>
    <s v="Sat"/>
    <s v="Columbia Blue"/>
    <d v="1899-12-30T14:55:00"/>
    <s v="Ran"/>
    <s v="Nat 150"/>
    <n v="0"/>
    <n v="5"/>
    <n v="2"/>
    <s v="Columbia Blue"/>
    <n v="150"/>
  </r>
  <r>
    <x v="55"/>
    <d v="1899-12-30T15:03:00"/>
    <x v="4"/>
    <m/>
    <n v="4"/>
    <n v="4"/>
    <s v="Express Payment"/>
    <m/>
    <m/>
    <s v="Nat"/>
    <x v="2"/>
    <n v="100"/>
    <s v=""/>
    <n v="-100"/>
    <x v="0"/>
    <s v=""/>
    <n v="-100"/>
    <x v="0"/>
    <n v="100"/>
    <s v=""/>
    <n v="-100"/>
    <x v="1"/>
    <s v="Sat"/>
    <s v="Express Payment"/>
    <d v="1899-12-30T15:03:00"/>
    <s v="Eag"/>
    <s v="Nat 100"/>
    <n v="0"/>
    <n v="4"/>
    <n v="4"/>
    <s v="Express Payment"/>
    <n v="100"/>
  </r>
  <r>
    <x v="55"/>
    <d v="1899-12-30T15:38:00"/>
    <x v="4"/>
    <m/>
    <n v="5"/>
    <n v="4"/>
    <s v="Pre Eminence"/>
    <s v="1st"/>
    <n v="3.3"/>
    <s v="Nat"/>
    <x v="2"/>
    <n v="100"/>
    <n v="330"/>
    <n v="230"/>
    <x v="0"/>
    <n v="330"/>
    <n v="230"/>
    <x v="0"/>
    <n v="100"/>
    <n v="330"/>
    <n v="230"/>
    <x v="1"/>
    <s v="Sat"/>
    <s v="Pre Eminence"/>
    <d v="1899-12-30T15:38:00"/>
    <s v="Eag"/>
    <s v="Nat 100"/>
    <n v="0"/>
    <n v="5"/>
    <n v="4"/>
    <s v="Pre Eminence"/>
    <n v="100"/>
  </r>
  <r>
    <x v="55"/>
    <d v="1899-12-30T16:25:00"/>
    <x v="19"/>
    <m/>
    <n v="8"/>
    <n v="12"/>
    <s v="Sun Gift"/>
    <s v="1st"/>
    <n v="4.4000000000000004"/>
    <s v="E-C "/>
    <x v="1"/>
    <n v="100"/>
    <n v="440.00000000000006"/>
    <n v="340.00000000000006"/>
    <x v="3"/>
    <n v="660"/>
    <n v="510"/>
    <x v="0"/>
    <n v="150"/>
    <n v="660"/>
    <n v="510"/>
    <x v="1"/>
    <s v="Sat"/>
    <s v="Sun Gift"/>
    <d v="1899-12-30T16:25:00"/>
    <s v="Cra"/>
    <s v="E-C  150"/>
    <n v="0"/>
    <n v="8"/>
    <n v="12"/>
    <s v="Sun Gift"/>
    <n v="150"/>
  </r>
  <r>
    <x v="55"/>
    <d v="1899-12-30T16:57:00"/>
    <x v="4"/>
    <m/>
    <n v="7"/>
    <n v="1"/>
    <s v="Amor Victorious"/>
    <s v="1st"/>
    <n v="2.5"/>
    <s v="Nat"/>
    <x v="2"/>
    <n v="100"/>
    <n v="250"/>
    <n v="150"/>
    <x v="0"/>
    <n v="250"/>
    <n v="150"/>
    <x v="0"/>
    <n v="100"/>
    <n v="250"/>
    <n v="150"/>
    <x v="1"/>
    <s v="Sat"/>
    <s v="Amor Victorious"/>
    <d v="1899-12-30T16:57:00"/>
    <s v="Eag"/>
    <s v="Nat 100"/>
    <n v="0"/>
    <n v="7"/>
    <n v="1"/>
    <s v="Amor Victorious"/>
    <n v="100"/>
  </r>
  <r>
    <x v="55"/>
    <d v="1899-12-30T17:05:00"/>
    <x v="19"/>
    <m/>
    <n v="9"/>
    <n v="5"/>
    <s v="Recon"/>
    <m/>
    <m/>
    <s v="E-C "/>
    <x v="1"/>
    <n v="100"/>
    <s v=""/>
    <n v="-100"/>
    <x v="5"/>
    <s v=""/>
    <n v="-160"/>
    <x v="1"/>
    <n v="180"/>
    <s v=""/>
    <n v="-180"/>
    <x v="1"/>
    <s v="Sat"/>
    <s v="Recon"/>
    <d v="1899-12-30T17:05:00"/>
    <s v="Cra"/>
    <s v="E-C  160"/>
    <n v="0"/>
    <n v="9"/>
    <n v="5"/>
    <s v="Recon"/>
    <s v=""/>
  </r>
  <r>
    <x v="55"/>
    <d v="1899-12-30T17:05:00"/>
    <x v="26"/>
    <m/>
    <n v="9"/>
    <n v="5"/>
    <s v="Recon"/>
    <m/>
    <m/>
    <s v="Nat"/>
    <x v="1"/>
    <n v="100"/>
    <s v=""/>
    <n v="-100"/>
    <x v="1"/>
    <s v=""/>
    <n v="-200"/>
    <x v="0"/>
    <s v=""/>
    <s v=""/>
    <s v=""/>
    <x v="1"/>
    <s v="Sat"/>
    <s v="Recon"/>
    <d v="1899-12-30T17:05:00"/>
    <s v="Cra"/>
    <s v="Nat 200"/>
    <n v="0"/>
    <n v="9"/>
    <n v="5"/>
    <s v="Recon"/>
    <n v="200"/>
  </r>
  <r>
    <x v="55"/>
    <d v="1899-12-30T17:05:00"/>
    <x v="19"/>
    <m/>
    <n v="9"/>
    <n v="9"/>
    <s v="Zouper Fund"/>
    <s v="3rd"/>
    <m/>
    <s v="E-C "/>
    <x v="1"/>
    <n v="100"/>
    <s v=""/>
    <n v="-100"/>
    <x v="0"/>
    <s v=""/>
    <n v="-100"/>
    <x v="0"/>
    <n v="100"/>
    <s v=""/>
    <n v="-100"/>
    <x v="1"/>
    <s v="Sat"/>
    <s v="Zouper Fund"/>
    <d v="1899-12-30T17:05:00"/>
    <s v="Cra"/>
    <s v="E-C  100"/>
    <n v="0"/>
    <n v="9"/>
    <n v="9"/>
    <s v="Zouper Fund"/>
    <n v="100"/>
  </r>
  <r>
    <x v="55"/>
    <d v="1899-12-30T17:20:00"/>
    <x v="0"/>
    <m/>
    <n v="9"/>
    <n v="14"/>
    <s v="Rotagilla"/>
    <m/>
    <m/>
    <s v="E-C "/>
    <x v="0"/>
    <n v="100"/>
    <s v=""/>
    <n v="-100"/>
    <x v="3"/>
    <s v=""/>
    <n v="-150"/>
    <x v="0"/>
    <n v="150"/>
    <s v=""/>
    <n v="-150"/>
    <x v="1"/>
    <s v="Sat"/>
    <s v="Rotagilla"/>
    <d v="1899-12-30T17:20:00"/>
    <s v="Ran"/>
    <s v="E-C  150"/>
    <n v="0"/>
    <n v="9"/>
    <n v="14"/>
    <s v="Rotagilla"/>
    <n v="150"/>
  </r>
  <r>
    <x v="55"/>
    <d v="1899-12-30T18:49:00"/>
    <x v="4"/>
    <m/>
    <n v="10"/>
    <n v="9"/>
    <s v="Chief Witness"/>
    <s v="1st"/>
    <n v="2.7"/>
    <s v="Nat"/>
    <x v="2"/>
    <n v="100"/>
    <n v="270"/>
    <n v="170"/>
    <x v="0"/>
    <n v="270"/>
    <n v="170"/>
    <x v="0"/>
    <n v="100"/>
    <n v="270"/>
    <n v="170"/>
    <x v="1"/>
    <s v="Sat"/>
    <s v="Chief Witness"/>
    <d v="1899-12-30T18:49:00"/>
    <s v="Eag"/>
    <s v="Nat 100"/>
    <n v="0"/>
    <n v="10"/>
    <n v="9"/>
    <s v="Chief Witness"/>
    <n v="100"/>
  </r>
  <r>
    <x v="56"/>
    <d v="1899-12-30T13:18:00"/>
    <x v="4"/>
    <m/>
    <n v="1"/>
    <n v="5"/>
    <s v="Belegato"/>
    <m/>
    <m/>
    <s v="Nat"/>
    <x v="2"/>
    <n v="100"/>
    <s v=""/>
    <n v="-100"/>
    <x v="0"/>
    <s v=""/>
    <n v="-100"/>
    <x v="0"/>
    <n v="100"/>
    <s v=""/>
    <n v="-100"/>
    <x v="1"/>
    <s v="Sat"/>
    <s v="Belegato"/>
    <d v="1899-12-30T13:18:00"/>
    <s v="Eag"/>
    <s v="Nat 100"/>
    <n v="0"/>
    <n v="1"/>
    <n v="5"/>
    <s v="Belegato"/>
    <n v="100"/>
  </r>
  <r>
    <x v="56"/>
    <d v="1899-12-30T14:00:00"/>
    <x v="1"/>
    <m/>
    <n v="4"/>
    <n v="1"/>
    <s v="Job Done"/>
    <s v="3rd"/>
    <m/>
    <s v="E-C "/>
    <x v="1"/>
    <n v="100"/>
    <s v=""/>
    <n v="-100"/>
    <x v="4"/>
    <s v=""/>
    <n v="-50"/>
    <x v="0"/>
    <n v="50"/>
    <s v=""/>
    <n v="-50"/>
    <x v="1"/>
    <s v="Sat"/>
    <s v="Job Done"/>
    <d v="1899-12-30T14:00:00"/>
    <s v="Gee"/>
    <s v="E-C  50"/>
    <n v="0"/>
    <n v="4"/>
    <n v="1"/>
    <s v="Job Done"/>
    <n v="50"/>
  </r>
  <r>
    <x v="56"/>
    <d v="1899-12-30T14:35:00"/>
    <x v="1"/>
    <m/>
    <n v="5"/>
    <n v="5"/>
    <s v="Ahha Ahha"/>
    <s v="2nd"/>
    <m/>
    <s v="E-C "/>
    <x v="1"/>
    <n v="100"/>
    <s v=""/>
    <n v="-100"/>
    <x v="0"/>
    <s v=""/>
    <n v="-100"/>
    <x v="0"/>
    <n v="100"/>
    <s v=""/>
    <n v="-100"/>
    <x v="1"/>
    <s v="Sat"/>
    <s v="Ahha Ahha"/>
    <d v="1899-12-30T14:35:00"/>
    <s v="Gee"/>
    <s v="E-C  100"/>
    <n v="0"/>
    <n v="5"/>
    <n v="5"/>
    <s v="Ahha Ahha"/>
    <n v="100"/>
  </r>
  <r>
    <x v="56"/>
    <d v="1899-12-30T14:35:00"/>
    <x v="1"/>
    <m/>
    <n v="5"/>
    <n v="11"/>
    <s v="Davida"/>
    <s v="1st"/>
    <n v="3.2"/>
    <s v="E-C "/>
    <x v="1"/>
    <n v="100"/>
    <n v="320"/>
    <n v="220"/>
    <x v="3"/>
    <n v="480"/>
    <n v="330"/>
    <x v="0"/>
    <n v="150"/>
    <n v="480"/>
    <n v="330"/>
    <x v="1"/>
    <s v="Sat"/>
    <s v="Davida"/>
    <d v="1899-12-30T14:35:00"/>
    <s v="Gee"/>
    <s v="E-C  150"/>
    <n v="0"/>
    <n v="5"/>
    <n v="11"/>
    <s v="Davida"/>
    <n v="150"/>
  </r>
  <r>
    <x v="56"/>
    <d v="1899-12-30T15:03:00"/>
    <x v="4"/>
    <m/>
    <n v="4"/>
    <n v="13"/>
    <s v="Esjay"/>
    <s v="1st"/>
    <n v="4"/>
    <s v="Nat"/>
    <x v="2"/>
    <n v="100"/>
    <n v="400"/>
    <n v="300"/>
    <x v="0"/>
    <n v="400"/>
    <n v="300"/>
    <x v="0"/>
    <n v="100"/>
    <n v="400"/>
    <n v="300"/>
    <x v="1"/>
    <s v="Sat"/>
    <s v="Esjay"/>
    <d v="1899-12-30T15:03:00"/>
    <s v="Eag"/>
    <s v="Nat 100"/>
    <n v="0"/>
    <n v="4"/>
    <n v="13"/>
    <s v="Esjay"/>
    <n v="100"/>
  </r>
  <r>
    <x v="56"/>
    <d v="1899-12-30T15:10:00"/>
    <x v="1"/>
    <m/>
    <n v="6"/>
    <n v="9"/>
    <s v="Codigo"/>
    <s v="3rd"/>
    <m/>
    <s v="Nat"/>
    <x v="1"/>
    <n v="100"/>
    <s v=""/>
    <n v="-100"/>
    <x v="1"/>
    <s v=""/>
    <n v="-200"/>
    <x v="0"/>
    <n v="200"/>
    <s v=""/>
    <n v="-200"/>
    <x v="1"/>
    <s v="Sat"/>
    <s v="Codigo"/>
    <d v="1899-12-30T15:10:00"/>
    <s v="Gee"/>
    <s v="Nat 200"/>
    <n v="0"/>
    <n v="6"/>
    <n v="9"/>
    <s v="Codigo"/>
    <n v="200"/>
  </r>
  <r>
    <x v="56"/>
    <d v="1899-12-30T15:10:00"/>
    <x v="1"/>
    <m/>
    <n v="6"/>
    <n v="5"/>
    <s v="Harry'S Yacht"/>
    <s v="1st"/>
    <n v="2.6"/>
    <s v="E-C "/>
    <x v="1"/>
    <n v="100"/>
    <n v="260"/>
    <n v="160"/>
    <x v="0"/>
    <n v="260"/>
    <n v="160"/>
    <x v="0"/>
    <n v="100"/>
    <n v="260"/>
    <n v="160"/>
    <x v="1"/>
    <s v="Sat"/>
    <s v="Harry'S Yacht"/>
    <d v="1899-12-30T15:10:00"/>
    <s v="Gee"/>
    <s v="E-C  100"/>
    <n v="0"/>
    <n v="6"/>
    <n v="5"/>
    <s v="Harry'S Yacht"/>
    <n v="100"/>
  </r>
  <r>
    <x v="56"/>
    <d v="1899-12-30T15:38:00"/>
    <x v="4"/>
    <m/>
    <n v="5"/>
    <n v="10"/>
    <s v="Texas Fireball"/>
    <m/>
    <m/>
    <s v="Nat"/>
    <x v="2"/>
    <n v="100"/>
    <s v=""/>
    <n v="-100"/>
    <x v="0"/>
    <s v=""/>
    <n v="-100"/>
    <x v="0"/>
    <n v="100"/>
    <s v=""/>
    <n v="-100"/>
    <x v="1"/>
    <s v="Sat"/>
    <s v="Texas Fireball"/>
    <d v="1899-12-30T15:38:00"/>
    <s v="Eag"/>
    <s v="Nat 100"/>
    <n v="0"/>
    <n v="5"/>
    <n v="10"/>
    <s v="Texas Fireball"/>
    <n v="100"/>
  </r>
  <r>
    <x v="56"/>
    <d v="1899-12-30T15:45:00"/>
    <x v="1"/>
    <m/>
    <n v="7"/>
    <n v="4"/>
    <s v="Naval Academy"/>
    <m/>
    <m/>
    <s v="E-C "/>
    <x v="1"/>
    <n v="100"/>
    <s v=""/>
    <n v="-100"/>
    <x v="0"/>
    <s v=""/>
    <n v="-100"/>
    <x v="1"/>
    <n v="150"/>
    <s v=""/>
    <n v="-150"/>
    <x v="1"/>
    <s v="Sat"/>
    <s v="Naval Academy"/>
    <d v="1899-12-30T15:45:00"/>
    <s v="Gee"/>
    <s v="E-C  100"/>
    <n v="0"/>
    <n v="7"/>
    <n v="4"/>
    <s v="Naval Academy"/>
    <s v=""/>
  </r>
  <r>
    <x v="56"/>
    <d v="1899-12-30T15:45:00"/>
    <x v="1"/>
    <m/>
    <n v="7"/>
    <n v="4"/>
    <s v="Naval Academy"/>
    <m/>
    <m/>
    <s v="Nat"/>
    <x v="1"/>
    <n v="100"/>
    <s v=""/>
    <n v="-100"/>
    <x v="1"/>
    <s v=""/>
    <n v="-200"/>
    <x v="0"/>
    <s v=""/>
    <s v=""/>
    <s v=""/>
    <x v="1"/>
    <s v="Sat"/>
    <s v="Naval Academy"/>
    <d v="1899-12-30T15:45:00"/>
    <s v="Gee"/>
    <s v="Nat 200"/>
    <n v="0"/>
    <n v="7"/>
    <n v="4"/>
    <s v="Naval Academy"/>
    <n v="200"/>
  </r>
  <r>
    <x v="56"/>
    <d v="1899-12-30T16:25:00"/>
    <x v="1"/>
    <m/>
    <n v="8"/>
    <n v="3"/>
    <s v="Precious Charm"/>
    <s v="1st"/>
    <n v="4.8"/>
    <s v="E-C "/>
    <x v="1"/>
    <n v="100"/>
    <n v="480"/>
    <n v="380"/>
    <x v="3"/>
    <n v="720"/>
    <n v="570"/>
    <x v="0"/>
    <n v="150"/>
    <n v="720"/>
    <n v="570"/>
    <x v="1"/>
    <s v="Sat"/>
    <s v="Precious Charm"/>
    <d v="1899-12-30T16:25:00"/>
    <s v="Gee"/>
    <s v="E-C  150"/>
    <n v="0"/>
    <n v="8"/>
    <n v="3"/>
    <s v="Precious Charm"/>
    <n v="150"/>
  </r>
  <r>
    <x v="56"/>
    <d v="1899-12-30T16:45:00"/>
    <x v="0"/>
    <m/>
    <n v="8"/>
    <n v="10"/>
    <s v="Midnight Opal"/>
    <s v="2nd"/>
    <m/>
    <s v="E-C "/>
    <x v="0"/>
    <n v="100"/>
    <s v=""/>
    <n v="-100"/>
    <x v="0"/>
    <s v=""/>
    <n v="-100"/>
    <x v="0"/>
    <n v="100"/>
    <s v=""/>
    <n v="-100"/>
    <x v="1"/>
    <s v="Sat"/>
    <s v="Midnight Opal"/>
    <d v="1899-12-30T16:45:00"/>
    <s v="Ran"/>
    <s v="E-C  100"/>
    <n v="0"/>
    <n v="8"/>
    <n v="10"/>
    <s v="Midnight Opal"/>
    <n v="100"/>
  </r>
  <r>
    <x v="56"/>
    <d v="1899-12-30T17:05:00"/>
    <x v="1"/>
    <m/>
    <n v="9"/>
    <n v="15"/>
    <s v="Biancelli"/>
    <m/>
    <m/>
    <s v="E-C "/>
    <x v="1"/>
    <n v="100"/>
    <s v=""/>
    <n v="-100"/>
    <x v="3"/>
    <s v=""/>
    <n v="-150"/>
    <x v="0"/>
    <n v="150"/>
    <s v=""/>
    <n v="-150"/>
    <x v="1"/>
    <s v="Sat"/>
    <s v="Biancelli"/>
    <d v="1899-12-30T17:05:00"/>
    <s v="Gee"/>
    <s v="E-C  150"/>
    <n v="0"/>
    <n v="9"/>
    <n v="15"/>
    <s v="Biancelli"/>
    <n v="150"/>
  </r>
  <r>
    <x v="56"/>
    <d v="1899-12-30T17:20:00"/>
    <x v="0"/>
    <m/>
    <n v="9"/>
    <n v="2"/>
    <s v="Hawker Hall"/>
    <m/>
    <m/>
    <s v="E-C "/>
    <x v="0"/>
    <n v="100"/>
    <s v=""/>
    <n v="-100"/>
    <x v="3"/>
    <s v=""/>
    <n v="-150"/>
    <x v="1"/>
    <n v="150"/>
    <s v=""/>
    <n v="-150"/>
    <x v="1"/>
    <s v="Sat"/>
    <s v="Hawker Hall"/>
    <d v="1899-12-30T17:20:00"/>
    <s v="Ran"/>
    <s v="E-C  150"/>
    <n v="0"/>
    <n v="9"/>
    <n v="2"/>
    <s v="Hawker Hall"/>
    <s v=""/>
  </r>
  <r>
    <x v="56"/>
    <d v="1899-12-30T17:20:00"/>
    <x v="0"/>
    <m/>
    <n v="9"/>
    <n v="2"/>
    <s v="Hawker Hall"/>
    <m/>
    <m/>
    <s v="Nat"/>
    <x v="0"/>
    <n v="100"/>
    <s v=""/>
    <n v="-100"/>
    <x v="3"/>
    <s v=""/>
    <n v="-150"/>
    <x v="0"/>
    <s v=""/>
    <s v=""/>
    <s v=""/>
    <x v="1"/>
    <s v="Sat"/>
    <s v="Hawker Hall"/>
    <d v="1899-12-30T17:20:00"/>
    <s v="Ran"/>
    <s v="Nat 150"/>
    <n v="0"/>
    <n v="9"/>
    <n v="2"/>
    <s v="Hawker Hall"/>
    <n v="150"/>
  </r>
  <r>
    <x v="56"/>
    <d v="1899-12-30T17:32:00"/>
    <x v="4"/>
    <m/>
    <n v="8"/>
    <n v="7"/>
    <s v="Tavs"/>
    <m/>
    <m/>
    <s v="Nat"/>
    <x v="2"/>
    <n v="100"/>
    <s v=""/>
    <n v="-100"/>
    <x v="0"/>
    <s v=""/>
    <n v="-100"/>
    <x v="0"/>
    <n v="100"/>
    <s v=""/>
    <n v="-100"/>
    <x v="1"/>
    <s v="Sat"/>
    <s v="Tavs"/>
    <d v="1899-12-30T17:32:00"/>
    <s v="Eag"/>
    <s v="Nat 100"/>
    <n v="0"/>
    <n v="8"/>
    <n v="7"/>
    <s v="Tavs"/>
    <n v="100"/>
  </r>
  <r>
    <x v="56"/>
    <d v="1899-12-30T17:55:00"/>
    <x v="0"/>
    <m/>
    <n v="10"/>
    <n v="17"/>
    <s v="Deal N' Dash"/>
    <m/>
    <m/>
    <s v="E-C "/>
    <x v="0"/>
    <n v="100"/>
    <s v=""/>
    <n v="-100"/>
    <x v="3"/>
    <s v=""/>
    <n v="-150"/>
    <x v="0"/>
    <n v="150"/>
    <s v=""/>
    <n v="-150"/>
    <x v="1"/>
    <s v="Sat"/>
    <s v="Deal N' Dash"/>
    <d v="1899-12-30T17:55:00"/>
    <s v="Ran"/>
    <s v="E-C  150"/>
    <n v="0"/>
    <n v="10"/>
    <n v="17"/>
    <s v="Deal N' Dash"/>
    <n v="150"/>
  </r>
  <r>
    <x v="57"/>
    <d v="1899-12-30T12:05:00"/>
    <x v="3"/>
    <m/>
    <n v="3"/>
    <n v="4"/>
    <s v="Charleroi"/>
    <s v="3rd"/>
    <m/>
    <s v="E-C "/>
    <x v="0"/>
    <n v="100"/>
    <s v=""/>
    <n v="-100"/>
    <x v="1"/>
    <s v=""/>
    <n v="-200"/>
    <x v="0"/>
    <n v="200"/>
    <s v=""/>
    <n v="-200"/>
    <x v="1"/>
    <s v="Sat"/>
    <s v="Charleroi"/>
    <d v="1899-12-30T12:05:00"/>
    <s v="Wyo"/>
    <s v="E-C  200"/>
    <n v="0"/>
    <n v="3"/>
    <n v="4"/>
    <s v="Charleroi"/>
    <n v="200"/>
  </r>
  <r>
    <x v="57"/>
    <d v="1899-12-30T12:35:00"/>
    <x v="3"/>
    <m/>
    <n v="4"/>
    <n v="6"/>
    <s v="Lennox"/>
    <m/>
    <m/>
    <s v="E-C "/>
    <x v="0"/>
    <n v="100"/>
    <s v=""/>
    <n v="-100"/>
    <x v="0"/>
    <s v=""/>
    <n v="-100"/>
    <x v="0"/>
    <n v="100"/>
    <s v=""/>
    <n v="-100"/>
    <x v="1"/>
    <s v="Sat"/>
    <s v="Lennox"/>
    <d v="1899-12-30T12:35:00"/>
    <s v="Wyo"/>
    <s v="E-C  100"/>
    <n v="0"/>
    <n v="4"/>
    <n v="6"/>
    <s v="Lennox"/>
    <n v="100"/>
  </r>
  <r>
    <x v="57"/>
    <d v="1899-12-30T12:50:00"/>
    <x v="27"/>
    <m/>
    <n v="2"/>
    <n v="8"/>
    <s v="Trapalanda"/>
    <s v="2nd"/>
    <m/>
    <s v="E-C "/>
    <x v="1"/>
    <n v="100"/>
    <s v=""/>
    <n v="-100"/>
    <x v="2"/>
    <s v=""/>
    <n v="-120"/>
    <x v="0"/>
    <n v="120"/>
    <s v=""/>
    <n v="-120"/>
    <x v="1"/>
    <s v="Sat"/>
    <s v="Trapalanda"/>
    <d v="1899-12-30T12:50:00"/>
    <s v="Fle"/>
    <s v="E-C  120"/>
    <n v="0"/>
    <n v="2"/>
    <n v="8"/>
    <s v="Trapalanda"/>
    <n v="120"/>
  </r>
  <r>
    <x v="57"/>
    <d v="1899-12-30T13:10:00"/>
    <x v="3"/>
    <m/>
    <n v="5"/>
    <n v="4"/>
    <s v="Hanau"/>
    <m/>
    <m/>
    <s v="E-C "/>
    <x v="0"/>
    <n v="100"/>
    <s v=""/>
    <n v="-100"/>
    <x v="0"/>
    <s v=""/>
    <n v="-100"/>
    <x v="0"/>
    <n v="100"/>
    <s v=""/>
    <n v="-100"/>
    <x v="1"/>
    <s v="Sat"/>
    <s v="Hanau"/>
    <d v="1899-12-30T13:10:00"/>
    <s v="Wyo"/>
    <s v="E-C  100"/>
    <n v="0"/>
    <n v="5"/>
    <n v="4"/>
    <s v="Hanau"/>
    <n v="100"/>
  </r>
  <r>
    <x v="57"/>
    <d v="1899-12-30T13:25:00"/>
    <x v="2"/>
    <m/>
    <n v="3"/>
    <n v="6"/>
    <s v="Conscience"/>
    <s v="3rd"/>
    <m/>
    <s v="Nat"/>
    <x v="1"/>
    <n v="100"/>
    <s v=""/>
    <n v="-100"/>
    <x v="0"/>
    <s v=""/>
    <n v="-100"/>
    <x v="0"/>
    <n v="100"/>
    <s v=""/>
    <n v="-100"/>
    <x v="1"/>
    <s v="Sat"/>
    <s v="Conscience"/>
    <d v="1899-12-30T13:25:00"/>
    <s v="Fle"/>
    <s v="Nat 100"/>
    <n v="0"/>
    <n v="3"/>
    <n v="6"/>
    <s v="Conscience"/>
    <n v="100"/>
  </r>
  <r>
    <x v="57"/>
    <d v="1899-12-30T14:00:00"/>
    <x v="27"/>
    <m/>
    <n v="4"/>
    <n v="2"/>
    <s v="Suntora"/>
    <s v="3rd"/>
    <m/>
    <s v="E-C "/>
    <x v="1"/>
    <n v="100"/>
    <s v=""/>
    <n v="-100"/>
    <x v="2"/>
    <s v=""/>
    <n v="-120"/>
    <x v="0"/>
    <n v="120"/>
    <s v=""/>
    <n v="-120"/>
    <x v="1"/>
    <s v="Sat"/>
    <s v="Suntora"/>
    <d v="1899-12-30T14:00:00"/>
    <s v="Fle"/>
    <s v="E-C  120"/>
    <n v="0"/>
    <n v="4"/>
    <n v="2"/>
    <s v="Suntora"/>
    <n v="120"/>
  </r>
  <r>
    <x v="57"/>
    <d v="1899-12-30T14:55:00"/>
    <x v="3"/>
    <m/>
    <n v="8"/>
    <n v="4"/>
    <s v="Whinchat"/>
    <s v="1st"/>
    <n v="2.9"/>
    <s v="E-C "/>
    <x v="0"/>
    <n v="100"/>
    <n v="290"/>
    <n v="190"/>
    <x v="3"/>
    <n v="435"/>
    <n v="285"/>
    <x v="0"/>
    <n v="150"/>
    <n v="435"/>
    <n v="285"/>
    <x v="1"/>
    <s v="Sat"/>
    <s v="Whinchat"/>
    <d v="1899-12-30T14:55:00"/>
    <s v="Wyo"/>
    <s v="E-C  150"/>
    <n v="0"/>
    <n v="8"/>
    <n v="4"/>
    <s v="Whinchat"/>
    <n v="150"/>
  </r>
  <r>
    <x v="57"/>
    <d v="1899-12-30T15:35:00"/>
    <x v="3"/>
    <m/>
    <n v="9"/>
    <n v="3"/>
    <s v="Know Thyself"/>
    <m/>
    <m/>
    <s v="E-C "/>
    <x v="0"/>
    <n v="100"/>
    <s v=""/>
    <n v="-100"/>
    <x v="3"/>
    <s v=""/>
    <n v="-150"/>
    <x v="0"/>
    <n v="150"/>
    <s v=""/>
    <n v="-150"/>
    <x v="1"/>
    <s v="Sat"/>
    <s v="Know Thyself"/>
    <d v="1899-12-30T15:35:00"/>
    <s v="Wyo"/>
    <s v="E-C  150"/>
    <n v="0"/>
    <n v="9"/>
    <n v="3"/>
    <s v="Know Thyself"/>
    <n v="150"/>
  </r>
  <r>
    <x v="57"/>
    <d v="1899-12-30T15:55:00"/>
    <x v="2"/>
    <m/>
    <n v="7"/>
    <n v="10"/>
    <s v="Welcometotheshow"/>
    <s v="1st"/>
    <n v="12"/>
    <s v="Nat"/>
    <x v="1"/>
    <n v="100"/>
    <n v="1200"/>
    <n v="1100"/>
    <x v="0"/>
    <n v="1200"/>
    <n v="1100"/>
    <x v="0"/>
    <n v="100"/>
    <n v="1200"/>
    <n v="1100"/>
    <x v="1"/>
    <s v="Sat"/>
    <s v="Welcometotheshow"/>
    <d v="1899-12-30T15:55:00"/>
    <s v="Fle"/>
    <s v="Nat 100"/>
    <n v="0"/>
    <n v="7"/>
    <n v="10"/>
    <s v="Welcometotheshow"/>
    <n v="100"/>
  </r>
  <r>
    <x v="57"/>
    <d v="1899-12-30T16:15:00"/>
    <x v="3"/>
    <m/>
    <n v="10"/>
    <n v="7"/>
    <s v="Althoff"/>
    <s v="1st"/>
    <n v="3.2"/>
    <s v="E-C "/>
    <x v="0"/>
    <n v="100"/>
    <n v="320"/>
    <n v="220"/>
    <x v="3"/>
    <n v="480"/>
    <n v="330"/>
    <x v="0"/>
    <n v="150"/>
    <n v="480"/>
    <n v="330"/>
    <x v="1"/>
    <s v="Sat"/>
    <s v="Althoff"/>
    <d v="1899-12-30T16:15:00"/>
    <s v="Wyo"/>
    <s v="E-C  150"/>
    <n v="0"/>
    <n v="10"/>
    <n v="7"/>
    <s v="Althoff"/>
    <n v="150"/>
  </r>
  <r>
    <x v="57"/>
    <d v="1899-12-30T16:35:00"/>
    <x v="27"/>
    <m/>
    <n v="8"/>
    <n v="5"/>
    <s v="Hedged"/>
    <m/>
    <m/>
    <s v="E-C "/>
    <x v="1"/>
    <n v="100"/>
    <s v=""/>
    <n v="-100"/>
    <x v="0"/>
    <s v=""/>
    <n v="-100"/>
    <x v="0"/>
    <n v="100"/>
    <s v=""/>
    <n v="-100"/>
    <x v="1"/>
    <s v="Sat"/>
    <s v="Hedged"/>
    <d v="1899-12-30T16:35:00"/>
    <s v="Fle"/>
    <s v="E-C  100"/>
    <n v="0"/>
    <n v="8"/>
    <n v="5"/>
    <s v="Hedged"/>
    <n v="100"/>
  </r>
  <r>
    <x v="57"/>
    <d v="1899-12-30T16:35:00"/>
    <x v="27"/>
    <m/>
    <n v="8"/>
    <n v="2"/>
    <s v="Lim'S Kosciuszko"/>
    <m/>
    <m/>
    <s v="E-C "/>
    <x v="1"/>
    <n v="100"/>
    <s v=""/>
    <n v="-100"/>
    <x v="4"/>
    <s v=""/>
    <n v="-50"/>
    <x v="0"/>
    <n v="50"/>
    <s v=""/>
    <n v="-50"/>
    <x v="1"/>
    <s v="Sat"/>
    <s v="Lim'S Kosciuszko"/>
    <d v="1899-12-30T16:35:00"/>
    <s v="Fle"/>
    <s v="E-C  50"/>
    <n v="0"/>
    <n v="8"/>
    <n v="2"/>
    <s v="Lim'S Kosciuszko"/>
    <n v="50"/>
  </r>
  <r>
    <x v="58"/>
    <d v="1899-12-30T12:50:00"/>
    <x v="27"/>
    <m/>
    <n v="2"/>
    <n v="6"/>
    <s v="Tarvue"/>
    <s v="2nd"/>
    <n v="5.5"/>
    <s v="E-C "/>
    <x v="1"/>
    <n v="100"/>
    <s v=""/>
    <n v="-100"/>
    <x v="3"/>
    <s v=""/>
    <n v="-150"/>
    <x v="0"/>
    <n v="150"/>
    <s v=""/>
    <n v="-150"/>
    <x v="1"/>
    <s v="Sat"/>
    <s v="Tarvue"/>
    <d v="1899-12-30T12:50:00"/>
    <s v="Fle"/>
    <s v="E-C  150"/>
    <n v="0"/>
    <n v="2"/>
    <n v="6"/>
    <s v="Tarvue"/>
    <n v="150"/>
  </r>
  <r>
    <x v="58"/>
    <d v="1899-12-30T13:58:00"/>
    <x v="2"/>
    <m/>
    <n v="4"/>
    <n v="14"/>
    <s v="Yes I Know"/>
    <s v="3rd"/>
    <m/>
    <s v="Nat"/>
    <x v="1"/>
    <n v="100"/>
    <s v=""/>
    <n v="-100"/>
    <x v="0"/>
    <s v=""/>
    <n v="-100"/>
    <x v="0"/>
    <n v="100"/>
    <s v=""/>
    <n v="-100"/>
    <x v="1"/>
    <s v="Sat"/>
    <s v="Yes I Know"/>
    <d v="1899-12-30T13:58:00"/>
    <s v="Fle"/>
    <s v="Nat 100"/>
    <n v="0"/>
    <n v="4"/>
    <n v="14"/>
    <s v="Yes I Know"/>
    <n v="100"/>
  </r>
  <r>
    <x v="58"/>
    <d v="1899-12-30T15:08:00"/>
    <x v="27"/>
    <m/>
    <n v="6"/>
    <n v="2"/>
    <s v="Harry'S Yacht"/>
    <m/>
    <m/>
    <s v="E-C "/>
    <x v="1"/>
    <n v="100"/>
    <s v=""/>
    <n v="-100"/>
    <x v="3"/>
    <s v=""/>
    <n v="-150"/>
    <x v="0"/>
    <n v="150"/>
    <s v=""/>
    <n v="-150"/>
    <x v="1"/>
    <s v="Sat"/>
    <s v="Harry'S Yacht"/>
    <d v="1899-12-30T15:08:00"/>
    <s v="Fle"/>
    <s v="E-C  150"/>
    <n v="0"/>
    <n v="6"/>
    <n v="2"/>
    <s v="Harry'S Yacht"/>
    <n v="150"/>
  </r>
  <r>
    <x v="58"/>
    <d v="1899-12-30T15:43:00"/>
    <x v="2"/>
    <m/>
    <n v="7"/>
    <n v="6"/>
    <s v="Dirty Grin"/>
    <m/>
    <m/>
    <s v="Nat"/>
    <x v="1"/>
    <n v="100"/>
    <s v=""/>
    <n v="-100"/>
    <x v="0"/>
    <s v=""/>
    <n v="-100"/>
    <x v="0"/>
    <n v="100"/>
    <s v=""/>
    <n v="-100"/>
    <x v="1"/>
    <s v="Sat"/>
    <s v="Dirty Grin"/>
    <d v="1899-12-30T15:43:00"/>
    <s v="Fle"/>
    <s v="Nat 100"/>
    <n v="0"/>
    <n v="7"/>
    <n v="6"/>
    <s v="Dirty Grin"/>
    <n v="100"/>
  </r>
  <r>
    <x v="58"/>
    <d v="1899-12-30T16:18:00"/>
    <x v="27"/>
    <m/>
    <n v="8"/>
    <n v="12"/>
    <s v="Darkbonee"/>
    <s v="3rd"/>
    <m/>
    <s v="E-C "/>
    <x v="1"/>
    <n v="100"/>
    <s v=""/>
    <n v="-100"/>
    <x v="0"/>
    <s v=""/>
    <n v="-100"/>
    <x v="0"/>
    <n v="100"/>
    <s v=""/>
    <n v="-100"/>
    <x v="1"/>
    <s v="Sat"/>
    <s v="Darkbonee"/>
    <d v="1899-12-30T16:18:00"/>
    <s v="Fle"/>
    <s v="E-C  100"/>
    <n v="0"/>
    <n v="8"/>
    <n v="12"/>
    <s v="Darkbonee"/>
    <n v="100"/>
  </r>
  <r>
    <x v="58"/>
    <d v="1899-12-30T16:18:00"/>
    <x v="27"/>
    <m/>
    <n v="8"/>
    <n v="2"/>
    <s v="Saint George"/>
    <s v="1st"/>
    <n v="2.5"/>
    <s v="E-C "/>
    <x v="1"/>
    <n v="100"/>
    <n v="250"/>
    <n v="150"/>
    <x v="0"/>
    <n v="250"/>
    <n v="150"/>
    <x v="0"/>
    <n v="100"/>
    <n v="250"/>
    <n v="150"/>
    <x v="1"/>
    <s v="Sat"/>
    <s v="Saint George"/>
    <d v="1899-12-30T16:18:00"/>
    <s v="Fle"/>
    <s v="E-C  100"/>
    <n v="0"/>
    <n v="8"/>
    <n v="2"/>
    <s v="Saint George"/>
    <n v="100"/>
  </r>
  <r>
    <x v="58"/>
    <d v="1899-12-30T16:58:00"/>
    <x v="2"/>
    <m/>
    <n v="9"/>
    <n v="14"/>
    <s v="Botanical Boy"/>
    <m/>
    <m/>
    <s v="E-C "/>
    <x v="1"/>
    <n v="100"/>
    <s v=""/>
    <n v="-100"/>
    <x v="2"/>
    <s v=""/>
    <n v="-120"/>
    <x v="1"/>
    <n v="120"/>
    <s v=""/>
    <n v="-120"/>
    <x v="1"/>
    <s v="Sat"/>
    <s v="Botanical Boy"/>
    <d v="1899-12-30T16:58:00"/>
    <s v="Fle"/>
    <s v="E-C  120"/>
    <n v="0"/>
    <n v="9"/>
    <n v="14"/>
    <s v="Botanical Boy"/>
    <s v=""/>
  </r>
  <r>
    <x v="58"/>
    <d v="1899-12-30T16:58:00"/>
    <x v="27"/>
    <m/>
    <n v="9"/>
    <n v="14"/>
    <s v="Botanical Boy"/>
    <m/>
    <m/>
    <s v="Nat"/>
    <x v="1"/>
    <n v="100"/>
    <s v=""/>
    <n v="-100"/>
    <x v="2"/>
    <s v=""/>
    <n v="-120"/>
    <x v="0"/>
    <s v=""/>
    <s v=""/>
    <s v=""/>
    <x v="1"/>
    <s v="Sat"/>
    <s v="Botanical Boy"/>
    <d v="1899-12-30T16:58:00"/>
    <s v="Fle"/>
    <s v="Nat 120"/>
    <n v="0"/>
    <n v="9"/>
    <n v="14"/>
    <s v="Botanical Boy"/>
    <n v="120"/>
  </r>
  <r>
    <x v="58"/>
    <d v="1899-12-30T17:38:00"/>
    <x v="27"/>
    <m/>
    <n v="10"/>
    <n v="8"/>
    <s v="Sass Appeal"/>
    <s v="1st"/>
    <n v="2.25"/>
    <s v="E-C "/>
    <x v="1"/>
    <n v="100"/>
    <n v="225"/>
    <n v="125"/>
    <x v="4"/>
    <n v="112.5"/>
    <n v="62.5"/>
    <x v="0"/>
    <n v="50"/>
    <n v="112.5"/>
    <n v="62.5"/>
    <x v="1"/>
    <s v="Sat"/>
    <s v="Sass Appeal"/>
    <d v="1899-12-30T17:38:00"/>
    <s v="Fle"/>
    <s v="E-C  50"/>
    <n v="0"/>
    <n v="10"/>
    <n v="8"/>
    <s v="Sass Appeal"/>
    <n v="50"/>
  </r>
  <r>
    <x v="59"/>
    <d v="1899-12-30T15:40:00"/>
    <x v="28"/>
    <n v="2.15"/>
    <n v="7"/>
    <n v="7"/>
    <s v="Treasurethe Moment"/>
    <m/>
    <m/>
    <s v="Nat"/>
    <x v="1"/>
    <n v="100"/>
    <s v=""/>
    <n v="-100"/>
    <x v="1"/>
    <s v=""/>
    <n v="-200"/>
    <x v="0"/>
    <n v="200"/>
    <s v=""/>
    <n v="-200"/>
    <x v="1"/>
    <s v="Wed"/>
    <s v="Treasurethe Moment"/>
    <d v="1899-12-30T15:40:00"/>
    <s v="Cau"/>
    <s v="Nat 200"/>
    <n v="2.15"/>
    <n v="7"/>
    <n v="7"/>
    <s v="Treasurethe Moment"/>
    <n v="200"/>
  </r>
  <r>
    <x v="60"/>
    <d v="1899-12-30T11:20:00"/>
    <x v="29"/>
    <m/>
    <n v="1"/>
    <n v="6"/>
    <s v="Merrigold"/>
    <s v="2nd"/>
    <m/>
    <s v="E-C "/>
    <x v="1"/>
    <n v="100"/>
    <s v=""/>
    <n v="-100"/>
    <x v="5"/>
    <s v=""/>
    <n v="-160"/>
    <x v="1"/>
    <n v="180"/>
    <s v=""/>
    <n v="-180"/>
    <x v="1"/>
    <s v="Sat"/>
    <s v="Merrigold"/>
    <d v="1899-12-30T11:20:00"/>
    <s v="Cau"/>
    <s v="E-C  160"/>
    <n v="0"/>
    <n v="1"/>
    <n v="6"/>
    <s v="Merrigold"/>
    <s v=""/>
  </r>
  <r>
    <x v="60"/>
    <d v="1899-12-30T11:20:00"/>
    <x v="9"/>
    <m/>
    <n v="1"/>
    <n v="6"/>
    <s v="Merrigold"/>
    <s v="2nd"/>
    <m/>
    <s v="Nat"/>
    <x v="1"/>
    <n v="100"/>
    <s v=""/>
    <n v="-100"/>
    <x v="1"/>
    <s v=""/>
    <n v="-200"/>
    <x v="0"/>
    <s v=""/>
    <s v=""/>
    <s v=""/>
    <x v="1"/>
    <s v="Sat"/>
    <s v="Merrigold"/>
    <d v="1899-12-30T11:20:00"/>
    <s v="Cau"/>
    <s v="Nat 200"/>
    <n v="0"/>
    <n v="1"/>
    <n v="6"/>
    <s v="Merrigold"/>
    <n v="200"/>
  </r>
  <r>
    <x v="60"/>
    <d v="1899-12-30T11:20:00"/>
    <x v="29"/>
    <m/>
    <n v="1"/>
    <n v="3"/>
    <s v="Verdad"/>
    <s v="Ntd"/>
    <m/>
    <s v="E-C "/>
    <x v="1"/>
    <n v="100"/>
    <s v=""/>
    <n v="-100"/>
    <x v="3"/>
    <s v=""/>
    <n v="-150"/>
    <x v="0"/>
    <n v="150"/>
    <s v=""/>
    <n v="-150"/>
    <x v="1"/>
    <s v="Sat"/>
    <s v="Verdad"/>
    <d v="1899-12-30T11:20:00"/>
    <s v="Cau"/>
    <s v="E-C  150"/>
    <n v="0"/>
    <n v="1"/>
    <n v="3"/>
    <s v="Verdad"/>
    <n v="150"/>
  </r>
  <r>
    <x v="60"/>
    <d v="1899-12-30T13:10:00"/>
    <x v="0"/>
    <m/>
    <n v="2"/>
    <n v="7"/>
    <s v="Artful Persuasion"/>
    <m/>
    <m/>
    <s v="E-C "/>
    <x v="0"/>
    <n v="100"/>
    <s v=""/>
    <n v="-100"/>
    <x v="0"/>
    <s v=""/>
    <n v="-100"/>
    <x v="0"/>
    <n v="100"/>
    <s v=""/>
    <n v="-100"/>
    <x v="1"/>
    <s v="Sat"/>
    <s v="Artful Persuasion"/>
    <d v="1899-12-30T13:10:00"/>
    <s v="Ran"/>
    <s v="E-C  100"/>
    <n v="0"/>
    <n v="2"/>
    <n v="7"/>
    <s v="Artful Persuasion"/>
    <n v="100"/>
  </r>
  <r>
    <x v="60"/>
    <d v="1899-12-30T14:00:00"/>
    <x v="29"/>
    <m/>
    <n v="6"/>
    <n v="9"/>
    <s v="Active Duty"/>
    <s v="2nd"/>
    <m/>
    <s v="E-C "/>
    <x v="1"/>
    <n v="100"/>
    <s v=""/>
    <n v="-100"/>
    <x v="3"/>
    <s v=""/>
    <n v="-150"/>
    <x v="0"/>
    <n v="150"/>
    <s v=""/>
    <n v="-150"/>
    <x v="1"/>
    <s v="Sat"/>
    <s v="Active Duty"/>
    <d v="1899-12-30T14:00:00"/>
    <s v="Cau"/>
    <s v="E-C  150"/>
    <n v="0"/>
    <n v="6"/>
    <n v="9"/>
    <s v="Active Duty"/>
    <n v="150"/>
  </r>
  <r>
    <x v="60"/>
    <d v="1899-12-30T14:00:00"/>
    <x v="29"/>
    <m/>
    <n v="6"/>
    <n v="6"/>
    <s v="Suntora"/>
    <s v="1st"/>
    <n v="4.4000000000000004"/>
    <s v="E-C "/>
    <x v="1"/>
    <n v="100"/>
    <n v="440.00000000000006"/>
    <n v="340.00000000000006"/>
    <x v="0"/>
    <n v="440.00000000000006"/>
    <n v="340.00000000000006"/>
    <x v="0"/>
    <n v="100"/>
    <n v="440.00000000000006"/>
    <n v="340.00000000000006"/>
    <x v="1"/>
    <s v="Sat"/>
    <s v="Suntora"/>
    <d v="1899-12-30T14:00:00"/>
    <s v="Cau"/>
    <s v="E-C  100"/>
    <n v="0"/>
    <n v="6"/>
    <n v="6"/>
    <s v="Suntora"/>
    <n v="100"/>
  </r>
  <r>
    <x v="60"/>
    <d v="1899-12-30T14:25:00"/>
    <x v="0"/>
    <m/>
    <n v="5"/>
    <n v="6"/>
    <s v="Sounds Unusual"/>
    <s v="Ntd"/>
    <m/>
    <s v="E-C "/>
    <x v="0"/>
    <n v="100"/>
    <s v=""/>
    <n v="-100"/>
    <x v="1"/>
    <s v=""/>
    <n v="-200"/>
    <x v="0"/>
    <n v="200"/>
    <s v=""/>
    <n v="-200"/>
    <x v="1"/>
    <s v="Sat"/>
    <s v="Sounds Unusual"/>
    <d v="1899-12-30T14:25:00"/>
    <s v="Ran"/>
    <s v="E-C  200"/>
    <n v="0"/>
    <n v="5"/>
    <n v="6"/>
    <s v="Sounds Unusual"/>
    <n v="200"/>
  </r>
  <r>
    <x v="60"/>
    <d v="1899-12-30T14:35:00"/>
    <x v="29"/>
    <m/>
    <n v="7"/>
    <n v="4"/>
    <s v="Oak Hill"/>
    <s v="2nd"/>
    <m/>
    <s v="E-C "/>
    <x v="1"/>
    <n v="100"/>
    <s v=""/>
    <n v="-100"/>
    <x v="0"/>
    <s v=""/>
    <n v="-100"/>
    <x v="0"/>
    <n v="100"/>
    <s v=""/>
    <n v="-100"/>
    <x v="1"/>
    <s v="Sat"/>
    <s v="Oak Hill"/>
    <d v="1899-12-30T14:35:00"/>
    <s v="Cau"/>
    <s v="E-C  100"/>
    <n v="0"/>
    <n v="7"/>
    <n v="4"/>
    <s v="Oak Hill"/>
    <n v="100"/>
  </r>
  <r>
    <x v="60"/>
    <d v="1899-12-30T14:55:00"/>
    <x v="0"/>
    <m/>
    <n v="5"/>
    <n v="11"/>
    <s v="Trapalanda"/>
    <m/>
    <m/>
    <s v="Nat"/>
    <x v="0"/>
    <n v="100"/>
    <s v=""/>
    <n v="-100"/>
    <x v="3"/>
    <s v=""/>
    <n v="-150"/>
    <x v="0"/>
    <n v="150"/>
    <s v=""/>
    <n v="-150"/>
    <x v="1"/>
    <s v="Sat"/>
    <s v="Trapalanda"/>
    <d v="1899-12-30T14:55:00"/>
    <s v="Ran"/>
    <s v="Nat 150"/>
    <n v="0"/>
    <n v="5"/>
    <n v="11"/>
    <s v="Trapalanda"/>
    <n v="150"/>
  </r>
  <r>
    <x v="60"/>
    <d v="1899-12-30T15:30:00"/>
    <x v="0"/>
    <m/>
    <n v="6"/>
    <n v="11"/>
    <s v="Highway Strip"/>
    <m/>
    <m/>
    <s v="E-C "/>
    <x v="0"/>
    <n v="100"/>
    <s v=""/>
    <n v="-100"/>
    <x v="3"/>
    <s v=""/>
    <n v="-150"/>
    <x v="1"/>
    <n v="150"/>
    <s v=""/>
    <n v="-150"/>
    <x v="1"/>
    <s v="Sat"/>
    <s v="Highway Strip"/>
    <d v="1899-12-30T15:30:00"/>
    <s v="Ran"/>
    <s v="E-C  150"/>
    <n v="0"/>
    <n v="6"/>
    <n v="11"/>
    <s v="Highway Strip"/>
    <s v=""/>
  </r>
  <r>
    <x v="60"/>
    <d v="1899-12-30T15:30:00"/>
    <x v="0"/>
    <m/>
    <n v="6"/>
    <n v="11"/>
    <s v="Highway Strip"/>
    <m/>
    <m/>
    <s v="Nat"/>
    <x v="0"/>
    <n v="100"/>
    <s v=""/>
    <n v="-100"/>
    <x v="3"/>
    <s v=""/>
    <n v="-150"/>
    <x v="0"/>
    <s v=""/>
    <s v=""/>
    <s v=""/>
    <x v="1"/>
    <s v="Sat"/>
    <s v="Highway Strip"/>
    <d v="1899-12-30T15:30:00"/>
    <s v="Ran"/>
    <s v="Nat 150"/>
    <n v="0"/>
    <n v="6"/>
    <n v="11"/>
    <s v="Highway Strip"/>
    <n v="150"/>
  </r>
  <r>
    <x v="60"/>
    <d v="1899-12-30T15:45:00"/>
    <x v="29"/>
    <m/>
    <n v="9"/>
    <n v="11"/>
    <s v="Justadeel"/>
    <s v="3rd"/>
    <m/>
    <s v="E-C "/>
    <x v="1"/>
    <n v="100"/>
    <s v=""/>
    <n v="-100"/>
    <x v="0"/>
    <s v=""/>
    <n v="-100"/>
    <x v="0"/>
    <n v="100"/>
    <s v=""/>
    <n v="-100"/>
    <x v="1"/>
    <s v="Sat"/>
    <s v="Justadeel"/>
    <d v="1899-12-30T15:45:00"/>
    <s v="Cau"/>
    <s v="E-C  100"/>
    <n v="0"/>
    <n v="9"/>
    <n v="11"/>
    <s v="Justadeel"/>
    <n v="100"/>
  </r>
  <r>
    <x v="60"/>
    <d v="1899-12-30T15:45:00"/>
    <x v="29"/>
    <m/>
    <n v="9"/>
    <n v="3"/>
    <s v="Regal Zeus"/>
    <s v="1st"/>
    <n v="3.6"/>
    <s v="E-C "/>
    <x v="1"/>
    <n v="100"/>
    <n v="360"/>
    <n v="260"/>
    <x v="3"/>
    <n v="540"/>
    <n v="390"/>
    <x v="0"/>
    <n v="150"/>
    <n v="540"/>
    <n v="390"/>
    <x v="1"/>
    <s v="Sat"/>
    <s v="Regal Zeus"/>
    <d v="1899-12-30T15:45:00"/>
    <s v="Cau"/>
    <s v="E-C  150"/>
    <n v="0"/>
    <n v="9"/>
    <n v="3"/>
    <s v="Regal Zeus"/>
    <n v="150"/>
  </r>
  <r>
    <x v="60"/>
    <d v="1899-12-30T16:05:00"/>
    <x v="0"/>
    <m/>
    <n v="7"/>
    <n v="6"/>
    <s v="Welcometotheshow"/>
    <s v="1st"/>
    <n v="3.9"/>
    <s v="Nat"/>
    <x v="0"/>
    <n v="100"/>
    <n v="390"/>
    <n v="290"/>
    <x v="3"/>
    <n v="585"/>
    <n v="435"/>
    <x v="0"/>
    <n v="150"/>
    <n v="585"/>
    <n v="435"/>
    <x v="1"/>
    <s v="Sat"/>
    <s v="Welcometotheshow"/>
    <d v="1899-12-30T16:05:00"/>
    <s v="Ran"/>
    <s v="Nat 150"/>
    <n v="0"/>
    <n v="7"/>
    <n v="6"/>
    <s v="Welcometotheshow"/>
    <n v="150"/>
  </r>
  <r>
    <x v="60"/>
    <d v="1899-12-30T16:25:00"/>
    <x v="29"/>
    <m/>
    <n v="10"/>
    <n v="12"/>
    <s v="Yes I Know"/>
    <m/>
    <m/>
    <s v="E-C "/>
    <x v="1"/>
    <n v="100"/>
    <s v=""/>
    <n v="-100"/>
    <x v="1"/>
    <s v=""/>
    <n v="-200"/>
    <x v="1"/>
    <n v="200"/>
    <s v=""/>
    <n v="-200"/>
    <x v="1"/>
    <s v="Sat"/>
    <s v="Yes I Know"/>
    <d v="1899-12-30T16:25:00"/>
    <s v="Cau"/>
    <s v="E-C  200"/>
    <n v="0"/>
    <n v="10"/>
    <n v="12"/>
    <s v="Yes I Know"/>
    <s v=""/>
  </r>
  <r>
    <x v="60"/>
    <d v="1899-12-30T16:25:00"/>
    <x v="9"/>
    <m/>
    <n v="10"/>
    <n v="12"/>
    <s v="Yes I Know"/>
    <m/>
    <m/>
    <s v="Nat"/>
    <x v="1"/>
    <n v="100"/>
    <s v=""/>
    <n v="-100"/>
    <x v="1"/>
    <s v=""/>
    <n v="-200"/>
    <x v="0"/>
    <s v=""/>
    <s v=""/>
    <s v=""/>
    <x v="1"/>
    <s v="Sat"/>
    <s v="Yes I Know"/>
    <d v="1899-12-30T16:25:00"/>
    <s v="Cau"/>
    <s v="Nat 200"/>
    <n v="0"/>
    <n v="10"/>
    <n v="12"/>
    <s v="Yes I Know"/>
    <n v="200"/>
  </r>
  <r>
    <x v="60"/>
    <d v="1899-12-30T17:55:00"/>
    <x v="0"/>
    <m/>
    <n v="10"/>
    <n v="4"/>
    <s v="Captain Furai"/>
    <s v="3rd"/>
    <m/>
    <s v="E-C "/>
    <x v="0"/>
    <n v="100"/>
    <s v=""/>
    <n v="-100"/>
    <x v="0"/>
    <s v=""/>
    <n v="-100"/>
    <x v="0"/>
    <n v="100"/>
    <s v=""/>
    <n v="-100"/>
    <x v="1"/>
    <s v="Sat"/>
    <s v="Captain Furai"/>
    <d v="1899-12-30T17:55:00"/>
    <s v="Ran"/>
    <s v="E-C  100"/>
    <n v="0"/>
    <n v="10"/>
    <n v="4"/>
    <s v="Captain Furai"/>
    <n v="100"/>
  </r>
  <r>
    <x v="61"/>
    <d v="1899-12-30T12:20:00"/>
    <x v="29"/>
    <m/>
    <n v="1"/>
    <n v="6"/>
    <s v="Jenni'S Meadow"/>
    <s v="2nd"/>
    <m/>
    <s v="E-C "/>
    <x v="1"/>
    <n v="100"/>
    <s v=""/>
    <n v="-100"/>
    <x v="0"/>
    <s v=""/>
    <n v="-100"/>
    <x v="0"/>
    <n v="100"/>
    <s v=""/>
    <n v="-100"/>
    <x v="1"/>
    <s v="Sat"/>
    <s v="Jenni'S Meadow"/>
    <d v="1899-12-30T12:20:00"/>
    <s v="Cau"/>
    <s v="E-C  100"/>
    <n v="0"/>
    <n v="1"/>
    <n v="6"/>
    <s v="Jenni'S Meadow"/>
    <n v="100"/>
  </r>
  <r>
    <x v="61"/>
    <d v="1899-12-30T13:53:00"/>
    <x v="4"/>
    <m/>
    <n v="2"/>
    <n v="11"/>
    <s v="Spiethtacular"/>
    <s v="2nd"/>
    <m/>
    <s v="Nat"/>
    <x v="2"/>
    <n v="100"/>
    <s v=""/>
    <n v="-100"/>
    <x v="0"/>
    <s v=""/>
    <n v="-100"/>
    <x v="0"/>
    <n v="100"/>
    <s v=""/>
    <n v="-100"/>
    <x v="1"/>
    <s v="Sat"/>
    <s v="Spiethtacular"/>
    <d v="1899-12-30T13:53:00"/>
    <s v="Eag"/>
    <s v="Nat 100"/>
    <n v="0"/>
    <n v="2"/>
    <n v="11"/>
    <s v="Spiethtacular"/>
    <n v="100"/>
  </r>
  <r>
    <x v="61"/>
    <d v="1899-12-30T14:00:00"/>
    <x v="29"/>
    <m/>
    <n v="4"/>
    <n v="4"/>
    <s v="Dictionary"/>
    <m/>
    <m/>
    <s v="E-C "/>
    <x v="1"/>
    <n v="100"/>
    <s v=""/>
    <n v="-100"/>
    <x v="4"/>
    <s v=""/>
    <n v="-50"/>
    <x v="0"/>
    <n v="50"/>
    <s v=""/>
    <n v="-50"/>
    <x v="1"/>
    <s v="Sat"/>
    <s v="Dictionary"/>
    <d v="1899-12-30T14:00:00"/>
    <s v="Cau"/>
    <s v="E-C  50"/>
    <n v="0"/>
    <n v="4"/>
    <n v="4"/>
    <s v="Dictionary"/>
    <n v="50"/>
  </r>
  <r>
    <x v="61"/>
    <d v="1899-12-30T14:00:00"/>
    <x v="29"/>
    <m/>
    <n v="4"/>
    <n v="6"/>
    <s v="Sun Gift"/>
    <s v="2nd"/>
    <m/>
    <s v="E-C "/>
    <x v="1"/>
    <n v="100"/>
    <s v=""/>
    <n v="-100"/>
    <x v="5"/>
    <s v=""/>
    <n v="-160"/>
    <x v="0"/>
    <n v="160"/>
    <s v=""/>
    <n v="-160"/>
    <x v="1"/>
    <s v="Sat"/>
    <s v="Sun Gift"/>
    <d v="1899-12-30T14:00:00"/>
    <s v="Cau"/>
    <s v="E-C  160"/>
    <n v="0"/>
    <n v="4"/>
    <n v="6"/>
    <s v="Sun Gift"/>
    <n v="160"/>
  </r>
  <r>
    <x v="61"/>
    <d v="1899-12-30T14:28:00"/>
    <x v="4"/>
    <m/>
    <n v="3"/>
    <n v="8"/>
    <s v="Akkadian Emperor"/>
    <s v="2nd"/>
    <m/>
    <s v="Nat"/>
    <x v="2"/>
    <n v="100"/>
    <s v=""/>
    <n v="-100"/>
    <x v="0"/>
    <s v=""/>
    <n v="-100"/>
    <x v="0"/>
    <n v="100"/>
    <s v=""/>
    <n v="-100"/>
    <x v="1"/>
    <s v="Sat"/>
    <s v="Akkadian Emperor"/>
    <d v="1899-12-30T14:28:00"/>
    <s v="Eag"/>
    <s v="Nat 100"/>
    <n v="0"/>
    <n v="3"/>
    <n v="8"/>
    <s v="Akkadian Emperor"/>
    <n v="100"/>
  </r>
  <r>
    <x v="61"/>
    <d v="1899-12-30T14:55:00"/>
    <x v="5"/>
    <m/>
    <n v="5"/>
    <n v="10"/>
    <s v="Sovereign Hill"/>
    <s v="1st"/>
    <n v="2.4"/>
    <s v="E-C "/>
    <x v="0"/>
    <n v="100"/>
    <n v="240"/>
    <n v="140"/>
    <x v="3"/>
    <n v="360"/>
    <n v="210"/>
    <x v="0"/>
    <n v="150"/>
    <n v="360"/>
    <n v="210"/>
    <x v="1"/>
    <s v="Sat"/>
    <s v="Sovereign Hill"/>
    <d v="1899-12-30T14:55:00"/>
    <s v="Ros"/>
    <s v="E-C  150"/>
    <n v="0"/>
    <n v="5"/>
    <n v="10"/>
    <s v="Sovereign Hill"/>
    <n v="150"/>
  </r>
  <r>
    <x v="61"/>
    <d v="1899-12-30T15:03:00"/>
    <x v="4"/>
    <m/>
    <n v="4"/>
    <n v="4"/>
    <s v="Edited By"/>
    <m/>
    <m/>
    <s v="Nat"/>
    <x v="2"/>
    <n v="100"/>
    <s v=""/>
    <n v="-100"/>
    <x v="0"/>
    <s v=""/>
    <n v="-100"/>
    <x v="0"/>
    <n v="100"/>
    <s v=""/>
    <n v="-100"/>
    <x v="1"/>
    <s v="Sat"/>
    <s v="Edited By"/>
    <d v="1899-12-30T15:03:00"/>
    <s v="Eag"/>
    <s v="Nat 100"/>
    <n v="0"/>
    <n v="4"/>
    <n v="4"/>
    <s v="Edited By"/>
    <n v="100"/>
  </r>
  <r>
    <x v="61"/>
    <d v="1899-12-30T16:05:00"/>
    <x v="5"/>
    <m/>
    <n v="7"/>
    <n v="4"/>
    <s v="Roselyn'S Star"/>
    <s v="2nd"/>
    <m/>
    <s v="E-C "/>
    <x v="0"/>
    <n v="100"/>
    <s v=""/>
    <n v="-100"/>
    <x v="3"/>
    <s v=""/>
    <n v="-150"/>
    <x v="0"/>
    <n v="150"/>
    <s v=""/>
    <n v="-150"/>
    <x v="1"/>
    <s v="Sat"/>
    <s v="Roselyn'S Star"/>
    <d v="1899-12-30T16:05:00"/>
    <s v="Ros"/>
    <s v="E-C  150"/>
    <n v="0"/>
    <n v="7"/>
    <n v="4"/>
    <s v="Roselyn'S Star"/>
    <n v="150"/>
  </r>
  <r>
    <x v="61"/>
    <d v="1899-12-30T16:05:00"/>
    <x v="5"/>
    <m/>
    <n v="7"/>
    <n v="9"/>
    <s v="Sixties"/>
    <s v="1st"/>
    <n v="4.2"/>
    <s v="E-C "/>
    <x v="0"/>
    <n v="100"/>
    <n v="420"/>
    <n v="320"/>
    <x v="6"/>
    <n v="588"/>
    <n v="448"/>
    <x v="0"/>
    <n v="140"/>
    <n v="588"/>
    <n v="448"/>
    <x v="1"/>
    <s v="Sat"/>
    <s v="Sixties"/>
    <d v="1899-12-30T16:05:00"/>
    <s v="Ros"/>
    <s v="E-C  140"/>
    <n v="0"/>
    <n v="7"/>
    <n v="9"/>
    <s v="Sixties"/>
    <n v="140"/>
  </r>
  <r>
    <x v="61"/>
    <d v="1899-12-30T16:25:00"/>
    <x v="29"/>
    <m/>
    <n v="8"/>
    <n v="4"/>
    <s v="Rue De Royale"/>
    <m/>
    <m/>
    <s v="E-C "/>
    <x v="1"/>
    <n v="100"/>
    <s v=""/>
    <n v="-100"/>
    <x v="3"/>
    <s v=""/>
    <n v="-150"/>
    <x v="0"/>
    <n v="150"/>
    <s v=""/>
    <n v="-150"/>
    <x v="1"/>
    <s v="Sat"/>
    <s v="Rue De Royale"/>
    <d v="1899-12-30T16:25:00"/>
    <s v="Cau"/>
    <s v="E-C  150"/>
    <n v="0"/>
    <n v="8"/>
    <n v="4"/>
    <s v="Rue De Royale"/>
    <n v="150"/>
  </r>
  <r>
    <x v="61"/>
    <d v="1899-12-30T16:45:00"/>
    <x v="5"/>
    <m/>
    <n v="8"/>
    <n v="7"/>
    <s v="Fire Star"/>
    <m/>
    <m/>
    <s v="E-C "/>
    <x v="0"/>
    <n v="100"/>
    <s v=""/>
    <n v="-100"/>
    <x v="0"/>
    <s v=""/>
    <n v="-100"/>
    <x v="0"/>
    <n v="100"/>
    <s v=""/>
    <n v="-100"/>
    <x v="1"/>
    <s v="Sat"/>
    <s v="Fire Star"/>
    <d v="1899-12-30T16:45:00"/>
    <s v="Ros"/>
    <s v="E-C  100"/>
    <n v="0"/>
    <n v="8"/>
    <n v="7"/>
    <s v="Fire Star"/>
    <n v="100"/>
  </r>
  <r>
    <x v="61"/>
    <d v="1899-12-30T17:20:00"/>
    <x v="5"/>
    <m/>
    <n v="9"/>
    <n v="8"/>
    <s v="Existential Bob"/>
    <s v="2nd"/>
    <m/>
    <s v="E-C "/>
    <x v="0"/>
    <n v="100"/>
    <s v=""/>
    <n v="-100"/>
    <x v="0"/>
    <s v=""/>
    <n v="-100"/>
    <x v="0"/>
    <n v="100"/>
    <s v=""/>
    <n v="-100"/>
    <x v="1"/>
    <s v="Sat"/>
    <s v="Existential Bob"/>
    <d v="1899-12-30T17:20:00"/>
    <s v="Ros"/>
    <s v="E-C  100"/>
    <n v="0"/>
    <n v="9"/>
    <n v="8"/>
    <s v="Existential Bob"/>
    <n v="100"/>
  </r>
  <r>
    <x v="61"/>
    <d v="1899-12-30T17:32:00"/>
    <x v="4"/>
    <m/>
    <n v="8"/>
    <n v="2"/>
    <s v="Battlefield"/>
    <s v="1st"/>
    <n v="2.8"/>
    <s v="Nat"/>
    <x v="2"/>
    <n v="100"/>
    <n v="280"/>
    <n v="180"/>
    <x v="0"/>
    <n v="280"/>
    <n v="180"/>
    <x v="0"/>
    <n v="100"/>
    <n v="280"/>
    <n v="180"/>
    <x v="1"/>
    <s v="Sat"/>
    <s v="Battlefield"/>
    <d v="1899-12-30T17:32:00"/>
    <s v="Eag"/>
    <s v="Nat 100"/>
    <n v="0"/>
    <n v="8"/>
    <n v="2"/>
    <s v="Battlefield"/>
    <n v="100"/>
  </r>
  <r>
    <x v="61"/>
    <d v="1899-12-30T17:40:00"/>
    <x v="29"/>
    <m/>
    <n v="10"/>
    <n v="9"/>
    <s v="Porter"/>
    <m/>
    <m/>
    <s v="E-C "/>
    <x v="1"/>
    <n v="100"/>
    <s v=""/>
    <n v="-100"/>
    <x v="3"/>
    <s v=""/>
    <n v="-150"/>
    <x v="0"/>
    <n v="150"/>
    <s v=""/>
    <n v="-150"/>
    <x v="1"/>
    <s v="Sat"/>
    <s v="Porter"/>
    <d v="1899-12-30T17:40:00"/>
    <s v="Cau"/>
    <s v="E-C  150"/>
    <n v="0"/>
    <n v="10"/>
    <n v="9"/>
    <s v="Porter"/>
    <n v="150"/>
  </r>
  <r>
    <x v="61"/>
    <d v="1899-12-30T17:40:00"/>
    <x v="9"/>
    <m/>
    <n v="10"/>
    <n v="6"/>
    <s v="Zouper Fund"/>
    <m/>
    <m/>
    <s v="Nat"/>
    <x v="1"/>
    <n v="100"/>
    <s v=""/>
    <n v="-100"/>
    <x v="0"/>
    <s v=""/>
    <n v="-100"/>
    <x v="0"/>
    <n v="100"/>
    <s v=""/>
    <n v="-100"/>
    <x v="1"/>
    <s v="Sat"/>
    <s v="Zouper Fund"/>
    <d v="1899-12-30T17:40:00"/>
    <s v="Cau"/>
    <s v="Nat 100"/>
    <n v="0"/>
    <n v="10"/>
    <n v="6"/>
    <s v="Zouper Fund"/>
    <n v="100"/>
  </r>
  <r>
    <x v="61"/>
    <d v="1899-12-30T17:55:00"/>
    <x v="5"/>
    <m/>
    <n v="10"/>
    <n v="13"/>
    <s v="Nepo Baby"/>
    <s v="3rd"/>
    <m/>
    <s v="E-C "/>
    <x v="0"/>
    <n v="100"/>
    <s v=""/>
    <n v="-100"/>
    <x v="3"/>
    <s v=""/>
    <n v="-150"/>
    <x v="0"/>
    <n v="150"/>
    <s v=""/>
    <n v="-150"/>
    <x v="1"/>
    <s v="Sat"/>
    <s v="Nepo Baby"/>
    <d v="1899-12-30T17:55:00"/>
    <s v="Ros"/>
    <s v="E-C  150"/>
    <n v="0"/>
    <n v="10"/>
    <n v="13"/>
    <s v="Nepo Baby"/>
    <n v="150"/>
  </r>
  <r>
    <x v="61"/>
    <d v="1899-12-30T18:10:00"/>
    <x v="4"/>
    <m/>
    <n v="9"/>
    <n v="12"/>
    <s v="Tiger Tie"/>
    <s v="1st"/>
    <n v="4.2"/>
    <s v="Nat"/>
    <x v="2"/>
    <n v="100"/>
    <n v="420"/>
    <n v="320"/>
    <x v="0"/>
    <n v="420"/>
    <n v="320"/>
    <x v="0"/>
    <n v="100"/>
    <n v="420"/>
    <n v="320"/>
    <x v="1"/>
    <s v="Sat"/>
    <s v="Tiger Tie"/>
    <d v="1899-12-30T18:10:00"/>
    <s v="Eag"/>
    <s v="Nat 100"/>
    <n v="0"/>
    <n v="9"/>
    <n v="12"/>
    <s v="Tiger Tie"/>
    <n v="100"/>
  </r>
  <r>
    <x v="61"/>
    <d v="1899-12-30T18:48:00"/>
    <x v="4"/>
    <m/>
    <n v="10"/>
    <n v="11"/>
    <s v="True Amor"/>
    <m/>
    <m/>
    <s v="Nat"/>
    <x v="2"/>
    <n v="100"/>
    <s v=""/>
    <n v="-100"/>
    <x v="0"/>
    <s v=""/>
    <n v="-100"/>
    <x v="0"/>
    <n v="100"/>
    <s v=""/>
    <n v="-100"/>
    <x v="1"/>
    <s v="Sat"/>
    <s v="True Amor"/>
    <d v="1899-12-30T18:48:00"/>
    <s v="Eag"/>
    <s v="Nat 100"/>
    <n v="0"/>
    <n v="10"/>
    <n v="11"/>
    <s v="True Amor"/>
    <n v="100"/>
  </r>
  <r>
    <x v="62"/>
    <d v="1899-12-30T12:45:00"/>
    <x v="29"/>
    <m/>
    <n v="2"/>
    <n v="2"/>
    <s v="Magnaspin"/>
    <s v="2nd"/>
    <m/>
    <s v="E-C "/>
    <x v="1"/>
    <n v="100"/>
    <s v=""/>
    <n v="-100"/>
    <x v="3"/>
    <s v=""/>
    <n v="-150"/>
    <x v="0"/>
    <n v="150"/>
    <s v=""/>
    <n v="-150"/>
    <x v="1"/>
    <s v="Sat"/>
    <s v="Magnaspin"/>
    <d v="1899-12-30T12:45:00"/>
    <s v="Cau"/>
    <s v="E-C  150"/>
    <n v="0"/>
    <n v="2"/>
    <n v="2"/>
    <s v="Magnaspin"/>
    <n v="150"/>
  </r>
  <r>
    <x v="62"/>
    <d v="1899-12-30T12:45:00"/>
    <x v="9"/>
    <m/>
    <n v="2"/>
    <n v="3"/>
    <s v="Suntora"/>
    <s v="1st"/>
    <n v="1.8"/>
    <s v="Nat"/>
    <x v="1"/>
    <n v="100"/>
    <n v="180"/>
    <n v="80"/>
    <x v="0"/>
    <n v="180"/>
    <n v="80"/>
    <x v="0"/>
    <n v="100"/>
    <n v="180"/>
    <n v="80"/>
    <x v="1"/>
    <s v="Sat"/>
    <s v="Suntora"/>
    <d v="1899-12-30T12:45:00"/>
    <s v="Cau"/>
    <s v="Nat 100"/>
    <n v="0"/>
    <n v="2"/>
    <n v="3"/>
    <s v="Suntora"/>
    <n v="100"/>
  </r>
  <r>
    <x v="62"/>
    <d v="1899-12-30T14:15:00"/>
    <x v="0"/>
    <m/>
    <n v="4"/>
    <n v="7"/>
    <s v="Lancelot Du Lac"/>
    <s v="3rd"/>
    <m/>
    <s v="E-C "/>
    <x v="0"/>
    <n v="100"/>
    <s v=""/>
    <n v="-100"/>
    <x v="3"/>
    <s v=""/>
    <n v="-150"/>
    <x v="0"/>
    <n v="150"/>
    <s v=""/>
    <n v="-150"/>
    <x v="1"/>
    <s v="Sat"/>
    <s v="Lancelot Du Lac"/>
    <d v="1899-12-30T14:15:00"/>
    <s v="Ran"/>
    <s v="E-C  150"/>
    <n v="0"/>
    <n v="4"/>
    <n v="7"/>
    <s v="Lancelot Du Lac"/>
    <n v="150"/>
  </r>
  <r>
    <x v="62"/>
    <d v="1899-12-30T14:50:00"/>
    <x v="0"/>
    <m/>
    <n v="5"/>
    <n v="7"/>
    <s v="Monte Veebee"/>
    <s v="3rd"/>
    <m/>
    <s v="E-C "/>
    <x v="0"/>
    <n v="100"/>
    <s v=""/>
    <n v="-100"/>
    <x v="1"/>
    <s v=""/>
    <n v="-200"/>
    <x v="0"/>
    <n v="200"/>
    <s v=""/>
    <n v="-200"/>
    <x v="1"/>
    <s v="Sat"/>
    <s v="Monte Veebee"/>
    <d v="1899-12-30T14:50:00"/>
    <s v="Ran"/>
    <s v="E-C  200"/>
    <n v="0"/>
    <n v="5"/>
    <n v="7"/>
    <s v="Monte Veebee"/>
    <n v="200"/>
  </r>
  <r>
    <x v="62"/>
    <d v="1899-12-30T15:05:00"/>
    <x v="29"/>
    <m/>
    <n v="6"/>
    <n v="1"/>
    <s v="Hedged"/>
    <s v="Ntd"/>
    <m/>
    <s v="E-C "/>
    <x v="1"/>
    <n v="100"/>
    <s v=""/>
    <n v="-100"/>
    <x v="0"/>
    <s v=""/>
    <n v="-100"/>
    <x v="0"/>
    <n v="100"/>
    <s v=""/>
    <n v="-100"/>
    <x v="1"/>
    <s v="Sat"/>
    <s v="Hedged"/>
    <d v="1899-12-30T15:05:00"/>
    <s v="Cau"/>
    <s v="E-C  100"/>
    <n v="0"/>
    <n v="6"/>
    <n v="1"/>
    <s v="Hedged"/>
    <n v="100"/>
  </r>
  <r>
    <x v="62"/>
    <d v="1899-12-30T15:05:00"/>
    <x v="29"/>
    <m/>
    <n v="6"/>
    <n v="5"/>
    <s v="Oak Hill"/>
    <s v="1st"/>
    <n v="4.8"/>
    <s v="E-C "/>
    <x v="1"/>
    <n v="100"/>
    <n v="480"/>
    <n v="380"/>
    <x v="0"/>
    <n v="480"/>
    <n v="380"/>
    <x v="0"/>
    <n v="100"/>
    <n v="480"/>
    <n v="380"/>
    <x v="1"/>
    <s v="Sat"/>
    <s v="Oak Hill"/>
    <d v="1899-12-30T15:05:00"/>
    <s v="Cau"/>
    <s v="E-C  100"/>
    <n v="0"/>
    <n v="6"/>
    <n v="5"/>
    <s v="Oak Hill"/>
    <n v="100"/>
  </r>
  <r>
    <x v="62"/>
    <d v="1899-12-30T15:25:00"/>
    <x v="0"/>
    <m/>
    <n v="6"/>
    <n v="6"/>
    <s v="Cinsault"/>
    <s v="1st"/>
    <n v="2.35"/>
    <s v="E-C "/>
    <x v="0"/>
    <n v="100"/>
    <n v="235"/>
    <n v="135"/>
    <x v="3"/>
    <n v="352.5"/>
    <n v="202.5"/>
    <x v="0"/>
    <n v="150"/>
    <n v="352.5"/>
    <n v="202.5"/>
    <x v="1"/>
    <s v="Sat"/>
    <s v="Cinsault"/>
    <d v="1899-12-30T15:25:00"/>
    <s v="Ran"/>
    <s v="E-C  150"/>
    <n v="0"/>
    <n v="6"/>
    <n v="6"/>
    <s v="Cinsault"/>
    <n v="150"/>
  </r>
  <r>
    <x v="62"/>
    <d v="1899-12-30T15:40:00"/>
    <x v="9"/>
    <m/>
    <n v="7"/>
    <n v="3"/>
    <s v="Feroce"/>
    <s v="2nd"/>
    <m/>
    <s v="Nat"/>
    <x v="1"/>
    <n v="100"/>
    <s v=""/>
    <n v="-100"/>
    <x v="1"/>
    <s v=""/>
    <n v="-200"/>
    <x v="0"/>
    <n v="200"/>
    <s v=""/>
    <n v="-200"/>
    <x v="1"/>
    <s v="Sat"/>
    <s v="Feroce"/>
    <d v="1899-12-30T15:40:00"/>
    <s v="Cau"/>
    <s v="Nat 200"/>
    <n v="0"/>
    <n v="7"/>
    <n v="3"/>
    <s v="Feroce"/>
    <n v="200"/>
  </r>
  <r>
    <x v="62"/>
    <d v="1899-12-30T15:40:00"/>
    <x v="29"/>
    <m/>
    <n v="7"/>
    <n v="1"/>
    <s v="Tom Kitten"/>
    <s v="1st"/>
    <n v="3"/>
    <s v="E-C "/>
    <x v="1"/>
    <n v="100"/>
    <n v="300"/>
    <n v="200"/>
    <x v="0"/>
    <n v="300"/>
    <n v="200"/>
    <x v="0"/>
    <n v="100"/>
    <n v="300"/>
    <n v="200"/>
    <x v="1"/>
    <s v="Sat"/>
    <s v="Tom Kitten"/>
    <d v="1899-12-30T15:40:00"/>
    <s v="Cau"/>
    <s v="E-C  100"/>
    <n v="0"/>
    <n v="7"/>
    <n v="1"/>
    <s v="Tom Kitten"/>
    <n v="100"/>
  </r>
  <r>
    <x v="62"/>
    <d v="1899-12-30T16:15:00"/>
    <x v="9"/>
    <m/>
    <n v="8"/>
    <n v="2"/>
    <s v="Alpha Sofie"/>
    <s v="1st"/>
    <n v="3.8"/>
    <s v="Nat"/>
    <x v="1"/>
    <n v="100"/>
    <n v="380"/>
    <n v="280"/>
    <x v="0"/>
    <n v="380"/>
    <n v="280"/>
    <x v="1"/>
    <n v="110"/>
    <n v="418"/>
    <n v="308"/>
    <x v="1"/>
    <s v="Sat"/>
    <s v="Alpha Sofie"/>
    <d v="1899-12-30T16:15:00"/>
    <s v="Cau"/>
    <s v="Nat 100"/>
    <n v="0"/>
    <n v="8"/>
    <n v="2"/>
    <s v="Alpha Sofie"/>
    <s v=""/>
  </r>
  <r>
    <x v="62"/>
    <d v="1899-12-30T16:15:00"/>
    <x v="29"/>
    <m/>
    <n v="8"/>
    <n v="2"/>
    <s v="Alpha Sofie"/>
    <s v="1st"/>
    <n v="3.8"/>
    <s v="E-C "/>
    <x v="1"/>
    <n v="100"/>
    <n v="380"/>
    <n v="280"/>
    <x v="2"/>
    <n v="456"/>
    <n v="336"/>
    <x v="0"/>
    <s v=""/>
    <s v=""/>
    <s v=""/>
    <x v="1"/>
    <s v="Sat"/>
    <s v="Alpha Sofie"/>
    <d v="1899-12-30T16:15:00"/>
    <s v="Cau"/>
    <s v="E-C  120"/>
    <n v="0"/>
    <n v="8"/>
    <n v="2"/>
    <s v="Alpha Sofie"/>
    <n v="120"/>
  </r>
  <r>
    <x v="62"/>
    <d v="1899-12-30T16:55:00"/>
    <x v="29"/>
    <m/>
    <n v="9"/>
    <n v="1"/>
    <s v="Light Infantry Man"/>
    <s v="1st"/>
    <n v="5"/>
    <s v="E-C "/>
    <x v="1"/>
    <n v="100"/>
    <n v="500"/>
    <n v="400"/>
    <x v="3"/>
    <n v="750"/>
    <n v="600"/>
    <x v="0"/>
    <n v="150"/>
    <n v="750"/>
    <n v="600"/>
    <x v="1"/>
    <s v="Sat"/>
    <s v="Light Infantry Man"/>
    <d v="1899-12-30T16:55:00"/>
    <s v="Cau"/>
    <s v="E-C  150"/>
    <n v="0"/>
    <n v="9"/>
    <n v="1"/>
    <s v="Light Infantry Man"/>
    <n v="150"/>
  </r>
  <r>
    <x v="62"/>
    <d v="1899-12-30T16:55:00"/>
    <x v="9"/>
    <m/>
    <n v="9"/>
    <n v="12"/>
    <s v="Welcometotheshow"/>
    <m/>
    <m/>
    <s v="Nat"/>
    <x v="1"/>
    <n v="100"/>
    <s v=""/>
    <n v="-100"/>
    <x v="0"/>
    <s v=""/>
    <n v="-100"/>
    <x v="0"/>
    <n v="100"/>
    <s v=""/>
    <n v="-100"/>
    <x v="1"/>
    <s v="Sat"/>
    <s v="Welcometotheshow"/>
    <d v="1899-12-30T16:55:00"/>
    <s v="Cau"/>
    <s v="Nat 100"/>
    <n v="0"/>
    <n v="9"/>
    <n v="12"/>
    <s v="Welcometotheshow"/>
    <n v="100"/>
  </r>
  <r>
    <x v="62"/>
    <d v="1899-12-30T17:15:00"/>
    <x v="0"/>
    <m/>
    <n v="9"/>
    <n v="16"/>
    <s v="Sun God"/>
    <s v="1st"/>
    <n v="5.5"/>
    <s v="E-C "/>
    <x v="0"/>
    <n v="100"/>
    <n v="550"/>
    <n v="450"/>
    <x v="0"/>
    <n v="550"/>
    <n v="450"/>
    <x v="1"/>
    <n v="125"/>
    <n v="687.5"/>
    <n v="562.5"/>
    <x v="1"/>
    <s v="Sat"/>
    <s v="Sun God"/>
    <d v="1899-12-30T17:15:00"/>
    <s v="Ran"/>
    <s v="E-C  100"/>
    <n v="0"/>
    <n v="9"/>
    <n v="16"/>
    <s v="Sun God"/>
    <s v=""/>
  </r>
  <r>
    <x v="62"/>
    <d v="1899-12-30T17:15:00"/>
    <x v="0"/>
    <m/>
    <n v="9"/>
    <n v="16"/>
    <s v="Sun God"/>
    <s v="1st"/>
    <n v="5.5"/>
    <s v="Nat"/>
    <x v="0"/>
    <n v="100"/>
    <n v="550"/>
    <n v="450"/>
    <x v="3"/>
    <n v="825"/>
    <n v="675"/>
    <x v="0"/>
    <s v=""/>
    <s v=""/>
    <s v=""/>
    <x v="1"/>
    <s v="Sat"/>
    <s v="Sun God"/>
    <d v="1899-12-30T17:15:00"/>
    <s v="Ran"/>
    <s v="Nat 150"/>
    <n v="0"/>
    <n v="9"/>
    <n v="16"/>
    <s v="Sun God"/>
    <n v="150"/>
  </r>
  <r>
    <x v="62"/>
    <d v="1899-12-30T17:35:00"/>
    <x v="29"/>
    <m/>
    <n v="10"/>
    <n v="8"/>
    <s v="Ahha Ahha"/>
    <s v="2nd"/>
    <m/>
    <s v="E-C "/>
    <x v="1"/>
    <n v="100"/>
    <s v=""/>
    <n v="-100"/>
    <x v="0"/>
    <s v=""/>
    <n v="-100"/>
    <x v="1"/>
    <n v="150"/>
    <s v=""/>
    <n v="-150"/>
    <x v="1"/>
    <s v="Sat"/>
    <s v="Ahha Ahha"/>
    <d v="1899-12-30T17:35:00"/>
    <s v="Cau"/>
    <s v="E-C  100"/>
    <n v="0"/>
    <n v="10"/>
    <n v="8"/>
    <s v="Ahha Ahha"/>
    <s v=""/>
  </r>
  <r>
    <x v="62"/>
    <d v="1899-12-30T17:35:00"/>
    <x v="9"/>
    <m/>
    <n v="10"/>
    <n v="8"/>
    <s v="Ahha Ahha"/>
    <s v="2nd"/>
    <m/>
    <s v="Nat"/>
    <x v="1"/>
    <n v="100"/>
    <s v=""/>
    <n v="-100"/>
    <x v="1"/>
    <s v=""/>
    <n v="-200"/>
    <x v="0"/>
    <s v=""/>
    <s v=""/>
    <s v=""/>
    <x v="1"/>
    <s v="Sat"/>
    <s v="Ahha Ahha"/>
    <d v="1899-12-30T17:35:00"/>
    <s v="Cau"/>
    <s v="Nat 200"/>
    <n v="0"/>
    <n v="10"/>
    <n v="8"/>
    <s v="Ahha Ahha"/>
    <n v="200"/>
  </r>
  <r>
    <x v="62"/>
    <d v="1899-12-30T17:55:00"/>
    <x v="0"/>
    <m/>
    <n v="10"/>
    <n v="10"/>
    <s v="Lulumon"/>
    <s v="3rd"/>
    <m/>
    <s v="E-C "/>
    <x v="0"/>
    <n v="100"/>
    <s v=""/>
    <n v="-100"/>
    <x v="0"/>
    <s v=""/>
    <n v="-100"/>
    <x v="0"/>
    <n v="100"/>
    <s v=""/>
    <n v="-100"/>
    <x v="1"/>
    <s v="Sat"/>
    <s v="Lulumon"/>
    <d v="1899-12-30T17:55:00"/>
    <s v="Ran"/>
    <s v="E-C  100"/>
    <n v="0"/>
    <n v="10"/>
    <n v="10"/>
    <s v="Lulumon"/>
    <n v="100"/>
  </r>
  <r>
    <x v="62"/>
    <d v="1899-12-30T18:10:00"/>
    <x v="7"/>
    <m/>
    <n v="9"/>
    <n v="3"/>
    <s v="Hell"/>
    <s v="3rd"/>
    <m/>
    <s v="Nat"/>
    <x v="2"/>
    <n v="100"/>
    <s v=""/>
    <n v="-100"/>
    <x v="0"/>
    <s v=""/>
    <n v="-100"/>
    <x v="0"/>
    <n v="100"/>
    <s v=""/>
    <n v="-100"/>
    <x v="1"/>
    <s v="Sat"/>
    <s v="Hell"/>
    <d v="1899-12-30T18:10:00"/>
    <s v="Doo"/>
    <s v="Nat 100"/>
    <n v="0"/>
    <n v="9"/>
    <n v="3"/>
    <s v="Hell"/>
    <n v="100"/>
  </r>
  <r>
    <x v="63"/>
    <d v="1899-12-30T12:35:00"/>
    <x v="2"/>
    <n v="3.3"/>
    <n v="2"/>
    <n v="6"/>
    <s v="Fiorenot"/>
    <s v="2nd"/>
    <m/>
    <s v="Nat"/>
    <x v="1"/>
    <n v="100"/>
    <s v=""/>
    <n v="-100"/>
    <x v="0"/>
    <s v=""/>
    <n v="-100"/>
    <x v="0"/>
    <n v="100"/>
    <s v=""/>
    <n v="-100"/>
    <x v="1"/>
    <s v="Sat"/>
    <s v="Fiorenot"/>
    <d v="1899-12-30T12:35:00"/>
    <s v="Fle"/>
    <s v="Nat 100"/>
    <n v="3.3"/>
    <n v="2"/>
    <n v="6"/>
    <s v="Fiorenot"/>
    <n v="100"/>
  </r>
  <r>
    <x v="63"/>
    <d v="1899-12-30T13:10:00"/>
    <x v="27"/>
    <n v="2.1"/>
    <n v="3"/>
    <n v="2"/>
    <s v="Sass Appeal"/>
    <s v="1st"/>
    <n v="2.2000000000000002"/>
    <s v="E-C "/>
    <x v="1"/>
    <n v="100"/>
    <n v="220.00000000000003"/>
    <n v="120.00000000000003"/>
    <x v="2"/>
    <n v="264"/>
    <n v="144"/>
    <x v="0"/>
    <n v="120"/>
    <n v="264"/>
    <n v="144"/>
    <x v="1"/>
    <s v="Sat"/>
    <s v="Sass Appeal"/>
    <d v="1899-12-30T13:10:00"/>
    <s v="Fle"/>
    <s v="E-C  120"/>
    <n v="2.1"/>
    <n v="3"/>
    <n v="2"/>
    <s v="Sass Appeal"/>
    <n v="120"/>
  </r>
  <r>
    <x v="63"/>
    <d v="1899-12-30T13:45:00"/>
    <x v="27"/>
    <n v="2.2999999999999998"/>
    <n v="4"/>
    <n v="2"/>
    <s v="Immortal Star"/>
    <s v="3rd"/>
    <m/>
    <s v="E-C "/>
    <x v="1"/>
    <n v="100"/>
    <s v=""/>
    <n v="-100"/>
    <x v="2"/>
    <s v=""/>
    <n v="-120"/>
    <x v="0"/>
    <n v="120"/>
    <s v=""/>
    <n v="-120"/>
    <x v="1"/>
    <s v="Sat"/>
    <s v="Immortal Star"/>
    <d v="1899-12-30T13:45:00"/>
    <s v="Fle"/>
    <s v="E-C  120"/>
    <n v="2.2999999999999998"/>
    <n v="4"/>
    <n v="2"/>
    <s v="Immortal Star"/>
    <n v="120"/>
  </r>
  <r>
    <x v="63"/>
    <d v="1899-12-30T13:45:00"/>
    <x v="27"/>
    <n v="5"/>
    <n v="4"/>
    <n v="5"/>
    <s v="Tango Jewel"/>
    <m/>
    <m/>
    <s v="E-C "/>
    <x v="1"/>
    <n v="100"/>
    <s v=""/>
    <n v="-100"/>
    <x v="5"/>
    <s v=""/>
    <n v="-160"/>
    <x v="1"/>
    <n v="180"/>
    <s v=""/>
    <n v="-180"/>
    <x v="1"/>
    <s v="Sat"/>
    <s v="Tango Jewel"/>
    <d v="1899-12-30T13:45:00"/>
    <s v="Fle"/>
    <s v="E-C  160"/>
    <n v="5"/>
    <n v="4"/>
    <n v="5"/>
    <s v="Tango Jewel"/>
    <s v=""/>
  </r>
  <r>
    <x v="63"/>
    <d v="1899-12-30T13:45:00"/>
    <x v="2"/>
    <n v="5.5"/>
    <n v="4"/>
    <n v="5"/>
    <s v="Tango Jewel"/>
    <m/>
    <m/>
    <s v="Nat"/>
    <x v="1"/>
    <n v="100"/>
    <s v=""/>
    <n v="-100"/>
    <x v="1"/>
    <s v=""/>
    <n v="-200"/>
    <x v="0"/>
    <s v=""/>
    <s v=""/>
    <s v=""/>
    <x v="1"/>
    <s v="Sat"/>
    <s v="Tango Jewel"/>
    <d v="1899-12-30T13:45:00"/>
    <s v="Fle"/>
    <s v="Nat 200"/>
    <n v="5.5"/>
    <n v="4"/>
    <n v="5"/>
    <s v="Tango Jewel"/>
    <n v="200"/>
  </r>
  <r>
    <x v="63"/>
    <d v="1899-12-30T14:05:00"/>
    <x v="0"/>
    <n v="2.1"/>
    <n v="4"/>
    <n v="4"/>
    <s v="Sovereign Hill"/>
    <s v="2nd"/>
    <m/>
    <s v="Nat"/>
    <x v="0"/>
    <n v="100"/>
    <s v=""/>
    <n v="-100"/>
    <x v="3"/>
    <s v=""/>
    <n v="-150"/>
    <x v="1"/>
    <n v="175"/>
    <s v=""/>
    <n v="-175"/>
    <x v="1"/>
    <s v="Sat"/>
    <s v="Sovereign Hill"/>
    <d v="1899-12-30T14:05:00"/>
    <s v="Ran"/>
    <s v="Nat 150"/>
    <n v="2.1"/>
    <n v="4"/>
    <n v="4"/>
    <s v="Sovereign Hill"/>
    <s v=""/>
  </r>
  <r>
    <x v="63"/>
    <d v="1899-12-30T14:05:00"/>
    <x v="0"/>
    <n v="2.1"/>
    <n v="4"/>
    <n v="4"/>
    <s v="Sovereign Hill"/>
    <s v="2nd"/>
    <m/>
    <s v="E-C "/>
    <x v="0"/>
    <n v="100"/>
    <s v=""/>
    <n v="-100"/>
    <x v="1"/>
    <s v=""/>
    <n v="-200"/>
    <x v="0"/>
    <s v=""/>
    <s v=""/>
    <s v=""/>
    <x v="1"/>
    <s v="Sat"/>
    <s v="Sovereign Hill"/>
    <d v="1899-12-30T14:05:00"/>
    <s v="Ran"/>
    <s v="E-C  200"/>
    <n v="2.1"/>
    <n v="4"/>
    <n v="4"/>
    <s v="Sovereign Hill"/>
    <n v="200"/>
  </r>
  <r>
    <x v="63"/>
    <d v="1899-12-30T14:55:00"/>
    <x v="27"/>
    <n v="6.5"/>
    <n v="6"/>
    <n v="9"/>
    <s v="Stylish Secret"/>
    <m/>
    <m/>
    <s v="E-C "/>
    <x v="1"/>
    <n v="100"/>
    <s v=""/>
    <n v="-100"/>
    <x v="3"/>
    <s v=""/>
    <n v="-150"/>
    <x v="0"/>
    <n v="150"/>
    <s v=""/>
    <n v="-150"/>
    <x v="1"/>
    <s v="Sat"/>
    <s v="Stylish Secret"/>
    <d v="1899-12-30T14:55:00"/>
    <s v="Fle"/>
    <s v="E-C  150"/>
    <n v="6.5"/>
    <n v="6"/>
    <n v="9"/>
    <s v="Stylish Secret"/>
    <n v="150"/>
  </r>
  <r>
    <x v="63"/>
    <d v="1899-12-30T15:15:00"/>
    <x v="0"/>
    <n v="1.55"/>
    <n v="6"/>
    <n v="1"/>
    <s v="Apocalyptic"/>
    <s v="2nd"/>
    <m/>
    <s v="Nat"/>
    <x v="0"/>
    <n v="100"/>
    <s v=""/>
    <n v="-100"/>
    <x v="3"/>
    <s v=""/>
    <n v="-150"/>
    <x v="0"/>
    <n v="150"/>
    <s v=""/>
    <n v="-150"/>
    <x v="1"/>
    <s v="Sat"/>
    <s v="Apocalyptic"/>
    <d v="1899-12-30T15:15:00"/>
    <s v="Ran"/>
    <s v="Nat 150"/>
    <n v="1.55"/>
    <n v="6"/>
    <n v="1"/>
    <s v="Apocalyptic"/>
    <n v="150"/>
  </r>
  <r>
    <x v="63"/>
    <d v="1899-12-30T15:30:00"/>
    <x v="27"/>
    <n v="5.5"/>
    <n v="7"/>
    <n v="2"/>
    <s v="Cafe Millenium"/>
    <s v="1st"/>
    <n v="4.8"/>
    <s v="E-C "/>
    <x v="1"/>
    <n v="100"/>
    <n v="480"/>
    <n v="380"/>
    <x v="3"/>
    <n v="720"/>
    <n v="570"/>
    <x v="0"/>
    <n v="150"/>
    <n v="720"/>
    <n v="570"/>
    <x v="1"/>
    <s v="Sat"/>
    <s v="Cafe Millenium"/>
    <d v="1899-12-30T15:30:00"/>
    <s v="Fle"/>
    <s v="E-C  150"/>
    <n v="5.5"/>
    <n v="7"/>
    <n v="2"/>
    <s v="Cafe Millenium"/>
    <n v="150"/>
  </r>
  <r>
    <x v="63"/>
    <d v="1899-12-30T15:30:00"/>
    <x v="27"/>
    <n v="4"/>
    <n v="7"/>
    <n v="6"/>
    <s v="Matcha Latte"/>
    <m/>
    <m/>
    <s v="E-C "/>
    <x v="1"/>
    <n v="100"/>
    <s v=""/>
    <n v="-100"/>
    <x v="5"/>
    <s v=""/>
    <n v="-160"/>
    <x v="1"/>
    <n v="180"/>
    <s v=""/>
    <n v="-180"/>
    <x v="1"/>
    <s v="Sat"/>
    <s v="Matcha Latte"/>
    <d v="1899-12-30T15:30:00"/>
    <s v="Fle"/>
    <s v="E-C  160"/>
    <n v="4"/>
    <n v="7"/>
    <n v="6"/>
    <s v="Matcha Latte"/>
    <s v=""/>
  </r>
  <r>
    <x v="63"/>
    <d v="1899-12-30T15:30:00"/>
    <x v="2"/>
    <n v="4.2"/>
    <n v="7"/>
    <n v="6"/>
    <s v="Matcha Latte"/>
    <m/>
    <m/>
    <s v="Nat"/>
    <x v="1"/>
    <n v="100"/>
    <s v=""/>
    <n v="-100"/>
    <x v="1"/>
    <s v=""/>
    <n v="-200"/>
    <x v="0"/>
    <s v=""/>
    <s v=""/>
    <s v=""/>
    <x v="1"/>
    <s v="Sat"/>
    <s v="Matcha Latte"/>
    <d v="1899-12-30T15:30:00"/>
    <s v="Fle"/>
    <s v="Nat 200"/>
    <n v="4.2"/>
    <n v="7"/>
    <n v="6"/>
    <s v="Matcha Latte"/>
    <n v="200"/>
  </r>
  <r>
    <x v="63"/>
    <d v="1899-12-30T16:10:00"/>
    <x v="27"/>
    <n v="2.6"/>
    <n v="8"/>
    <n v="4"/>
    <s v="Tentyris"/>
    <s v="1st"/>
    <n v="2.8"/>
    <s v="E-C "/>
    <x v="1"/>
    <n v="100"/>
    <n v="280"/>
    <n v="180"/>
    <x v="3"/>
    <n v="420"/>
    <n v="270"/>
    <x v="0"/>
    <n v="150"/>
    <n v="420"/>
    <n v="270"/>
    <x v="1"/>
    <s v="Sat"/>
    <s v="Tentyris"/>
    <d v="1899-12-30T16:10:00"/>
    <s v="Fle"/>
    <s v="E-C  150"/>
    <n v="2.6"/>
    <n v="8"/>
    <n v="4"/>
    <s v="Tentyris"/>
    <n v="150"/>
  </r>
  <r>
    <x v="63"/>
    <d v="1899-12-30T16:50:00"/>
    <x v="2"/>
    <n v="1.8"/>
    <n v="9"/>
    <n v="2"/>
    <s v="Sixties"/>
    <s v="1st"/>
    <n v="1.75"/>
    <s v="Nat"/>
    <x v="1"/>
    <n v="100"/>
    <n v="175"/>
    <n v="75"/>
    <x v="0"/>
    <n v="175"/>
    <n v="75"/>
    <x v="1"/>
    <n v="110"/>
    <n v="192.5"/>
    <n v="82.5"/>
    <x v="1"/>
    <s v="Sat"/>
    <s v="Sixties"/>
    <d v="1899-12-30T16:50:00"/>
    <s v="Fle"/>
    <s v="Nat 100"/>
    <n v="1.8"/>
    <n v="9"/>
    <n v="2"/>
    <s v="Sixties"/>
    <s v=""/>
  </r>
  <r>
    <x v="63"/>
    <d v="1899-12-30T16:50:00"/>
    <x v="27"/>
    <n v="1.9"/>
    <n v="9"/>
    <n v="2"/>
    <s v="Sixties"/>
    <s v="1st"/>
    <n v="1.75"/>
    <s v="E-C "/>
    <x v="1"/>
    <n v="100"/>
    <n v="175"/>
    <n v="75"/>
    <x v="2"/>
    <n v="210"/>
    <n v="90"/>
    <x v="0"/>
    <s v=""/>
    <s v=""/>
    <s v=""/>
    <x v="1"/>
    <s v="Sat"/>
    <s v="Sixties"/>
    <d v="1899-12-30T16:50:00"/>
    <s v="Fle"/>
    <s v="E-C  120"/>
    <n v="1.9"/>
    <n v="9"/>
    <n v="2"/>
    <s v="Sixties"/>
    <n v="120"/>
  </r>
  <r>
    <x v="63"/>
    <d v="1899-12-30T17:30:00"/>
    <x v="27"/>
    <n v="3"/>
    <n v="10"/>
    <n v="3"/>
    <s v="Wrote To Arataki"/>
    <s v="3rd"/>
    <m/>
    <s v="E-C "/>
    <x v="1"/>
    <n v="100"/>
    <s v=""/>
    <n v="-100"/>
    <x v="3"/>
    <s v=""/>
    <n v="-150"/>
    <x v="0"/>
    <n v="150"/>
    <s v=""/>
    <n v="-150"/>
    <x v="1"/>
    <s v="Sat"/>
    <s v="Wrote To Arataki"/>
    <d v="1899-12-30T17:30:00"/>
    <s v="Fle"/>
    <s v="E-C  150"/>
    <n v="3"/>
    <n v="10"/>
    <n v="3"/>
    <s v="Wrote To Arataki"/>
    <n v="150"/>
  </r>
  <r>
    <x v="64"/>
    <d v="1899-12-30T12:30:00"/>
    <x v="30"/>
    <n v="8.1999999999999993"/>
    <n v="1"/>
    <n v="10"/>
    <s v="Yabby Pump"/>
    <m/>
    <m/>
    <s v="E-C "/>
    <x v="0"/>
    <n v="100"/>
    <s v=""/>
    <n v="-100"/>
    <x v="0"/>
    <s v=""/>
    <n v="-100"/>
    <x v="0"/>
    <n v="100"/>
    <s v=""/>
    <n v="-100"/>
    <x v="1"/>
    <s v="Sat"/>
    <s v="Yabby Pump"/>
    <d v="1899-12-30T12:30:00"/>
    <s v="Ros"/>
    <s v="E-C  100"/>
    <n v="8.1999999999999993"/>
    <n v="1"/>
    <n v="10"/>
    <s v="Yabby Pump"/>
    <n v="100"/>
  </r>
  <r>
    <x v="64"/>
    <d v="1899-12-30T13:20:00"/>
    <x v="29"/>
    <n v="4.5"/>
    <n v="3"/>
    <n v="2"/>
    <s v="Immediacy"/>
    <m/>
    <m/>
    <s v="E-C "/>
    <x v="1"/>
    <n v="100"/>
    <s v=""/>
    <n v="-100"/>
    <x v="0"/>
    <s v=""/>
    <n v="-100"/>
    <x v="0"/>
    <n v="100"/>
    <s v=""/>
    <n v="-100"/>
    <x v="1"/>
    <s v="Sat"/>
    <s v="Immediacy"/>
    <d v="1899-12-30T13:20:00"/>
    <s v="Cau"/>
    <s v="E-C  100"/>
    <n v="4.5"/>
    <n v="3"/>
    <n v="2"/>
    <s v="Immediacy"/>
    <n v="100"/>
  </r>
  <r>
    <x v="64"/>
    <d v="1899-12-30T13:20:00"/>
    <x v="29"/>
    <n v="2.2000000000000002"/>
    <n v="3"/>
    <n v="4"/>
    <s v="Taken"/>
    <m/>
    <m/>
    <s v="E-C "/>
    <x v="1"/>
    <n v="100"/>
    <s v=""/>
    <n v="-100"/>
    <x v="3"/>
    <s v=""/>
    <n v="-150"/>
    <x v="0"/>
    <n v="150"/>
    <s v=""/>
    <n v="-150"/>
    <x v="1"/>
    <s v="Sat"/>
    <s v="Taken"/>
    <d v="1899-12-30T13:20:00"/>
    <s v="Cau"/>
    <s v="E-C  150"/>
    <n v="2.2000000000000002"/>
    <n v="3"/>
    <n v="4"/>
    <s v="Taken"/>
    <n v="150"/>
  </r>
  <r>
    <x v="64"/>
    <d v="1899-12-30T14:15:00"/>
    <x v="31"/>
    <n v="2.6"/>
    <n v="4"/>
    <n v="14"/>
    <s v="Monte Veebee"/>
    <s v="3rd"/>
    <m/>
    <s v="Nat"/>
    <x v="0"/>
    <n v="100"/>
    <s v=""/>
    <n v="-100"/>
    <x v="3"/>
    <s v=""/>
    <n v="-150"/>
    <x v="1"/>
    <n v="175"/>
    <s v=""/>
    <n v="-175"/>
    <x v="1"/>
    <s v="Sat"/>
    <s v="Monte Veebee"/>
    <d v="1899-12-30T14:15:00"/>
    <s v="Ros"/>
    <s v="Nat 150"/>
    <n v="2.6"/>
    <n v="4"/>
    <n v="14"/>
    <s v="Monte Veebee"/>
    <s v=""/>
  </r>
  <r>
    <x v="64"/>
    <d v="1899-12-30T14:15:00"/>
    <x v="30"/>
    <n v="2.6"/>
    <n v="4"/>
    <n v="14"/>
    <s v="Monte Veebee"/>
    <s v="3rd"/>
    <m/>
    <s v="E-C "/>
    <x v="0"/>
    <n v="100"/>
    <s v=""/>
    <n v="-100"/>
    <x v="1"/>
    <s v=""/>
    <n v="-200"/>
    <x v="0"/>
    <s v=""/>
    <s v=""/>
    <s v=""/>
    <x v="1"/>
    <s v="Sat"/>
    <s v="Monte Veebee"/>
    <d v="1899-12-30T14:15:00"/>
    <s v="Ros"/>
    <s v="E-C  200"/>
    <n v="2.6"/>
    <n v="4"/>
    <n v="14"/>
    <s v="Monte Veebee"/>
    <n v="200"/>
  </r>
  <r>
    <x v="64"/>
    <d v="1899-12-30T14:30:00"/>
    <x v="28"/>
    <n v="1.4"/>
    <n v="5"/>
    <n v="1"/>
    <s v="Sheza Alibi"/>
    <s v="1st"/>
    <n v="1.5"/>
    <s v="Nat"/>
    <x v="1"/>
    <n v="100"/>
    <n v="150"/>
    <n v="50"/>
    <x v="0"/>
    <n v="150"/>
    <n v="50"/>
    <x v="1"/>
    <n v="110"/>
    <n v="165"/>
    <n v="55"/>
    <x v="1"/>
    <s v="Sat"/>
    <s v="Sheza Alibi"/>
    <d v="1899-12-30T14:30:00"/>
    <s v="Cau"/>
    <s v="Nat 100"/>
    <n v="1.4"/>
    <n v="5"/>
    <n v="1"/>
    <s v="Sheza Alibi"/>
    <s v=""/>
  </r>
  <r>
    <x v="64"/>
    <d v="1899-12-30T14:30:00"/>
    <x v="29"/>
    <n v="1.45"/>
    <n v="5"/>
    <n v="1"/>
    <s v="Sheza Alibi"/>
    <s v="1st"/>
    <n v="1.5"/>
    <s v="E-C "/>
    <x v="1"/>
    <n v="100"/>
    <n v="150"/>
    <n v="50"/>
    <x v="2"/>
    <n v="180"/>
    <n v="60"/>
    <x v="0"/>
    <s v=""/>
    <s v=""/>
    <s v=""/>
    <x v="1"/>
    <s v="Sat"/>
    <s v="Sheza Alibi"/>
    <d v="1899-12-30T14:30:00"/>
    <s v="Cau"/>
    <s v="E-C  120"/>
    <n v="1.45"/>
    <n v="5"/>
    <n v="1"/>
    <s v="Sheza Alibi"/>
    <n v="120"/>
  </r>
  <r>
    <x v="64"/>
    <d v="1899-12-30T14:50:00"/>
    <x v="30"/>
    <n v="5.0999999999999996"/>
    <n v="5"/>
    <n v="6"/>
    <s v="Thunderlips"/>
    <m/>
    <m/>
    <s v="E-C "/>
    <x v="0"/>
    <n v="100"/>
    <s v=""/>
    <n v="-100"/>
    <x v="3"/>
    <s v=""/>
    <n v="-150"/>
    <x v="0"/>
    <n v="150"/>
    <s v=""/>
    <n v="-150"/>
    <x v="1"/>
    <s v="Sat"/>
    <s v="Thunderlips"/>
    <d v="1899-12-30T14:50:00"/>
    <s v="Ros"/>
    <s v="E-C  150"/>
    <n v="5.0999999999999996"/>
    <n v="5"/>
    <n v="6"/>
    <s v="Thunderlips"/>
    <n v="150"/>
  </r>
  <r>
    <x v="64"/>
    <d v="1899-12-30T14:58:00"/>
    <x v="32"/>
    <n v="10"/>
    <n v="4"/>
    <n v="9"/>
    <s v="Laridae"/>
    <s v="2nd"/>
    <m/>
    <s v="Nat"/>
    <x v="2"/>
    <n v="100"/>
    <s v=""/>
    <n v="-100"/>
    <x v="0"/>
    <s v=""/>
    <n v="-100"/>
    <x v="0"/>
    <n v="100"/>
    <s v=""/>
    <n v="-100"/>
    <x v="1"/>
    <s v="Sat"/>
    <s v="Laridae"/>
    <d v="1899-12-30T14:58:00"/>
    <s v="Doo"/>
    <s v="Nat 100"/>
    <n v="10"/>
    <n v="4"/>
    <n v="9"/>
    <s v="Laridae"/>
    <n v="100"/>
  </r>
  <r>
    <x v="64"/>
    <d v="1899-12-30T15:05:00"/>
    <x v="28"/>
    <n v="3.2"/>
    <n v="6"/>
    <n v="5"/>
    <s v="Damask Rose"/>
    <s v="3rd"/>
    <m/>
    <s v="Nat"/>
    <x v="1"/>
    <n v="100"/>
    <s v=""/>
    <n v="-100"/>
    <x v="0"/>
    <s v=""/>
    <n v="-100"/>
    <x v="0"/>
    <n v="100"/>
    <s v=""/>
    <n v="-100"/>
    <x v="1"/>
    <s v="Sat"/>
    <s v="Damask Rose"/>
    <d v="1899-12-30T15:05:00"/>
    <s v="Cau"/>
    <s v="Nat 100"/>
    <n v="3.2"/>
    <n v="6"/>
    <n v="5"/>
    <s v="Damask Rose"/>
    <n v="100"/>
  </r>
  <r>
    <x v="64"/>
    <d v="1899-12-30T15:05:00"/>
    <x v="29"/>
    <n v="6.5"/>
    <n v="6"/>
    <n v="4"/>
    <s v="Paradise City"/>
    <m/>
    <m/>
    <s v="E-C "/>
    <x v="1"/>
    <n v="100"/>
    <s v=""/>
    <n v="-100"/>
    <x v="0"/>
    <s v=""/>
    <n v="-100"/>
    <x v="0"/>
    <n v="100"/>
    <s v=""/>
    <n v="-100"/>
    <x v="1"/>
    <s v="Sat"/>
    <s v="Paradise City"/>
    <d v="1899-12-30T15:05:00"/>
    <s v="Cau"/>
    <s v="E-C  100"/>
    <n v="6.5"/>
    <n v="6"/>
    <n v="4"/>
    <s v="Paradise City"/>
    <n v="100"/>
  </r>
  <r>
    <x v="64"/>
    <d v="1899-12-30T15:40:00"/>
    <x v="29"/>
    <n v="6"/>
    <n v="7"/>
    <n v="1"/>
    <s v="Pericles"/>
    <s v="1st"/>
    <n v="5.5"/>
    <s v="E-C "/>
    <x v="1"/>
    <n v="100"/>
    <n v="550"/>
    <n v="450"/>
    <x v="3"/>
    <n v="825"/>
    <n v="675"/>
    <x v="0"/>
    <n v="150"/>
    <n v="825"/>
    <n v="675"/>
    <x v="1"/>
    <s v="Sat"/>
    <s v="Pericles"/>
    <d v="1899-12-30T15:40:00"/>
    <s v="Cau"/>
    <s v="E-C  150"/>
    <n v="6"/>
    <n v="7"/>
    <n v="1"/>
    <s v="Pericles"/>
    <n v="150"/>
  </r>
  <r>
    <x v="64"/>
    <d v="1899-12-30T15:40:00"/>
    <x v="28"/>
    <n v="1.9"/>
    <n v="7"/>
    <n v="7"/>
    <s v="Treasurethe Moment"/>
    <s v="3rd"/>
    <m/>
    <s v="Nat"/>
    <x v="1"/>
    <n v="100"/>
    <s v=""/>
    <n v="-100"/>
    <x v="1"/>
    <s v=""/>
    <n v="-200"/>
    <x v="0"/>
    <n v="200"/>
    <s v=""/>
    <n v="-200"/>
    <x v="1"/>
    <s v="Sat"/>
    <s v="Treasurethe Moment"/>
    <d v="1899-12-30T15:40:00"/>
    <s v="Cau"/>
    <s v="Nat 200"/>
    <n v="1.9"/>
    <n v="7"/>
    <n v="7"/>
    <s v="Treasurethe Moment"/>
    <n v="200"/>
  </r>
  <r>
    <x v="64"/>
    <d v="1899-12-30T16:07:00"/>
    <x v="32"/>
    <n v="4.2"/>
    <n v="6"/>
    <n v="4"/>
    <s v="Greyzous"/>
    <m/>
    <m/>
    <s v="Nat"/>
    <x v="2"/>
    <n v="100"/>
    <s v=""/>
    <n v="-100"/>
    <x v="0"/>
    <s v=""/>
    <n v="-100"/>
    <x v="0"/>
    <n v="100"/>
    <s v=""/>
    <n v="-100"/>
    <x v="1"/>
    <s v="Sat"/>
    <s v="Greyzous"/>
    <d v="1899-12-30T16:07:00"/>
    <s v="Doo"/>
    <s v="Nat 100"/>
    <n v="4.2"/>
    <n v="6"/>
    <n v="4"/>
    <s v="Greyzous"/>
    <n v="100"/>
  </r>
  <r>
    <x v="64"/>
    <d v="1899-12-30T17:15:00"/>
    <x v="30"/>
    <n v="2.4"/>
    <n v="9"/>
    <n v="1"/>
    <s v="Lazzura"/>
    <s v="2nd"/>
    <m/>
    <s v="E-C "/>
    <x v="0"/>
    <n v="100"/>
    <s v=""/>
    <n v="-100"/>
    <x v="3"/>
    <s v=""/>
    <n v="-150"/>
    <x v="0"/>
    <n v="150"/>
    <s v=""/>
    <n v="-150"/>
    <x v="1"/>
    <s v="Sat"/>
    <s v="Lazzura"/>
    <d v="1899-12-30T17:15:00"/>
    <s v="Ros"/>
    <s v="E-C  150"/>
    <n v="2.4"/>
    <n v="9"/>
    <n v="1"/>
    <s v="Lazzura"/>
    <n v="150"/>
  </r>
  <r>
    <x v="64"/>
    <d v="1899-12-30T17:23:00"/>
    <x v="32"/>
    <n v="3.3"/>
    <n v="8"/>
    <n v="15"/>
    <s v="Barrelling"/>
    <s v="2nd"/>
    <m/>
    <s v="Nat"/>
    <x v="2"/>
    <n v="100"/>
    <s v=""/>
    <n v="-100"/>
    <x v="0"/>
    <s v=""/>
    <n v="-100"/>
    <x v="0"/>
    <n v="100"/>
    <s v=""/>
    <n v="-100"/>
    <x v="1"/>
    <s v="Sat"/>
    <s v="Barrelling"/>
    <d v="1899-12-30T17:23:00"/>
    <s v="Doo"/>
    <s v="Nat 100"/>
    <n v="3.3"/>
    <n v="8"/>
    <n v="15"/>
    <s v="Barrelling"/>
    <n v="100"/>
  </r>
  <r>
    <x v="64"/>
    <d v="1899-12-30T17:35:00"/>
    <x v="29"/>
    <n v="8.4"/>
    <n v="10"/>
    <n v="1"/>
    <s v="Harry'S Yacht"/>
    <s v="1st"/>
    <n v="4.8"/>
    <s v="E-C "/>
    <x v="1"/>
    <n v="100"/>
    <n v="480"/>
    <n v="380"/>
    <x v="4"/>
    <n v="240"/>
    <n v="190"/>
    <x v="0"/>
    <n v="50"/>
    <n v="240"/>
    <n v="190"/>
    <x v="1"/>
    <s v="Sat"/>
    <s v="Harry'S Yacht"/>
    <d v="1899-12-30T17:35:00"/>
    <s v="Cau"/>
    <s v="E-C  50"/>
    <n v="8.4"/>
    <n v="10"/>
    <n v="1"/>
    <s v="Harry'S Yacht"/>
    <n v="50"/>
  </r>
  <r>
    <x v="64"/>
    <d v="1899-12-30T17:35:00"/>
    <x v="29"/>
    <n v="2.6"/>
    <n v="10"/>
    <n v="12"/>
    <s v="Stealth Of Night"/>
    <s v="3rd"/>
    <m/>
    <s v="E-C "/>
    <x v="1"/>
    <n v="100"/>
    <s v=""/>
    <n v="-100"/>
    <x v="0"/>
    <s v=""/>
    <n v="-100"/>
    <x v="0"/>
    <n v="100"/>
    <s v=""/>
    <n v="-100"/>
    <x v="1"/>
    <s v="Sat"/>
    <s v="Stealth Of Night"/>
    <d v="1899-12-30T17:35:00"/>
    <s v="Cau"/>
    <s v="E-C  100"/>
    <n v="2.6"/>
    <n v="10"/>
    <n v="12"/>
    <s v="Stealth Of Night"/>
    <n v="100"/>
  </r>
  <r>
    <x v="65"/>
    <d v="1899-12-30T13:20:00"/>
    <x v="27"/>
    <n v="4.5999999999999996"/>
    <n v="3"/>
    <n v="5"/>
    <s v="Bons To Riches"/>
    <m/>
    <m/>
    <s v="Nat"/>
    <x v="1"/>
    <n v="100"/>
    <s v=""/>
    <n v="-100"/>
    <x v="1"/>
    <s v=""/>
    <n v="-200"/>
    <x v="0"/>
    <n v="200"/>
    <s v=""/>
    <n v="-200"/>
    <x v="1"/>
    <s v="Sat"/>
    <s v="Bons To Riches"/>
    <d v="1899-12-30T13:20:00"/>
    <s v="Fle"/>
    <s v="Nat 200"/>
    <n v="4.5999999999999996"/>
    <n v="3"/>
    <n v="5"/>
    <s v="Bons To Riches"/>
    <n v="200"/>
  </r>
  <r>
    <x v="65"/>
    <d v="1899-12-30T13:20:00"/>
    <x v="33"/>
    <n v="5.5"/>
    <n v="3"/>
    <n v="1"/>
    <s v="Great Maximus"/>
    <m/>
    <m/>
    <s v="E-C "/>
    <x v="1"/>
    <n v="100"/>
    <s v=""/>
    <n v="-100"/>
    <x v="0"/>
    <s v=""/>
    <n v="-100"/>
    <x v="0"/>
    <n v="100"/>
    <s v=""/>
    <n v="-100"/>
    <x v="1"/>
    <s v="Sat"/>
    <s v="Great Maximus"/>
    <d v="1899-12-30T13:20:00"/>
    <s v="Fle"/>
    <s v="E-C  100"/>
    <n v="5.5"/>
    <n v="3"/>
    <n v="1"/>
    <s v="Great Maximus"/>
    <n v="100"/>
  </r>
  <r>
    <x v="65"/>
    <d v="1899-12-30T13:20:00"/>
    <x v="33"/>
    <n v="2.6"/>
    <n v="3"/>
    <n v="7"/>
    <s v="Watersports"/>
    <s v="1st"/>
    <n v="2.7"/>
    <s v="E-C "/>
    <x v="1"/>
    <n v="100"/>
    <n v="270"/>
    <n v="170"/>
    <x v="5"/>
    <n v="432"/>
    <n v="272"/>
    <x v="0"/>
    <n v="160"/>
    <n v="432"/>
    <n v="272"/>
    <x v="1"/>
    <s v="Sat"/>
    <s v="Watersports"/>
    <d v="1899-12-30T13:20:00"/>
    <s v="Fle"/>
    <s v="E-C  160"/>
    <n v="2.6"/>
    <n v="3"/>
    <n v="7"/>
    <s v="Watersports"/>
    <n v="160"/>
  </r>
  <r>
    <x v="65"/>
    <d v="1899-12-30T13:55:00"/>
    <x v="27"/>
    <n v="6.5"/>
    <n v="4"/>
    <n v="7"/>
    <s v="Hot Digity Boom"/>
    <m/>
    <m/>
    <s v="Nat"/>
    <x v="1"/>
    <n v="100"/>
    <s v=""/>
    <n v="-100"/>
    <x v="1"/>
    <s v=""/>
    <n v="-200"/>
    <x v="1"/>
    <n v="200"/>
    <s v=""/>
    <n v="-200"/>
    <x v="1"/>
    <s v="Sat"/>
    <s v="Hot Digity Boom"/>
    <d v="1899-12-30T13:55:00"/>
    <s v="Fle"/>
    <s v="Nat 200"/>
    <n v="6.5"/>
    <n v="4"/>
    <n v="7"/>
    <s v="Hot Digity Boom"/>
    <s v=""/>
  </r>
  <r>
    <x v="65"/>
    <d v="1899-12-30T13:55:00"/>
    <x v="33"/>
    <n v="6"/>
    <n v="4"/>
    <n v="7"/>
    <s v="Hot Digity Boom"/>
    <m/>
    <m/>
    <s v="E-C "/>
    <x v="1"/>
    <n v="100"/>
    <s v=""/>
    <n v="-100"/>
    <x v="1"/>
    <s v=""/>
    <n v="-200"/>
    <x v="0"/>
    <s v=""/>
    <s v=""/>
    <s v=""/>
    <x v="1"/>
    <s v="Sat"/>
    <s v="Hot Digity Boom"/>
    <d v="1899-12-30T13:55:00"/>
    <s v="Fle"/>
    <s v="E-C  200"/>
    <n v="6"/>
    <n v="4"/>
    <n v="7"/>
    <s v="Hot Digity Boom"/>
    <n v="200"/>
  </r>
  <r>
    <x v="65"/>
    <d v="1899-12-30T14:30:00"/>
    <x v="33"/>
    <n v="3.3"/>
    <n v="5"/>
    <n v="4"/>
    <s v="Mcgaw"/>
    <m/>
    <m/>
    <s v="E-C "/>
    <x v="1"/>
    <n v="100"/>
    <s v=""/>
    <n v="-100"/>
    <x v="3"/>
    <s v=""/>
    <n v="-150"/>
    <x v="0"/>
    <n v="150"/>
    <s v=""/>
    <n v="-150"/>
    <x v="1"/>
    <s v="Sat"/>
    <s v="Mcgaw"/>
    <d v="1899-12-30T14:30:00"/>
    <s v="Fle"/>
    <s v="E-C  150"/>
    <n v="3.3"/>
    <n v="5"/>
    <n v="4"/>
    <s v="Mcgaw"/>
    <n v="150"/>
  </r>
  <r>
    <x v="65"/>
    <d v="1899-12-30T15:05:00"/>
    <x v="33"/>
    <n v="3.7"/>
    <n v="6"/>
    <n v="6"/>
    <s v="Educated"/>
    <s v="1st"/>
    <n v="3.8"/>
    <s v="E-C "/>
    <x v="1"/>
    <n v="100"/>
    <n v="380"/>
    <n v="280"/>
    <x v="2"/>
    <n v="456"/>
    <n v="336"/>
    <x v="1"/>
    <n v="135"/>
    <n v="513"/>
    <n v="378"/>
    <x v="1"/>
    <s v="Sat"/>
    <s v="Educated"/>
    <d v="1899-12-30T15:05:00"/>
    <s v="Fle"/>
    <s v="E-C  120"/>
    <n v="3.7"/>
    <n v="6"/>
    <n v="6"/>
    <s v="Educated"/>
    <s v=""/>
  </r>
  <r>
    <x v="65"/>
    <d v="1899-12-30T15:05:00"/>
    <x v="27"/>
    <n v="3.6"/>
    <n v="6"/>
    <n v="6"/>
    <s v="Educated"/>
    <s v="1st"/>
    <n v="3.8"/>
    <s v="Nat"/>
    <x v="1"/>
    <n v="100"/>
    <n v="380"/>
    <n v="280"/>
    <x v="3"/>
    <n v="570"/>
    <n v="420"/>
    <x v="0"/>
    <s v=""/>
    <s v=""/>
    <s v=""/>
    <x v="1"/>
    <s v="Sat"/>
    <s v="Educated"/>
    <d v="1899-12-30T15:05:00"/>
    <s v="Fle"/>
    <s v="Nat 150"/>
    <n v="3.6"/>
    <n v="6"/>
    <n v="6"/>
    <s v="Educated"/>
    <n v="150"/>
  </r>
  <r>
    <x v="65"/>
    <d v="1899-12-30T15:25:00"/>
    <x v="34"/>
    <n v="3.8"/>
    <n v="6"/>
    <n v="1"/>
    <s v="Manaal"/>
    <s v="2nd"/>
    <m/>
    <s v="E-C "/>
    <x v="0"/>
    <n v="100"/>
    <s v=""/>
    <n v="-100"/>
    <x v="3"/>
    <s v=""/>
    <n v="-150"/>
    <x v="0"/>
    <n v="150"/>
    <s v=""/>
    <n v="-150"/>
    <x v="1"/>
    <s v="Sat"/>
    <s v="Manaal"/>
    <d v="1899-12-30T15:25:00"/>
    <s v="Ran"/>
    <s v="E-C  150"/>
    <n v="3.8"/>
    <n v="6"/>
    <n v="1"/>
    <s v="Manaal"/>
    <n v="150"/>
  </r>
  <r>
    <x v="65"/>
    <d v="1899-12-30T15:40:00"/>
    <x v="33"/>
    <n v="5"/>
    <n v="7"/>
    <n v="5"/>
    <s v="Birdman"/>
    <s v="1st"/>
    <n v="3.8"/>
    <s v="E-C "/>
    <x v="1"/>
    <n v="100"/>
    <n v="380"/>
    <n v="280"/>
    <x v="0"/>
    <n v="380"/>
    <n v="280"/>
    <x v="0"/>
    <n v="100"/>
    <n v="380"/>
    <n v="280"/>
    <x v="1"/>
    <s v="Sat"/>
    <s v="Birdman"/>
    <d v="1899-12-30T15:40:00"/>
    <s v="Fle"/>
    <s v="E-C  100"/>
    <n v="5"/>
    <n v="7"/>
    <n v="5"/>
    <s v="Birdman"/>
    <n v="100"/>
  </r>
  <r>
    <x v="65"/>
    <d v="1899-12-30T15:40:00"/>
    <x v="33"/>
    <n v="9.5"/>
    <n v="7"/>
    <n v="6"/>
    <s v="Holymanz"/>
    <m/>
    <m/>
    <s v="E-C "/>
    <x v="1"/>
    <n v="100"/>
    <s v=""/>
    <n v="-100"/>
    <x v="4"/>
    <s v=""/>
    <n v="-50"/>
    <x v="0"/>
    <n v="50"/>
    <s v=""/>
    <n v="-50"/>
    <x v="1"/>
    <s v="Sat"/>
    <s v="Holymanz"/>
    <d v="1899-12-30T15:40:00"/>
    <s v="Fle"/>
    <s v="E-C  50"/>
    <n v="9.5"/>
    <n v="7"/>
    <n v="6"/>
    <s v="Holymanz"/>
    <n v="50"/>
  </r>
  <r>
    <x v="65"/>
    <d v="1899-12-30T16:20:00"/>
    <x v="27"/>
    <n v="2.9"/>
    <n v="8"/>
    <n v="4"/>
    <s v="Sixties"/>
    <s v="3rd"/>
    <m/>
    <s v="Nat"/>
    <x v="1"/>
    <n v="100"/>
    <s v=""/>
    <n v="-100"/>
    <x v="8"/>
    <s v=""/>
    <n v="50"/>
    <x v="1"/>
    <n v="-25"/>
    <s v=""/>
    <n v="25"/>
    <x v="1"/>
    <s v="Sat"/>
    <s v="Sixties"/>
    <d v="1899-12-30T16:20:00"/>
    <s v="Fle"/>
    <s v="Nat -50"/>
    <n v="2.9"/>
    <n v="8"/>
    <n v="4"/>
    <s v="Sixties"/>
    <s v=""/>
  </r>
  <r>
    <x v="65"/>
    <d v="1899-12-30T16:20:00"/>
    <x v="33"/>
    <n v="2.9"/>
    <n v="8"/>
    <n v="4"/>
    <s v="Sixties"/>
    <s v="3rd"/>
    <m/>
    <s v="E-C "/>
    <x v="1"/>
    <n v="100"/>
    <s v=""/>
    <n v="-100"/>
    <x v="9"/>
    <s v=""/>
    <n v="0"/>
    <x v="0"/>
    <s v=""/>
    <s v=""/>
    <s v=""/>
    <x v="1"/>
    <s v="Sat"/>
    <s v="Sixties"/>
    <d v="1899-12-30T16:20:00"/>
    <s v="Fle"/>
    <s v="E-C  0"/>
    <n v="2.9"/>
    <n v="8"/>
    <n v="4"/>
    <s v="Sixties"/>
    <n v="0"/>
  </r>
  <r>
    <x v="65"/>
    <d v="1899-12-30T16:55:00"/>
    <x v="27"/>
    <n v="2.2000000000000002"/>
    <n v="9"/>
    <n v="3"/>
    <s v="Alpha Sofie"/>
    <m/>
    <m/>
    <s v="Nat"/>
    <x v="1"/>
    <n v="100"/>
    <s v=""/>
    <n v="-100"/>
    <x v="10"/>
    <s v=""/>
    <n v="100"/>
    <x v="0"/>
    <n v="-100"/>
    <s v=""/>
    <n v="100"/>
    <x v="1"/>
    <s v="Sat"/>
    <s v="Alpha Sofie"/>
    <d v="1899-12-30T16:55:00"/>
    <s v="Fle"/>
    <s v="Nat -100"/>
    <n v="2.2000000000000002"/>
    <n v="9"/>
    <n v="3"/>
    <s v="Alpha Sofie"/>
    <n v="-100"/>
  </r>
  <r>
    <x v="65"/>
    <d v="1899-12-30T17:35:00"/>
    <x v="27"/>
    <n v="3.6"/>
    <n v="10"/>
    <n v="7"/>
    <s v="Fiorenot"/>
    <m/>
    <m/>
    <s v="Nat"/>
    <x v="1"/>
    <n v="100"/>
    <s v=""/>
    <n v="-100"/>
    <x v="11"/>
    <s v=""/>
    <n v="150"/>
    <x v="0"/>
    <n v="-150"/>
    <s v=""/>
    <n v="150"/>
    <x v="1"/>
    <s v="Sat"/>
    <s v="Fiorenot"/>
    <d v="1899-12-30T17:35:00"/>
    <s v="Fle"/>
    <s v="Nat -150"/>
    <n v="3.6"/>
    <n v="10"/>
    <n v="7"/>
    <s v="Fiorenot"/>
    <n v="-150"/>
  </r>
  <r>
    <x v="65"/>
    <d v="1899-12-30T17:35:00"/>
    <x v="33"/>
    <n v="4.5"/>
    <n v="10"/>
    <n v="10"/>
    <s v="Xtra Rush"/>
    <s v="3rd"/>
    <m/>
    <s v="E-C "/>
    <x v="1"/>
    <n v="100"/>
    <s v=""/>
    <n v="-100"/>
    <x v="12"/>
    <s v=""/>
    <n v="200"/>
    <x v="0"/>
    <n v="-200"/>
    <s v=""/>
    <n v="200"/>
    <x v="1"/>
    <s v="Sat"/>
    <s v="Xtra Rush"/>
    <d v="1899-12-30T17:35:00"/>
    <s v="Fle"/>
    <s v="E-C  -200"/>
    <n v="4.5"/>
    <n v="10"/>
    <n v="10"/>
    <s v="Xtra Rush"/>
    <n v="-200"/>
  </r>
  <r>
    <x v="66"/>
    <d v="1899-12-30T12:15:00"/>
    <x v="33"/>
    <n v="2.5"/>
    <n v="1"/>
    <n v="1"/>
    <s v="Legacy Bound"/>
    <s v="1st"/>
    <n v="2.6"/>
    <s v="E-C "/>
    <x v="1"/>
    <n v="100"/>
    <n v="260"/>
    <n v="160"/>
    <x v="4"/>
    <n v="130"/>
    <n v="80"/>
    <x v="1"/>
    <n v="100"/>
    <n v="260"/>
    <n v="160"/>
    <x v="1"/>
    <s v="Sat"/>
    <s v="Legacy Bound"/>
    <d v="1899-12-30T12:15:00"/>
    <s v="Fle"/>
    <s v="E-C  50"/>
    <n v="2.5"/>
    <n v="1"/>
    <n v="1"/>
    <s v="Legacy Bound"/>
    <s v=""/>
  </r>
  <r>
    <x v="66"/>
    <d v="1899-12-30T12:15:00"/>
    <x v="27"/>
    <n v="2.6"/>
    <n v="1"/>
    <n v="1"/>
    <s v="Legacy Bound"/>
    <s v="1st"/>
    <n v="2.6"/>
    <s v="Nat"/>
    <x v="1"/>
    <n v="100"/>
    <n v="260"/>
    <n v="160"/>
    <x v="3"/>
    <n v="390"/>
    <n v="240"/>
    <x v="0"/>
    <s v=""/>
    <s v=""/>
    <s v=""/>
    <x v="1"/>
    <s v="Sat"/>
    <s v="Legacy Bound"/>
    <d v="1899-12-30T12:15:00"/>
    <s v="Fle"/>
    <s v="Nat 150"/>
    <n v="2.6"/>
    <n v="1"/>
    <n v="1"/>
    <s v="Legacy Bound"/>
    <n v="150"/>
  </r>
  <r>
    <x v="66"/>
    <d v="1899-12-30T12:30:00"/>
    <x v="34"/>
    <n v="5"/>
    <n v="1"/>
    <n v="8"/>
    <s v="Kilbrannan"/>
    <m/>
    <m/>
    <s v="Nat"/>
    <x v="0"/>
    <n v="100"/>
    <s v=""/>
    <n v="-100"/>
    <x v="3"/>
    <s v=""/>
    <n v="-150"/>
    <x v="0"/>
    <n v="150"/>
    <s v=""/>
    <n v="-150"/>
    <x v="1"/>
    <s v="Sat"/>
    <s v="Kilbrannan"/>
    <d v="1899-12-30T12:30:00"/>
    <s v="Ran"/>
    <s v="Nat 150"/>
    <n v="5"/>
    <n v="1"/>
    <n v="8"/>
    <s v="Kilbrannan"/>
    <n v="150"/>
  </r>
  <r>
    <x v="66"/>
    <d v="1899-12-30T12:45:00"/>
    <x v="27"/>
    <n v="6"/>
    <n v="2"/>
    <n v="9"/>
    <s v="Verdoux"/>
    <s v="1st"/>
    <n v="5.5"/>
    <s v="Nat"/>
    <x v="1"/>
    <n v="100"/>
    <n v="550"/>
    <n v="450"/>
    <x v="0"/>
    <n v="550"/>
    <n v="450"/>
    <x v="0"/>
    <n v="100"/>
    <n v="550"/>
    <n v="450"/>
    <x v="1"/>
    <s v="Sat"/>
    <s v="Verdoux"/>
    <d v="1899-12-30T12:45:00"/>
    <s v="Fle"/>
    <s v="Nat 100"/>
    <n v="6"/>
    <n v="2"/>
    <n v="9"/>
    <s v="Verdoux"/>
    <n v="100"/>
  </r>
  <r>
    <x v="66"/>
    <d v="1899-12-30T13:05:00"/>
    <x v="34"/>
    <n v="4.3"/>
    <n v="2"/>
    <n v="7"/>
    <s v="Piggyback"/>
    <m/>
    <m/>
    <s v="E-C "/>
    <x v="0"/>
    <n v="100"/>
    <s v=""/>
    <n v="-100"/>
    <x v="3"/>
    <s v=""/>
    <n v="-150"/>
    <x v="0"/>
    <n v="150"/>
    <s v=""/>
    <n v="-150"/>
    <x v="1"/>
    <s v="Sat"/>
    <s v="Piggyback"/>
    <d v="1899-12-30T13:05:00"/>
    <s v="Ran"/>
    <s v="E-C  150"/>
    <n v="4.3"/>
    <n v="2"/>
    <n v="7"/>
    <s v="Piggyback"/>
    <n v="150"/>
  </r>
  <r>
    <x v="66"/>
    <d v="1899-12-30T13:48:00"/>
    <x v="35"/>
    <n v="3.1"/>
    <n v="2"/>
    <n v="5"/>
    <s v="Mr Oreilly"/>
    <m/>
    <m/>
    <s v="Nat"/>
    <x v="2"/>
    <n v="100"/>
    <s v=""/>
    <n v="-100"/>
    <x v="0"/>
    <s v=""/>
    <n v="-100"/>
    <x v="0"/>
    <n v="100"/>
    <s v=""/>
    <n v="-100"/>
    <x v="1"/>
    <s v="Sat"/>
    <s v="Mr Oreilly"/>
    <d v="1899-12-30T13:48:00"/>
    <s v="Eag"/>
    <s v="Nat 100"/>
    <n v="3.1"/>
    <n v="2"/>
    <n v="5"/>
    <s v="Mr Oreilly"/>
    <n v="100"/>
  </r>
  <r>
    <x v="66"/>
    <d v="1899-12-30T13:55:00"/>
    <x v="33"/>
    <n v="5"/>
    <n v="4"/>
    <n v="2"/>
    <s v="Cafe Millenium"/>
    <m/>
    <m/>
    <s v="E-C "/>
    <x v="1"/>
    <n v="100"/>
    <s v=""/>
    <n v="-100"/>
    <x v="0"/>
    <s v=""/>
    <n v="-100"/>
    <x v="0"/>
    <n v="100"/>
    <s v=""/>
    <n v="-100"/>
    <x v="1"/>
    <s v="Sat"/>
    <s v="Cafe Millenium"/>
    <d v="1899-12-30T13:55:00"/>
    <s v="Fle"/>
    <s v="E-C  100"/>
    <n v="5"/>
    <n v="4"/>
    <n v="2"/>
    <s v="Cafe Millenium"/>
    <n v="100"/>
  </r>
  <r>
    <x v="66"/>
    <d v="1899-12-30T14:30:00"/>
    <x v="33"/>
    <n v="2.9"/>
    <n v="5"/>
    <n v="1"/>
    <s v="Salty Pearl"/>
    <s v="3rd"/>
    <m/>
    <s v="E-C "/>
    <x v="1"/>
    <n v="100"/>
    <s v=""/>
    <n v="-100"/>
    <x v="4"/>
    <s v=""/>
    <n v="-50"/>
    <x v="1"/>
    <n v="75"/>
    <s v=""/>
    <n v="-75"/>
    <x v="1"/>
    <s v="Sat"/>
    <s v="Salty Pearl"/>
    <d v="1899-12-30T14:30:00"/>
    <s v="Fle"/>
    <s v="E-C  50"/>
    <n v="2.9"/>
    <n v="5"/>
    <n v="1"/>
    <s v="Salty Pearl"/>
    <s v=""/>
  </r>
  <r>
    <x v="66"/>
    <d v="1899-12-30T14:30:00"/>
    <x v="27"/>
    <n v="2.75"/>
    <n v="5"/>
    <n v="1"/>
    <s v="Salty Pearl"/>
    <s v="3rd"/>
    <m/>
    <s v="Nat"/>
    <x v="1"/>
    <n v="100"/>
    <s v=""/>
    <n v="-100"/>
    <x v="0"/>
    <s v=""/>
    <n v="-100"/>
    <x v="0"/>
    <s v=""/>
    <s v=""/>
    <s v=""/>
    <x v="1"/>
    <s v="Sat"/>
    <s v="Salty Pearl"/>
    <d v="1899-12-30T14:30:00"/>
    <s v="Fle"/>
    <s v="Nat 100"/>
    <n v="2.75"/>
    <n v="5"/>
    <n v="1"/>
    <s v="Salty Pearl"/>
    <n v="100"/>
  </r>
  <r>
    <x v="66"/>
    <d v="1899-12-30T15:25:00"/>
    <x v="34"/>
    <n v="3.7"/>
    <n v="6"/>
    <n v="5"/>
    <s v="Unleeshing"/>
    <m/>
    <m/>
    <s v="E-C "/>
    <x v="0"/>
    <n v="100"/>
    <s v=""/>
    <n v="-100"/>
    <x v="3"/>
    <s v=""/>
    <n v="-150"/>
    <x v="0"/>
    <n v="150"/>
    <s v=""/>
    <n v="-150"/>
    <x v="1"/>
    <s v="Sat"/>
    <s v="Unleeshing"/>
    <d v="1899-12-30T15:25:00"/>
    <s v="Ran"/>
    <s v="E-C  150"/>
    <n v="3.7"/>
    <n v="6"/>
    <n v="5"/>
    <s v="Unleeshing"/>
    <n v="150"/>
  </r>
  <r>
    <x v="66"/>
    <d v="1899-12-30T15:40:00"/>
    <x v="33"/>
    <n v="4.5999999999999996"/>
    <n v="7"/>
    <n v="1"/>
    <s v="Tom Kitten"/>
    <s v="1st"/>
    <n v="4.2"/>
    <s v="E-C "/>
    <x v="1"/>
    <n v="100"/>
    <n v="420"/>
    <n v="320"/>
    <x v="0"/>
    <n v="420"/>
    <n v="320"/>
    <x v="0"/>
    <n v="100"/>
    <n v="420"/>
    <n v="320"/>
    <x v="1"/>
    <s v="Sat"/>
    <s v="Tom Kitten"/>
    <d v="1899-12-30T15:40:00"/>
    <s v="Fle"/>
    <s v="E-C  100"/>
    <n v="4.5999999999999996"/>
    <n v="7"/>
    <n v="1"/>
    <s v="Tom Kitten"/>
    <n v="100"/>
  </r>
  <r>
    <x v="66"/>
    <d v="1899-12-30T16:08:00"/>
    <x v="35"/>
    <n v="3"/>
    <n v="6"/>
    <n v="4"/>
    <s v="Last Command"/>
    <s v="1st"/>
    <n v="3"/>
    <s v="Nat"/>
    <x v="2"/>
    <n v="100"/>
    <n v="300"/>
    <n v="200"/>
    <x v="0"/>
    <n v="300"/>
    <n v="200"/>
    <x v="0"/>
    <n v="100"/>
    <n v="300"/>
    <n v="200"/>
    <x v="1"/>
    <s v="Sat"/>
    <s v="Last Command"/>
    <d v="1899-12-30T16:08:00"/>
    <s v="Eag"/>
    <s v="Nat 100"/>
    <n v="3"/>
    <n v="6"/>
    <n v="4"/>
    <s v="Last Command"/>
    <n v="100"/>
  </r>
  <r>
    <x v="66"/>
    <d v="1899-12-30T16:15:00"/>
    <x v="27"/>
    <n v="4.2"/>
    <n v="8"/>
    <n v="8"/>
    <s v="Sea What I See"/>
    <s v="3rd"/>
    <m/>
    <s v="Nat"/>
    <x v="1"/>
    <n v="100"/>
    <s v=""/>
    <n v="-100"/>
    <x v="0"/>
    <s v=""/>
    <n v="-100"/>
    <x v="0"/>
    <n v="100"/>
    <s v=""/>
    <n v="-100"/>
    <x v="1"/>
    <s v="Sat"/>
    <s v="Sea What I See"/>
    <d v="1899-12-30T16:15:00"/>
    <s v="Fle"/>
    <s v="Nat 100"/>
    <n v="4.2"/>
    <n v="8"/>
    <n v="8"/>
    <s v="Sea What I See"/>
    <n v="100"/>
  </r>
  <r>
    <x v="66"/>
    <d v="1899-12-30T16:55:00"/>
    <x v="33"/>
    <n v="5.5"/>
    <n v="9"/>
    <n v="13"/>
    <s v="My Gladiola"/>
    <m/>
    <m/>
    <s v="E-C "/>
    <x v="1"/>
    <n v="100"/>
    <s v=""/>
    <n v="-100"/>
    <x v="0"/>
    <s v=""/>
    <n v="-100"/>
    <x v="0"/>
    <n v="100"/>
    <s v=""/>
    <n v="-100"/>
    <x v="1"/>
    <s v="Sat"/>
    <s v="My Gladiola"/>
    <d v="1899-12-30T16:55:00"/>
    <s v="Fle"/>
    <s v="E-C  100"/>
    <n v="5.5"/>
    <n v="9"/>
    <n v="13"/>
    <s v="My Gladiola"/>
    <n v="100"/>
  </r>
  <r>
    <x v="66"/>
    <d v="1899-12-30T17:27:00"/>
    <x v="35"/>
    <n v="7"/>
    <n v="8"/>
    <n v="11"/>
    <s v="Pride Of Venus"/>
    <m/>
    <m/>
    <s v="Nat"/>
    <x v="2"/>
    <n v="100"/>
    <s v=""/>
    <n v="-100"/>
    <x v="0"/>
    <s v=""/>
    <n v="-100"/>
    <x v="0"/>
    <n v="100"/>
    <s v=""/>
    <n v="-100"/>
    <x v="1"/>
    <s v="Sat"/>
    <s v="Pride Of Venus"/>
    <d v="1899-12-30T17:27:00"/>
    <s v="Eag"/>
    <s v="Nat 100"/>
    <n v="7"/>
    <n v="8"/>
    <n v="11"/>
    <s v="Pride Of Venus"/>
    <n v="100"/>
  </r>
  <r>
    <x v="66"/>
    <d v="1899-12-30T17:35:00"/>
    <x v="27"/>
    <n v="6"/>
    <n v="10"/>
    <n v="4"/>
    <s v="Immediacy"/>
    <m/>
    <m/>
    <s v="Nat"/>
    <x v="1"/>
    <n v="100"/>
    <s v=""/>
    <n v="-100"/>
    <x v="0"/>
    <s v=""/>
    <n v="-100"/>
    <x v="0"/>
    <n v="100"/>
    <s v=""/>
    <n v="-100"/>
    <x v="1"/>
    <s v="Sat"/>
    <s v="Immediacy"/>
    <d v="1899-12-30T17:35:00"/>
    <s v="Fle"/>
    <s v="Nat 100"/>
    <n v="6"/>
    <n v="10"/>
    <n v="4"/>
    <s v="Immediacy"/>
    <n v="100"/>
  </r>
  <r>
    <x v="66"/>
    <d v="1899-12-30T18:11:00"/>
    <x v="35"/>
    <n v="4.5999999999999996"/>
    <n v="9"/>
    <n v="6"/>
    <s v="Facundo"/>
    <m/>
    <m/>
    <s v="Nat"/>
    <x v="2"/>
    <n v="100"/>
    <s v=""/>
    <n v="-100"/>
    <x v="0"/>
    <s v=""/>
    <n v="-100"/>
    <x v="0"/>
    <n v="100"/>
    <s v=""/>
    <n v="-100"/>
    <x v="1"/>
    <s v="Sat"/>
    <s v="Facundo"/>
    <d v="1899-12-30T18:11:00"/>
    <s v="Eag"/>
    <s v="Nat 100"/>
    <n v="4.5999999999999996"/>
    <n v="9"/>
    <n v="6"/>
    <s v="Facundo"/>
    <n v="100"/>
  </r>
  <r>
    <x v="67"/>
    <d v="1899-12-30T12:45:00"/>
    <x v="28"/>
    <n v="3.4"/>
    <n v="2"/>
    <n v="8"/>
    <s v="Gentle Steel"/>
    <s v="1st"/>
    <n v="3.3"/>
    <s v="Nat"/>
    <x v="1"/>
    <n v="100"/>
    <n v="330"/>
    <n v="230"/>
    <x v="1"/>
    <n v="660"/>
    <n v="460"/>
    <x v="0"/>
    <n v="200"/>
    <n v="660"/>
    <n v="460"/>
    <x v="1"/>
    <s v="Sat"/>
    <s v="Gentle Steel"/>
    <d v="1899-12-30T12:45:00"/>
    <s v="Cau"/>
    <s v="Nat 200"/>
    <n v="3.4"/>
    <n v="2"/>
    <n v="8"/>
    <s v="Gentle Steel"/>
    <n v="200"/>
  </r>
  <r>
    <x v="67"/>
    <d v="1899-12-30T12:45:00"/>
    <x v="29"/>
    <n v="4.8"/>
    <n v="2"/>
    <n v="1"/>
    <s v="Oh Too Good"/>
    <m/>
    <m/>
    <s v="E-C "/>
    <x v="1"/>
    <n v="100"/>
    <s v=""/>
    <n v="-100"/>
    <x v="0"/>
    <s v=""/>
    <n v="-100"/>
    <x v="0"/>
    <n v="100"/>
    <s v=""/>
    <n v="-100"/>
    <x v="1"/>
    <s v="Sat"/>
    <s v="Oh Too Good"/>
    <d v="1899-12-30T12:45:00"/>
    <s v="Cau"/>
    <s v="E-C  100"/>
    <n v="4.8"/>
    <n v="2"/>
    <n v="1"/>
    <s v="Oh Too Good"/>
    <n v="100"/>
  </r>
  <r>
    <x v="67"/>
    <d v="1899-12-30T12:45:00"/>
    <x v="29"/>
    <n v="2.6"/>
    <n v="2"/>
    <n v="7"/>
    <s v="Photograph"/>
    <s v="2nd"/>
    <m/>
    <s v="E-C "/>
    <x v="1"/>
    <n v="100"/>
    <s v=""/>
    <n v="-100"/>
    <x v="0"/>
    <s v=""/>
    <n v="-100"/>
    <x v="0"/>
    <n v="100"/>
    <s v=""/>
    <n v="-100"/>
    <x v="1"/>
    <s v="Sat"/>
    <s v="Photograph"/>
    <d v="1899-12-30T12:45:00"/>
    <s v="Cau"/>
    <s v="E-C  100"/>
    <n v="2.6"/>
    <n v="2"/>
    <n v="7"/>
    <s v="Photograph"/>
    <n v="100"/>
  </r>
  <r>
    <x v="67"/>
    <d v="1899-12-30T13:05:00"/>
    <x v="30"/>
    <n v="2.9"/>
    <n v="2"/>
    <n v="4"/>
    <s v="Tazima"/>
    <s v="1st"/>
    <n v="2.6"/>
    <s v="E-C "/>
    <x v="0"/>
    <n v="100"/>
    <n v="260"/>
    <n v="160"/>
    <x v="6"/>
    <n v="364"/>
    <n v="224"/>
    <x v="0"/>
    <n v="140"/>
    <n v="364"/>
    <n v="224"/>
    <x v="1"/>
    <s v="Sat"/>
    <s v="Tazima"/>
    <d v="1899-12-30T13:05:00"/>
    <s v="Ros"/>
    <s v="E-C  140"/>
    <n v="2.9"/>
    <n v="2"/>
    <n v="4"/>
    <s v="Tazima"/>
    <n v="140"/>
  </r>
  <r>
    <x v="67"/>
    <d v="1899-12-30T13:20:00"/>
    <x v="29"/>
    <n v="2"/>
    <n v="3"/>
    <n v="4"/>
    <s v="Harry'S Yacht"/>
    <s v="1st"/>
    <n v="2"/>
    <s v="E-C "/>
    <x v="1"/>
    <n v="100"/>
    <n v="200"/>
    <n v="100"/>
    <x v="3"/>
    <n v="300"/>
    <n v="150"/>
    <x v="0"/>
    <n v="150"/>
    <n v="300"/>
    <n v="150"/>
    <x v="1"/>
    <s v="Sat"/>
    <s v="Harry'S Yacht"/>
    <d v="1899-12-30T13:20:00"/>
    <s v="Cau"/>
    <s v="E-C  150"/>
    <n v="2"/>
    <n v="3"/>
    <n v="4"/>
    <s v="Harry'S Yacht"/>
    <n v="150"/>
  </r>
  <r>
    <x v="67"/>
    <d v="1899-12-30T13:20:00"/>
    <x v="29"/>
    <n v="5.5"/>
    <n v="3"/>
    <n v="1"/>
    <s v="Veight"/>
    <m/>
    <m/>
    <s v="E-C "/>
    <x v="1"/>
    <n v="100"/>
    <s v=""/>
    <n v="-100"/>
    <x v="0"/>
    <s v=""/>
    <n v="-100"/>
    <x v="0"/>
    <n v="100"/>
    <s v=""/>
    <n v="-100"/>
    <x v="1"/>
    <s v="Sat"/>
    <s v="Veight"/>
    <d v="1899-12-30T13:20:00"/>
    <s v="Cau"/>
    <s v="E-C  100"/>
    <n v="5.5"/>
    <n v="3"/>
    <n v="1"/>
    <s v="Veight"/>
    <n v="100"/>
  </r>
  <r>
    <x v="67"/>
    <d v="1899-12-30T13:55:00"/>
    <x v="29"/>
    <n v="4.4000000000000004"/>
    <n v="4"/>
    <n v="7"/>
    <s v="Teine Aulelei"/>
    <s v="3rd"/>
    <m/>
    <s v="E-C "/>
    <x v="1"/>
    <n v="100"/>
    <s v=""/>
    <n v="-100"/>
    <x v="2"/>
    <s v=""/>
    <n v="-120"/>
    <x v="0"/>
    <n v="120"/>
    <s v=""/>
    <n v="-120"/>
    <x v="1"/>
    <s v="Sat"/>
    <s v="Teine Aulelei"/>
    <d v="1899-12-30T13:55:00"/>
    <s v="Cau"/>
    <s v="E-C  120"/>
    <n v="4.4000000000000004"/>
    <n v="4"/>
    <n v="7"/>
    <s v="Teine Aulelei"/>
    <n v="120"/>
  </r>
  <r>
    <x v="67"/>
    <d v="1899-12-30T14:30:00"/>
    <x v="28"/>
    <n v="2.6"/>
    <n v="5"/>
    <n v="5"/>
    <s v="Purple Streak"/>
    <m/>
    <m/>
    <s v="Nat"/>
    <x v="1"/>
    <n v="100"/>
    <s v=""/>
    <n v="-100"/>
    <x v="0"/>
    <s v=""/>
    <n v="-100"/>
    <x v="0"/>
    <n v="100"/>
    <s v=""/>
    <n v="-100"/>
    <x v="1"/>
    <s v="Sat"/>
    <s v="Purple Streak"/>
    <d v="1899-12-30T14:30:00"/>
    <s v="Cau"/>
    <s v="Nat 100"/>
    <n v="2.6"/>
    <n v="5"/>
    <n v="5"/>
    <s v="Purple Streak"/>
    <n v="100"/>
  </r>
  <r>
    <x v="67"/>
    <d v="1899-12-30T15:25:00"/>
    <x v="30"/>
    <n v="4.7"/>
    <n v="6"/>
    <n v="4"/>
    <s v="King'S Secret"/>
    <s v="3rd"/>
    <m/>
    <s v="E-C "/>
    <x v="0"/>
    <n v="100"/>
    <s v=""/>
    <n v="-100"/>
    <x v="0"/>
    <s v=""/>
    <n v="-100"/>
    <x v="0"/>
    <n v="100"/>
    <s v=""/>
    <n v="-100"/>
    <x v="1"/>
    <s v="Sat"/>
    <s v="King'S Secret"/>
    <d v="1899-12-30T15:25:00"/>
    <s v="Ros"/>
    <s v="E-C  100"/>
    <n v="4.7"/>
    <n v="6"/>
    <n v="4"/>
    <s v="King'S Secret"/>
    <n v="100"/>
  </r>
  <r>
    <x v="67"/>
    <d v="1899-12-30T16:15:00"/>
    <x v="29"/>
    <n v="2.7"/>
    <n v="8"/>
    <n v="2"/>
    <s v="Buckaroo"/>
    <m/>
    <m/>
    <s v="E-C "/>
    <x v="1"/>
    <n v="100"/>
    <s v=""/>
    <n v="-100"/>
    <x v="0"/>
    <s v=""/>
    <n v="-100"/>
    <x v="0"/>
    <n v="100"/>
    <s v=""/>
    <n v="-100"/>
    <x v="1"/>
    <s v="Sat"/>
    <s v="Buckaroo"/>
    <d v="1899-12-30T16:15:00"/>
    <s v="Cau"/>
    <s v="E-C  100"/>
    <n v="2.7"/>
    <n v="8"/>
    <n v="2"/>
    <s v="Buckaroo"/>
    <n v="100"/>
  </r>
  <r>
    <x v="67"/>
    <d v="1899-12-30T16:15:00"/>
    <x v="29"/>
    <n v="3.6"/>
    <n v="8"/>
    <n v="1"/>
    <s v="Light Infantry Man"/>
    <m/>
    <m/>
    <s v="E-C "/>
    <x v="1"/>
    <n v="100"/>
    <s v=""/>
    <n v="-100"/>
    <x v="3"/>
    <s v=""/>
    <n v="-150"/>
    <x v="0"/>
    <n v="150"/>
    <s v=""/>
    <n v="-150"/>
    <x v="1"/>
    <s v="Sat"/>
    <s v="Light Infantry Man"/>
    <d v="1899-12-30T16:15:00"/>
    <s v="Cau"/>
    <s v="E-C  150"/>
    <n v="3.6"/>
    <n v="8"/>
    <n v="1"/>
    <s v="Light Infantry Man"/>
    <n v="1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B63544-9B46-4114-B33F-AFAC38098B8E}" name="PivotTable1" cacheId="424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 rowHeaderCaption="Date">
  <location ref="E9:L78" firstHeaderRow="0" firstDataRow="1" firstDataCol="1" rowPageCount="5" colPageCount="1"/>
  <pivotFields count="32">
    <pivotField axis="axisRow" numFmtId="164" showAll="0" sortType="ascending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t="default"/>
      </items>
    </pivotField>
    <pivotField numFmtId="18" showAll="0"/>
    <pivotField axis="axisPage" multipleItemSelectionAllowed="1" showAll="0">
      <items count="42">
        <item m="1" x="38"/>
        <item x="11"/>
        <item x="29"/>
        <item x="9"/>
        <item x="7"/>
        <item x="4"/>
        <item x="27"/>
        <item x="2"/>
        <item x="17"/>
        <item x="1"/>
        <item x="14"/>
        <item x="13"/>
        <item x="16"/>
        <item x="10"/>
        <item m="1" x="39"/>
        <item x="12"/>
        <item m="1" x="37"/>
        <item x="18"/>
        <item x="0"/>
        <item x="5"/>
        <item x="8"/>
        <item x="6"/>
        <item m="1" x="40"/>
        <item m="1" x="36"/>
        <item x="15"/>
        <item x="3"/>
        <item x="19"/>
        <item x="20"/>
        <item x="21"/>
        <item x="22"/>
        <item x="23"/>
        <item x="24"/>
        <item x="25"/>
        <item x="26"/>
        <item x="28"/>
        <item x="30"/>
        <item x="31"/>
        <item x="32"/>
        <item x="33"/>
        <item x="34"/>
        <item x="35"/>
        <item t="default"/>
      </items>
    </pivotField>
    <pivotField showAll="0"/>
    <pivotField numFmtId="1" showAll="0"/>
    <pivotField numFmtId="1" showAll="0"/>
    <pivotField showAll="0"/>
    <pivotField showAll="0"/>
    <pivotField showAll="0"/>
    <pivotField showAll="0"/>
    <pivotField axis="axisPage" multipleItemSelectionAllowed="1" showAll="0">
      <items count="5">
        <item x="0"/>
        <item x="2"/>
        <item x="1"/>
        <item m="1" x="3"/>
        <item t="default"/>
      </items>
    </pivotField>
    <pivotField dataField="1" showAll="0"/>
    <pivotField dataField="1" showAll="0"/>
    <pivotField dataField="1" numFmtId="1" showAll="0"/>
    <pivotField axis="axisPage" dataField="1" numFmtId="1" multipleItemSelectionAllowed="1" showAll="0">
      <items count="14">
        <item x="4"/>
        <item x="0"/>
        <item x="2"/>
        <item x="6"/>
        <item x="3"/>
        <item x="1"/>
        <item x="5"/>
        <item x="7"/>
        <item x="8"/>
        <item x="9"/>
        <item x="10"/>
        <item x="11"/>
        <item x="12"/>
        <item t="default"/>
      </items>
    </pivotField>
    <pivotField dataField="1" showAll="0"/>
    <pivotField dataField="1" numFmtId="1" showAll="0"/>
    <pivotField axis="axisPage" numFmtId="1" multipleItemSelectionAllowed="1" showAll="0">
      <items count="3">
        <item x="0"/>
        <item h="1" x="1"/>
        <item t="default"/>
      </items>
    </pivotField>
    <pivotField showAll="0"/>
    <pivotField showAll="0"/>
    <pivotField showAll="0"/>
    <pivotField axis="axisPage" multipleItemSelectionAllowed="1" showAll="0">
      <items count="3">
        <item x="0"/>
        <item x="1"/>
        <item t="default"/>
      </items>
    </pivotField>
    <pivotField showAll="0"/>
    <pivotField showAll="0"/>
    <pivotField numFmtId="18" showAll="0"/>
    <pivotField showAll="0"/>
    <pivotField showAll="0"/>
    <pivotField numFmtId="167" showAll="0"/>
    <pivotField numFmtId="1" showAll="0"/>
    <pivotField numFmtId="1" showAll="0"/>
    <pivotField showAll="0"/>
    <pivotField showAll="0"/>
  </pivotFields>
  <rowFields count="1">
    <field x="0"/>
  </rowFields>
  <rowItems count="6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5">
    <pageField fld="14" hier="-1"/>
    <pageField fld="17" hier="-1"/>
    <pageField fld="2" hier="-1"/>
    <pageField fld="10" hier="-1"/>
    <pageField fld="21" hier="-1"/>
  </pageFields>
  <dataFields count="7">
    <dataField name="Count of Nat and Combo Bet" fld="14" subtotal="count" baseField="0" baseItem="1"/>
    <dataField name="Sum of Lev Bet2" fld="11" baseField="0" baseItem="0"/>
    <dataField name="Sum of Lev Ret" fld="12" baseField="0" baseItem="0"/>
    <dataField name="Sum of Lev Profit" fld="13" baseField="0" baseItem="0" numFmtId="1"/>
    <dataField name="Sum of Nat and Combo Bet2" fld="14" baseField="0" baseItem="0" numFmtId="1"/>
    <dataField name="Sum of Nat and Combo Return" fld="15" baseField="0" baseItem="1" numFmtId="1"/>
    <dataField name="Sum of Nat and Combo Profit" fld="16" baseField="0" baseItem="0" numFmtId="1"/>
  </dataFields>
  <formats count="26">
    <format dxfId="83">
      <pivotArea type="all" dataOnly="0" outline="0" fieldPosition="0"/>
    </format>
    <format dxfId="82">
      <pivotArea outline="0" collapsedLevelsAreSubtotals="1" fieldPosition="0"/>
    </format>
    <format dxfId="81">
      <pivotArea field="0" type="button" dataOnly="0" labelOnly="1" outline="0" axis="axisRow" fieldPosition="0"/>
    </format>
    <format dxfId="80">
      <pivotArea dataOnly="0" labelOnly="1" grandRow="1" outline="0" fieldPosition="0"/>
    </format>
    <format dxfId="79">
      <pivotArea dataOnly="0" labelOnly="1" outline="0" fieldPosition="0">
        <references count="1">
          <reference field="4294967294" count="3">
            <x v="0"/>
            <x v="4"/>
            <x v="5"/>
          </reference>
        </references>
      </pivotArea>
    </format>
    <format dxfId="78">
      <pivotArea field="0" type="button" dataOnly="0" labelOnly="1" outline="0" axis="axisRow" fieldPosition="0"/>
    </format>
    <format dxfId="77">
      <pivotArea dataOnly="0" labelOnly="1" outline="0" fieldPosition="0">
        <references count="1">
          <reference field="4294967294" count="3">
            <x v="0"/>
            <x v="4"/>
            <x v="5"/>
          </reference>
        </references>
      </pivotArea>
    </format>
    <format dxfId="76">
      <pivotArea type="all" dataOnly="0" outline="0" fieldPosition="0"/>
    </format>
    <format dxfId="75">
      <pivotArea outline="0" collapsedLevelsAreSubtotals="1" fieldPosition="0"/>
    </format>
    <format dxfId="74">
      <pivotArea field="0" type="button" dataOnly="0" labelOnly="1" outline="0" axis="axisRow" fieldPosition="0"/>
    </format>
    <format dxfId="73">
      <pivotArea dataOnly="0" labelOnly="1" grandRow="1" outline="0" fieldPosition="0"/>
    </format>
    <format dxfId="72">
      <pivotArea dataOnly="0" labelOnly="1" outline="0" fieldPosition="0">
        <references count="1">
          <reference field="4294967294" count="3">
            <x v="0"/>
            <x v="4"/>
            <x v="5"/>
          </reference>
        </references>
      </pivotArea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field="0" type="button" dataOnly="0" labelOnly="1" outline="0" axis="axisRow" fieldPosition="0"/>
    </format>
    <format dxfId="68">
      <pivotArea dataOnly="0" labelOnly="1" grandRow="1" outline="0" fieldPosition="0"/>
    </format>
    <format dxfId="67">
      <pivotArea dataOnly="0" labelOnly="1" outline="0" fieldPosition="0">
        <references count="1">
          <reference field="4294967294" count="3">
            <x v="0"/>
            <x v="4"/>
            <x v="5"/>
          </reference>
        </references>
      </pivotArea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0" type="button" dataOnly="0" labelOnly="1" outline="0" axis="axisRow" fieldPosition="0"/>
    </format>
    <format dxfId="63">
      <pivotArea dataOnly="0" labelOnly="1" grandRow="1" outline="0" fieldPosition="0"/>
    </format>
    <format dxfId="62">
      <pivotArea dataOnly="0" labelOnly="1" outline="0" fieldPosition="0">
        <references count="1">
          <reference field="4294967294" count="3">
            <x v="0"/>
            <x v="4"/>
            <x v="5"/>
          </reference>
        </references>
      </pivotArea>
    </format>
    <format dxfId="61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60">
      <pivotArea grandRow="1" outline="0" collapsedLevelsAreSubtotals="1" fieldPosition="0"/>
    </format>
    <format dxfId="59">
      <pivotArea dataOnly="0" labelOnly="1" grandRow="1" outline="0" fieldPosition="0"/>
    </format>
    <format dxfId="58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conditionalFormats count="4">
    <conditionalFormat priority="4">
      <pivotAreas count="1">
        <pivotArea type="data" outline="0" collapsedLevelsAreSubtotals="1" fieldPosition="0">
          <references count="1">
            <reference field="4294967294" count="1" selected="0">
              <x v="6"/>
            </reference>
          </references>
        </pivotArea>
      </pivotAreas>
    </conditionalFormat>
    <conditionalFormat priority="3">
      <pivotAreas count="1">
        <pivotArea type="data" outline="0" collapsedLevelsAreSubtotals="1" fieldPosition="0">
          <references count="1">
            <reference field="4294967294" count="1" selected="0">
              <x v="6"/>
            </reference>
          </references>
        </pivotArea>
      </pivotAreas>
    </conditionalFormat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8DA5C9-A084-4801-81A1-C960E632AC58}" name="Table13232" displayName="Table13232" ref="A6:AF902" totalsRowShown="0" headerRowDxfId="120" dataDxfId="118" headerRowBorderDxfId="119" tableBorderDxfId="117" totalsRowBorderDxfId="116">
  <autoFilter ref="A6:AF902" xr:uid="{97B6BE5C-30AC-4F7B-8D99-6DA2D1EB727D}"/>
  <sortState xmlns:xlrd2="http://schemas.microsoft.com/office/spreadsheetml/2017/richdata2" ref="A7:AF902">
    <sortCondition ref="A7:A902"/>
    <sortCondition ref="B7:B902"/>
    <sortCondition ref="G7:G902"/>
    <sortCondition ref="O7:O902"/>
  </sortState>
  <tableColumns count="32">
    <tableColumn id="112" xr3:uid="{4470A407-0CC5-48B9-B362-25E45E9EAF94}" name="Date" dataDxfId="115"/>
    <tableColumn id="128" xr3:uid="{615AF875-5E30-49C2-8A0C-6CD82E95565C}" name="Time" dataDxfId="114"/>
    <tableColumn id="111" xr3:uid="{E7FFA436-CFA7-4DF8-BF44-46C9C625DDCC}" name="Track" dataDxfId="113"/>
    <tableColumn id="18" xr3:uid="{F6606B76-E1BB-4920-A2D1-4C85CCEBA983}" name="AM Odds" dataDxfId="112"/>
    <tableColumn id="130" xr3:uid="{7B8270DC-15C8-4194-A17D-4A50D5BE0054}" name="Race" dataDxfId="111"/>
    <tableColumn id="131" xr3:uid="{D7D26639-3954-4C95-9714-27E759B21F5B}" name="TAB" dataDxfId="110"/>
    <tableColumn id="132" xr3:uid="{0B5FF4A5-7015-4491-AB6D-CFB3BF951DD3}" name="Horse" dataDxfId="109"/>
    <tableColumn id="2" xr3:uid="{CE9A464B-169D-4E79-A829-95AFF9BF560A}" name="Fin" dataDxfId="108"/>
    <tableColumn id="1" xr3:uid="{172CC8D2-8834-4910-AACB-C17E6388E47D}" name="Div" dataDxfId="107"/>
    <tableColumn id="3" xr3:uid="{D26E37BB-1620-40E1-8F2A-0AC3A7C357E6}" name="Algo" dataDxfId="106"/>
    <tableColumn id="6" xr3:uid="{C18240F6-ED0B-4B5C-89F2-65F613479EFA}" name="State" dataDxfId="105">
      <calculatedColumnFormula>VLOOKUP(Table13232[[#This Row],[Track]],$C$1807:$F$1850,2,FALSE)</calculatedColumnFormula>
    </tableColumn>
    <tableColumn id="139" xr3:uid="{9D4861D0-D30C-4882-8A31-2C68A02A0BC7}" name="Lev Bet" dataDxfId="104"/>
    <tableColumn id="140" xr3:uid="{218E2823-FE94-4051-AE3D-0AD2A7F90CC7}" name="Lev Ret" dataDxfId="103">
      <calculatedColumnFormula>IF(Table13232[[#This Row],[Fin]]&lt;&gt;"1st","",Table13232[[#This Row],[Div]]*Table13232[[#This Row],[Lev Bet]])</calculatedColumnFormula>
    </tableColumn>
    <tableColumn id="141" xr3:uid="{8B2079FD-A4B2-4B79-B70F-6569CC3E7EB3}" name="Lev Profit" dataDxfId="102">
      <calculatedColumnFormula>IF(Table13232[[#This Row],[Lev Ret]]="",Table13232[[#This Row],[Lev Bet]]*-1,M7-L7)</calculatedColumnFormula>
    </tableColumn>
    <tableColumn id="113" xr3:uid="{29618EC8-D92F-4B66-8A16-CA41A56BCB0B}" name="Nat and Combo Bet" dataDxfId="101"/>
    <tableColumn id="114" xr3:uid="{C56F899E-9F29-4102-830C-DD6F4903EA02}" name="Nat and Combo Return" dataDxfId="100">
      <calculatedColumnFormula>IF(Table13232[[#This Row],[Fin]]&lt;&gt;"1st","",Table13232[[#This Row],[Div]]*Table13232[[#This Row],[Nat and Combo Bet]])</calculatedColumnFormula>
    </tableColumn>
    <tableColumn id="115" xr3:uid="{07B04E66-4E4D-480F-969E-E0325F2291D2}" name="Nat and Combo Profit" dataDxfId="99">
      <calculatedColumnFormula>IF(Table13232[[#This Row],[Lev Ret]]="",Table13232[[#This Row],[Nat and Combo Bet]]*-1,P7-O7)</calculatedColumnFormula>
    </tableColumn>
    <tableColumn id="7" xr3:uid="{03874CB4-88B9-4E21-BDDB-0D6EAD6536D6}" name="Dual Listing" dataDxfId="98">
      <calculatedColumnFormula>IF(AND(A8=A7,G8=G7),2,1)</calculatedColumnFormula>
    </tableColumn>
    <tableColumn id="8" xr3:uid="{ACF19C9C-5B7A-466E-8D5D-45398233DA1B}" name="Average Dual Listing Bet" dataDxfId="97">
      <calculatedColumnFormula>IF(AND(R6=2,R7=1),"",IF(R7=2,(O7+O8)/2,IF(Table13232[[#This Row],[Dual Listing]]=1,Table13232[[#This Row],[Nat and Combo Bet]],11)))</calculatedColumnFormula>
    </tableColumn>
    <tableColumn id="10" xr3:uid="{51FBB17F-33A3-4E6D-82FD-30410C7BDA0C}" name="Average Dual Listing RET" dataDxfId="96">
      <calculatedColumnFormula>IF(S7="","",IF(P7="","",S7*I7))</calculatedColumnFormula>
    </tableColumn>
    <tableColumn id="9" xr3:uid="{F8315A56-A7CC-4AD0-B2EB-AD05BCB5661A}" name="Average Dual Listing PROFIT" dataDxfId="95">
      <calculatedColumnFormula>IF(S7="","",IF(T7="",S7*-1,T7-S7))</calculatedColumnFormula>
    </tableColumn>
    <tableColumn id="11" xr3:uid="{B90B08CA-4E6B-4560-8FC9-FDD1C7BA9E93}" name="Live Current Algo" dataDxfId="94">
      <calculatedColumnFormula>IF(Table13232[[#This Row],[Date]]&lt;$V$4,"","Live")</calculatedColumnFormula>
    </tableColumn>
    <tableColumn id="4" xr3:uid="{BD175842-36E9-4783-822E-21D58CC0993C}" name="Day" dataDxfId="93">
      <calculatedColumnFormula>TEXT(Table13232[[#This Row],[Date]],"DDD")</calculatedColumnFormula>
    </tableColumn>
    <tableColumn id="5" xr3:uid="{FB056EF7-8146-4074-BA43-E79FE6B14869}" name="Trim Proper" dataDxfId="92">
      <calculatedColumnFormula>PROPER(TRIM(Table13232[[#This Row],[Horse]]))</calculatedColumnFormula>
    </tableColumn>
    <tableColumn id="12" xr3:uid="{4A89007B-A814-4F7A-A01E-8CAA3691C552}" name="Time2" dataDxfId="91">
      <calculatedColumnFormula>Table13232[[#This Row],[Time]]</calculatedColumnFormula>
    </tableColumn>
    <tableColumn id="13" xr3:uid="{2BCD567E-40D8-4F1C-8999-BAA026F2D2DF}" name="Track2" dataDxfId="90">
      <calculatedColumnFormula>LEFT(Table13232[[#This Row],[Track]],3)</calculatedColumnFormula>
    </tableColumn>
    <tableColumn id="20" xr3:uid="{8FD56C0B-6405-463B-A6EE-ADF4AB8C98BE}" name="Source" dataDxfId="89">
      <calculatedColumnFormula>Table13232[[#This Row],[Algo]]&amp;" "&amp;Table13232[[#This Row],[Nat and Combo Bet]]</calculatedColumnFormula>
    </tableColumn>
    <tableColumn id="19" xr3:uid="{11CD1480-A695-46F7-8158-B1509EE1BD0C}" name="Odds" dataDxfId="88">
      <calculatedColumnFormula>Table13232[[#This Row],[AM Odds]]</calculatedColumnFormula>
    </tableColumn>
    <tableColumn id="14" xr3:uid="{6A5937C6-9AA8-4F21-B145-8F46801672A6}" name="Race2" dataDxfId="87">
      <calculatedColumnFormula>Table13232[[#This Row],[Race]]</calculatedColumnFormula>
    </tableColumn>
    <tableColumn id="15" xr3:uid="{8DCE1BA6-4471-4397-A7DE-5ED0FB6C4939}" name="TAB2" dataDxfId="86">
      <calculatedColumnFormula>Table13232[[#This Row],[TAB]]</calculatedColumnFormula>
    </tableColumn>
    <tableColumn id="16" xr3:uid="{E77E7259-3B3F-48A4-8F54-ACCA23AD3D92}" name="Horse2" dataDxfId="85">
      <calculatedColumnFormula>Table13232[[#This Row],[Horse]]</calculatedColumnFormula>
    </tableColumn>
    <tableColumn id="17" xr3:uid="{592530E3-6B04-4D3C-8E5E-1472D93AE9D6}" name="Unique Nat/Combo Bet" dataDxfId="84">
      <calculatedColumnFormula>IF(Table13232[[#This Row],[Dual Listing]]&lt;&gt;1,"",Table13232[[#This Row],[Nat and Combo Bet]])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literacing.com.au/" TargetMode="External"/><Relationship Id="rId2" Type="http://schemas.openxmlformats.org/officeDocument/2006/relationships/hyperlink" Target="http://www.eliteracing.com.au/" TargetMode="External"/><Relationship Id="rId1" Type="http://schemas.openxmlformats.org/officeDocument/2006/relationships/hyperlink" Target="http://www.eliteracing.com.au/" TargetMode="External"/><Relationship Id="rId6" Type="http://schemas.openxmlformats.org/officeDocument/2006/relationships/drawing" Target="../drawings/drawing4.xml"/><Relationship Id="rId5" Type="http://schemas.openxmlformats.org/officeDocument/2006/relationships/hyperlink" Target="http://www.eliteracing.com.au/" TargetMode="External"/><Relationship Id="rId4" Type="http://schemas.openxmlformats.org/officeDocument/2006/relationships/hyperlink" Target="http://www.eliteracing.com.a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EEA9-FA5D-4408-A1E7-F2D902BC6BE6}">
  <sheetPr>
    <tabColor rgb="FF00B050"/>
    <pageSetUpPr fitToPage="1"/>
  </sheetPr>
  <dimension ref="A1:AF968"/>
  <sheetViews>
    <sheetView showGridLines="0" tabSelected="1" zoomScale="90" zoomScaleNormal="90" workbookViewId="0">
      <pane xSplit="34410" ySplit="3225" topLeftCell="A857" activePane="bottomLeft"/>
      <selection sqref="A1:L1048576"/>
      <selection pane="topRight" sqref="A1:DK1048576"/>
      <selection pane="bottomLeft" activeCell="W916" sqref="W916"/>
      <selection pane="bottomRight" activeCell="C842" sqref="C842"/>
    </sheetView>
  </sheetViews>
  <sheetFormatPr defaultRowHeight="15" x14ac:dyDescent="0.25"/>
  <cols>
    <col min="1" max="1" width="11.140625" style="3" customWidth="1"/>
    <col min="2" max="2" width="9.140625" style="3" customWidth="1"/>
    <col min="3" max="3" width="9.42578125" style="3" customWidth="1"/>
    <col min="4" max="4" width="8.28515625" style="3" customWidth="1"/>
    <col min="5" max="5" width="5" style="3" customWidth="1"/>
    <col min="6" max="6" width="5" style="6" customWidth="1"/>
    <col min="7" max="7" width="14.85546875" style="3" customWidth="1"/>
    <col min="8" max="8" width="5.5703125" style="3" customWidth="1"/>
    <col min="9" max="9" width="6.140625" style="3" customWidth="1"/>
    <col min="10" max="10" width="6.5703125" style="3" customWidth="1"/>
    <col min="11" max="11" width="5.5703125" style="3" customWidth="1"/>
    <col min="12" max="12" width="8.7109375" customWidth="1"/>
    <col min="13" max="13" width="9.140625" customWidth="1"/>
    <col min="14" max="14" width="8.85546875" customWidth="1"/>
    <col min="15" max="15" width="9.42578125" customWidth="1"/>
    <col min="16" max="16" width="9.7109375" customWidth="1"/>
    <col min="17" max="17" width="12" customWidth="1"/>
    <col min="18" max="18" width="10.28515625" customWidth="1"/>
    <col min="19" max="19" width="9.85546875" customWidth="1"/>
    <col min="20" max="20" width="10" customWidth="1"/>
    <col min="21" max="21" width="9.28515625" customWidth="1"/>
    <col min="22" max="22" width="11.85546875" customWidth="1"/>
    <col min="23" max="23" width="6.140625" customWidth="1"/>
    <col min="24" max="24" width="16.28515625" style="3" customWidth="1"/>
    <col min="25" max="25" width="9.140625" style="163"/>
    <col min="26" max="26" width="8.5703125" style="163" customWidth="1"/>
    <col min="27" max="27" width="11.42578125" style="163" customWidth="1"/>
    <col min="28" max="28" width="10.42578125" style="163" customWidth="1"/>
    <col min="29" max="30" width="6.42578125" style="163" customWidth="1"/>
    <col min="31" max="31" width="17" style="163" bestFit="1" customWidth="1"/>
    <col min="32" max="32" width="11.7109375" style="163" customWidth="1"/>
    <col min="33" max="16384" width="9.140625" style="3"/>
  </cols>
  <sheetData>
    <row r="1" spans="1:32" ht="15.75" customHeight="1" x14ac:dyDescent="0.25">
      <c r="A1" s="1"/>
      <c r="B1" s="202"/>
      <c r="C1" s="1"/>
      <c r="D1" s="1"/>
      <c r="E1" s="2"/>
      <c r="F1" s="1"/>
      <c r="G1" s="1"/>
      <c r="H1" s="1"/>
      <c r="I1" s="1"/>
      <c r="J1" s="1"/>
      <c r="K1" s="1"/>
      <c r="L1" s="3"/>
      <c r="M1" s="3"/>
      <c r="N1" s="3"/>
      <c r="R1" s="213" t="s">
        <v>593</v>
      </c>
    </row>
    <row r="2" spans="1:32" ht="7.5" customHeight="1" x14ac:dyDescent="0.25">
      <c r="A2" s="1"/>
      <c r="B2" s="202"/>
      <c r="C2" s="1"/>
      <c r="D2" s="1"/>
      <c r="E2" s="209" t="s">
        <v>304</v>
      </c>
      <c r="F2" s="209"/>
      <c r="G2" s="209"/>
      <c r="H2" s="209"/>
      <c r="I2" s="209"/>
      <c r="J2" s="209"/>
      <c r="K2" s="210"/>
      <c r="L2" s="3"/>
      <c r="M2" s="3"/>
      <c r="N2" s="3"/>
      <c r="R2" s="214"/>
    </row>
    <row r="3" spans="1:32" ht="15.75" customHeight="1" x14ac:dyDescent="0.25">
      <c r="A3" s="1"/>
      <c r="B3" s="202"/>
      <c r="C3" s="1"/>
      <c r="D3" s="1"/>
      <c r="E3" s="209"/>
      <c r="F3" s="209"/>
      <c r="G3" s="209"/>
      <c r="H3" s="209"/>
      <c r="I3" s="209"/>
      <c r="J3" s="209"/>
      <c r="K3" s="210"/>
      <c r="L3" s="3"/>
      <c r="M3" s="3"/>
      <c r="N3" s="3"/>
      <c r="O3" s="211"/>
      <c r="P3" s="211"/>
      <c r="Q3" s="211"/>
      <c r="R3" s="214"/>
      <c r="S3" s="212" t="s">
        <v>522</v>
      </c>
      <c r="T3" s="212"/>
      <c r="U3" s="212"/>
      <c r="W3" s="3"/>
    </row>
    <row r="4" spans="1:32" ht="19.5" customHeight="1" x14ac:dyDescent="0.35">
      <c r="A4" s="1"/>
      <c r="B4" s="202"/>
      <c r="C4" s="1"/>
      <c r="D4" s="1"/>
      <c r="E4" s="22"/>
      <c r="F4" s="1"/>
      <c r="G4" s="1"/>
      <c r="H4" s="1"/>
      <c r="I4" s="1"/>
      <c r="J4" s="1"/>
      <c r="K4" s="210"/>
      <c r="L4" s="3"/>
      <c r="M4" s="3"/>
      <c r="N4" s="3"/>
      <c r="O4" s="211"/>
      <c r="P4" s="211"/>
      <c r="Q4" s="211"/>
      <c r="R4" s="215"/>
      <c r="S4" s="212"/>
      <c r="T4" s="212"/>
      <c r="U4" s="212"/>
      <c r="V4" s="140">
        <v>45926</v>
      </c>
      <c r="W4" s="3"/>
      <c r="Y4" s="208" t="s">
        <v>660</v>
      </c>
      <c r="Z4" s="208"/>
      <c r="AA4" s="208"/>
      <c r="AB4" s="208"/>
      <c r="AC4" s="208"/>
      <c r="AD4" s="208"/>
      <c r="AE4" s="208"/>
      <c r="AF4" s="208"/>
    </row>
    <row r="5" spans="1:32" ht="14.25" customHeight="1" x14ac:dyDescent="0.25">
      <c r="F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32" s="4" customFormat="1" ht="62.25" customHeight="1" x14ac:dyDescent="0.25">
      <c r="A6" s="23" t="s">
        <v>0</v>
      </c>
      <c r="B6" s="24" t="s">
        <v>1</v>
      </c>
      <c r="C6" s="24" t="s">
        <v>2</v>
      </c>
      <c r="D6" s="24" t="s">
        <v>649</v>
      </c>
      <c r="E6" s="24" t="s">
        <v>3</v>
      </c>
      <c r="F6" s="24" t="s">
        <v>4</v>
      </c>
      <c r="G6" s="24" t="s">
        <v>5</v>
      </c>
      <c r="H6" s="24" t="s">
        <v>19</v>
      </c>
      <c r="I6" s="24" t="s">
        <v>20</v>
      </c>
      <c r="J6" s="25" t="s">
        <v>666</v>
      </c>
      <c r="K6" s="24" t="s">
        <v>32</v>
      </c>
      <c r="L6" s="105" t="s">
        <v>6</v>
      </c>
      <c r="M6" s="105" t="s">
        <v>7</v>
      </c>
      <c r="N6" s="105" t="s">
        <v>8</v>
      </c>
      <c r="O6" s="114" t="s">
        <v>305</v>
      </c>
      <c r="P6" s="114" t="s">
        <v>306</v>
      </c>
      <c r="Q6" s="114" t="s">
        <v>307</v>
      </c>
      <c r="R6" s="24" t="s">
        <v>303</v>
      </c>
      <c r="S6" s="53" t="s">
        <v>506</v>
      </c>
      <c r="T6" s="53" t="s">
        <v>507</v>
      </c>
      <c r="U6" s="53" t="s">
        <v>508</v>
      </c>
      <c r="V6" s="24" t="s">
        <v>509</v>
      </c>
      <c r="W6" s="24" t="s">
        <v>29</v>
      </c>
      <c r="X6" s="24" t="s">
        <v>296</v>
      </c>
      <c r="Y6" s="185" t="s">
        <v>643</v>
      </c>
      <c r="Z6" s="185" t="s">
        <v>644</v>
      </c>
      <c r="AA6" s="185" t="s">
        <v>661</v>
      </c>
      <c r="AB6" s="185" t="s">
        <v>656</v>
      </c>
      <c r="AC6" s="185" t="s">
        <v>645</v>
      </c>
      <c r="AD6" s="185" t="s">
        <v>646</v>
      </c>
      <c r="AE6" s="185" t="s">
        <v>647</v>
      </c>
      <c r="AF6" s="185" t="s">
        <v>648</v>
      </c>
    </row>
    <row r="7" spans="1:32" x14ac:dyDescent="0.25">
      <c r="A7" s="42">
        <v>45661</v>
      </c>
      <c r="B7" s="43">
        <v>0.54861111111111116</v>
      </c>
      <c r="C7" s="43" t="s">
        <v>13</v>
      </c>
      <c r="D7" s="46"/>
      <c r="E7" s="44">
        <v>2</v>
      </c>
      <c r="F7" s="44">
        <v>10</v>
      </c>
      <c r="G7" s="45" t="s">
        <v>345</v>
      </c>
      <c r="H7" s="45"/>
      <c r="I7" s="46"/>
      <c r="J7" s="206" t="s">
        <v>665</v>
      </c>
      <c r="K7" s="44" t="str">
        <f>VLOOKUP(Table13232[[#This Row],[Track]],$C$915:$E$968,2,FALSE)</f>
        <v>NSW</v>
      </c>
      <c r="L7" s="48">
        <v>100</v>
      </c>
      <c r="M7" s="44" t="str">
        <f>IF(Table13232[[#This Row],[Fin]]&lt;&gt;"1st","",Table13232[[#This Row],[Div]]*Table13232[[#This Row],[Lev Bet]])</f>
        <v/>
      </c>
      <c r="N7" s="44">
        <f>IF(Table13232[[#This Row],[Lev Ret]]="",Table13232[[#This Row],[Lev Bet]]*-1,M7-L7)</f>
        <v>-100</v>
      </c>
      <c r="O7" s="205">
        <v>100</v>
      </c>
      <c r="P7" s="205" t="str">
        <f>IF(Table13232[[#This Row],[Fin]]&lt;&gt;"1st","",Table13232[[#This Row],[Div]]*Table13232[[#This Row],[Nat and Combo Bet]])</f>
        <v/>
      </c>
      <c r="Q7" s="205">
        <f>IF(Table13232[[#This Row],[Lev Ret]]="",Table13232[[#This Row],[Nat and Combo Bet]]*-1,P7-O7)</f>
        <v>-100</v>
      </c>
      <c r="R7" s="44">
        <f t="shared" ref="R7:R70" si="0">IF(AND(A8=A7,G8=G7),2,1)</f>
        <v>1</v>
      </c>
      <c r="S7" s="44">
        <f>IF(AND(R6=2,R7=1),"",IF(R7=2,(O7+O8)/2,IF(Table13232[[#This Row],[Dual Listing]]=1,Table13232[[#This Row],[Nat and Combo Bet]],11)))</f>
        <v>100</v>
      </c>
      <c r="T7" s="44" t="str">
        <f t="shared" ref="T7:T70" si="1">IF(S7="","",IF(P7="","",S7*I7))</f>
        <v/>
      </c>
      <c r="U7" s="44">
        <f t="shared" ref="U7:U70" si="2">IF(S7="","",IF(T7="",S7*-1,T7-S7))</f>
        <v>-100</v>
      </c>
      <c r="V7" s="44" t="str">
        <f>IF(Table13232[[#This Row],[Date]]&lt;$V$4,"","Live")</f>
        <v/>
      </c>
      <c r="W7" s="44" t="str">
        <f>TEXT(Table13232[[#This Row],[Date]],"DDD")</f>
        <v>Sat</v>
      </c>
      <c r="X7" s="50" t="str">
        <f>PROPER(TRIM(Table13232[[#This Row],[Horse]]))</f>
        <v>Zoukerino</v>
      </c>
      <c r="Y7" s="164">
        <f>Table13232[[#This Row],[Time]]</f>
        <v>0.54861111111111116</v>
      </c>
      <c r="Z7" s="164" t="str">
        <f>LEFT(Table13232[[#This Row],[Track]],3)</f>
        <v>Ran</v>
      </c>
      <c r="AA7" s="164" t="str">
        <f>Table13232[[#This Row],[Algo]]&amp;" "&amp;Table13232[[#This Row],[Nat and Combo Bet]]</f>
        <v>E-C  100</v>
      </c>
      <c r="AB7" s="170">
        <f>Table13232[[#This Row],[AM Odds]]</f>
        <v>0</v>
      </c>
      <c r="AC7" s="165">
        <f>Table13232[[#This Row],[Race]]</f>
        <v>2</v>
      </c>
      <c r="AD7" s="165">
        <f>Table13232[[#This Row],[TAB]]</f>
        <v>10</v>
      </c>
      <c r="AE7" s="166" t="str">
        <f>Table13232[[#This Row],[Horse]]</f>
        <v>Zoukerino</v>
      </c>
      <c r="AF7" s="169">
        <f>IF(Table13232[[#This Row],[Dual Listing]]&lt;&gt;1,"",Table13232[[#This Row],[Nat and Combo Bet]])</f>
        <v>100</v>
      </c>
    </row>
    <row r="8" spans="1:32" x14ac:dyDescent="0.25">
      <c r="A8" s="42">
        <v>45661</v>
      </c>
      <c r="B8" s="43">
        <v>0.60763888888888884</v>
      </c>
      <c r="C8" s="43" t="s">
        <v>83</v>
      </c>
      <c r="D8" s="46"/>
      <c r="E8" s="44">
        <v>5</v>
      </c>
      <c r="F8" s="44">
        <v>1</v>
      </c>
      <c r="G8" s="45" t="s">
        <v>347</v>
      </c>
      <c r="H8" s="45"/>
      <c r="I8" s="46"/>
      <c r="J8" s="206" t="s">
        <v>665</v>
      </c>
      <c r="K8" s="44" t="str">
        <f>VLOOKUP(Table13232[[#This Row],[Track]],$C$915:$E$968,2,FALSE)</f>
        <v>Vic</v>
      </c>
      <c r="L8" s="48">
        <v>100</v>
      </c>
      <c r="M8" s="44" t="str">
        <f>IF(Table13232[[#This Row],[Fin]]&lt;&gt;"1st","",Table13232[[#This Row],[Div]]*Table13232[[#This Row],[Lev Bet]])</f>
        <v/>
      </c>
      <c r="N8" s="44">
        <f>IF(Table13232[[#This Row],[Lev Ret]]="",Table13232[[#This Row],[Lev Bet]]*-1,M8-L8)</f>
        <v>-100</v>
      </c>
      <c r="O8" s="205">
        <v>100</v>
      </c>
      <c r="P8" s="205" t="str">
        <f>IF(Table13232[[#This Row],[Fin]]&lt;&gt;"1st","",Table13232[[#This Row],[Div]]*Table13232[[#This Row],[Nat and Combo Bet]])</f>
        <v/>
      </c>
      <c r="Q8" s="205">
        <f>IF(Table13232[[#This Row],[Lev Ret]]="",Table13232[[#This Row],[Nat and Combo Bet]]*-1,P8-O8)</f>
        <v>-100</v>
      </c>
      <c r="R8" s="44">
        <f t="shared" si="0"/>
        <v>1</v>
      </c>
      <c r="S8" s="44">
        <f>IF(AND(R7=2,R8=1),"",IF(R8=2,(O8+O9)/2,IF(Table13232[[#This Row],[Dual Listing]]=1,Table13232[[#This Row],[Nat and Combo Bet]],11)))</f>
        <v>100</v>
      </c>
      <c r="T8" s="44" t="str">
        <f t="shared" si="1"/>
        <v/>
      </c>
      <c r="U8" s="44">
        <f t="shared" si="2"/>
        <v>-100</v>
      </c>
      <c r="V8" s="44" t="str">
        <f>IF(Table13232[[#This Row],[Date]]&lt;$V$4,"","Live")</f>
        <v/>
      </c>
      <c r="W8" s="44" t="str">
        <f>TEXT(Table13232[[#This Row],[Date]],"DDD")</f>
        <v>Sat</v>
      </c>
      <c r="X8" s="44" t="str">
        <f>PROPER(TRIM(Table13232[[#This Row],[Horse]]))</f>
        <v>Bellinger</v>
      </c>
      <c r="Y8" s="164">
        <f>Table13232[[#This Row],[Time]]</f>
        <v>0.60763888888888884</v>
      </c>
      <c r="Z8" s="164" t="str">
        <f>LEFT(Table13232[[#This Row],[Track]],3)</f>
        <v>Gee</v>
      </c>
      <c r="AA8" s="164" t="str">
        <f>Table13232[[#This Row],[Algo]]&amp;" "&amp;Table13232[[#This Row],[Nat and Combo Bet]]</f>
        <v>E-C  100</v>
      </c>
      <c r="AB8" s="170">
        <f>Table13232[[#This Row],[AM Odds]]</f>
        <v>0</v>
      </c>
      <c r="AC8" s="165">
        <f>Table13232[[#This Row],[Race]]</f>
        <v>5</v>
      </c>
      <c r="AD8" s="165">
        <f>Table13232[[#This Row],[TAB]]</f>
        <v>1</v>
      </c>
      <c r="AE8" s="166" t="str">
        <f>Table13232[[#This Row],[Horse]]</f>
        <v>Bellinger</v>
      </c>
      <c r="AF8" s="169">
        <f>IF(Table13232[[#This Row],[Dual Listing]]&lt;&gt;1,"",Table13232[[#This Row],[Nat and Combo Bet]])</f>
        <v>100</v>
      </c>
    </row>
    <row r="9" spans="1:32" x14ac:dyDescent="0.25">
      <c r="A9" s="42">
        <v>45661</v>
      </c>
      <c r="B9" s="43">
        <v>0.60763888888888884</v>
      </c>
      <c r="C9" s="43" t="s">
        <v>83</v>
      </c>
      <c r="D9" s="46"/>
      <c r="E9" s="44">
        <v>5</v>
      </c>
      <c r="F9" s="44">
        <v>8</v>
      </c>
      <c r="G9" s="45" t="s">
        <v>346</v>
      </c>
      <c r="H9" s="45" t="s">
        <v>21</v>
      </c>
      <c r="I9" s="46">
        <v>3.2</v>
      </c>
      <c r="J9" s="206" t="s">
        <v>665</v>
      </c>
      <c r="K9" s="44" t="str">
        <f>VLOOKUP(Table13232[[#This Row],[Track]],$C$915:$E$968,2,FALSE)</f>
        <v>Vic</v>
      </c>
      <c r="L9" s="48">
        <v>100</v>
      </c>
      <c r="M9" s="44">
        <f>IF(Table13232[[#This Row],[Fin]]&lt;&gt;"1st","",Table13232[[#This Row],[Div]]*Table13232[[#This Row],[Lev Bet]])</f>
        <v>320</v>
      </c>
      <c r="N9" s="44">
        <f>IF(Table13232[[#This Row],[Lev Ret]]="",Table13232[[#This Row],[Lev Bet]]*-1,M9-L9)</f>
        <v>220</v>
      </c>
      <c r="O9" s="205">
        <v>100</v>
      </c>
      <c r="P9" s="205">
        <f>IF(Table13232[[#This Row],[Fin]]&lt;&gt;"1st","",Table13232[[#This Row],[Div]]*Table13232[[#This Row],[Nat and Combo Bet]])</f>
        <v>320</v>
      </c>
      <c r="Q9" s="205">
        <f>IF(Table13232[[#This Row],[Lev Ret]]="",Table13232[[#This Row],[Nat and Combo Bet]]*-1,P9-O9)</f>
        <v>220</v>
      </c>
      <c r="R9" s="44">
        <f t="shared" si="0"/>
        <v>1</v>
      </c>
      <c r="S9" s="44">
        <f>IF(AND(R8=2,R9=1),"",IF(R9=2,(O9+O10)/2,IF(Table13232[[#This Row],[Dual Listing]]=1,Table13232[[#This Row],[Nat and Combo Bet]],11)))</f>
        <v>100</v>
      </c>
      <c r="T9" s="44">
        <f t="shared" si="1"/>
        <v>320</v>
      </c>
      <c r="U9" s="44">
        <f t="shared" si="2"/>
        <v>220</v>
      </c>
      <c r="V9" s="44" t="str">
        <f>IF(Table13232[[#This Row],[Date]]&lt;$V$4,"","Live")</f>
        <v/>
      </c>
      <c r="W9" s="44" t="str">
        <f>TEXT(Table13232[[#This Row],[Date]],"DDD")</f>
        <v>Sat</v>
      </c>
      <c r="X9" s="44" t="str">
        <f>PROPER(TRIM(Table13232[[#This Row],[Horse]]))</f>
        <v>Title Fighter</v>
      </c>
      <c r="Y9" s="164">
        <f>Table13232[[#This Row],[Time]]</f>
        <v>0.60763888888888884</v>
      </c>
      <c r="Z9" s="164" t="str">
        <f>LEFT(Table13232[[#This Row],[Track]],3)</f>
        <v>Gee</v>
      </c>
      <c r="AA9" s="164" t="str">
        <f>Table13232[[#This Row],[Algo]]&amp;" "&amp;Table13232[[#This Row],[Nat and Combo Bet]]</f>
        <v>E-C  100</v>
      </c>
      <c r="AB9" s="170">
        <f>Table13232[[#This Row],[AM Odds]]</f>
        <v>0</v>
      </c>
      <c r="AC9" s="165">
        <f>Table13232[[#This Row],[Race]]</f>
        <v>5</v>
      </c>
      <c r="AD9" s="165">
        <f>Table13232[[#This Row],[TAB]]</f>
        <v>8</v>
      </c>
      <c r="AE9" s="166" t="str">
        <f>Table13232[[#This Row],[Horse]]</f>
        <v>Title Fighter</v>
      </c>
      <c r="AF9" s="169">
        <f>IF(Table13232[[#This Row],[Dual Listing]]&lt;&gt;1,"",Table13232[[#This Row],[Nat and Combo Bet]])</f>
        <v>100</v>
      </c>
    </row>
    <row r="10" spans="1:32" x14ac:dyDescent="0.25">
      <c r="A10" s="42">
        <v>45661</v>
      </c>
      <c r="B10" s="43">
        <v>0.62152777777777779</v>
      </c>
      <c r="C10" s="43" t="s">
        <v>13</v>
      </c>
      <c r="D10" s="46"/>
      <c r="E10" s="44">
        <v>5</v>
      </c>
      <c r="F10" s="44">
        <v>13</v>
      </c>
      <c r="G10" s="45" t="s">
        <v>92</v>
      </c>
      <c r="H10" s="45" t="s">
        <v>21</v>
      </c>
      <c r="I10" s="46">
        <v>3.7</v>
      </c>
      <c r="J10" s="206" t="s">
        <v>665</v>
      </c>
      <c r="K10" s="44" t="str">
        <f>VLOOKUP(Table13232[[#This Row],[Track]],$C$915:$E$968,2,FALSE)</f>
        <v>NSW</v>
      </c>
      <c r="L10" s="48">
        <v>100</v>
      </c>
      <c r="M10" s="44">
        <f>IF(Table13232[[#This Row],[Fin]]&lt;&gt;"1st","",Table13232[[#This Row],[Div]]*Table13232[[#This Row],[Lev Bet]])</f>
        <v>370</v>
      </c>
      <c r="N10" s="44">
        <f>IF(Table13232[[#This Row],[Lev Ret]]="",Table13232[[#This Row],[Lev Bet]]*-1,M10-L10)</f>
        <v>270</v>
      </c>
      <c r="O10" s="205">
        <v>200</v>
      </c>
      <c r="P10" s="205">
        <f>IF(Table13232[[#This Row],[Fin]]&lt;&gt;"1st","",Table13232[[#This Row],[Div]]*Table13232[[#This Row],[Nat and Combo Bet]])</f>
        <v>740</v>
      </c>
      <c r="Q10" s="205">
        <f>IF(Table13232[[#This Row],[Lev Ret]]="",Table13232[[#This Row],[Nat and Combo Bet]]*-1,P10-O10)</f>
        <v>540</v>
      </c>
      <c r="R10" s="44">
        <f t="shared" si="0"/>
        <v>1</v>
      </c>
      <c r="S10" s="44">
        <f>IF(AND(R9=2,R10=1),"",IF(R10=2,(O10+O11)/2,IF(Table13232[[#This Row],[Dual Listing]]=1,Table13232[[#This Row],[Nat and Combo Bet]],11)))</f>
        <v>200</v>
      </c>
      <c r="T10" s="44">
        <f t="shared" si="1"/>
        <v>740</v>
      </c>
      <c r="U10" s="44">
        <f t="shared" si="2"/>
        <v>540</v>
      </c>
      <c r="V10" s="44" t="str">
        <f>IF(Table13232[[#This Row],[Date]]&lt;$V$4,"","Live")</f>
        <v/>
      </c>
      <c r="W10" s="44" t="str">
        <f>TEXT(Table13232[[#This Row],[Date]],"DDD")</f>
        <v>Sat</v>
      </c>
      <c r="X10" s="44" t="str">
        <f>PROPER(TRIM(Table13232[[#This Row],[Horse]]))</f>
        <v>Perfumist</v>
      </c>
      <c r="Y10" s="164">
        <f>Table13232[[#This Row],[Time]]</f>
        <v>0.62152777777777779</v>
      </c>
      <c r="Z10" s="164" t="str">
        <f>LEFT(Table13232[[#This Row],[Track]],3)</f>
        <v>Ran</v>
      </c>
      <c r="AA10" s="164" t="str">
        <f>Table13232[[#This Row],[Algo]]&amp;" "&amp;Table13232[[#This Row],[Nat and Combo Bet]]</f>
        <v>E-C  200</v>
      </c>
      <c r="AB10" s="170">
        <f>Table13232[[#This Row],[AM Odds]]</f>
        <v>0</v>
      </c>
      <c r="AC10" s="165">
        <f>Table13232[[#This Row],[Race]]</f>
        <v>5</v>
      </c>
      <c r="AD10" s="165">
        <f>Table13232[[#This Row],[TAB]]</f>
        <v>13</v>
      </c>
      <c r="AE10" s="166" t="str">
        <f>Table13232[[#This Row],[Horse]]</f>
        <v>Perfumist</v>
      </c>
      <c r="AF10" s="169">
        <f>IF(Table13232[[#This Row],[Dual Listing]]&lt;&gt;1,"",Table13232[[#This Row],[Nat and Combo Bet]])</f>
        <v>200</v>
      </c>
    </row>
    <row r="11" spans="1:32" x14ac:dyDescent="0.25">
      <c r="A11" s="42">
        <v>45661</v>
      </c>
      <c r="B11" s="43">
        <v>0.63541666666666663</v>
      </c>
      <c r="C11" s="43" t="s">
        <v>83</v>
      </c>
      <c r="D11" s="46"/>
      <c r="E11" s="44">
        <v>6</v>
      </c>
      <c r="F11" s="44">
        <v>2</v>
      </c>
      <c r="G11" s="45" t="s">
        <v>348</v>
      </c>
      <c r="H11" s="45"/>
      <c r="I11" s="46"/>
      <c r="J11" s="206" t="s">
        <v>665</v>
      </c>
      <c r="K11" s="44" t="str">
        <f>VLOOKUP(Table13232[[#This Row],[Track]],$C$915:$E$968,2,FALSE)</f>
        <v>Vic</v>
      </c>
      <c r="L11" s="48">
        <v>100</v>
      </c>
      <c r="M11" s="44" t="str">
        <f>IF(Table13232[[#This Row],[Fin]]&lt;&gt;"1st","",Table13232[[#This Row],[Div]]*Table13232[[#This Row],[Lev Bet]])</f>
        <v/>
      </c>
      <c r="N11" s="44">
        <f>IF(Table13232[[#This Row],[Lev Ret]]="",Table13232[[#This Row],[Lev Bet]]*-1,M11-L11)</f>
        <v>-100</v>
      </c>
      <c r="O11" s="205">
        <v>120</v>
      </c>
      <c r="P11" s="205" t="str">
        <f>IF(Table13232[[#This Row],[Fin]]&lt;&gt;"1st","",Table13232[[#This Row],[Div]]*Table13232[[#This Row],[Nat and Combo Bet]])</f>
        <v/>
      </c>
      <c r="Q11" s="205">
        <f>IF(Table13232[[#This Row],[Lev Ret]]="",Table13232[[#This Row],[Nat and Combo Bet]]*-1,P11-O11)</f>
        <v>-120</v>
      </c>
      <c r="R11" s="44">
        <f t="shared" si="0"/>
        <v>1</v>
      </c>
      <c r="S11" s="44">
        <f>IF(AND(R10=2,R11=1),"",IF(R11=2,(O11+O12)/2,IF(Table13232[[#This Row],[Dual Listing]]=1,Table13232[[#This Row],[Nat and Combo Bet]],11)))</f>
        <v>120</v>
      </c>
      <c r="T11" s="44" t="str">
        <f t="shared" si="1"/>
        <v/>
      </c>
      <c r="U11" s="44">
        <f t="shared" si="2"/>
        <v>-120</v>
      </c>
      <c r="V11" s="44" t="str">
        <f>IF(Table13232[[#This Row],[Date]]&lt;$V$4,"","Live")</f>
        <v/>
      </c>
      <c r="W11" s="44" t="str">
        <f>TEXT(Table13232[[#This Row],[Date]],"DDD")</f>
        <v>Sat</v>
      </c>
      <c r="X11" s="44" t="str">
        <f>PROPER(TRIM(Table13232[[#This Row],[Horse]]))</f>
        <v>Robrick</v>
      </c>
      <c r="Y11" s="164">
        <f>Table13232[[#This Row],[Time]]</f>
        <v>0.63541666666666663</v>
      </c>
      <c r="Z11" s="164" t="str">
        <f>LEFT(Table13232[[#This Row],[Track]],3)</f>
        <v>Gee</v>
      </c>
      <c r="AA11" s="164" t="str">
        <f>Table13232[[#This Row],[Algo]]&amp;" "&amp;Table13232[[#This Row],[Nat and Combo Bet]]</f>
        <v>E-C  120</v>
      </c>
      <c r="AB11" s="170">
        <f>Table13232[[#This Row],[AM Odds]]</f>
        <v>0</v>
      </c>
      <c r="AC11" s="165">
        <f>Table13232[[#This Row],[Race]]</f>
        <v>6</v>
      </c>
      <c r="AD11" s="165">
        <f>Table13232[[#This Row],[TAB]]</f>
        <v>2</v>
      </c>
      <c r="AE11" s="166" t="str">
        <f>Table13232[[#This Row],[Horse]]</f>
        <v>Robrick</v>
      </c>
      <c r="AF11" s="169">
        <f>IF(Table13232[[#This Row],[Dual Listing]]&lt;&gt;1,"",Table13232[[#This Row],[Nat and Combo Bet]])</f>
        <v>120</v>
      </c>
    </row>
    <row r="12" spans="1:32" x14ac:dyDescent="0.25">
      <c r="A12" s="42">
        <v>45661</v>
      </c>
      <c r="B12" s="43">
        <v>0.67708333333333337</v>
      </c>
      <c r="C12" s="43" t="s">
        <v>13</v>
      </c>
      <c r="D12" s="46"/>
      <c r="E12" s="44">
        <v>7</v>
      </c>
      <c r="F12" s="44">
        <v>7</v>
      </c>
      <c r="G12" s="45" t="s">
        <v>349</v>
      </c>
      <c r="H12" s="45" t="s">
        <v>21</v>
      </c>
      <c r="I12" s="46">
        <v>2.2000000000000002</v>
      </c>
      <c r="J12" s="206" t="s">
        <v>665</v>
      </c>
      <c r="K12" s="44" t="str">
        <f>VLOOKUP(Table13232[[#This Row],[Track]],$C$915:$E$968,2,FALSE)</f>
        <v>NSW</v>
      </c>
      <c r="L12" s="48">
        <v>100</v>
      </c>
      <c r="M12" s="44">
        <f>IF(Table13232[[#This Row],[Fin]]&lt;&gt;"1st","",Table13232[[#This Row],[Div]]*Table13232[[#This Row],[Lev Bet]])</f>
        <v>220.00000000000003</v>
      </c>
      <c r="N12" s="44">
        <f>IF(Table13232[[#This Row],[Lev Ret]]="",Table13232[[#This Row],[Lev Bet]]*-1,M12-L12)</f>
        <v>120.00000000000003</v>
      </c>
      <c r="O12" s="205">
        <v>200</v>
      </c>
      <c r="P12" s="205">
        <f>IF(Table13232[[#This Row],[Fin]]&lt;&gt;"1st","",Table13232[[#This Row],[Div]]*Table13232[[#This Row],[Nat and Combo Bet]])</f>
        <v>440.00000000000006</v>
      </c>
      <c r="Q12" s="205">
        <f>IF(Table13232[[#This Row],[Lev Ret]]="",Table13232[[#This Row],[Nat and Combo Bet]]*-1,P12-O12)</f>
        <v>240.00000000000006</v>
      </c>
      <c r="R12" s="44">
        <f t="shared" si="0"/>
        <v>1</v>
      </c>
      <c r="S12" s="44">
        <f>IF(AND(R11=2,R12=1),"",IF(R12=2,(O12+O13)/2,IF(Table13232[[#This Row],[Dual Listing]]=1,Table13232[[#This Row],[Nat and Combo Bet]],11)))</f>
        <v>200</v>
      </c>
      <c r="T12" s="44">
        <f t="shared" si="1"/>
        <v>440.00000000000006</v>
      </c>
      <c r="U12" s="44">
        <f t="shared" si="2"/>
        <v>240.00000000000006</v>
      </c>
      <c r="V12" s="44" t="str">
        <f>IF(Table13232[[#This Row],[Date]]&lt;$V$4,"","Live")</f>
        <v/>
      </c>
      <c r="W12" s="44" t="str">
        <f>TEXT(Table13232[[#This Row],[Date]],"DDD")</f>
        <v>Sat</v>
      </c>
      <c r="X12" s="44" t="str">
        <f>PROPER(TRIM(Table13232[[#This Row],[Horse]]))</f>
        <v>Disneck</v>
      </c>
      <c r="Y12" s="164">
        <f>Table13232[[#This Row],[Time]]</f>
        <v>0.67708333333333337</v>
      </c>
      <c r="Z12" s="164" t="str">
        <f>LEFT(Table13232[[#This Row],[Track]],3)</f>
        <v>Ran</v>
      </c>
      <c r="AA12" s="164" t="str">
        <f>Table13232[[#This Row],[Algo]]&amp;" "&amp;Table13232[[#This Row],[Nat and Combo Bet]]</f>
        <v>E-C  200</v>
      </c>
      <c r="AB12" s="170">
        <f>Table13232[[#This Row],[AM Odds]]</f>
        <v>0</v>
      </c>
      <c r="AC12" s="165">
        <f>Table13232[[#This Row],[Race]]</f>
        <v>7</v>
      </c>
      <c r="AD12" s="165">
        <f>Table13232[[#This Row],[TAB]]</f>
        <v>7</v>
      </c>
      <c r="AE12" s="166" t="str">
        <f>Table13232[[#This Row],[Horse]]</f>
        <v>Disneck</v>
      </c>
      <c r="AF12" s="169">
        <f>IF(Table13232[[#This Row],[Dual Listing]]&lt;&gt;1,"",Table13232[[#This Row],[Nat and Combo Bet]])</f>
        <v>200</v>
      </c>
    </row>
    <row r="13" spans="1:32" x14ac:dyDescent="0.25">
      <c r="A13" s="42">
        <v>45661</v>
      </c>
      <c r="B13" s="43">
        <v>0.70486111111111116</v>
      </c>
      <c r="C13" s="43" t="s">
        <v>13</v>
      </c>
      <c r="D13" s="46"/>
      <c r="E13" s="44">
        <v>8</v>
      </c>
      <c r="F13" s="44">
        <v>2</v>
      </c>
      <c r="G13" s="45" t="s">
        <v>202</v>
      </c>
      <c r="H13" s="45" t="s">
        <v>21</v>
      </c>
      <c r="I13" s="46">
        <v>8.9</v>
      </c>
      <c r="J13" s="206" t="s">
        <v>665</v>
      </c>
      <c r="K13" s="44" t="str">
        <f>VLOOKUP(Table13232[[#This Row],[Track]],$C$915:$E$968,2,FALSE)</f>
        <v>NSW</v>
      </c>
      <c r="L13" s="48">
        <v>100</v>
      </c>
      <c r="M13" s="44">
        <f>IF(Table13232[[#This Row],[Fin]]&lt;&gt;"1st","",Table13232[[#This Row],[Div]]*Table13232[[#This Row],[Lev Bet]])</f>
        <v>890</v>
      </c>
      <c r="N13" s="44">
        <f>IF(Table13232[[#This Row],[Lev Ret]]="",Table13232[[#This Row],[Lev Bet]]*-1,M13-L13)</f>
        <v>790</v>
      </c>
      <c r="O13" s="205">
        <v>100</v>
      </c>
      <c r="P13" s="205">
        <f>IF(Table13232[[#This Row],[Fin]]&lt;&gt;"1st","",Table13232[[#This Row],[Div]]*Table13232[[#This Row],[Nat and Combo Bet]])</f>
        <v>890</v>
      </c>
      <c r="Q13" s="205">
        <f>IF(Table13232[[#This Row],[Lev Ret]]="",Table13232[[#This Row],[Nat and Combo Bet]]*-1,P13-O13)</f>
        <v>790</v>
      </c>
      <c r="R13" s="44">
        <f t="shared" si="0"/>
        <v>1</v>
      </c>
      <c r="S13" s="44">
        <f>IF(AND(R12=2,R13=1),"",IF(R13=2,(O13+O14)/2,IF(Table13232[[#This Row],[Dual Listing]]=1,Table13232[[#This Row],[Nat and Combo Bet]],11)))</f>
        <v>100</v>
      </c>
      <c r="T13" s="44">
        <f t="shared" si="1"/>
        <v>890</v>
      </c>
      <c r="U13" s="44">
        <f t="shared" si="2"/>
        <v>790</v>
      </c>
      <c r="V13" s="44" t="str">
        <f>IF(Table13232[[#This Row],[Date]]&lt;$V$4,"","Live")</f>
        <v/>
      </c>
      <c r="W13" s="44" t="str">
        <f>TEXT(Table13232[[#This Row],[Date]],"DDD")</f>
        <v>Sat</v>
      </c>
      <c r="X13" s="44" t="str">
        <f>PROPER(TRIM(Table13232[[#This Row],[Horse]]))</f>
        <v>Unlimited</v>
      </c>
      <c r="Y13" s="164">
        <f>Table13232[[#This Row],[Time]]</f>
        <v>0.70486111111111116</v>
      </c>
      <c r="Z13" s="164" t="str">
        <f>LEFT(Table13232[[#This Row],[Track]],3)</f>
        <v>Ran</v>
      </c>
      <c r="AA13" s="164" t="str">
        <f>Table13232[[#This Row],[Algo]]&amp;" "&amp;Table13232[[#This Row],[Nat and Combo Bet]]</f>
        <v>E-C  100</v>
      </c>
      <c r="AB13" s="170">
        <f>Table13232[[#This Row],[AM Odds]]</f>
        <v>0</v>
      </c>
      <c r="AC13" s="165">
        <f>Table13232[[#This Row],[Race]]</f>
        <v>8</v>
      </c>
      <c r="AD13" s="165">
        <f>Table13232[[#This Row],[TAB]]</f>
        <v>2</v>
      </c>
      <c r="AE13" s="166" t="str">
        <f>Table13232[[#This Row],[Horse]]</f>
        <v>Unlimited</v>
      </c>
      <c r="AF13" s="169">
        <f>IF(Table13232[[#This Row],[Dual Listing]]&lt;&gt;1,"",Table13232[[#This Row],[Nat and Combo Bet]])</f>
        <v>100</v>
      </c>
    </row>
    <row r="14" spans="1:32" x14ac:dyDescent="0.25">
      <c r="A14" s="42">
        <v>45661</v>
      </c>
      <c r="B14" s="43">
        <v>0.71875</v>
      </c>
      <c r="C14" s="43" t="s">
        <v>83</v>
      </c>
      <c r="D14" s="46"/>
      <c r="E14" s="44">
        <v>9</v>
      </c>
      <c r="F14" s="44">
        <v>11</v>
      </c>
      <c r="G14" s="45" t="s">
        <v>474</v>
      </c>
      <c r="H14" s="45" t="s">
        <v>21</v>
      </c>
      <c r="I14" s="46">
        <v>16</v>
      </c>
      <c r="J14" s="206" t="s">
        <v>664</v>
      </c>
      <c r="K14" s="44" t="str">
        <f>VLOOKUP(Table13232[[#This Row],[Track]],$C$915:$E$968,2,FALSE)</f>
        <v>Vic</v>
      </c>
      <c r="L14" s="48">
        <v>100</v>
      </c>
      <c r="M14" s="44">
        <f>IF(Table13232[[#This Row],[Fin]]&lt;&gt;"1st","",Table13232[[#This Row],[Div]]*Table13232[[#This Row],[Lev Bet]])</f>
        <v>1600</v>
      </c>
      <c r="N14" s="44">
        <f>IF(Table13232[[#This Row],[Lev Ret]]="",Table13232[[#This Row],[Lev Bet]]*-1,M14-L14)</f>
        <v>1500</v>
      </c>
      <c r="O14" s="205">
        <v>200</v>
      </c>
      <c r="P14" s="205">
        <f>IF(Table13232[[#This Row],[Fin]]&lt;&gt;"1st","",Table13232[[#This Row],[Div]]*Table13232[[#This Row],[Nat and Combo Bet]])</f>
        <v>3200</v>
      </c>
      <c r="Q14" s="205">
        <f>IF(Table13232[[#This Row],[Lev Ret]]="",Table13232[[#This Row],[Nat and Combo Bet]]*-1,P14-O14)</f>
        <v>3000</v>
      </c>
      <c r="R14" s="44">
        <f t="shared" si="0"/>
        <v>1</v>
      </c>
      <c r="S14" s="44">
        <f>IF(AND(R13=2,R14=1),"",IF(R14=2,(O14+O15)/2,IF(Table13232[[#This Row],[Dual Listing]]=1,Table13232[[#This Row],[Nat and Combo Bet]],11)))</f>
        <v>200</v>
      </c>
      <c r="T14" s="44">
        <f t="shared" si="1"/>
        <v>3200</v>
      </c>
      <c r="U14" s="44">
        <f t="shared" si="2"/>
        <v>3000</v>
      </c>
      <c r="V14" s="44" t="str">
        <f>IF(Table13232[[#This Row],[Date]]&lt;$V$4,"","Live")</f>
        <v/>
      </c>
      <c r="W14" s="44" t="str">
        <f>TEXT(Table13232[[#This Row],[Date]],"DDD")</f>
        <v>Sat</v>
      </c>
      <c r="X14" s="44" t="str">
        <f>PROPER(TRIM(Table13232[[#This Row],[Horse]]))</f>
        <v>Romantic Choice</v>
      </c>
      <c r="Y14" s="164">
        <f>Table13232[[#This Row],[Time]]</f>
        <v>0.71875</v>
      </c>
      <c r="Z14" s="164" t="str">
        <f>LEFT(Table13232[[#This Row],[Track]],3)</f>
        <v>Gee</v>
      </c>
      <c r="AA14" s="164" t="str">
        <f>Table13232[[#This Row],[Algo]]&amp;" "&amp;Table13232[[#This Row],[Nat and Combo Bet]]</f>
        <v>Nat 200</v>
      </c>
      <c r="AB14" s="170">
        <f>Table13232[[#This Row],[AM Odds]]</f>
        <v>0</v>
      </c>
      <c r="AC14" s="165">
        <f>Table13232[[#This Row],[Race]]</f>
        <v>9</v>
      </c>
      <c r="AD14" s="165">
        <f>Table13232[[#This Row],[TAB]]</f>
        <v>11</v>
      </c>
      <c r="AE14" s="166" t="str">
        <f>Table13232[[#This Row],[Horse]]</f>
        <v>Romantic Choice</v>
      </c>
      <c r="AF14" s="169">
        <f>IF(Table13232[[#This Row],[Dual Listing]]&lt;&gt;1,"",Table13232[[#This Row],[Nat and Combo Bet]])</f>
        <v>200</v>
      </c>
    </row>
    <row r="15" spans="1:32" x14ac:dyDescent="0.25">
      <c r="A15" s="42">
        <v>45661</v>
      </c>
      <c r="B15" s="43">
        <v>0.73263888888888884</v>
      </c>
      <c r="C15" s="43" t="s">
        <v>13</v>
      </c>
      <c r="D15" s="46"/>
      <c r="E15" s="44">
        <v>9</v>
      </c>
      <c r="F15" s="44">
        <v>4</v>
      </c>
      <c r="G15" s="45" t="s">
        <v>61</v>
      </c>
      <c r="H15" s="45" t="s">
        <v>22</v>
      </c>
      <c r="I15" s="46"/>
      <c r="J15" s="206" t="s">
        <v>665</v>
      </c>
      <c r="K15" s="44" t="str">
        <f>VLOOKUP(Table13232[[#This Row],[Track]],$C$915:$E$968,2,FALSE)</f>
        <v>NSW</v>
      </c>
      <c r="L15" s="48">
        <v>100</v>
      </c>
      <c r="M15" s="44" t="str">
        <f>IF(Table13232[[#This Row],[Fin]]&lt;&gt;"1st","",Table13232[[#This Row],[Div]]*Table13232[[#This Row],[Lev Bet]])</f>
        <v/>
      </c>
      <c r="N15" s="44">
        <f>IF(Table13232[[#This Row],[Lev Ret]]="",Table13232[[#This Row],[Lev Bet]]*-1,M15-L15)</f>
        <v>-100</v>
      </c>
      <c r="O15" s="205">
        <v>150</v>
      </c>
      <c r="P15" s="205" t="str">
        <f>IF(Table13232[[#This Row],[Fin]]&lt;&gt;"1st","",Table13232[[#This Row],[Div]]*Table13232[[#This Row],[Nat and Combo Bet]])</f>
        <v/>
      </c>
      <c r="Q15" s="205">
        <f>IF(Table13232[[#This Row],[Lev Ret]]="",Table13232[[#This Row],[Nat and Combo Bet]]*-1,P15-O15)</f>
        <v>-150</v>
      </c>
      <c r="R15" s="44">
        <f t="shared" si="0"/>
        <v>1</v>
      </c>
      <c r="S15" s="44">
        <f>IF(AND(R14=2,R15=1),"",IF(R15=2,(O15+O16)/2,IF(Table13232[[#This Row],[Dual Listing]]=1,Table13232[[#This Row],[Nat and Combo Bet]],11)))</f>
        <v>150</v>
      </c>
      <c r="T15" s="44" t="str">
        <f t="shared" si="1"/>
        <v/>
      </c>
      <c r="U15" s="44">
        <f t="shared" si="2"/>
        <v>-150</v>
      </c>
      <c r="V15" s="44" t="str">
        <f>IF(Table13232[[#This Row],[Date]]&lt;$V$4,"","Live")</f>
        <v/>
      </c>
      <c r="W15" s="44" t="str">
        <f>TEXT(Table13232[[#This Row],[Date]],"DDD")</f>
        <v>Sat</v>
      </c>
      <c r="X15" s="44" t="str">
        <f>PROPER(TRIM(Table13232[[#This Row],[Horse]]))</f>
        <v>Boston Rocks</v>
      </c>
      <c r="Y15" s="164">
        <f>Table13232[[#This Row],[Time]]</f>
        <v>0.73263888888888884</v>
      </c>
      <c r="Z15" s="164" t="str">
        <f>LEFT(Table13232[[#This Row],[Track]],3)</f>
        <v>Ran</v>
      </c>
      <c r="AA15" s="164" t="str">
        <f>Table13232[[#This Row],[Algo]]&amp;" "&amp;Table13232[[#This Row],[Nat and Combo Bet]]</f>
        <v>E-C  150</v>
      </c>
      <c r="AB15" s="170">
        <f>Table13232[[#This Row],[AM Odds]]</f>
        <v>0</v>
      </c>
      <c r="AC15" s="165">
        <f>Table13232[[#This Row],[Race]]</f>
        <v>9</v>
      </c>
      <c r="AD15" s="165">
        <f>Table13232[[#This Row],[TAB]]</f>
        <v>4</v>
      </c>
      <c r="AE15" s="166" t="str">
        <f>Table13232[[#This Row],[Horse]]</f>
        <v>Boston Rocks</v>
      </c>
      <c r="AF15" s="169">
        <f>IF(Table13232[[#This Row],[Dual Listing]]&lt;&gt;1,"",Table13232[[#This Row],[Nat and Combo Bet]])</f>
        <v>150</v>
      </c>
    </row>
    <row r="16" spans="1:32" x14ac:dyDescent="0.25">
      <c r="A16" s="42">
        <v>45661</v>
      </c>
      <c r="B16" s="43">
        <v>0.74652777777777779</v>
      </c>
      <c r="C16" s="43" t="s">
        <v>83</v>
      </c>
      <c r="D16" s="46"/>
      <c r="E16" s="44">
        <v>10</v>
      </c>
      <c r="F16" s="44">
        <v>3</v>
      </c>
      <c r="G16" s="45" t="s">
        <v>350</v>
      </c>
      <c r="H16" s="45"/>
      <c r="I16" s="46"/>
      <c r="J16" s="206" t="s">
        <v>665</v>
      </c>
      <c r="K16" s="44" t="str">
        <f>VLOOKUP(Table13232[[#This Row],[Track]],$C$915:$E$968,2,FALSE)</f>
        <v>Vic</v>
      </c>
      <c r="L16" s="48">
        <v>100</v>
      </c>
      <c r="M16" s="44" t="str">
        <f>IF(Table13232[[#This Row],[Fin]]&lt;&gt;"1st","",Table13232[[#This Row],[Div]]*Table13232[[#This Row],[Lev Bet]])</f>
        <v/>
      </c>
      <c r="N16" s="44">
        <f>IF(Table13232[[#This Row],[Lev Ret]]="",Table13232[[#This Row],[Lev Bet]]*-1,M16-L16)</f>
        <v>-100</v>
      </c>
      <c r="O16" s="205">
        <v>50</v>
      </c>
      <c r="P16" s="205" t="str">
        <f>IF(Table13232[[#This Row],[Fin]]&lt;&gt;"1st","",Table13232[[#This Row],[Div]]*Table13232[[#This Row],[Nat and Combo Bet]])</f>
        <v/>
      </c>
      <c r="Q16" s="205">
        <f>IF(Table13232[[#This Row],[Lev Ret]]="",Table13232[[#This Row],[Nat and Combo Bet]]*-1,P16-O16)</f>
        <v>-50</v>
      </c>
      <c r="R16" s="44">
        <f t="shared" si="0"/>
        <v>1</v>
      </c>
      <c r="S16" s="44">
        <f>IF(AND(R15=2,R16=1),"",IF(R16=2,(O16+O17)/2,IF(Table13232[[#This Row],[Dual Listing]]=1,Table13232[[#This Row],[Nat and Combo Bet]],11)))</f>
        <v>50</v>
      </c>
      <c r="T16" s="44" t="str">
        <f t="shared" si="1"/>
        <v/>
      </c>
      <c r="U16" s="44">
        <f t="shared" si="2"/>
        <v>-50</v>
      </c>
      <c r="V16" s="44" t="str">
        <f>IF(Table13232[[#This Row],[Date]]&lt;$V$4,"","Live")</f>
        <v/>
      </c>
      <c r="W16" s="44" t="str">
        <f>TEXT(Table13232[[#This Row],[Date]],"DDD")</f>
        <v>Sat</v>
      </c>
      <c r="X16" s="44" t="str">
        <f>PROPER(TRIM(Table13232[[#This Row],[Horse]]))</f>
        <v>Miss Altair</v>
      </c>
      <c r="Y16" s="164">
        <f>Table13232[[#This Row],[Time]]</f>
        <v>0.74652777777777779</v>
      </c>
      <c r="Z16" s="164" t="str">
        <f>LEFT(Table13232[[#This Row],[Track]],3)</f>
        <v>Gee</v>
      </c>
      <c r="AA16" s="164" t="str">
        <f>Table13232[[#This Row],[Algo]]&amp;" "&amp;Table13232[[#This Row],[Nat and Combo Bet]]</f>
        <v>E-C  50</v>
      </c>
      <c r="AB16" s="170">
        <f>Table13232[[#This Row],[AM Odds]]</f>
        <v>0</v>
      </c>
      <c r="AC16" s="165">
        <f>Table13232[[#This Row],[Race]]</f>
        <v>10</v>
      </c>
      <c r="AD16" s="165">
        <f>Table13232[[#This Row],[TAB]]</f>
        <v>3</v>
      </c>
      <c r="AE16" s="166" t="str">
        <f>Table13232[[#This Row],[Horse]]</f>
        <v>Miss Altair</v>
      </c>
      <c r="AF16" s="169">
        <f>IF(Table13232[[#This Row],[Dual Listing]]&lt;&gt;1,"",Table13232[[#This Row],[Nat and Combo Bet]])</f>
        <v>50</v>
      </c>
    </row>
    <row r="17" spans="1:32" x14ac:dyDescent="0.25">
      <c r="A17" s="42">
        <v>45661</v>
      </c>
      <c r="B17" s="43">
        <v>0.75694444444444442</v>
      </c>
      <c r="C17" s="43" t="s">
        <v>13</v>
      </c>
      <c r="D17" s="46"/>
      <c r="E17" s="44">
        <v>10</v>
      </c>
      <c r="F17" s="44">
        <v>6</v>
      </c>
      <c r="G17" s="45" t="s">
        <v>65</v>
      </c>
      <c r="H17" s="45"/>
      <c r="I17" s="46"/>
      <c r="J17" s="206" t="s">
        <v>665</v>
      </c>
      <c r="K17" s="44" t="str">
        <f>VLOOKUP(Table13232[[#This Row],[Track]],$C$915:$E$968,2,FALSE)</f>
        <v>NSW</v>
      </c>
      <c r="L17" s="48">
        <v>100</v>
      </c>
      <c r="M17" s="44" t="str">
        <f>IF(Table13232[[#This Row],[Fin]]&lt;&gt;"1st","",Table13232[[#This Row],[Div]]*Table13232[[#This Row],[Lev Bet]])</f>
        <v/>
      </c>
      <c r="N17" s="44">
        <f>IF(Table13232[[#This Row],[Lev Ret]]="",Table13232[[#This Row],[Lev Bet]]*-1,M17-L17)</f>
        <v>-100</v>
      </c>
      <c r="O17" s="205">
        <v>100</v>
      </c>
      <c r="P17" s="205" t="str">
        <f>IF(Table13232[[#This Row],[Fin]]&lt;&gt;"1st","",Table13232[[#This Row],[Div]]*Table13232[[#This Row],[Nat and Combo Bet]])</f>
        <v/>
      </c>
      <c r="Q17" s="205">
        <f>IF(Table13232[[#This Row],[Lev Ret]]="",Table13232[[#This Row],[Nat and Combo Bet]]*-1,P17-O17)</f>
        <v>-100</v>
      </c>
      <c r="R17" s="44">
        <f t="shared" si="0"/>
        <v>1</v>
      </c>
      <c r="S17" s="44">
        <f>IF(AND(R16=2,R17=1),"",IF(R17=2,(O17+O18)/2,IF(Table13232[[#This Row],[Dual Listing]]=1,Table13232[[#This Row],[Nat and Combo Bet]],11)))</f>
        <v>100</v>
      </c>
      <c r="T17" s="44" t="str">
        <f t="shared" si="1"/>
        <v/>
      </c>
      <c r="U17" s="44">
        <f t="shared" si="2"/>
        <v>-100</v>
      </c>
      <c r="V17" s="44" t="str">
        <f>IF(Table13232[[#This Row],[Date]]&lt;$V$4,"","Live")</f>
        <v/>
      </c>
      <c r="W17" s="44" t="str">
        <f>TEXT(Table13232[[#This Row],[Date]],"DDD")</f>
        <v>Sat</v>
      </c>
      <c r="X17" s="44" t="str">
        <f>PROPER(TRIM(Table13232[[#This Row],[Horse]]))</f>
        <v>Monarchs Brae</v>
      </c>
      <c r="Y17" s="164">
        <f>Table13232[[#This Row],[Time]]</f>
        <v>0.75694444444444442</v>
      </c>
      <c r="Z17" s="164" t="str">
        <f>LEFT(Table13232[[#This Row],[Track]],3)</f>
        <v>Ran</v>
      </c>
      <c r="AA17" s="164" t="str">
        <f>Table13232[[#This Row],[Algo]]&amp;" "&amp;Table13232[[#This Row],[Nat and Combo Bet]]</f>
        <v>E-C  100</v>
      </c>
      <c r="AB17" s="170">
        <f>Table13232[[#This Row],[AM Odds]]</f>
        <v>0</v>
      </c>
      <c r="AC17" s="165">
        <f>Table13232[[#This Row],[Race]]</f>
        <v>10</v>
      </c>
      <c r="AD17" s="165">
        <f>Table13232[[#This Row],[TAB]]</f>
        <v>6</v>
      </c>
      <c r="AE17" s="166" t="str">
        <f>Table13232[[#This Row],[Horse]]</f>
        <v>Monarchs Brae</v>
      </c>
      <c r="AF17" s="169">
        <f>IF(Table13232[[#This Row],[Dual Listing]]&lt;&gt;1,"",Table13232[[#This Row],[Nat and Combo Bet]])</f>
        <v>100</v>
      </c>
    </row>
    <row r="18" spans="1:32" x14ac:dyDescent="0.25">
      <c r="A18" s="106">
        <v>45668</v>
      </c>
      <c r="B18" s="43">
        <v>0.51388888888888884</v>
      </c>
      <c r="C18" s="107" t="s">
        <v>10</v>
      </c>
      <c r="D18" s="46"/>
      <c r="E18" s="108">
        <v>1</v>
      </c>
      <c r="F18" s="108">
        <v>3</v>
      </c>
      <c r="G18" s="109" t="s">
        <v>194</v>
      </c>
      <c r="H18" s="109" t="s">
        <v>22</v>
      </c>
      <c r="I18" s="110"/>
      <c r="J18" s="206" t="s">
        <v>665</v>
      </c>
      <c r="K18" s="44" t="str">
        <f>VLOOKUP(Table13232[[#This Row],[Track]],$C$915:$E$968,2,FALSE)</f>
        <v>Vic</v>
      </c>
      <c r="L18" s="52">
        <v>100</v>
      </c>
      <c r="M18" s="51" t="str">
        <f>IF(Table13232[[#This Row],[Fin]]&lt;&gt;"1st","",Table13232[[#This Row],[Div]]*Table13232[[#This Row],[Lev Bet]])</f>
        <v/>
      </c>
      <c r="N18" s="51">
        <f>IF(Table13232[[#This Row],[Lev Ret]]="",Table13232[[#This Row],[Lev Bet]]*-1,M18-L18)</f>
        <v>-100</v>
      </c>
      <c r="O18" s="205">
        <v>50</v>
      </c>
      <c r="P18" s="205" t="str">
        <f>IF(Table13232[[#This Row],[Fin]]&lt;&gt;"1st","",Table13232[[#This Row],[Div]]*Table13232[[#This Row],[Nat and Combo Bet]])</f>
        <v/>
      </c>
      <c r="Q18" s="205">
        <f>IF(Table13232[[#This Row],[Lev Ret]]="",Table13232[[#This Row],[Nat and Combo Bet]]*-1,P18-O18)</f>
        <v>-50</v>
      </c>
      <c r="R18" s="44">
        <f t="shared" si="0"/>
        <v>2</v>
      </c>
      <c r="S18" s="44">
        <f>IF(AND(R17=2,R18=1),"",IF(R18=2,(O18+O19)/2,IF(Table13232[[#This Row],[Dual Listing]]=1,Table13232[[#This Row],[Nat and Combo Bet]],11)))</f>
        <v>75</v>
      </c>
      <c r="T18" s="44" t="str">
        <f t="shared" si="1"/>
        <v/>
      </c>
      <c r="U18" s="44">
        <f t="shared" si="2"/>
        <v>-75</v>
      </c>
      <c r="V18" s="44" t="str">
        <f>IF(Table13232[[#This Row],[Date]]&lt;$V$4,"","Live")</f>
        <v/>
      </c>
      <c r="W18" s="44" t="str">
        <f>TEXT(Table13232[[#This Row],[Date]],"DDD")</f>
        <v>Sat</v>
      </c>
      <c r="X18" s="44" t="str">
        <f>PROPER(TRIM(Table13232[[#This Row],[Horse]]))</f>
        <v>Xarpo</v>
      </c>
      <c r="Y18" s="167">
        <f>Table13232[[#This Row],[Time]]</f>
        <v>0.51388888888888884</v>
      </c>
      <c r="Z18" s="164" t="str">
        <f>LEFT(Table13232[[#This Row],[Track]],3)</f>
        <v>Fle</v>
      </c>
      <c r="AA18" s="164" t="str">
        <f>Table13232[[#This Row],[Algo]]&amp;" "&amp;Table13232[[#This Row],[Nat and Combo Bet]]</f>
        <v>E-C  50</v>
      </c>
      <c r="AB18" s="170">
        <f>Table13232[[#This Row],[AM Odds]]</f>
        <v>0</v>
      </c>
      <c r="AC18" s="165">
        <f>Table13232[[#This Row],[Race]]</f>
        <v>1</v>
      </c>
      <c r="AD18" s="165">
        <f>Table13232[[#This Row],[TAB]]</f>
        <v>3</v>
      </c>
      <c r="AE18" s="166" t="str">
        <f>Table13232[[#This Row],[Horse]]</f>
        <v>Xarpo</v>
      </c>
      <c r="AF18" s="169" t="str">
        <f>IF(Table13232[[#This Row],[Dual Listing]]&lt;&gt;1,"",Table13232[[#This Row],[Nat and Combo Bet]])</f>
        <v/>
      </c>
    </row>
    <row r="19" spans="1:32" x14ac:dyDescent="0.25">
      <c r="A19" s="106">
        <v>45668</v>
      </c>
      <c r="B19" s="43">
        <v>0.51388888888888884</v>
      </c>
      <c r="C19" s="107" t="s">
        <v>10</v>
      </c>
      <c r="D19" s="46"/>
      <c r="E19" s="108">
        <v>1</v>
      </c>
      <c r="F19" s="108">
        <v>3</v>
      </c>
      <c r="G19" s="109" t="s">
        <v>194</v>
      </c>
      <c r="H19" s="109" t="s">
        <v>22</v>
      </c>
      <c r="I19" s="110"/>
      <c r="J19" s="206" t="s">
        <v>664</v>
      </c>
      <c r="K19" s="44" t="str">
        <f>VLOOKUP(Table13232[[#This Row],[Track]],$C$915:$E$968,2,FALSE)</f>
        <v>Vic</v>
      </c>
      <c r="L19" s="52">
        <v>100</v>
      </c>
      <c r="M19" s="51" t="str">
        <f>IF(Table13232[[#This Row],[Fin]]&lt;&gt;"1st","",Table13232[[#This Row],[Div]]*Table13232[[#This Row],[Lev Bet]])</f>
        <v/>
      </c>
      <c r="N19" s="51">
        <f>IF(Table13232[[#This Row],[Lev Ret]]="",Table13232[[#This Row],[Lev Bet]]*-1,M19-L19)</f>
        <v>-100</v>
      </c>
      <c r="O19" s="205">
        <v>100</v>
      </c>
      <c r="P19" s="205" t="str">
        <f>IF(Table13232[[#This Row],[Fin]]&lt;&gt;"1st","",Table13232[[#This Row],[Div]]*Table13232[[#This Row],[Nat and Combo Bet]])</f>
        <v/>
      </c>
      <c r="Q19" s="205">
        <f>IF(Table13232[[#This Row],[Lev Ret]]="",Table13232[[#This Row],[Nat and Combo Bet]]*-1,P19-O19)</f>
        <v>-100</v>
      </c>
      <c r="R19" s="44">
        <f t="shared" si="0"/>
        <v>1</v>
      </c>
      <c r="S19" s="44" t="str">
        <f>IF(AND(R18=2,R19=1),"",IF(R19=2,(O19+O20)/2,IF(Table13232[[#This Row],[Dual Listing]]=1,Table13232[[#This Row],[Nat and Combo Bet]],11)))</f>
        <v/>
      </c>
      <c r="T19" s="44" t="str">
        <f t="shared" si="1"/>
        <v/>
      </c>
      <c r="U19" s="44" t="str">
        <f t="shared" si="2"/>
        <v/>
      </c>
      <c r="V19" s="44" t="str">
        <f>IF(Table13232[[#This Row],[Date]]&lt;$V$4,"","Live")</f>
        <v/>
      </c>
      <c r="W19" s="44" t="str">
        <f>TEXT(Table13232[[#This Row],[Date]],"DDD")</f>
        <v>Sat</v>
      </c>
      <c r="X19" s="44" t="str">
        <f>PROPER(TRIM(Table13232[[#This Row],[Horse]]))</f>
        <v>Xarpo</v>
      </c>
      <c r="Y19" s="167">
        <f>Table13232[[#This Row],[Time]]</f>
        <v>0.51388888888888884</v>
      </c>
      <c r="Z19" s="164" t="str">
        <f>LEFT(Table13232[[#This Row],[Track]],3)</f>
        <v>Fle</v>
      </c>
      <c r="AA19" s="164" t="str">
        <f>Table13232[[#This Row],[Algo]]&amp;" "&amp;Table13232[[#This Row],[Nat and Combo Bet]]</f>
        <v>Nat 100</v>
      </c>
      <c r="AB19" s="170">
        <f>Table13232[[#This Row],[AM Odds]]</f>
        <v>0</v>
      </c>
      <c r="AC19" s="165">
        <f>Table13232[[#This Row],[Race]]</f>
        <v>1</v>
      </c>
      <c r="AD19" s="165">
        <f>Table13232[[#This Row],[TAB]]</f>
        <v>3</v>
      </c>
      <c r="AE19" s="166" t="str">
        <f>Table13232[[#This Row],[Horse]]</f>
        <v>Xarpo</v>
      </c>
      <c r="AF19" s="169">
        <f>IF(Table13232[[#This Row],[Dual Listing]]&lt;&gt;1,"",Table13232[[#This Row],[Nat and Combo Bet]])</f>
        <v>100</v>
      </c>
    </row>
    <row r="20" spans="1:32" x14ac:dyDescent="0.25">
      <c r="A20" s="42">
        <v>45668</v>
      </c>
      <c r="B20" s="43">
        <v>0.55763888888888891</v>
      </c>
      <c r="C20" s="43" t="s">
        <v>10</v>
      </c>
      <c r="D20" s="46"/>
      <c r="E20" s="44">
        <v>3</v>
      </c>
      <c r="F20" s="44">
        <v>2</v>
      </c>
      <c r="G20" s="45" t="s">
        <v>203</v>
      </c>
      <c r="H20" s="45"/>
      <c r="I20" s="46"/>
      <c r="J20" s="206" t="s">
        <v>665</v>
      </c>
      <c r="K20" s="44" t="str">
        <f>VLOOKUP(Table13232[[#This Row],[Track]],$C$915:$E$968,2,FALSE)</f>
        <v>Vic</v>
      </c>
      <c r="L20" s="48">
        <v>100</v>
      </c>
      <c r="M20" s="44" t="str">
        <f>IF(Table13232[[#This Row],[Fin]]&lt;&gt;"1st","",Table13232[[#This Row],[Div]]*Table13232[[#This Row],[Lev Bet]])</f>
        <v/>
      </c>
      <c r="N20" s="44">
        <f>IF(Table13232[[#This Row],[Lev Ret]]="",Table13232[[#This Row],[Lev Bet]]*-1,M20-L20)</f>
        <v>-100</v>
      </c>
      <c r="O20" s="205">
        <v>150</v>
      </c>
      <c r="P20" s="205" t="str">
        <f>IF(Table13232[[#This Row],[Fin]]&lt;&gt;"1st","",Table13232[[#This Row],[Div]]*Table13232[[#This Row],[Nat and Combo Bet]])</f>
        <v/>
      </c>
      <c r="Q20" s="205">
        <f>IF(Table13232[[#This Row],[Lev Ret]]="",Table13232[[#This Row],[Nat and Combo Bet]]*-1,P20-O20)</f>
        <v>-150</v>
      </c>
      <c r="R20" s="44">
        <f t="shared" si="0"/>
        <v>1</v>
      </c>
      <c r="S20" s="44">
        <f>IF(AND(R19=2,R20=1),"",IF(R20=2,(O20+O21)/2,IF(Table13232[[#This Row],[Dual Listing]]=1,Table13232[[#This Row],[Nat and Combo Bet]],11)))</f>
        <v>150</v>
      </c>
      <c r="T20" s="44" t="str">
        <f t="shared" si="1"/>
        <v/>
      </c>
      <c r="U20" s="44">
        <f t="shared" si="2"/>
        <v>-150</v>
      </c>
      <c r="V20" s="44" t="str">
        <f>IF(Table13232[[#This Row],[Date]]&lt;$V$4,"","Live")</f>
        <v/>
      </c>
      <c r="W20" s="44" t="str">
        <f>TEXT(Table13232[[#This Row],[Date]],"DDD")</f>
        <v>Sat</v>
      </c>
      <c r="X20" s="44" t="str">
        <f>PROPER(TRIM(Table13232[[#This Row],[Horse]]))</f>
        <v>Keep Your Cool</v>
      </c>
      <c r="Y20" s="164">
        <f>Table13232[[#This Row],[Time]]</f>
        <v>0.55763888888888891</v>
      </c>
      <c r="Z20" s="164" t="str">
        <f>LEFT(Table13232[[#This Row],[Track]],3)</f>
        <v>Fle</v>
      </c>
      <c r="AA20" s="164" t="str">
        <f>Table13232[[#This Row],[Algo]]&amp;" "&amp;Table13232[[#This Row],[Nat and Combo Bet]]</f>
        <v>E-C  150</v>
      </c>
      <c r="AB20" s="170">
        <f>Table13232[[#This Row],[AM Odds]]</f>
        <v>0</v>
      </c>
      <c r="AC20" s="165">
        <f>Table13232[[#This Row],[Race]]</f>
        <v>3</v>
      </c>
      <c r="AD20" s="165">
        <f>Table13232[[#This Row],[TAB]]</f>
        <v>2</v>
      </c>
      <c r="AE20" s="166" t="str">
        <f>Table13232[[#This Row],[Horse]]</f>
        <v>Keep Your Cool</v>
      </c>
      <c r="AF20" s="169">
        <f>IF(Table13232[[#This Row],[Dual Listing]]&lt;&gt;1,"",Table13232[[#This Row],[Nat and Combo Bet]])</f>
        <v>150</v>
      </c>
    </row>
    <row r="21" spans="1:32" x14ac:dyDescent="0.25">
      <c r="A21" s="42">
        <v>45668</v>
      </c>
      <c r="B21" s="43">
        <v>0.55763888888888891</v>
      </c>
      <c r="C21" s="43" t="s">
        <v>10</v>
      </c>
      <c r="D21" s="46"/>
      <c r="E21" s="44">
        <v>3</v>
      </c>
      <c r="F21" s="44">
        <v>1</v>
      </c>
      <c r="G21" s="45" t="s">
        <v>351</v>
      </c>
      <c r="H21" s="45" t="s">
        <v>21</v>
      </c>
      <c r="I21" s="46">
        <v>3.2</v>
      </c>
      <c r="J21" s="206" t="s">
        <v>665</v>
      </c>
      <c r="K21" s="44" t="str">
        <f>VLOOKUP(Table13232[[#This Row],[Track]],$C$915:$E$968,2,FALSE)</f>
        <v>Vic</v>
      </c>
      <c r="L21" s="48">
        <v>100</v>
      </c>
      <c r="M21" s="44">
        <f>IF(Table13232[[#This Row],[Fin]]&lt;&gt;"1st","",Table13232[[#This Row],[Div]]*Table13232[[#This Row],[Lev Bet]])</f>
        <v>320</v>
      </c>
      <c r="N21" s="44">
        <f>IF(Table13232[[#This Row],[Lev Ret]]="",Table13232[[#This Row],[Lev Bet]]*-1,M21-L21)</f>
        <v>220</v>
      </c>
      <c r="O21" s="205">
        <v>150</v>
      </c>
      <c r="P21" s="205">
        <f>IF(Table13232[[#This Row],[Fin]]&lt;&gt;"1st","",Table13232[[#This Row],[Div]]*Table13232[[#This Row],[Nat and Combo Bet]])</f>
        <v>480</v>
      </c>
      <c r="Q21" s="205">
        <f>IF(Table13232[[#This Row],[Lev Ret]]="",Table13232[[#This Row],[Nat and Combo Bet]]*-1,P21-O21)</f>
        <v>330</v>
      </c>
      <c r="R21" s="44">
        <f t="shared" si="0"/>
        <v>1</v>
      </c>
      <c r="S21" s="44">
        <f>IF(AND(R20=2,R21=1),"",IF(R21=2,(O21+O22)/2,IF(Table13232[[#This Row],[Dual Listing]]=1,Table13232[[#This Row],[Nat and Combo Bet]],11)))</f>
        <v>150</v>
      </c>
      <c r="T21" s="44">
        <f t="shared" si="1"/>
        <v>480</v>
      </c>
      <c r="U21" s="44">
        <f t="shared" si="2"/>
        <v>330</v>
      </c>
      <c r="V21" s="44" t="str">
        <f>IF(Table13232[[#This Row],[Date]]&lt;$V$4,"","Live")</f>
        <v/>
      </c>
      <c r="W21" s="44" t="str">
        <f>TEXT(Table13232[[#This Row],[Date]],"DDD")</f>
        <v>Sat</v>
      </c>
      <c r="X21" s="44" t="str">
        <f>PROPER(TRIM(Table13232[[#This Row],[Horse]]))</f>
        <v>Smokin' Princess</v>
      </c>
      <c r="Y21" s="164">
        <f>Table13232[[#This Row],[Time]]</f>
        <v>0.55763888888888891</v>
      </c>
      <c r="Z21" s="164" t="str">
        <f>LEFT(Table13232[[#This Row],[Track]],3)</f>
        <v>Fle</v>
      </c>
      <c r="AA21" s="164" t="str">
        <f>Table13232[[#This Row],[Algo]]&amp;" "&amp;Table13232[[#This Row],[Nat and Combo Bet]]</f>
        <v>E-C  150</v>
      </c>
      <c r="AB21" s="170">
        <f>Table13232[[#This Row],[AM Odds]]</f>
        <v>0</v>
      </c>
      <c r="AC21" s="165">
        <f>Table13232[[#This Row],[Race]]</f>
        <v>3</v>
      </c>
      <c r="AD21" s="165">
        <f>Table13232[[#This Row],[TAB]]</f>
        <v>1</v>
      </c>
      <c r="AE21" s="166" t="str">
        <f>Table13232[[#This Row],[Horse]]</f>
        <v>Smokin' Princess</v>
      </c>
      <c r="AF21" s="169">
        <f>IF(Table13232[[#This Row],[Dual Listing]]&lt;&gt;1,"",Table13232[[#This Row],[Nat and Combo Bet]])</f>
        <v>150</v>
      </c>
    </row>
    <row r="22" spans="1:32" x14ac:dyDescent="0.25">
      <c r="A22" s="42">
        <v>45668</v>
      </c>
      <c r="B22" s="43">
        <v>0.58194444444444449</v>
      </c>
      <c r="C22" s="43" t="s">
        <v>10</v>
      </c>
      <c r="D22" s="46"/>
      <c r="E22" s="44">
        <v>4</v>
      </c>
      <c r="F22" s="44">
        <v>5</v>
      </c>
      <c r="G22" s="45" t="s">
        <v>353</v>
      </c>
      <c r="H22" s="45"/>
      <c r="I22" s="46"/>
      <c r="J22" s="206" t="s">
        <v>665</v>
      </c>
      <c r="K22" s="44" t="str">
        <f>VLOOKUP(Table13232[[#This Row],[Track]],$C$915:$E$968,2,FALSE)</f>
        <v>Vic</v>
      </c>
      <c r="L22" s="48">
        <v>100</v>
      </c>
      <c r="M22" s="44" t="str">
        <f>IF(Table13232[[#This Row],[Fin]]&lt;&gt;"1st","",Table13232[[#This Row],[Div]]*Table13232[[#This Row],[Lev Bet]])</f>
        <v/>
      </c>
      <c r="N22" s="44">
        <f>IF(Table13232[[#This Row],[Lev Ret]]="",Table13232[[#This Row],[Lev Bet]]*-1,M22-L22)</f>
        <v>-100</v>
      </c>
      <c r="O22" s="205">
        <v>160</v>
      </c>
      <c r="P22" s="205" t="str">
        <f>IF(Table13232[[#This Row],[Fin]]&lt;&gt;"1st","",Table13232[[#This Row],[Div]]*Table13232[[#This Row],[Nat and Combo Bet]])</f>
        <v/>
      </c>
      <c r="Q22" s="205">
        <f>IF(Table13232[[#This Row],[Lev Ret]]="",Table13232[[#This Row],[Nat and Combo Bet]]*-1,P22-O22)</f>
        <v>-160</v>
      </c>
      <c r="R22" s="44">
        <f t="shared" si="0"/>
        <v>1</v>
      </c>
      <c r="S22" s="44">
        <f>IF(AND(R21=2,R22=1),"",IF(R22=2,(O22+O23)/2,IF(Table13232[[#This Row],[Dual Listing]]=1,Table13232[[#This Row],[Nat and Combo Bet]],11)))</f>
        <v>160</v>
      </c>
      <c r="T22" s="44" t="str">
        <f t="shared" si="1"/>
        <v/>
      </c>
      <c r="U22" s="44">
        <f t="shared" si="2"/>
        <v>-160</v>
      </c>
      <c r="V22" s="44" t="str">
        <f>IF(Table13232[[#This Row],[Date]]&lt;$V$4,"","Live")</f>
        <v/>
      </c>
      <c r="W22" s="44" t="str">
        <f>TEXT(Table13232[[#This Row],[Date]],"DDD")</f>
        <v>Sat</v>
      </c>
      <c r="X22" s="44" t="str">
        <f>PROPER(TRIM(Table13232[[#This Row],[Horse]]))</f>
        <v>Flamin' Romans</v>
      </c>
      <c r="Y22" s="164">
        <f>Table13232[[#This Row],[Time]]</f>
        <v>0.58194444444444449</v>
      </c>
      <c r="Z22" s="164" t="str">
        <f>LEFT(Table13232[[#This Row],[Track]],3)</f>
        <v>Fle</v>
      </c>
      <c r="AA22" s="164" t="str">
        <f>Table13232[[#This Row],[Algo]]&amp;" "&amp;Table13232[[#This Row],[Nat and Combo Bet]]</f>
        <v>E-C  160</v>
      </c>
      <c r="AB22" s="170">
        <f>Table13232[[#This Row],[AM Odds]]</f>
        <v>0</v>
      </c>
      <c r="AC22" s="165">
        <f>Table13232[[#This Row],[Race]]</f>
        <v>4</v>
      </c>
      <c r="AD22" s="165">
        <f>Table13232[[#This Row],[TAB]]</f>
        <v>5</v>
      </c>
      <c r="AE22" s="166" t="str">
        <f>Table13232[[#This Row],[Horse]]</f>
        <v>Flamin' Romans</v>
      </c>
      <c r="AF22" s="169">
        <f>IF(Table13232[[#This Row],[Dual Listing]]&lt;&gt;1,"",Table13232[[#This Row],[Nat and Combo Bet]])</f>
        <v>160</v>
      </c>
    </row>
    <row r="23" spans="1:32" x14ac:dyDescent="0.25">
      <c r="A23" s="42">
        <v>45668</v>
      </c>
      <c r="B23" s="43">
        <v>0.58194444444444449</v>
      </c>
      <c r="C23" s="43" t="s">
        <v>10</v>
      </c>
      <c r="D23" s="46"/>
      <c r="E23" s="44">
        <v>4</v>
      </c>
      <c r="F23" s="44">
        <v>1</v>
      </c>
      <c r="G23" s="45" t="s">
        <v>352</v>
      </c>
      <c r="H23" s="45" t="s">
        <v>21</v>
      </c>
      <c r="I23" s="46">
        <v>5.5</v>
      </c>
      <c r="J23" s="206" t="s">
        <v>665</v>
      </c>
      <c r="K23" s="44" t="str">
        <f>VLOOKUP(Table13232[[#This Row],[Track]],$C$915:$E$968,2,FALSE)</f>
        <v>Vic</v>
      </c>
      <c r="L23" s="48">
        <v>100</v>
      </c>
      <c r="M23" s="44">
        <f>IF(Table13232[[#This Row],[Fin]]&lt;&gt;"1st","",Table13232[[#This Row],[Div]]*Table13232[[#This Row],[Lev Bet]])</f>
        <v>550</v>
      </c>
      <c r="N23" s="44">
        <f>IF(Table13232[[#This Row],[Lev Ret]]="",Table13232[[#This Row],[Lev Bet]]*-1,M23-L23)</f>
        <v>450</v>
      </c>
      <c r="O23" s="205">
        <v>150</v>
      </c>
      <c r="P23" s="205">
        <f>IF(Table13232[[#This Row],[Fin]]&lt;&gt;"1st","",Table13232[[#This Row],[Div]]*Table13232[[#This Row],[Nat and Combo Bet]])</f>
        <v>825</v>
      </c>
      <c r="Q23" s="205">
        <f>IF(Table13232[[#This Row],[Lev Ret]]="",Table13232[[#This Row],[Nat and Combo Bet]]*-1,P23-O23)</f>
        <v>675</v>
      </c>
      <c r="R23" s="44">
        <f t="shared" si="0"/>
        <v>1</v>
      </c>
      <c r="S23" s="44">
        <f>IF(AND(R22=2,R23=1),"",IF(R23=2,(O23+O24)/2,IF(Table13232[[#This Row],[Dual Listing]]=1,Table13232[[#This Row],[Nat and Combo Bet]],11)))</f>
        <v>150</v>
      </c>
      <c r="T23" s="44">
        <f t="shared" si="1"/>
        <v>825</v>
      </c>
      <c r="U23" s="44">
        <f t="shared" si="2"/>
        <v>675</v>
      </c>
      <c r="V23" s="44" t="str">
        <f>IF(Table13232[[#This Row],[Date]]&lt;$V$4,"","Live")</f>
        <v/>
      </c>
      <c r="W23" s="44" t="str">
        <f>TEXT(Table13232[[#This Row],[Date]],"DDD")</f>
        <v>Sat</v>
      </c>
      <c r="X23" s="44" t="str">
        <f>PROPER(TRIM(Table13232[[#This Row],[Horse]]))</f>
        <v>Taramansour</v>
      </c>
      <c r="Y23" s="164">
        <f>Table13232[[#This Row],[Time]]</f>
        <v>0.58194444444444449</v>
      </c>
      <c r="Z23" s="164" t="str">
        <f>LEFT(Table13232[[#This Row],[Track]],3)</f>
        <v>Fle</v>
      </c>
      <c r="AA23" s="164" t="str">
        <f>Table13232[[#This Row],[Algo]]&amp;" "&amp;Table13232[[#This Row],[Nat and Combo Bet]]</f>
        <v>E-C  150</v>
      </c>
      <c r="AB23" s="170">
        <f>Table13232[[#This Row],[AM Odds]]</f>
        <v>0</v>
      </c>
      <c r="AC23" s="165">
        <f>Table13232[[#This Row],[Race]]</f>
        <v>4</v>
      </c>
      <c r="AD23" s="165">
        <f>Table13232[[#This Row],[TAB]]</f>
        <v>1</v>
      </c>
      <c r="AE23" s="166" t="str">
        <f>Table13232[[#This Row],[Horse]]</f>
        <v>Taramansour</v>
      </c>
      <c r="AF23" s="169">
        <f>IF(Table13232[[#This Row],[Dual Listing]]&lt;&gt;1,"",Table13232[[#This Row],[Nat and Combo Bet]])</f>
        <v>150</v>
      </c>
    </row>
    <row r="24" spans="1:32" x14ac:dyDescent="0.25">
      <c r="A24" s="42">
        <v>45668</v>
      </c>
      <c r="B24" s="43">
        <v>0.63055555555555554</v>
      </c>
      <c r="C24" s="43" t="s">
        <v>10</v>
      </c>
      <c r="D24" s="46"/>
      <c r="E24" s="44">
        <v>6</v>
      </c>
      <c r="F24" s="44">
        <v>7</v>
      </c>
      <c r="G24" s="45" t="s">
        <v>201</v>
      </c>
      <c r="H24" s="45" t="s">
        <v>23</v>
      </c>
      <c r="I24" s="46"/>
      <c r="J24" s="206" t="s">
        <v>664</v>
      </c>
      <c r="K24" s="44" t="str">
        <f>VLOOKUP(Table13232[[#This Row],[Track]],$C$915:$E$968,2,FALSE)</f>
        <v>Vic</v>
      </c>
      <c r="L24" s="48">
        <v>100</v>
      </c>
      <c r="M24" s="44" t="str">
        <f>IF(Table13232[[#This Row],[Fin]]&lt;&gt;"1st","",Table13232[[#This Row],[Div]]*Table13232[[#This Row],[Lev Bet]])</f>
        <v/>
      </c>
      <c r="N24" s="44">
        <f>IF(Table13232[[#This Row],[Lev Ret]]="",Table13232[[#This Row],[Lev Bet]]*-1,M24-L24)</f>
        <v>-100</v>
      </c>
      <c r="O24" s="205">
        <v>100</v>
      </c>
      <c r="P24" s="205" t="str">
        <f>IF(Table13232[[#This Row],[Fin]]&lt;&gt;"1st","",Table13232[[#This Row],[Div]]*Table13232[[#This Row],[Nat and Combo Bet]])</f>
        <v/>
      </c>
      <c r="Q24" s="205">
        <f>IF(Table13232[[#This Row],[Lev Ret]]="",Table13232[[#This Row],[Nat and Combo Bet]]*-1,P24-O24)</f>
        <v>-100</v>
      </c>
      <c r="R24" s="44">
        <f t="shared" si="0"/>
        <v>1</v>
      </c>
      <c r="S24" s="44">
        <f>IF(AND(R23=2,R24=1),"",IF(R24=2,(O24+O25)/2,IF(Table13232[[#This Row],[Dual Listing]]=1,Table13232[[#This Row],[Nat and Combo Bet]],11)))</f>
        <v>100</v>
      </c>
      <c r="T24" s="44" t="str">
        <f t="shared" si="1"/>
        <v/>
      </c>
      <c r="U24" s="44">
        <f t="shared" si="2"/>
        <v>-100</v>
      </c>
      <c r="V24" s="44" t="str">
        <f>IF(Table13232[[#This Row],[Date]]&lt;$V$4,"","Live")</f>
        <v/>
      </c>
      <c r="W24" s="44" t="str">
        <f>TEXT(Table13232[[#This Row],[Date]],"DDD")</f>
        <v>Sat</v>
      </c>
      <c r="X24" s="44" t="str">
        <f>PROPER(TRIM(Table13232[[#This Row],[Horse]]))</f>
        <v>La Fracas</v>
      </c>
      <c r="Y24" s="164">
        <f>Table13232[[#This Row],[Time]]</f>
        <v>0.63055555555555554</v>
      </c>
      <c r="Z24" s="164" t="str">
        <f>LEFT(Table13232[[#This Row],[Track]],3)</f>
        <v>Fle</v>
      </c>
      <c r="AA24" s="164" t="str">
        <f>Table13232[[#This Row],[Algo]]&amp;" "&amp;Table13232[[#This Row],[Nat and Combo Bet]]</f>
        <v>Nat 100</v>
      </c>
      <c r="AB24" s="170">
        <f>Table13232[[#This Row],[AM Odds]]</f>
        <v>0</v>
      </c>
      <c r="AC24" s="165">
        <f>Table13232[[#This Row],[Race]]</f>
        <v>6</v>
      </c>
      <c r="AD24" s="165">
        <f>Table13232[[#This Row],[TAB]]</f>
        <v>7</v>
      </c>
      <c r="AE24" s="166" t="str">
        <f>Table13232[[#This Row],[Horse]]</f>
        <v>La Fracas</v>
      </c>
      <c r="AF24" s="169">
        <f>IF(Table13232[[#This Row],[Dual Listing]]&lt;&gt;1,"",Table13232[[#This Row],[Nat and Combo Bet]])</f>
        <v>100</v>
      </c>
    </row>
    <row r="25" spans="1:32" x14ac:dyDescent="0.25">
      <c r="A25" s="42">
        <v>45668</v>
      </c>
      <c r="B25" s="43">
        <v>0.67013888888888884</v>
      </c>
      <c r="C25" s="43" t="s">
        <v>84</v>
      </c>
      <c r="D25" s="46"/>
      <c r="E25" s="44">
        <v>7</v>
      </c>
      <c r="F25" s="44">
        <v>8</v>
      </c>
      <c r="G25" s="45" t="s">
        <v>202</v>
      </c>
      <c r="H25" s="45" t="s">
        <v>23</v>
      </c>
      <c r="I25" s="46"/>
      <c r="J25" s="206" t="s">
        <v>665</v>
      </c>
      <c r="K25" s="44" t="str">
        <f>VLOOKUP(Table13232[[#This Row],[Track]],$C$915:$E$968,2,FALSE)</f>
        <v>NSW</v>
      </c>
      <c r="L25" s="48">
        <v>100</v>
      </c>
      <c r="M25" s="44" t="str">
        <f>IF(Table13232[[#This Row],[Fin]]&lt;&gt;"1st","",Table13232[[#This Row],[Div]]*Table13232[[#This Row],[Lev Bet]])</f>
        <v/>
      </c>
      <c r="N25" s="44">
        <f>IF(Table13232[[#This Row],[Lev Ret]]="",Table13232[[#This Row],[Lev Bet]]*-1,M25-L25)</f>
        <v>-100</v>
      </c>
      <c r="O25" s="205">
        <v>150</v>
      </c>
      <c r="P25" s="205" t="str">
        <f>IF(Table13232[[#This Row],[Fin]]&lt;&gt;"1st","",Table13232[[#This Row],[Div]]*Table13232[[#This Row],[Nat and Combo Bet]])</f>
        <v/>
      </c>
      <c r="Q25" s="205">
        <f>IF(Table13232[[#This Row],[Lev Ret]]="",Table13232[[#This Row],[Nat and Combo Bet]]*-1,P25-O25)</f>
        <v>-150</v>
      </c>
      <c r="R25" s="44">
        <f t="shared" si="0"/>
        <v>1</v>
      </c>
      <c r="S25" s="44">
        <f>IF(AND(R24=2,R25=1),"",IF(R25=2,(O25+O26)/2,IF(Table13232[[#This Row],[Dual Listing]]=1,Table13232[[#This Row],[Nat and Combo Bet]],11)))</f>
        <v>150</v>
      </c>
      <c r="T25" s="44" t="str">
        <f t="shared" si="1"/>
        <v/>
      </c>
      <c r="U25" s="44">
        <f t="shared" si="2"/>
        <v>-150</v>
      </c>
      <c r="V25" s="44" t="str">
        <f>IF(Table13232[[#This Row],[Date]]&lt;$V$4,"","Live")</f>
        <v/>
      </c>
      <c r="W25" s="44" t="str">
        <f>TEXT(Table13232[[#This Row],[Date]],"DDD")</f>
        <v>Sat</v>
      </c>
      <c r="X25" s="44" t="str">
        <f>PROPER(TRIM(Table13232[[#This Row],[Horse]]))</f>
        <v>Unlimited</v>
      </c>
      <c r="Y25" s="164">
        <f>Table13232[[#This Row],[Time]]</f>
        <v>0.67013888888888884</v>
      </c>
      <c r="Z25" s="164" t="str">
        <f>LEFT(Table13232[[#This Row],[Track]],3)</f>
        <v>Wyo</v>
      </c>
      <c r="AA25" s="164" t="str">
        <f>Table13232[[#This Row],[Algo]]&amp;" "&amp;Table13232[[#This Row],[Nat and Combo Bet]]</f>
        <v>E-C  150</v>
      </c>
      <c r="AB25" s="170">
        <f>Table13232[[#This Row],[AM Odds]]</f>
        <v>0</v>
      </c>
      <c r="AC25" s="165">
        <f>Table13232[[#This Row],[Race]]</f>
        <v>7</v>
      </c>
      <c r="AD25" s="165">
        <f>Table13232[[#This Row],[TAB]]</f>
        <v>8</v>
      </c>
      <c r="AE25" s="166" t="str">
        <f>Table13232[[#This Row],[Horse]]</f>
        <v>Unlimited</v>
      </c>
      <c r="AF25" s="169">
        <f>IF(Table13232[[#This Row],[Dual Listing]]&lt;&gt;1,"",Table13232[[#This Row],[Nat and Combo Bet]])</f>
        <v>150</v>
      </c>
    </row>
    <row r="26" spans="1:32" x14ac:dyDescent="0.25">
      <c r="A26" s="42">
        <v>45668</v>
      </c>
      <c r="B26" s="43">
        <v>0.69444444444444442</v>
      </c>
      <c r="C26" s="43" t="s">
        <v>84</v>
      </c>
      <c r="D26" s="46"/>
      <c r="E26" s="44">
        <v>8</v>
      </c>
      <c r="F26" s="44">
        <v>12</v>
      </c>
      <c r="G26" s="45" t="s">
        <v>85</v>
      </c>
      <c r="H26" s="45"/>
      <c r="I26" s="46"/>
      <c r="J26" s="206" t="s">
        <v>664</v>
      </c>
      <c r="K26" s="44" t="str">
        <f>VLOOKUP(Table13232[[#This Row],[Track]],$C$915:$E$968,2,FALSE)</f>
        <v>NSW</v>
      </c>
      <c r="L26" s="48">
        <v>100</v>
      </c>
      <c r="M26" s="44" t="str">
        <f>IF(Table13232[[#This Row],[Fin]]&lt;&gt;"1st","",Table13232[[#This Row],[Div]]*Table13232[[#This Row],[Lev Bet]])</f>
        <v/>
      </c>
      <c r="N26" s="44">
        <f>IF(Table13232[[#This Row],[Lev Ret]]="",Table13232[[#This Row],[Lev Bet]]*-1,M26-L26)</f>
        <v>-100</v>
      </c>
      <c r="O26" s="205">
        <v>150</v>
      </c>
      <c r="P26" s="205" t="str">
        <f>IF(Table13232[[#This Row],[Fin]]&lt;&gt;"1st","",Table13232[[#This Row],[Div]]*Table13232[[#This Row],[Nat and Combo Bet]])</f>
        <v/>
      </c>
      <c r="Q26" s="205">
        <f>IF(Table13232[[#This Row],[Lev Ret]]="",Table13232[[#This Row],[Nat and Combo Bet]]*-1,P26-O26)</f>
        <v>-150</v>
      </c>
      <c r="R26" s="44">
        <f t="shared" si="0"/>
        <v>1</v>
      </c>
      <c r="S26" s="44">
        <f>IF(AND(R25=2,R26=1),"",IF(R26=2,(O26+O27)/2,IF(Table13232[[#This Row],[Dual Listing]]=1,Table13232[[#This Row],[Nat and Combo Bet]],11)))</f>
        <v>150</v>
      </c>
      <c r="T26" s="44" t="str">
        <f t="shared" si="1"/>
        <v/>
      </c>
      <c r="U26" s="44">
        <f t="shared" si="2"/>
        <v>-150</v>
      </c>
      <c r="V26" s="44" t="str">
        <f>IF(Table13232[[#This Row],[Date]]&lt;$V$4,"","Live")</f>
        <v/>
      </c>
      <c r="W26" s="44" t="str">
        <f>TEXT(Table13232[[#This Row],[Date]],"DDD")</f>
        <v>Sat</v>
      </c>
      <c r="X26" s="44" t="str">
        <f>PROPER(TRIM(Table13232[[#This Row],[Horse]]))</f>
        <v>Redbreast</v>
      </c>
      <c r="Y26" s="164">
        <f>Table13232[[#This Row],[Time]]</f>
        <v>0.69444444444444442</v>
      </c>
      <c r="Z26" s="164" t="str">
        <f>LEFT(Table13232[[#This Row],[Track]],3)</f>
        <v>Wyo</v>
      </c>
      <c r="AA26" s="164" t="str">
        <f>Table13232[[#This Row],[Algo]]&amp;" "&amp;Table13232[[#This Row],[Nat and Combo Bet]]</f>
        <v>Nat 150</v>
      </c>
      <c r="AB26" s="170">
        <f>Table13232[[#This Row],[AM Odds]]</f>
        <v>0</v>
      </c>
      <c r="AC26" s="165">
        <f>Table13232[[#This Row],[Race]]</f>
        <v>8</v>
      </c>
      <c r="AD26" s="165">
        <f>Table13232[[#This Row],[TAB]]</f>
        <v>12</v>
      </c>
      <c r="AE26" s="166" t="str">
        <f>Table13232[[#This Row],[Horse]]</f>
        <v>Redbreast</v>
      </c>
      <c r="AF26" s="169">
        <f>IF(Table13232[[#This Row],[Dual Listing]]&lt;&gt;1,"",Table13232[[#This Row],[Nat and Combo Bet]])</f>
        <v>150</v>
      </c>
    </row>
    <row r="27" spans="1:32" x14ac:dyDescent="0.25">
      <c r="A27" s="42">
        <v>45668</v>
      </c>
      <c r="B27" s="43">
        <v>0.70694444444444449</v>
      </c>
      <c r="C27" s="43" t="s">
        <v>10</v>
      </c>
      <c r="D27" s="46"/>
      <c r="E27" s="44">
        <v>9</v>
      </c>
      <c r="F27" s="44">
        <v>11</v>
      </c>
      <c r="G27" s="45" t="s">
        <v>354</v>
      </c>
      <c r="H27" s="45" t="s">
        <v>21</v>
      </c>
      <c r="I27" s="46">
        <v>5</v>
      </c>
      <c r="J27" s="206" t="s">
        <v>665</v>
      </c>
      <c r="K27" s="44" t="str">
        <f>VLOOKUP(Table13232[[#This Row],[Track]],$C$915:$E$968,2,FALSE)</f>
        <v>Vic</v>
      </c>
      <c r="L27" s="48">
        <v>100</v>
      </c>
      <c r="M27" s="44">
        <f>IF(Table13232[[#This Row],[Fin]]&lt;&gt;"1st","",Table13232[[#This Row],[Div]]*Table13232[[#This Row],[Lev Bet]])</f>
        <v>500</v>
      </c>
      <c r="N27" s="44">
        <f>IF(Table13232[[#This Row],[Lev Ret]]="",Table13232[[#This Row],[Lev Bet]]*-1,M27-L27)</f>
        <v>400</v>
      </c>
      <c r="O27" s="205">
        <v>50</v>
      </c>
      <c r="P27" s="205">
        <f>IF(Table13232[[#This Row],[Fin]]&lt;&gt;"1st","",Table13232[[#This Row],[Div]]*Table13232[[#This Row],[Nat and Combo Bet]])</f>
        <v>250</v>
      </c>
      <c r="Q27" s="205">
        <f>IF(Table13232[[#This Row],[Lev Ret]]="",Table13232[[#This Row],[Nat and Combo Bet]]*-1,P27-O27)</f>
        <v>200</v>
      </c>
      <c r="R27" s="44">
        <f t="shared" si="0"/>
        <v>1</v>
      </c>
      <c r="S27" s="44">
        <f>IF(AND(R26=2,R27=1),"",IF(R27=2,(O27+O28)/2,IF(Table13232[[#This Row],[Dual Listing]]=1,Table13232[[#This Row],[Nat and Combo Bet]],11)))</f>
        <v>50</v>
      </c>
      <c r="T27" s="44">
        <f t="shared" si="1"/>
        <v>250</v>
      </c>
      <c r="U27" s="44">
        <f t="shared" si="2"/>
        <v>200</v>
      </c>
      <c r="V27" s="44" t="str">
        <f>IF(Table13232[[#This Row],[Date]]&lt;$V$4,"","Live")</f>
        <v/>
      </c>
      <c r="W27" s="44" t="str">
        <f>TEXT(Table13232[[#This Row],[Date]],"DDD")</f>
        <v>Sat</v>
      </c>
      <c r="X27" s="44" t="str">
        <f>PROPER(TRIM(Table13232[[#This Row],[Horse]]))</f>
        <v>Elphinstone</v>
      </c>
      <c r="Y27" s="164">
        <f>Table13232[[#This Row],[Time]]</f>
        <v>0.70694444444444449</v>
      </c>
      <c r="Z27" s="164" t="str">
        <f>LEFT(Table13232[[#This Row],[Track]],3)</f>
        <v>Fle</v>
      </c>
      <c r="AA27" s="164" t="str">
        <f>Table13232[[#This Row],[Algo]]&amp;" "&amp;Table13232[[#This Row],[Nat and Combo Bet]]</f>
        <v>E-C  50</v>
      </c>
      <c r="AB27" s="170">
        <f>Table13232[[#This Row],[AM Odds]]</f>
        <v>0</v>
      </c>
      <c r="AC27" s="165">
        <f>Table13232[[#This Row],[Race]]</f>
        <v>9</v>
      </c>
      <c r="AD27" s="165">
        <f>Table13232[[#This Row],[TAB]]</f>
        <v>11</v>
      </c>
      <c r="AE27" s="166" t="str">
        <f>Table13232[[#This Row],[Horse]]</f>
        <v>Elphinstone</v>
      </c>
      <c r="AF27" s="169">
        <f>IF(Table13232[[#This Row],[Dual Listing]]&lt;&gt;1,"",Table13232[[#This Row],[Nat and Combo Bet]])</f>
        <v>50</v>
      </c>
    </row>
    <row r="28" spans="1:32" x14ac:dyDescent="0.25">
      <c r="A28" s="42">
        <v>45668</v>
      </c>
      <c r="B28" s="43">
        <v>0.72222222222222221</v>
      </c>
      <c r="C28" s="43" t="s">
        <v>84</v>
      </c>
      <c r="D28" s="46"/>
      <c r="E28" s="44">
        <v>9</v>
      </c>
      <c r="F28" s="44">
        <v>13</v>
      </c>
      <c r="G28" s="45" t="s">
        <v>355</v>
      </c>
      <c r="H28" s="45"/>
      <c r="I28" s="46"/>
      <c r="J28" s="206" t="s">
        <v>665</v>
      </c>
      <c r="K28" s="44" t="str">
        <f>VLOOKUP(Table13232[[#This Row],[Track]],$C$915:$E$968,2,FALSE)</f>
        <v>NSW</v>
      </c>
      <c r="L28" s="48">
        <v>100</v>
      </c>
      <c r="M28" s="44" t="str">
        <f>IF(Table13232[[#This Row],[Fin]]&lt;&gt;"1st","",Table13232[[#This Row],[Div]]*Table13232[[#This Row],[Lev Bet]])</f>
        <v/>
      </c>
      <c r="N28" s="44">
        <f>IF(Table13232[[#This Row],[Lev Ret]]="",Table13232[[#This Row],[Lev Bet]]*-1,M28-L28)</f>
        <v>-100</v>
      </c>
      <c r="O28" s="205">
        <v>100</v>
      </c>
      <c r="P28" s="205" t="str">
        <f>IF(Table13232[[#This Row],[Fin]]&lt;&gt;"1st","",Table13232[[#This Row],[Div]]*Table13232[[#This Row],[Nat and Combo Bet]])</f>
        <v/>
      </c>
      <c r="Q28" s="205">
        <f>IF(Table13232[[#This Row],[Lev Ret]]="",Table13232[[#This Row],[Nat and Combo Bet]]*-1,P28-O28)</f>
        <v>-100</v>
      </c>
      <c r="R28" s="44">
        <f t="shared" si="0"/>
        <v>1</v>
      </c>
      <c r="S28" s="44">
        <f>IF(AND(R27=2,R28=1),"",IF(R28=2,(O28+O29)/2,IF(Table13232[[#This Row],[Dual Listing]]=1,Table13232[[#This Row],[Nat and Combo Bet]],11)))</f>
        <v>100</v>
      </c>
      <c r="T28" s="44" t="str">
        <f t="shared" si="1"/>
        <v/>
      </c>
      <c r="U28" s="44">
        <f t="shared" si="2"/>
        <v>-100</v>
      </c>
      <c r="V28" s="44" t="str">
        <f>IF(Table13232[[#This Row],[Date]]&lt;$V$4,"","Live")</f>
        <v/>
      </c>
      <c r="W28" s="44" t="str">
        <f>TEXT(Table13232[[#This Row],[Date]],"DDD")</f>
        <v>Sat</v>
      </c>
      <c r="X28" s="44" t="str">
        <f>PROPER(TRIM(Table13232[[#This Row],[Horse]]))</f>
        <v>Sisterhood</v>
      </c>
      <c r="Y28" s="164">
        <f>Table13232[[#This Row],[Time]]</f>
        <v>0.72222222222222221</v>
      </c>
      <c r="Z28" s="164" t="str">
        <f>LEFT(Table13232[[#This Row],[Track]],3)</f>
        <v>Wyo</v>
      </c>
      <c r="AA28" s="164" t="str">
        <f>Table13232[[#This Row],[Algo]]&amp;" "&amp;Table13232[[#This Row],[Nat and Combo Bet]]</f>
        <v>E-C  100</v>
      </c>
      <c r="AB28" s="170">
        <f>Table13232[[#This Row],[AM Odds]]</f>
        <v>0</v>
      </c>
      <c r="AC28" s="165">
        <f>Table13232[[#This Row],[Race]]</f>
        <v>9</v>
      </c>
      <c r="AD28" s="165">
        <f>Table13232[[#This Row],[TAB]]</f>
        <v>13</v>
      </c>
      <c r="AE28" s="166" t="str">
        <f>Table13232[[#This Row],[Horse]]</f>
        <v>Sisterhood</v>
      </c>
      <c r="AF28" s="169">
        <f>IF(Table13232[[#This Row],[Dual Listing]]&lt;&gt;1,"",Table13232[[#This Row],[Nat and Combo Bet]])</f>
        <v>100</v>
      </c>
    </row>
    <row r="29" spans="1:32" x14ac:dyDescent="0.25">
      <c r="A29" s="42">
        <v>45675</v>
      </c>
      <c r="B29" s="43">
        <v>0.51041666666666663</v>
      </c>
      <c r="C29" s="43" t="s">
        <v>10</v>
      </c>
      <c r="D29" s="46"/>
      <c r="E29" s="44">
        <v>1</v>
      </c>
      <c r="F29" s="44">
        <v>3</v>
      </c>
      <c r="G29" s="45" t="s">
        <v>374</v>
      </c>
      <c r="H29" s="45" t="s">
        <v>21</v>
      </c>
      <c r="I29" s="46">
        <v>2.8</v>
      </c>
      <c r="J29" s="206" t="s">
        <v>664</v>
      </c>
      <c r="K29" s="44" t="str">
        <f>VLOOKUP(Table13232[[#This Row],[Track]],$C$915:$E$968,2,FALSE)</f>
        <v>Vic</v>
      </c>
      <c r="L29" s="48">
        <v>100</v>
      </c>
      <c r="M29" s="44">
        <f>IF(Table13232[[#This Row],[Fin]]&lt;&gt;"1st","",Table13232[[#This Row],[Div]]*Table13232[[#This Row],[Lev Bet]])</f>
        <v>280</v>
      </c>
      <c r="N29" s="44">
        <f>IF(Table13232[[#This Row],[Lev Ret]]="",Table13232[[#This Row],[Lev Bet]]*-1,M29-L29)</f>
        <v>180</v>
      </c>
      <c r="O29" s="205">
        <v>200</v>
      </c>
      <c r="P29" s="205">
        <f>IF(Table13232[[#This Row],[Fin]]&lt;&gt;"1st","",Table13232[[#This Row],[Div]]*Table13232[[#This Row],[Nat and Combo Bet]])</f>
        <v>560</v>
      </c>
      <c r="Q29" s="205">
        <f>IF(Table13232[[#This Row],[Lev Ret]]="",Table13232[[#This Row],[Nat and Combo Bet]]*-1,P29-O29)</f>
        <v>360</v>
      </c>
      <c r="R29" s="44">
        <f t="shared" si="0"/>
        <v>1</v>
      </c>
      <c r="S29" s="44">
        <f>IF(AND(R28=2,R29=1),"",IF(R29=2,(O29+O30)/2,IF(Table13232[[#This Row],[Dual Listing]]=1,Table13232[[#This Row],[Nat and Combo Bet]],11)))</f>
        <v>200</v>
      </c>
      <c r="T29" s="44">
        <f t="shared" si="1"/>
        <v>560</v>
      </c>
      <c r="U29" s="44">
        <f t="shared" si="2"/>
        <v>360</v>
      </c>
      <c r="V29" s="44" t="str">
        <f>IF(Table13232[[#This Row],[Date]]&lt;$V$4,"","Live")</f>
        <v/>
      </c>
      <c r="W29" s="44" t="str">
        <f>TEXT(Table13232[[#This Row],[Date]],"DDD")</f>
        <v>Sat</v>
      </c>
      <c r="X29" s="44" t="str">
        <f>PROPER(TRIM(Table13232[[#This Row],[Horse]]))</f>
        <v>Marble Arch</v>
      </c>
      <c r="Y29" s="164">
        <f>Table13232[[#This Row],[Time]]</f>
        <v>0.51041666666666663</v>
      </c>
      <c r="Z29" s="164" t="str">
        <f>LEFT(Table13232[[#This Row],[Track]],3)</f>
        <v>Fle</v>
      </c>
      <c r="AA29" s="164" t="str">
        <f>Table13232[[#This Row],[Algo]]&amp;" "&amp;Table13232[[#This Row],[Nat and Combo Bet]]</f>
        <v>Nat 200</v>
      </c>
      <c r="AB29" s="170">
        <f>Table13232[[#This Row],[AM Odds]]</f>
        <v>0</v>
      </c>
      <c r="AC29" s="165">
        <f>Table13232[[#This Row],[Race]]</f>
        <v>1</v>
      </c>
      <c r="AD29" s="165">
        <f>Table13232[[#This Row],[TAB]]</f>
        <v>3</v>
      </c>
      <c r="AE29" s="166" t="str">
        <f>Table13232[[#This Row],[Horse]]</f>
        <v>Marble Arch</v>
      </c>
      <c r="AF29" s="169">
        <f>IF(Table13232[[#This Row],[Dual Listing]]&lt;&gt;1,"",Table13232[[#This Row],[Nat and Combo Bet]])</f>
        <v>200</v>
      </c>
    </row>
    <row r="30" spans="1:32" x14ac:dyDescent="0.25">
      <c r="A30" s="42">
        <v>45675</v>
      </c>
      <c r="B30" s="43">
        <v>0.51041666666666663</v>
      </c>
      <c r="C30" s="43" t="s">
        <v>10</v>
      </c>
      <c r="D30" s="46"/>
      <c r="E30" s="44">
        <v>1</v>
      </c>
      <c r="F30" s="44">
        <v>1</v>
      </c>
      <c r="G30" s="45" t="s">
        <v>356</v>
      </c>
      <c r="H30" s="45" t="s">
        <v>473</v>
      </c>
      <c r="I30" s="46"/>
      <c r="J30" s="206" t="s">
        <v>665</v>
      </c>
      <c r="K30" s="44" t="str">
        <f>VLOOKUP(Table13232[[#This Row],[Track]],$C$915:$E$968,2,FALSE)</f>
        <v>Vic</v>
      </c>
      <c r="L30" s="48">
        <v>100</v>
      </c>
      <c r="M30" s="44" t="str">
        <f>IF(Table13232[[#This Row],[Fin]]&lt;&gt;"1st","",Table13232[[#This Row],[Div]]*Table13232[[#This Row],[Lev Bet]])</f>
        <v/>
      </c>
      <c r="N30" s="44">
        <f>IF(Table13232[[#This Row],[Lev Ret]]="",Table13232[[#This Row],[Lev Bet]]*-1,M30-L30)</f>
        <v>-100</v>
      </c>
      <c r="O30" s="205">
        <v>120</v>
      </c>
      <c r="P30" s="205" t="str">
        <f>IF(Table13232[[#This Row],[Fin]]&lt;&gt;"1st","",Table13232[[#This Row],[Div]]*Table13232[[#This Row],[Nat and Combo Bet]])</f>
        <v/>
      </c>
      <c r="Q30" s="205">
        <f>IF(Table13232[[#This Row],[Lev Ret]]="",Table13232[[#This Row],[Nat and Combo Bet]]*-1,P30-O30)</f>
        <v>-120</v>
      </c>
      <c r="R30" s="44">
        <f t="shared" si="0"/>
        <v>1</v>
      </c>
      <c r="S30" s="44">
        <f>IF(AND(R29=2,R30=1),"",IF(R30=2,(O30+O31)/2,IF(Table13232[[#This Row],[Dual Listing]]=1,Table13232[[#This Row],[Nat and Combo Bet]],11)))</f>
        <v>120</v>
      </c>
      <c r="T30" s="44" t="str">
        <f t="shared" si="1"/>
        <v/>
      </c>
      <c r="U30" s="44">
        <f t="shared" si="2"/>
        <v>-120</v>
      </c>
      <c r="V30" s="44" t="str">
        <f>IF(Table13232[[#This Row],[Date]]&lt;$V$4,"","Live")</f>
        <v/>
      </c>
      <c r="W30" s="44" t="str">
        <f>TEXT(Table13232[[#This Row],[Date]],"DDD")</f>
        <v>Sat</v>
      </c>
      <c r="X30" s="44" t="str">
        <f>PROPER(TRIM(Table13232[[#This Row],[Horse]]))</f>
        <v>Munhamek</v>
      </c>
      <c r="Y30" s="164">
        <f>Table13232[[#This Row],[Time]]</f>
        <v>0.51041666666666663</v>
      </c>
      <c r="Z30" s="164" t="str">
        <f>LEFT(Table13232[[#This Row],[Track]],3)</f>
        <v>Fle</v>
      </c>
      <c r="AA30" s="164" t="str">
        <f>Table13232[[#This Row],[Algo]]&amp;" "&amp;Table13232[[#This Row],[Nat and Combo Bet]]</f>
        <v>E-C  120</v>
      </c>
      <c r="AB30" s="170">
        <f>Table13232[[#This Row],[AM Odds]]</f>
        <v>0</v>
      </c>
      <c r="AC30" s="165">
        <f>Table13232[[#This Row],[Race]]</f>
        <v>1</v>
      </c>
      <c r="AD30" s="165">
        <f>Table13232[[#This Row],[TAB]]</f>
        <v>1</v>
      </c>
      <c r="AE30" s="166" t="str">
        <f>Table13232[[#This Row],[Horse]]</f>
        <v>Munhamek</v>
      </c>
      <c r="AF30" s="169">
        <f>IF(Table13232[[#This Row],[Dual Listing]]&lt;&gt;1,"",Table13232[[#This Row],[Nat and Combo Bet]])</f>
        <v>120</v>
      </c>
    </row>
    <row r="31" spans="1:32" x14ac:dyDescent="0.25">
      <c r="A31" s="106">
        <v>45675</v>
      </c>
      <c r="B31" s="43">
        <v>0.55555555555555558</v>
      </c>
      <c r="C31" s="107" t="s">
        <v>10</v>
      </c>
      <c r="D31" s="46"/>
      <c r="E31" s="108">
        <v>3</v>
      </c>
      <c r="F31" s="108">
        <v>1</v>
      </c>
      <c r="G31" s="109" t="s">
        <v>357</v>
      </c>
      <c r="H31" s="109"/>
      <c r="I31" s="110"/>
      <c r="J31" s="206" t="s">
        <v>665</v>
      </c>
      <c r="K31" s="44" t="str">
        <f>VLOOKUP(Table13232[[#This Row],[Track]],$C$915:$E$968,2,FALSE)</f>
        <v>Vic</v>
      </c>
      <c r="L31" s="52">
        <v>100</v>
      </c>
      <c r="M31" s="51" t="str">
        <f>IF(Table13232[[#This Row],[Fin]]&lt;&gt;"1st","",Table13232[[#This Row],[Div]]*Table13232[[#This Row],[Lev Bet]])</f>
        <v/>
      </c>
      <c r="N31" s="51">
        <f>IF(Table13232[[#This Row],[Lev Ret]]="",Table13232[[#This Row],[Lev Bet]]*-1,M31-L31)</f>
        <v>-100</v>
      </c>
      <c r="O31" s="205">
        <v>50</v>
      </c>
      <c r="P31" s="205" t="str">
        <f>IF(Table13232[[#This Row],[Fin]]&lt;&gt;"1st","",Table13232[[#This Row],[Div]]*Table13232[[#This Row],[Nat and Combo Bet]])</f>
        <v/>
      </c>
      <c r="Q31" s="205">
        <f>IF(Table13232[[#This Row],[Lev Ret]]="",Table13232[[#This Row],[Nat and Combo Bet]]*-1,P31-O31)</f>
        <v>-50</v>
      </c>
      <c r="R31" s="44">
        <f t="shared" si="0"/>
        <v>2</v>
      </c>
      <c r="S31" s="44">
        <f>IF(AND(R30=2,R31=1),"",IF(R31=2,(O31+O32)/2,IF(Table13232[[#This Row],[Dual Listing]]=1,Table13232[[#This Row],[Nat and Combo Bet]],11)))</f>
        <v>75</v>
      </c>
      <c r="T31" s="44" t="str">
        <f t="shared" si="1"/>
        <v/>
      </c>
      <c r="U31" s="44">
        <f t="shared" si="2"/>
        <v>-75</v>
      </c>
      <c r="V31" s="44" t="str">
        <f>IF(Table13232[[#This Row],[Date]]&lt;$V$4,"","Live")</f>
        <v/>
      </c>
      <c r="W31" s="44" t="str">
        <f>TEXT(Table13232[[#This Row],[Date]],"DDD")</f>
        <v>Sat</v>
      </c>
      <c r="X31" s="44" t="str">
        <f>PROPER(TRIM(Table13232[[#This Row],[Horse]]))</f>
        <v>Centennial Park</v>
      </c>
      <c r="Y31" s="167">
        <f>Table13232[[#This Row],[Time]]</f>
        <v>0.55555555555555558</v>
      </c>
      <c r="Z31" s="164" t="str">
        <f>LEFT(Table13232[[#This Row],[Track]],3)</f>
        <v>Fle</v>
      </c>
      <c r="AA31" s="164" t="str">
        <f>Table13232[[#This Row],[Algo]]&amp;" "&amp;Table13232[[#This Row],[Nat and Combo Bet]]</f>
        <v>E-C  50</v>
      </c>
      <c r="AB31" s="170">
        <f>Table13232[[#This Row],[AM Odds]]</f>
        <v>0</v>
      </c>
      <c r="AC31" s="165">
        <f>Table13232[[#This Row],[Race]]</f>
        <v>3</v>
      </c>
      <c r="AD31" s="165">
        <f>Table13232[[#This Row],[TAB]]</f>
        <v>1</v>
      </c>
      <c r="AE31" s="166" t="str">
        <f>Table13232[[#This Row],[Horse]]</f>
        <v>Centennial Park</v>
      </c>
      <c r="AF31" s="169" t="str">
        <f>IF(Table13232[[#This Row],[Dual Listing]]&lt;&gt;1,"",Table13232[[#This Row],[Nat and Combo Bet]])</f>
        <v/>
      </c>
    </row>
    <row r="32" spans="1:32" x14ac:dyDescent="0.25">
      <c r="A32" s="106">
        <v>45675</v>
      </c>
      <c r="B32" s="43">
        <v>0.55555555555555558</v>
      </c>
      <c r="C32" s="107" t="s">
        <v>10</v>
      </c>
      <c r="D32" s="46"/>
      <c r="E32" s="108">
        <v>3</v>
      </c>
      <c r="F32" s="108">
        <v>1</v>
      </c>
      <c r="G32" s="109" t="s">
        <v>357</v>
      </c>
      <c r="H32" s="109"/>
      <c r="I32" s="110"/>
      <c r="J32" s="206" t="s">
        <v>664</v>
      </c>
      <c r="K32" s="44" t="str">
        <f>VLOOKUP(Table13232[[#This Row],[Track]],$C$915:$E$968,2,FALSE)</f>
        <v>Vic</v>
      </c>
      <c r="L32" s="52">
        <v>100</v>
      </c>
      <c r="M32" s="51" t="str">
        <f>IF(Table13232[[#This Row],[Fin]]&lt;&gt;"1st","",Table13232[[#This Row],[Div]]*Table13232[[#This Row],[Lev Bet]])</f>
        <v/>
      </c>
      <c r="N32" s="51">
        <f>IF(Table13232[[#This Row],[Lev Ret]]="",Table13232[[#This Row],[Lev Bet]]*-1,M32-L32)</f>
        <v>-100</v>
      </c>
      <c r="O32" s="205">
        <v>100</v>
      </c>
      <c r="P32" s="205" t="str">
        <f>IF(Table13232[[#This Row],[Fin]]&lt;&gt;"1st","",Table13232[[#This Row],[Div]]*Table13232[[#This Row],[Nat and Combo Bet]])</f>
        <v/>
      </c>
      <c r="Q32" s="205">
        <f>IF(Table13232[[#This Row],[Lev Ret]]="",Table13232[[#This Row],[Nat and Combo Bet]]*-1,P32-O32)</f>
        <v>-100</v>
      </c>
      <c r="R32" s="44">
        <f t="shared" si="0"/>
        <v>1</v>
      </c>
      <c r="S32" s="44" t="str">
        <f>IF(AND(R31=2,R32=1),"",IF(R32=2,(O32+O33)/2,IF(Table13232[[#This Row],[Dual Listing]]=1,Table13232[[#This Row],[Nat and Combo Bet]],11)))</f>
        <v/>
      </c>
      <c r="T32" s="44" t="str">
        <f t="shared" si="1"/>
        <v/>
      </c>
      <c r="U32" s="44" t="str">
        <f t="shared" si="2"/>
        <v/>
      </c>
      <c r="V32" s="44" t="str">
        <f>IF(Table13232[[#This Row],[Date]]&lt;$V$4,"","Live")</f>
        <v/>
      </c>
      <c r="W32" s="44" t="str">
        <f>TEXT(Table13232[[#This Row],[Date]],"DDD")</f>
        <v>Sat</v>
      </c>
      <c r="X32" s="44" t="str">
        <f>PROPER(TRIM(Table13232[[#This Row],[Horse]]))</f>
        <v>Centennial Park</v>
      </c>
      <c r="Y32" s="167">
        <f>Table13232[[#This Row],[Time]]</f>
        <v>0.55555555555555558</v>
      </c>
      <c r="Z32" s="164" t="str">
        <f>LEFT(Table13232[[#This Row],[Track]],3)</f>
        <v>Fle</v>
      </c>
      <c r="AA32" s="164" t="str">
        <f>Table13232[[#This Row],[Algo]]&amp;" "&amp;Table13232[[#This Row],[Nat and Combo Bet]]</f>
        <v>Nat 100</v>
      </c>
      <c r="AB32" s="170">
        <f>Table13232[[#This Row],[AM Odds]]</f>
        <v>0</v>
      </c>
      <c r="AC32" s="165">
        <f>Table13232[[#This Row],[Race]]</f>
        <v>3</v>
      </c>
      <c r="AD32" s="165">
        <f>Table13232[[#This Row],[TAB]]</f>
        <v>1</v>
      </c>
      <c r="AE32" s="166" t="str">
        <f>Table13232[[#This Row],[Horse]]</f>
        <v>Centennial Park</v>
      </c>
      <c r="AF32" s="169">
        <f>IF(Table13232[[#This Row],[Dual Listing]]&lt;&gt;1,"",Table13232[[#This Row],[Nat and Combo Bet]])</f>
        <v>100</v>
      </c>
    </row>
    <row r="33" spans="1:32" x14ac:dyDescent="0.25">
      <c r="A33" s="42">
        <v>45675</v>
      </c>
      <c r="B33" s="43">
        <v>0.57499999999999996</v>
      </c>
      <c r="C33" s="43" t="s">
        <v>12</v>
      </c>
      <c r="D33" s="46"/>
      <c r="E33" s="44">
        <v>2</v>
      </c>
      <c r="F33" s="44">
        <v>7</v>
      </c>
      <c r="G33" s="45" t="s">
        <v>475</v>
      </c>
      <c r="H33" s="45" t="s">
        <v>22</v>
      </c>
      <c r="I33" s="46"/>
      <c r="J33" s="206" t="s">
        <v>664</v>
      </c>
      <c r="K33" s="44" t="str">
        <f>VLOOKUP(Table13232[[#This Row],[Track]],$C$915:$E$968,2,FALSE)</f>
        <v>Qld</v>
      </c>
      <c r="L33" s="48">
        <v>100</v>
      </c>
      <c r="M33" s="44" t="str">
        <f>IF(Table13232[[#This Row],[Fin]]&lt;&gt;"1st","",Table13232[[#This Row],[Div]]*Table13232[[#This Row],[Lev Bet]])</f>
        <v/>
      </c>
      <c r="N33" s="44">
        <f>IF(Table13232[[#This Row],[Lev Ret]]="",Table13232[[#This Row],[Lev Bet]]*-1,M33-L33)</f>
        <v>-100</v>
      </c>
      <c r="O33" s="205">
        <v>100</v>
      </c>
      <c r="P33" s="205" t="str">
        <f>IF(Table13232[[#This Row],[Fin]]&lt;&gt;"1st","",Table13232[[#This Row],[Div]]*Table13232[[#This Row],[Nat and Combo Bet]])</f>
        <v/>
      </c>
      <c r="Q33" s="205">
        <f>IF(Table13232[[#This Row],[Lev Ret]]="",Table13232[[#This Row],[Nat and Combo Bet]]*-1,P33-O33)</f>
        <v>-100</v>
      </c>
      <c r="R33" s="44">
        <f t="shared" si="0"/>
        <v>1</v>
      </c>
      <c r="S33" s="44">
        <f>IF(AND(R32=2,R33=1),"",IF(R33=2,(O33+O34)/2,IF(Table13232[[#This Row],[Dual Listing]]=1,Table13232[[#This Row],[Nat and Combo Bet]],11)))</f>
        <v>100</v>
      </c>
      <c r="T33" s="44" t="str">
        <f t="shared" si="1"/>
        <v/>
      </c>
      <c r="U33" s="44">
        <f t="shared" si="2"/>
        <v>-100</v>
      </c>
      <c r="V33" s="44" t="str">
        <f>IF(Table13232[[#This Row],[Date]]&lt;$V$4,"","Live")</f>
        <v/>
      </c>
      <c r="W33" s="44" t="str">
        <f>TEXT(Table13232[[#This Row],[Date]],"DDD")</f>
        <v>Sat</v>
      </c>
      <c r="X33" s="44" t="str">
        <f>PROPER(TRIM(Table13232[[#This Row],[Horse]]))</f>
        <v>Aldeenaary</v>
      </c>
      <c r="Y33" s="164">
        <f>Table13232[[#This Row],[Time]]</f>
        <v>0.57499999999999996</v>
      </c>
      <c r="Z33" s="164" t="str">
        <f>LEFT(Table13232[[#This Row],[Track]],3)</f>
        <v>Eag</v>
      </c>
      <c r="AA33" s="164" t="str">
        <f>Table13232[[#This Row],[Algo]]&amp;" "&amp;Table13232[[#This Row],[Nat and Combo Bet]]</f>
        <v>Nat 100</v>
      </c>
      <c r="AB33" s="170">
        <f>Table13232[[#This Row],[AM Odds]]</f>
        <v>0</v>
      </c>
      <c r="AC33" s="165">
        <f>Table13232[[#This Row],[Race]]</f>
        <v>2</v>
      </c>
      <c r="AD33" s="165">
        <f>Table13232[[#This Row],[TAB]]</f>
        <v>7</v>
      </c>
      <c r="AE33" s="166" t="str">
        <f>Table13232[[#This Row],[Horse]]</f>
        <v>Aldeenaary</v>
      </c>
      <c r="AF33" s="169">
        <f>IF(Table13232[[#This Row],[Dual Listing]]&lt;&gt;1,"",Table13232[[#This Row],[Nat and Combo Bet]])</f>
        <v>100</v>
      </c>
    </row>
    <row r="34" spans="1:32" x14ac:dyDescent="0.25">
      <c r="A34" s="106">
        <v>45675</v>
      </c>
      <c r="B34" s="43">
        <v>0.57986111111111116</v>
      </c>
      <c r="C34" s="107" t="s">
        <v>10</v>
      </c>
      <c r="D34" s="46"/>
      <c r="E34" s="108">
        <v>4</v>
      </c>
      <c r="F34" s="108">
        <v>5</v>
      </c>
      <c r="G34" s="109" t="s">
        <v>86</v>
      </c>
      <c r="H34" s="109" t="s">
        <v>22</v>
      </c>
      <c r="I34" s="110"/>
      <c r="J34" s="206" t="s">
        <v>665</v>
      </c>
      <c r="K34" s="44" t="str">
        <f>VLOOKUP(Table13232[[#This Row],[Track]],$C$915:$E$968,2,FALSE)</f>
        <v>Vic</v>
      </c>
      <c r="L34" s="52">
        <v>100</v>
      </c>
      <c r="M34" s="51" t="str">
        <f>IF(Table13232[[#This Row],[Fin]]&lt;&gt;"1st","",Table13232[[#This Row],[Div]]*Table13232[[#This Row],[Lev Bet]])</f>
        <v/>
      </c>
      <c r="N34" s="51">
        <f>IF(Table13232[[#This Row],[Lev Ret]]="",Table13232[[#This Row],[Lev Bet]]*-1,M34-L34)</f>
        <v>-100</v>
      </c>
      <c r="O34" s="205">
        <v>200</v>
      </c>
      <c r="P34" s="205" t="str">
        <f>IF(Table13232[[#This Row],[Fin]]&lt;&gt;"1st","",Table13232[[#This Row],[Div]]*Table13232[[#This Row],[Nat and Combo Bet]])</f>
        <v/>
      </c>
      <c r="Q34" s="205">
        <f>IF(Table13232[[#This Row],[Lev Ret]]="",Table13232[[#This Row],[Nat and Combo Bet]]*-1,P34-O34)</f>
        <v>-200</v>
      </c>
      <c r="R34" s="44">
        <f t="shared" si="0"/>
        <v>2</v>
      </c>
      <c r="S34" s="44">
        <f>IF(AND(R33=2,R34=1),"",IF(R34=2,(O34+O35)/2,IF(Table13232[[#This Row],[Dual Listing]]=1,Table13232[[#This Row],[Nat and Combo Bet]],11)))</f>
        <v>200</v>
      </c>
      <c r="T34" s="44" t="str">
        <f t="shared" si="1"/>
        <v/>
      </c>
      <c r="U34" s="44">
        <f t="shared" si="2"/>
        <v>-200</v>
      </c>
      <c r="V34" s="44" t="str">
        <f>IF(Table13232[[#This Row],[Date]]&lt;$V$4,"","Live")</f>
        <v/>
      </c>
      <c r="W34" s="44" t="str">
        <f>TEXT(Table13232[[#This Row],[Date]],"DDD")</f>
        <v>Sat</v>
      </c>
      <c r="X34" s="44" t="str">
        <f>PROPER(TRIM(Table13232[[#This Row],[Horse]]))</f>
        <v>Samangu</v>
      </c>
      <c r="Y34" s="167">
        <f>Table13232[[#This Row],[Time]]</f>
        <v>0.57986111111111116</v>
      </c>
      <c r="Z34" s="164" t="str">
        <f>LEFT(Table13232[[#This Row],[Track]],3)</f>
        <v>Fle</v>
      </c>
      <c r="AA34" s="164" t="str">
        <f>Table13232[[#This Row],[Algo]]&amp;" "&amp;Table13232[[#This Row],[Nat and Combo Bet]]</f>
        <v>E-C  200</v>
      </c>
      <c r="AB34" s="170">
        <f>Table13232[[#This Row],[AM Odds]]</f>
        <v>0</v>
      </c>
      <c r="AC34" s="165">
        <f>Table13232[[#This Row],[Race]]</f>
        <v>4</v>
      </c>
      <c r="AD34" s="165">
        <f>Table13232[[#This Row],[TAB]]</f>
        <v>5</v>
      </c>
      <c r="AE34" s="166" t="str">
        <f>Table13232[[#This Row],[Horse]]</f>
        <v>Samangu</v>
      </c>
      <c r="AF34" s="169" t="str">
        <f>IF(Table13232[[#This Row],[Dual Listing]]&lt;&gt;1,"",Table13232[[#This Row],[Nat and Combo Bet]])</f>
        <v/>
      </c>
    </row>
    <row r="35" spans="1:32" x14ac:dyDescent="0.25">
      <c r="A35" s="106">
        <v>45675</v>
      </c>
      <c r="B35" s="43">
        <v>0.57986111111111116</v>
      </c>
      <c r="C35" s="107" t="s">
        <v>10</v>
      </c>
      <c r="D35" s="46"/>
      <c r="E35" s="108">
        <v>4</v>
      </c>
      <c r="F35" s="108">
        <v>5</v>
      </c>
      <c r="G35" s="109" t="s">
        <v>86</v>
      </c>
      <c r="H35" s="109" t="s">
        <v>22</v>
      </c>
      <c r="I35" s="110"/>
      <c r="J35" s="206" t="s">
        <v>664</v>
      </c>
      <c r="K35" s="44" t="str">
        <f>VLOOKUP(Table13232[[#This Row],[Track]],$C$915:$E$968,2,FALSE)</f>
        <v>Vic</v>
      </c>
      <c r="L35" s="52">
        <v>100</v>
      </c>
      <c r="M35" s="51" t="str">
        <f>IF(Table13232[[#This Row],[Fin]]&lt;&gt;"1st","",Table13232[[#This Row],[Div]]*Table13232[[#This Row],[Lev Bet]])</f>
        <v/>
      </c>
      <c r="N35" s="51">
        <f>IF(Table13232[[#This Row],[Lev Ret]]="",Table13232[[#This Row],[Lev Bet]]*-1,M35-L35)</f>
        <v>-100</v>
      </c>
      <c r="O35" s="205">
        <v>200</v>
      </c>
      <c r="P35" s="205" t="str">
        <f>IF(Table13232[[#This Row],[Fin]]&lt;&gt;"1st","",Table13232[[#This Row],[Div]]*Table13232[[#This Row],[Nat and Combo Bet]])</f>
        <v/>
      </c>
      <c r="Q35" s="205">
        <f>IF(Table13232[[#This Row],[Lev Ret]]="",Table13232[[#This Row],[Nat and Combo Bet]]*-1,P35-O35)</f>
        <v>-200</v>
      </c>
      <c r="R35" s="44">
        <f t="shared" si="0"/>
        <v>1</v>
      </c>
      <c r="S35" s="44" t="str">
        <f>IF(AND(R34=2,R35=1),"",IF(R35=2,(O35+O36)/2,IF(Table13232[[#This Row],[Dual Listing]]=1,Table13232[[#This Row],[Nat and Combo Bet]],11)))</f>
        <v/>
      </c>
      <c r="T35" s="44" t="str">
        <f t="shared" si="1"/>
        <v/>
      </c>
      <c r="U35" s="44" t="str">
        <f t="shared" si="2"/>
        <v/>
      </c>
      <c r="V35" s="44" t="str">
        <f>IF(Table13232[[#This Row],[Date]]&lt;$V$4,"","Live")</f>
        <v/>
      </c>
      <c r="W35" s="44" t="str">
        <f>TEXT(Table13232[[#This Row],[Date]],"DDD")</f>
        <v>Sat</v>
      </c>
      <c r="X35" s="44" t="str">
        <f>PROPER(TRIM(Table13232[[#This Row],[Horse]]))</f>
        <v>Samangu</v>
      </c>
      <c r="Y35" s="167">
        <f>Table13232[[#This Row],[Time]]</f>
        <v>0.57986111111111116</v>
      </c>
      <c r="Z35" s="164" t="str">
        <f>LEFT(Table13232[[#This Row],[Track]],3)</f>
        <v>Fle</v>
      </c>
      <c r="AA35" s="164" t="str">
        <f>Table13232[[#This Row],[Algo]]&amp;" "&amp;Table13232[[#This Row],[Nat and Combo Bet]]</f>
        <v>Nat 200</v>
      </c>
      <c r="AB35" s="170">
        <f>Table13232[[#This Row],[AM Odds]]</f>
        <v>0</v>
      </c>
      <c r="AC35" s="165">
        <f>Table13232[[#This Row],[Race]]</f>
        <v>4</v>
      </c>
      <c r="AD35" s="165">
        <f>Table13232[[#This Row],[TAB]]</f>
        <v>5</v>
      </c>
      <c r="AE35" s="166" t="str">
        <f>Table13232[[#This Row],[Horse]]</f>
        <v>Samangu</v>
      </c>
      <c r="AF35" s="169">
        <f>IF(Table13232[[#This Row],[Dual Listing]]&lt;&gt;1,"",Table13232[[#This Row],[Nat and Combo Bet]])</f>
        <v>200</v>
      </c>
    </row>
    <row r="36" spans="1:32" x14ac:dyDescent="0.25">
      <c r="A36" s="42">
        <v>45675</v>
      </c>
      <c r="B36" s="43">
        <v>0.61805555555555558</v>
      </c>
      <c r="C36" s="43" t="s">
        <v>11</v>
      </c>
      <c r="D36" s="46"/>
      <c r="E36" s="44">
        <v>5</v>
      </c>
      <c r="F36" s="44">
        <v>5</v>
      </c>
      <c r="G36" s="45" t="s">
        <v>358</v>
      </c>
      <c r="H36" s="45" t="s">
        <v>21</v>
      </c>
      <c r="I36" s="46">
        <v>5</v>
      </c>
      <c r="J36" s="206" t="s">
        <v>665</v>
      </c>
      <c r="K36" s="44" t="str">
        <f>VLOOKUP(Table13232[[#This Row],[Track]],$C$915:$E$968,2,FALSE)</f>
        <v>NSW</v>
      </c>
      <c r="L36" s="48">
        <v>100</v>
      </c>
      <c r="M36" s="44">
        <f>IF(Table13232[[#This Row],[Fin]]&lt;&gt;"1st","",Table13232[[#This Row],[Div]]*Table13232[[#This Row],[Lev Bet]])</f>
        <v>500</v>
      </c>
      <c r="N36" s="44">
        <f>IF(Table13232[[#This Row],[Lev Ret]]="",Table13232[[#This Row],[Lev Bet]]*-1,M36-L36)</f>
        <v>400</v>
      </c>
      <c r="O36" s="205">
        <v>100</v>
      </c>
      <c r="P36" s="205">
        <f>IF(Table13232[[#This Row],[Fin]]&lt;&gt;"1st","",Table13232[[#This Row],[Div]]*Table13232[[#This Row],[Nat and Combo Bet]])</f>
        <v>500</v>
      </c>
      <c r="Q36" s="205">
        <f>IF(Table13232[[#This Row],[Lev Ret]]="",Table13232[[#This Row],[Nat and Combo Bet]]*-1,P36-O36)</f>
        <v>400</v>
      </c>
      <c r="R36" s="44">
        <f t="shared" si="0"/>
        <v>1</v>
      </c>
      <c r="S36" s="44">
        <f>IF(AND(R35=2,R36=1),"",IF(R36=2,(O36+O37)/2,IF(Table13232[[#This Row],[Dual Listing]]=1,Table13232[[#This Row],[Nat and Combo Bet]],11)))</f>
        <v>100</v>
      </c>
      <c r="T36" s="44">
        <f t="shared" si="1"/>
        <v>500</v>
      </c>
      <c r="U36" s="44">
        <f t="shared" si="2"/>
        <v>400</v>
      </c>
      <c r="V36" s="44" t="str">
        <f>IF(Table13232[[#This Row],[Date]]&lt;$V$4,"","Live")</f>
        <v/>
      </c>
      <c r="W36" s="44" t="str">
        <f>TEXT(Table13232[[#This Row],[Date]],"DDD")</f>
        <v>Sat</v>
      </c>
      <c r="X36" s="44" t="str">
        <f>PROPER(TRIM(Table13232[[#This Row],[Horse]]))</f>
        <v>Tajanis</v>
      </c>
      <c r="Y36" s="164">
        <f>Table13232[[#This Row],[Time]]</f>
        <v>0.61805555555555558</v>
      </c>
      <c r="Z36" s="164" t="str">
        <f>LEFT(Table13232[[#This Row],[Track]],3)</f>
        <v>Ros</v>
      </c>
      <c r="AA36" s="164" t="str">
        <f>Table13232[[#This Row],[Algo]]&amp;" "&amp;Table13232[[#This Row],[Nat and Combo Bet]]</f>
        <v>E-C  100</v>
      </c>
      <c r="AB36" s="170">
        <f>Table13232[[#This Row],[AM Odds]]</f>
        <v>0</v>
      </c>
      <c r="AC36" s="165">
        <f>Table13232[[#This Row],[Race]]</f>
        <v>5</v>
      </c>
      <c r="AD36" s="165">
        <f>Table13232[[#This Row],[TAB]]</f>
        <v>5</v>
      </c>
      <c r="AE36" s="166" t="str">
        <f>Table13232[[#This Row],[Horse]]</f>
        <v>Tajanis</v>
      </c>
      <c r="AF36" s="169">
        <f>IF(Table13232[[#This Row],[Dual Listing]]&lt;&gt;1,"",Table13232[[#This Row],[Nat and Combo Bet]])</f>
        <v>100</v>
      </c>
    </row>
    <row r="37" spans="1:32" x14ac:dyDescent="0.25">
      <c r="A37" s="42">
        <v>45675</v>
      </c>
      <c r="B37" s="43">
        <v>0.62361111111111112</v>
      </c>
      <c r="C37" s="43" t="s">
        <v>12</v>
      </c>
      <c r="D37" s="46"/>
      <c r="E37" s="44">
        <v>4</v>
      </c>
      <c r="F37" s="44">
        <v>11</v>
      </c>
      <c r="G37" s="45" t="s">
        <v>476</v>
      </c>
      <c r="H37" s="45"/>
      <c r="I37" s="46"/>
      <c r="J37" s="206" t="s">
        <v>664</v>
      </c>
      <c r="K37" s="44" t="str">
        <f>VLOOKUP(Table13232[[#This Row],[Track]],$C$915:$E$968,2,FALSE)</f>
        <v>Qld</v>
      </c>
      <c r="L37" s="48">
        <v>100</v>
      </c>
      <c r="M37" s="44" t="str">
        <f>IF(Table13232[[#This Row],[Fin]]&lt;&gt;"1st","",Table13232[[#This Row],[Div]]*Table13232[[#This Row],[Lev Bet]])</f>
        <v/>
      </c>
      <c r="N37" s="44">
        <f>IF(Table13232[[#This Row],[Lev Ret]]="",Table13232[[#This Row],[Lev Bet]]*-1,M37-L37)</f>
        <v>-100</v>
      </c>
      <c r="O37" s="205">
        <v>100</v>
      </c>
      <c r="P37" s="205" t="str">
        <f>IF(Table13232[[#This Row],[Fin]]&lt;&gt;"1st","",Table13232[[#This Row],[Div]]*Table13232[[#This Row],[Nat and Combo Bet]])</f>
        <v/>
      </c>
      <c r="Q37" s="205">
        <f>IF(Table13232[[#This Row],[Lev Ret]]="",Table13232[[#This Row],[Nat and Combo Bet]]*-1,P37-O37)</f>
        <v>-100</v>
      </c>
      <c r="R37" s="44">
        <f t="shared" si="0"/>
        <v>1</v>
      </c>
      <c r="S37" s="44">
        <f>IF(AND(R36=2,R37=1),"",IF(R37=2,(O37+O38)/2,IF(Table13232[[#This Row],[Dual Listing]]=1,Table13232[[#This Row],[Nat and Combo Bet]],11)))</f>
        <v>100</v>
      </c>
      <c r="T37" s="44" t="str">
        <f t="shared" si="1"/>
        <v/>
      </c>
      <c r="U37" s="44">
        <f t="shared" si="2"/>
        <v>-100</v>
      </c>
      <c r="V37" s="44" t="str">
        <f>IF(Table13232[[#This Row],[Date]]&lt;$V$4,"","Live")</f>
        <v/>
      </c>
      <c r="W37" s="44" t="str">
        <f>TEXT(Table13232[[#This Row],[Date]],"DDD")</f>
        <v>Sat</v>
      </c>
      <c r="X37" s="44" t="str">
        <f>PROPER(TRIM(Table13232[[#This Row],[Horse]]))</f>
        <v>Koruto</v>
      </c>
      <c r="Y37" s="164">
        <f>Table13232[[#This Row],[Time]]</f>
        <v>0.62361111111111112</v>
      </c>
      <c r="Z37" s="164" t="str">
        <f>LEFT(Table13232[[#This Row],[Track]],3)</f>
        <v>Eag</v>
      </c>
      <c r="AA37" s="164" t="str">
        <f>Table13232[[#This Row],[Algo]]&amp;" "&amp;Table13232[[#This Row],[Nat and Combo Bet]]</f>
        <v>Nat 100</v>
      </c>
      <c r="AB37" s="170">
        <f>Table13232[[#This Row],[AM Odds]]</f>
        <v>0</v>
      </c>
      <c r="AC37" s="165">
        <f>Table13232[[#This Row],[Race]]</f>
        <v>4</v>
      </c>
      <c r="AD37" s="165">
        <f>Table13232[[#This Row],[TAB]]</f>
        <v>11</v>
      </c>
      <c r="AE37" s="166" t="str">
        <f>Table13232[[#This Row],[Horse]]</f>
        <v>Koruto</v>
      </c>
      <c r="AF37" s="169">
        <f>IF(Table13232[[#This Row],[Dual Listing]]&lt;&gt;1,"",Table13232[[#This Row],[Nat and Combo Bet]])</f>
        <v>100</v>
      </c>
    </row>
    <row r="38" spans="1:32" x14ac:dyDescent="0.25">
      <c r="A38" s="42">
        <v>45675</v>
      </c>
      <c r="B38" s="43">
        <v>0.62847222222222221</v>
      </c>
      <c r="C38" s="43" t="s">
        <v>10</v>
      </c>
      <c r="D38" s="46"/>
      <c r="E38" s="44">
        <v>6</v>
      </c>
      <c r="F38" s="44">
        <v>4</v>
      </c>
      <c r="G38" s="45" t="s">
        <v>321</v>
      </c>
      <c r="H38" s="45" t="s">
        <v>21</v>
      </c>
      <c r="I38" s="46">
        <v>3.3</v>
      </c>
      <c r="J38" s="206" t="s">
        <v>664</v>
      </c>
      <c r="K38" s="44" t="str">
        <f>VLOOKUP(Table13232[[#This Row],[Track]],$C$915:$E$968,2,FALSE)</f>
        <v>Vic</v>
      </c>
      <c r="L38" s="48">
        <v>100</v>
      </c>
      <c r="M38" s="44">
        <f>IF(Table13232[[#This Row],[Fin]]&lt;&gt;"1st","",Table13232[[#This Row],[Div]]*Table13232[[#This Row],[Lev Bet]])</f>
        <v>330</v>
      </c>
      <c r="N38" s="44">
        <f>IF(Table13232[[#This Row],[Lev Ret]]="",Table13232[[#This Row],[Lev Bet]]*-1,M38-L38)</f>
        <v>230</v>
      </c>
      <c r="O38" s="205">
        <v>200</v>
      </c>
      <c r="P38" s="205">
        <f>IF(Table13232[[#This Row],[Fin]]&lt;&gt;"1st","",Table13232[[#This Row],[Div]]*Table13232[[#This Row],[Nat and Combo Bet]])</f>
        <v>660</v>
      </c>
      <c r="Q38" s="205">
        <f>IF(Table13232[[#This Row],[Lev Ret]]="",Table13232[[#This Row],[Nat and Combo Bet]]*-1,P38-O38)</f>
        <v>460</v>
      </c>
      <c r="R38" s="44">
        <f t="shared" si="0"/>
        <v>1</v>
      </c>
      <c r="S38" s="44">
        <f>IF(AND(R37=2,R38=1),"",IF(R38=2,(O38+O39)/2,IF(Table13232[[#This Row],[Dual Listing]]=1,Table13232[[#This Row],[Nat and Combo Bet]],11)))</f>
        <v>200</v>
      </c>
      <c r="T38" s="44">
        <f t="shared" si="1"/>
        <v>660</v>
      </c>
      <c r="U38" s="44">
        <f t="shared" si="2"/>
        <v>460</v>
      </c>
      <c r="V38" s="44" t="str">
        <f>IF(Table13232[[#This Row],[Date]]&lt;$V$4,"","Live")</f>
        <v/>
      </c>
      <c r="W38" s="44" t="str">
        <f>TEXT(Table13232[[#This Row],[Date]],"DDD")</f>
        <v>Sat</v>
      </c>
      <c r="X38" s="44" t="str">
        <f>PROPER(TRIM(Table13232[[#This Row],[Horse]]))</f>
        <v>Major Share</v>
      </c>
      <c r="Y38" s="164">
        <f>Table13232[[#This Row],[Time]]</f>
        <v>0.62847222222222221</v>
      </c>
      <c r="Z38" s="164" t="str">
        <f>LEFT(Table13232[[#This Row],[Track]],3)</f>
        <v>Fle</v>
      </c>
      <c r="AA38" s="164" t="str">
        <f>Table13232[[#This Row],[Algo]]&amp;" "&amp;Table13232[[#This Row],[Nat and Combo Bet]]</f>
        <v>Nat 200</v>
      </c>
      <c r="AB38" s="170">
        <f>Table13232[[#This Row],[AM Odds]]</f>
        <v>0</v>
      </c>
      <c r="AC38" s="165">
        <f>Table13232[[#This Row],[Race]]</f>
        <v>6</v>
      </c>
      <c r="AD38" s="165">
        <f>Table13232[[#This Row],[TAB]]</f>
        <v>4</v>
      </c>
      <c r="AE38" s="166" t="str">
        <f>Table13232[[#This Row],[Horse]]</f>
        <v>Major Share</v>
      </c>
      <c r="AF38" s="169">
        <f>IF(Table13232[[#This Row],[Dual Listing]]&lt;&gt;1,"",Table13232[[#This Row],[Nat and Combo Bet]])</f>
        <v>200</v>
      </c>
    </row>
    <row r="39" spans="1:32" x14ac:dyDescent="0.25">
      <c r="A39" s="42">
        <v>45675</v>
      </c>
      <c r="B39" s="43">
        <v>0.65277777777777779</v>
      </c>
      <c r="C39" s="43" t="s">
        <v>10</v>
      </c>
      <c r="D39" s="46"/>
      <c r="E39" s="44">
        <v>7</v>
      </c>
      <c r="F39" s="44">
        <v>4</v>
      </c>
      <c r="G39" s="45" t="s">
        <v>477</v>
      </c>
      <c r="H39" s="45"/>
      <c r="I39" s="46"/>
      <c r="J39" s="206" t="s">
        <v>664</v>
      </c>
      <c r="K39" s="44" t="str">
        <f>VLOOKUP(Table13232[[#This Row],[Track]],$C$915:$E$968,2,FALSE)</f>
        <v>Vic</v>
      </c>
      <c r="L39" s="48">
        <v>100</v>
      </c>
      <c r="M39" s="44" t="str">
        <f>IF(Table13232[[#This Row],[Fin]]&lt;&gt;"1st","",Table13232[[#This Row],[Div]]*Table13232[[#This Row],[Lev Bet]])</f>
        <v/>
      </c>
      <c r="N39" s="44">
        <f>IF(Table13232[[#This Row],[Lev Ret]]="",Table13232[[#This Row],[Lev Bet]]*-1,M39-L39)</f>
        <v>-100</v>
      </c>
      <c r="O39" s="205">
        <v>100</v>
      </c>
      <c r="P39" s="205" t="str">
        <f>IF(Table13232[[#This Row],[Fin]]&lt;&gt;"1st","",Table13232[[#This Row],[Div]]*Table13232[[#This Row],[Nat and Combo Bet]])</f>
        <v/>
      </c>
      <c r="Q39" s="205">
        <f>IF(Table13232[[#This Row],[Lev Ret]]="",Table13232[[#This Row],[Nat and Combo Bet]]*-1,P39-O39)</f>
        <v>-100</v>
      </c>
      <c r="R39" s="44">
        <f t="shared" si="0"/>
        <v>1</v>
      </c>
      <c r="S39" s="44">
        <f>IF(AND(R38=2,R39=1),"",IF(R39=2,(O39+O40)/2,IF(Table13232[[#This Row],[Dual Listing]]=1,Table13232[[#This Row],[Nat and Combo Bet]],11)))</f>
        <v>100</v>
      </c>
      <c r="T39" s="44" t="str">
        <f t="shared" si="1"/>
        <v/>
      </c>
      <c r="U39" s="44">
        <f t="shared" si="2"/>
        <v>-100</v>
      </c>
      <c r="V39" s="44" t="str">
        <f>IF(Table13232[[#This Row],[Date]]&lt;$V$4,"","Live")</f>
        <v/>
      </c>
      <c r="W39" s="44" t="str">
        <f>TEXT(Table13232[[#This Row],[Date]],"DDD")</f>
        <v>Sat</v>
      </c>
      <c r="X39" s="44" t="str">
        <f>PROPER(TRIM(Table13232[[#This Row],[Horse]]))</f>
        <v>Miss Cotoletta</v>
      </c>
      <c r="Y39" s="164">
        <f>Table13232[[#This Row],[Time]]</f>
        <v>0.65277777777777779</v>
      </c>
      <c r="Z39" s="164" t="str">
        <f>LEFT(Table13232[[#This Row],[Track]],3)</f>
        <v>Fle</v>
      </c>
      <c r="AA39" s="164" t="str">
        <f>Table13232[[#This Row],[Algo]]&amp;" "&amp;Table13232[[#This Row],[Nat and Combo Bet]]</f>
        <v>Nat 100</v>
      </c>
      <c r="AB39" s="170">
        <f>Table13232[[#This Row],[AM Odds]]</f>
        <v>0</v>
      </c>
      <c r="AC39" s="165">
        <f>Table13232[[#This Row],[Race]]</f>
        <v>7</v>
      </c>
      <c r="AD39" s="165">
        <f>Table13232[[#This Row],[TAB]]</f>
        <v>4</v>
      </c>
      <c r="AE39" s="166" t="str">
        <f>Table13232[[#This Row],[Horse]]</f>
        <v>Miss Cotoletta</v>
      </c>
      <c r="AF39" s="169">
        <f>IF(Table13232[[#This Row],[Dual Listing]]&lt;&gt;1,"",Table13232[[#This Row],[Nat and Combo Bet]])</f>
        <v>100</v>
      </c>
    </row>
    <row r="40" spans="1:32" x14ac:dyDescent="0.25">
      <c r="A40" s="42">
        <v>45675</v>
      </c>
      <c r="B40" s="43">
        <v>0.66666666666666663</v>
      </c>
      <c r="C40" s="43" t="s">
        <v>11</v>
      </c>
      <c r="D40" s="46"/>
      <c r="E40" s="44">
        <v>7</v>
      </c>
      <c r="F40" s="44">
        <v>1</v>
      </c>
      <c r="G40" s="45" t="s">
        <v>359</v>
      </c>
      <c r="H40" s="45" t="s">
        <v>21</v>
      </c>
      <c r="I40" s="46">
        <v>3.1</v>
      </c>
      <c r="J40" s="206" t="s">
        <v>665</v>
      </c>
      <c r="K40" s="44" t="str">
        <f>VLOOKUP(Table13232[[#This Row],[Track]],$C$915:$E$968,2,FALSE)</f>
        <v>NSW</v>
      </c>
      <c r="L40" s="48">
        <v>100</v>
      </c>
      <c r="M40" s="44">
        <f>IF(Table13232[[#This Row],[Fin]]&lt;&gt;"1st","",Table13232[[#This Row],[Div]]*Table13232[[#This Row],[Lev Bet]])</f>
        <v>310</v>
      </c>
      <c r="N40" s="44">
        <f>IF(Table13232[[#This Row],[Lev Ret]]="",Table13232[[#This Row],[Lev Bet]]*-1,M40-L40)</f>
        <v>210</v>
      </c>
      <c r="O40" s="205">
        <v>200</v>
      </c>
      <c r="P40" s="205">
        <f>IF(Table13232[[#This Row],[Fin]]&lt;&gt;"1st","",Table13232[[#This Row],[Div]]*Table13232[[#This Row],[Nat and Combo Bet]])</f>
        <v>620</v>
      </c>
      <c r="Q40" s="205">
        <f>IF(Table13232[[#This Row],[Lev Ret]]="",Table13232[[#This Row],[Nat and Combo Bet]]*-1,P40-O40)</f>
        <v>420</v>
      </c>
      <c r="R40" s="44">
        <f t="shared" si="0"/>
        <v>1</v>
      </c>
      <c r="S40" s="44">
        <f>IF(AND(R39=2,R40=1),"",IF(R40=2,(O40+O41)/2,IF(Table13232[[#This Row],[Dual Listing]]=1,Table13232[[#This Row],[Nat and Combo Bet]],11)))</f>
        <v>200</v>
      </c>
      <c r="T40" s="44">
        <f t="shared" si="1"/>
        <v>620</v>
      </c>
      <c r="U40" s="44">
        <f t="shared" si="2"/>
        <v>420</v>
      </c>
      <c r="V40" s="44" t="str">
        <f>IF(Table13232[[#This Row],[Date]]&lt;$V$4,"","Live")</f>
        <v/>
      </c>
      <c r="W40" s="44" t="str">
        <f>TEXT(Table13232[[#This Row],[Date]],"DDD")</f>
        <v>Sat</v>
      </c>
      <c r="X40" s="44" t="str">
        <f>PROPER(TRIM(Table13232[[#This Row],[Horse]]))</f>
        <v>Osipenko</v>
      </c>
      <c r="Y40" s="164">
        <f>Table13232[[#This Row],[Time]]</f>
        <v>0.66666666666666663</v>
      </c>
      <c r="Z40" s="164" t="str">
        <f>LEFT(Table13232[[#This Row],[Track]],3)</f>
        <v>Ros</v>
      </c>
      <c r="AA40" s="164" t="str">
        <f>Table13232[[#This Row],[Algo]]&amp;" "&amp;Table13232[[#This Row],[Nat and Combo Bet]]</f>
        <v>E-C  200</v>
      </c>
      <c r="AB40" s="170">
        <f>Table13232[[#This Row],[AM Odds]]</f>
        <v>0</v>
      </c>
      <c r="AC40" s="165">
        <f>Table13232[[#This Row],[Race]]</f>
        <v>7</v>
      </c>
      <c r="AD40" s="165">
        <f>Table13232[[#This Row],[TAB]]</f>
        <v>1</v>
      </c>
      <c r="AE40" s="166" t="str">
        <f>Table13232[[#This Row],[Horse]]</f>
        <v>Osipenko</v>
      </c>
      <c r="AF40" s="169">
        <f>IF(Table13232[[#This Row],[Dual Listing]]&lt;&gt;1,"",Table13232[[#This Row],[Nat and Combo Bet]])</f>
        <v>200</v>
      </c>
    </row>
    <row r="41" spans="1:32" x14ac:dyDescent="0.25">
      <c r="A41" s="42">
        <v>45675</v>
      </c>
      <c r="B41" s="43">
        <v>0.69097222222222221</v>
      </c>
      <c r="C41" s="43" t="s">
        <v>11</v>
      </c>
      <c r="D41" s="46"/>
      <c r="E41" s="44">
        <v>8</v>
      </c>
      <c r="F41" s="44">
        <v>5</v>
      </c>
      <c r="G41" s="45" t="s">
        <v>360</v>
      </c>
      <c r="H41" s="45" t="s">
        <v>22</v>
      </c>
      <c r="I41" s="46"/>
      <c r="J41" s="206" t="s">
        <v>665</v>
      </c>
      <c r="K41" s="44" t="str">
        <f>VLOOKUP(Table13232[[#This Row],[Track]],$C$915:$E$968,2,FALSE)</f>
        <v>NSW</v>
      </c>
      <c r="L41" s="48">
        <v>100</v>
      </c>
      <c r="M41" s="44" t="str">
        <f>IF(Table13232[[#This Row],[Fin]]&lt;&gt;"1st","",Table13232[[#This Row],[Div]]*Table13232[[#This Row],[Lev Bet]])</f>
        <v/>
      </c>
      <c r="N41" s="44">
        <f>IF(Table13232[[#This Row],[Lev Ret]]="",Table13232[[#This Row],[Lev Bet]]*-1,M41-L41)</f>
        <v>-100</v>
      </c>
      <c r="O41" s="205">
        <v>140</v>
      </c>
      <c r="P41" s="205" t="str">
        <f>IF(Table13232[[#This Row],[Fin]]&lt;&gt;"1st","",Table13232[[#This Row],[Div]]*Table13232[[#This Row],[Nat and Combo Bet]])</f>
        <v/>
      </c>
      <c r="Q41" s="205">
        <f>IF(Table13232[[#This Row],[Lev Ret]]="",Table13232[[#This Row],[Nat and Combo Bet]]*-1,P41-O41)</f>
        <v>-140</v>
      </c>
      <c r="R41" s="44">
        <f t="shared" si="0"/>
        <v>1</v>
      </c>
      <c r="S41" s="44">
        <f>IF(AND(R40=2,R41=1),"",IF(R41=2,(O41+O42)/2,IF(Table13232[[#This Row],[Dual Listing]]=1,Table13232[[#This Row],[Nat and Combo Bet]],11)))</f>
        <v>140</v>
      </c>
      <c r="T41" s="44" t="str">
        <f t="shared" si="1"/>
        <v/>
      </c>
      <c r="U41" s="44">
        <f t="shared" si="2"/>
        <v>-140</v>
      </c>
      <c r="V41" s="44" t="str">
        <f>IF(Table13232[[#This Row],[Date]]&lt;$V$4,"","Live")</f>
        <v/>
      </c>
      <c r="W41" s="44" t="str">
        <f>TEXT(Table13232[[#This Row],[Date]],"DDD")</f>
        <v>Sat</v>
      </c>
      <c r="X41" s="44" t="str">
        <f>PROPER(TRIM(Table13232[[#This Row],[Horse]]))</f>
        <v>Cigar Flick</v>
      </c>
      <c r="Y41" s="164">
        <f>Table13232[[#This Row],[Time]]</f>
        <v>0.69097222222222221</v>
      </c>
      <c r="Z41" s="164" t="str">
        <f>LEFT(Table13232[[#This Row],[Track]],3)</f>
        <v>Ros</v>
      </c>
      <c r="AA41" s="164" t="str">
        <f>Table13232[[#This Row],[Algo]]&amp;" "&amp;Table13232[[#This Row],[Nat and Combo Bet]]</f>
        <v>E-C  140</v>
      </c>
      <c r="AB41" s="170">
        <f>Table13232[[#This Row],[AM Odds]]</f>
        <v>0</v>
      </c>
      <c r="AC41" s="165">
        <f>Table13232[[#This Row],[Race]]</f>
        <v>8</v>
      </c>
      <c r="AD41" s="165">
        <f>Table13232[[#This Row],[TAB]]</f>
        <v>5</v>
      </c>
      <c r="AE41" s="166" t="str">
        <f>Table13232[[#This Row],[Horse]]</f>
        <v>Cigar Flick</v>
      </c>
      <c r="AF41" s="169">
        <f>IF(Table13232[[#This Row],[Dual Listing]]&lt;&gt;1,"",Table13232[[#This Row],[Nat and Combo Bet]])</f>
        <v>140</v>
      </c>
    </row>
    <row r="42" spans="1:32" x14ac:dyDescent="0.25">
      <c r="A42" s="42">
        <v>45675</v>
      </c>
      <c r="B42" s="43">
        <v>0.70486111111111116</v>
      </c>
      <c r="C42" s="43" t="s">
        <v>10</v>
      </c>
      <c r="D42" s="46"/>
      <c r="E42" s="44">
        <v>9</v>
      </c>
      <c r="F42" s="44">
        <v>7</v>
      </c>
      <c r="G42" s="45" t="s">
        <v>361</v>
      </c>
      <c r="H42" s="45"/>
      <c r="I42" s="46"/>
      <c r="J42" s="206" t="s">
        <v>665</v>
      </c>
      <c r="K42" s="44" t="str">
        <f>VLOOKUP(Table13232[[#This Row],[Track]],$C$915:$E$968,2,FALSE)</f>
        <v>Vic</v>
      </c>
      <c r="L42" s="48">
        <v>100</v>
      </c>
      <c r="M42" s="44" t="str">
        <f>IF(Table13232[[#This Row],[Fin]]&lt;&gt;"1st","",Table13232[[#This Row],[Div]]*Table13232[[#This Row],[Lev Bet]])</f>
        <v/>
      </c>
      <c r="N42" s="44">
        <f>IF(Table13232[[#This Row],[Lev Ret]]="",Table13232[[#This Row],[Lev Bet]]*-1,M42-L42)</f>
        <v>-100</v>
      </c>
      <c r="O42" s="205">
        <v>50</v>
      </c>
      <c r="P42" s="205" t="str">
        <f>IF(Table13232[[#This Row],[Fin]]&lt;&gt;"1st","",Table13232[[#This Row],[Div]]*Table13232[[#This Row],[Nat and Combo Bet]])</f>
        <v/>
      </c>
      <c r="Q42" s="205">
        <f>IF(Table13232[[#This Row],[Lev Ret]]="",Table13232[[#This Row],[Nat and Combo Bet]]*-1,P42-O42)</f>
        <v>-50</v>
      </c>
      <c r="R42" s="44">
        <f t="shared" si="0"/>
        <v>1</v>
      </c>
      <c r="S42" s="44">
        <f>IF(AND(R41=2,R42=1),"",IF(R42=2,(O42+O43)/2,IF(Table13232[[#This Row],[Dual Listing]]=1,Table13232[[#This Row],[Nat and Combo Bet]],11)))</f>
        <v>50</v>
      </c>
      <c r="T42" s="44" t="str">
        <f t="shared" si="1"/>
        <v/>
      </c>
      <c r="U42" s="44">
        <f t="shared" si="2"/>
        <v>-50</v>
      </c>
      <c r="V42" s="44" t="str">
        <f>IF(Table13232[[#This Row],[Date]]&lt;$V$4,"","Live")</f>
        <v/>
      </c>
      <c r="W42" s="44" t="str">
        <f>TEXT(Table13232[[#This Row],[Date]],"DDD")</f>
        <v>Sat</v>
      </c>
      <c r="X42" s="44" t="str">
        <f>PROPER(TRIM(Table13232[[#This Row],[Horse]]))</f>
        <v>Brazen Lady</v>
      </c>
      <c r="Y42" s="164">
        <f>Table13232[[#This Row],[Time]]</f>
        <v>0.70486111111111116</v>
      </c>
      <c r="Z42" s="164" t="str">
        <f>LEFT(Table13232[[#This Row],[Track]],3)</f>
        <v>Fle</v>
      </c>
      <c r="AA42" s="164" t="str">
        <f>Table13232[[#This Row],[Algo]]&amp;" "&amp;Table13232[[#This Row],[Nat and Combo Bet]]</f>
        <v>E-C  50</v>
      </c>
      <c r="AB42" s="170">
        <f>Table13232[[#This Row],[AM Odds]]</f>
        <v>0</v>
      </c>
      <c r="AC42" s="165">
        <f>Table13232[[#This Row],[Race]]</f>
        <v>9</v>
      </c>
      <c r="AD42" s="165">
        <f>Table13232[[#This Row],[TAB]]</f>
        <v>7</v>
      </c>
      <c r="AE42" s="166" t="str">
        <f>Table13232[[#This Row],[Horse]]</f>
        <v>Brazen Lady</v>
      </c>
      <c r="AF42" s="169">
        <f>IF(Table13232[[#This Row],[Dual Listing]]&lt;&gt;1,"",Table13232[[#This Row],[Nat and Combo Bet]])</f>
        <v>50</v>
      </c>
    </row>
    <row r="43" spans="1:32" x14ac:dyDescent="0.25">
      <c r="A43" s="42">
        <v>45675</v>
      </c>
      <c r="B43" s="43">
        <v>0.70486111111111116</v>
      </c>
      <c r="C43" s="43" t="s">
        <v>10</v>
      </c>
      <c r="D43" s="46"/>
      <c r="E43" s="44">
        <v>9</v>
      </c>
      <c r="F43" s="44">
        <v>8</v>
      </c>
      <c r="G43" s="45" t="s">
        <v>380</v>
      </c>
      <c r="H43" s="45" t="s">
        <v>21</v>
      </c>
      <c r="I43" s="46">
        <v>9</v>
      </c>
      <c r="J43" s="206" t="s">
        <v>664</v>
      </c>
      <c r="K43" s="44" t="str">
        <f>VLOOKUP(Table13232[[#This Row],[Track]],$C$915:$E$968,2,FALSE)</f>
        <v>Vic</v>
      </c>
      <c r="L43" s="48">
        <v>100</v>
      </c>
      <c r="M43" s="44">
        <f>IF(Table13232[[#This Row],[Fin]]&lt;&gt;"1st","",Table13232[[#This Row],[Div]]*Table13232[[#This Row],[Lev Bet]])</f>
        <v>900</v>
      </c>
      <c r="N43" s="44">
        <f>IF(Table13232[[#This Row],[Lev Ret]]="",Table13232[[#This Row],[Lev Bet]]*-1,M43-L43)</f>
        <v>800</v>
      </c>
      <c r="O43" s="205">
        <v>100</v>
      </c>
      <c r="P43" s="205">
        <f>IF(Table13232[[#This Row],[Fin]]&lt;&gt;"1st","",Table13232[[#This Row],[Div]]*Table13232[[#This Row],[Nat and Combo Bet]])</f>
        <v>900</v>
      </c>
      <c r="Q43" s="205">
        <f>IF(Table13232[[#This Row],[Lev Ret]]="",Table13232[[#This Row],[Nat and Combo Bet]]*-1,P43-O43)</f>
        <v>800</v>
      </c>
      <c r="R43" s="44">
        <f t="shared" si="0"/>
        <v>1</v>
      </c>
      <c r="S43" s="44">
        <f>IF(AND(R42=2,R43=1),"",IF(R43=2,(O43+O44)/2,IF(Table13232[[#This Row],[Dual Listing]]=1,Table13232[[#This Row],[Nat and Combo Bet]],11)))</f>
        <v>100</v>
      </c>
      <c r="T43" s="44">
        <f t="shared" si="1"/>
        <v>900</v>
      </c>
      <c r="U43" s="44">
        <f t="shared" si="2"/>
        <v>800</v>
      </c>
      <c r="V43" s="44" t="str">
        <f>IF(Table13232[[#This Row],[Date]]&lt;$V$4,"","Live")</f>
        <v/>
      </c>
      <c r="W43" s="44" t="str">
        <f>TEXT(Table13232[[#This Row],[Date]],"DDD")</f>
        <v>Sat</v>
      </c>
      <c r="X43" s="44" t="str">
        <f>PROPER(TRIM(Table13232[[#This Row],[Horse]]))</f>
        <v>Is It Me</v>
      </c>
      <c r="Y43" s="164">
        <f>Table13232[[#This Row],[Time]]</f>
        <v>0.70486111111111116</v>
      </c>
      <c r="Z43" s="164" t="str">
        <f>LEFT(Table13232[[#This Row],[Track]],3)</f>
        <v>Fle</v>
      </c>
      <c r="AA43" s="164" t="str">
        <f>Table13232[[#This Row],[Algo]]&amp;" "&amp;Table13232[[#This Row],[Nat and Combo Bet]]</f>
        <v>Nat 100</v>
      </c>
      <c r="AB43" s="170">
        <f>Table13232[[#This Row],[AM Odds]]</f>
        <v>0</v>
      </c>
      <c r="AC43" s="165">
        <f>Table13232[[#This Row],[Race]]</f>
        <v>9</v>
      </c>
      <c r="AD43" s="165">
        <f>Table13232[[#This Row],[TAB]]</f>
        <v>8</v>
      </c>
      <c r="AE43" s="166" t="str">
        <f>Table13232[[#This Row],[Horse]]</f>
        <v>Is It Me</v>
      </c>
      <c r="AF43" s="169">
        <f>IF(Table13232[[#This Row],[Dual Listing]]&lt;&gt;1,"",Table13232[[#This Row],[Nat and Combo Bet]])</f>
        <v>100</v>
      </c>
    </row>
    <row r="44" spans="1:32" x14ac:dyDescent="0.25">
      <c r="A44" s="42">
        <v>45675</v>
      </c>
      <c r="B44" s="43">
        <v>0.74652777777777779</v>
      </c>
      <c r="C44" s="43" t="s">
        <v>11</v>
      </c>
      <c r="D44" s="46"/>
      <c r="E44" s="44">
        <v>10</v>
      </c>
      <c r="F44" s="44">
        <v>5</v>
      </c>
      <c r="G44" s="45" t="s">
        <v>95</v>
      </c>
      <c r="H44" s="45" t="s">
        <v>473</v>
      </c>
      <c r="I44" s="46"/>
      <c r="J44" s="206" t="s">
        <v>665</v>
      </c>
      <c r="K44" s="44" t="str">
        <f>VLOOKUP(Table13232[[#This Row],[Track]],$C$915:$E$968,2,FALSE)</f>
        <v>NSW</v>
      </c>
      <c r="L44" s="48">
        <v>100</v>
      </c>
      <c r="M44" s="44" t="str">
        <f>IF(Table13232[[#This Row],[Fin]]&lt;&gt;"1st","",Table13232[[#This Row],[Div]]*Table13232[[#This Row],[Lev Bet]])</f>
        <v/>
      </c>
      <c r="N44" s="44">
        <f>IF(Table13232[[#This Row],[Lev Ret]]="",Table13232[[#This Row],[Lev Bet]]*-1,M44-L44)</f>
        <v>-100</v>
      </c>
      <c r="O44" s="205">
        <v>200</v>
      </c>
      <c r="P44" s="205" t="str">
        <f>IF(Table13232[[#This Row],[Fin]]&lt;&gt;"1st","",Table13232[[#This Row],[Div]]*Table13232[[#This Row],[Nat and Combo Bet]])</f>
        <v/>
      </c>
      <c r="Q44" s="205">
        <f>IF(Table13232[[#This Row],[Lev Ret]]="",Table13232[[#This Row],[Nat and Combo Bet]]*-1,P44-O44)</f>
        <v>-200</v>
      </c>
      <c r="R44" s="44">
        <f t="shared" si="0"/>
        <v>1</v>
      </c>
      <c r="S44" s="44">
        <f>IF(AND(R43=2,R44=1),"",IF(R44=2,(O44+O45)/2,IF(Table13232[[#This Row],[Dual Listing]]=1,Table13232[[#This Row],[Nat and Combo Bet]],11)))</f>
        <v>200</v>
      </c>
      <c r="T44" s="44" t="str">
        <f t="shared" si="1"/>
        <v/>
      </c>
      <c r="U44" s="44">
        <f t="shared" si="2"/>
        <v>-200</v>
      </c>
      <c r="V44" s="44" t="str">
        <f>IF(Table13232[[#This Row],[Date]]&lt;$V$4,"","Live")</f>
        <v/>
      </c>
      <c r="W44" s="44" t="str">
        <f>TEXT(Table13232[[#This Row],[Date]],"DDD")</f>
        <v>Sat</v>
      </c>
      <c r="X44" s="44" t="str">
        <f>PROPER(TRIM(Table13232[[#This Row],[Horse]]))</f>
        <v>Spring Lee</v>
      </c>
      <c r="Y44" s="164">
        <f>Table13232[[#This Row],[Time]]</f>
        <v>0.74652777777777779</v>
      </c>
      <c r="Z44" s="164" t="str">
        <f>LEFT(Table13232[[#This Row],[Track]],3)</f>
        <v>Ros</v>
      </c>
      <c r="AA44" s="164" t="str">
        <f>Table13232[[#This Row],[Algo]]&amp;" "&amp;Table13232[[#This Row],[Nat and Combo Bet]]</f>
        <v>E-C  200</v>
      </c>
      <c r="AB44" s="170">
        <f>Table13232[[#This Row],[AM Odds]]</f>
        <v>0</v>
      </c>
      <c r="AC44" s="165">
        <f>Table13232[[#This Row],[Race]]</f>
        <v>10</v>
      </c>
      <c r="AD44" s="165">
        <f>Table13232[[#This Row],[TAB]]</f>
        <v>5</v>
      </c>
      <c r="AE44" s="166" t="str">
        <f>Table13232[[#This Row],[Horse]]</f>
        <v>Spring Lee</v>
      </c>
      <c r="AF44" s="169">
        <f>IF(Table13232[[#This Row],[Dual Listing]]&lt;&gt;1,"",Table13232[[#This Row],[Nat and Combo Bet]])</f>
        <v>200</v>
      </c>
    </row>
    <row r="45" spans="1:32" x14ac:dyDescent="0.25">
      <c r="A45" s="42">
        <v>45675</v>
      </c>
      <c r="B45" s="43">
        <v>0.75347222222222221</v>
      </c>
      <c r="C45" s="43" t="s">
        <v>12</v>
      </c>
      <c r="D45" s="46"/>
      <c r="E45" s="44">
        <v>9</v>
      </c>
      <c r="F45" s="44">
        <v>4</v>
      </c>
      <c r="G45" s="45" t="s">
        <v>478</v>
      </c>
      <c r="H45" s="45"/>
      <c r="I45" s="46"/>
      <c r="J45" s="206" t="s">
        <v>664</v>
      </c>
      <c r="K45" s="44" t="str">
        <f>VLOOKUP(Table13232[[#This Row],[Track]],$C$915:$E$968,2,FALSE)</f>
        <v>Qld</v>
      </c>
      <c r="L45" s="48">
        <v>100</v>
      </c>
      <c r="M45" s="44" t="str">
        <f>IF(Table13232[[#This Row],[Fin]]&lt;&gt;"1st","",Table13232[[#This Row],[Div]]*Table13232[[#This Row],[Lev Bet]])</f>
        <v/>
      </c>
      <c r="N45" s="44">
        <f>IF(Table13232[[#This Row],[Lev Ret]]="",Table13232[[#This Row],[Lev Bet]]*-1,M45-L45)</f>
        <v>-100</v>
      </c>
      <c r="O45" s="205">
        <v>100</v>
      </c>
      <c r="P45" s="205" t="str">
        <f>IF(Table13232[[#This Row],[Fin]]&lt;&gt;"1st","",Table13232[[#This Row],[Div]]*Table13232[[#This Row],[Nat and Combo Bet]])</f>
        <v/>
      </c>
      <c r="Q45" s="205">
        <f>IF(Table13232[[#This Row],[Lev Ret]]="",Table13232[[#This Row],[Nat and Combo Bet]]*-1,P45-O45)</f>
        <v>-100</v>
      </c>
      <c r="R45" s="44">
        <f t="shared" si="0"/>
        <v>1</v>
      </c>
      <c r="S45" s="44">
        <f>IF(AND(R44=2,R45=1),"",IF(R45=2,(O45+O46)/2,IF(Table13232[[#This Row],[Dual Listing]]=1,Table13232[[#This Row],[Nat and Combo Bet]],11)))</f>
        <v>100</v>
      </c>
      <c r="T45" s="44" t="str">
        <f t="shared" si="1"/>
        <v/>
      </c>
      <c r="U45" s="44">
        <f t="shared" si="2"/>
        <v>-100</v>
      </c>
      <c r="V45" s="44" t="str">
        <f>IF(Table13232[[#This Row],[Date]]&lt;$V$4,"","Live")</f>
        <v/>
      </c>
      <c r="W45" s="44" t="str">
        <f>TEXT(Table13232[[#This Row],[Date]],"DDD")</f>
        <v>Sat</v>
      </c>
      <c r="X45" s="44" t="str">
        <f>PROPER(TRIM(Table13232[[#This Row],[Horse]]))</f>
        <v>Battlefield</v>
      </c>
      <c r="Y45" s="164">
        <f>Table13232[[#This Row],[Time]]</f>
        <v>0.75347222222222221</v>
      </c>
      <c r="Z45" s="164" t="str">
        <f>LEFT(Table13232[[#This Row],[Track]],3)</f>
        <v>Eag</v>
      </c>
      <c r="AA45" s="164" t="str">
        <f>Table13232[[#This Row],[Algo]]&amp;" "&amp;Table13232[[#This Row],[Nat and Combo Bet]]</f>
        <v>Nat 100</v>
      </c>
      <c r="AB45" s="170">
        <f>Table13232[[#This Row],[AM Odds]]</f>
        <v>0</v>
      </c>
      <c r="AC45" s="165">
        <f>Table13232[[#This Row],[Race]]</f>
        <v>9</v>
      </c>
      <c r="AD45" s="165">
        <f>Table13232[[#This Row],[TAB]]</f>
        <v>4</v>
      </c>
      <c r="AE45" s="166" t="str">
        <f>Table13232[[#This Row],[Horse]]</f>
        <v>Battlefield</v>
      </c>
      <c r="AF45" s="169">
        <f>IF(Table13232[[#This Row],[Dual Listing]]&lt;&gt;1,"",Table13232[[#This Row],[Nat and Combo Bet]])</f>
        <v>100</v>
      </c>
    </row>
    <row r="46" spans="1:32" x14ac:dyDescent="0.25">
      <c r="A46" s="42">
        <v>45682</v>
      </c>
      <c r="B46" s="43">
        <v>0.60416666666666663</v>
      </c>
      <c r="C46" s="43" t="s">
        <v>16</v>
      </c>
      <c r="D46" s="46"/>
      <c r="E46" s="44">
        <v>5</v>
      </c>
      <c r="F46" s="44">
        <v>6</v>
      </c>
      <c r="G46" s="45" t="s">
        <v>82</v>
      </c>
      <c r="H46" s="45"/>
      <c r="I46" s="46"/>
      <c r="J46" s="206" t="s">
        <v>665</v>
      </c>
      <c r="K46" s="44" t="str">
        <f>VLOOKUP(Table13232[[#This Row],[Track]],$C$915:$E$968,2,FALSE)</f>
        <v>Vic</v>
      </c>
      <c r="L46" s="48">
        <v>100</v>
      </c>
      <c r="M46" s="44" t="str">
        <f>IF(Table13232[[#This Row],[Fin]]&lt;&gt;"1st","",Table13232[[#This Row],[Div]]*Table13232[[#This Row],[Lev Bet]])</f>
        <v/>
      </c>
      <c r="N46" s="44">
        <f>IF(Table13232[[#This Row],[Lev Ret]]="",Table13232[[#This Row],[Lev Bet]]*-1,M46-L46)</f>
        <v>-100</v>
      </c>
      <c r="O46" s="205">
        <v>160</v>
      </c>
      <c r="P46" s="205" t="str">
        <f>IF(Table13232[[#This Row],[Fin]]&lt;&gt;"1st","",Table13232[[#This Row],[Div]]*Table13232[[#This Row],[Nat and Combo Bet]])</f>
        <v/>
      </c>
      <c r="Q46" s="205">
        <f>IF(Table13232[[#This Row],[Lev Ret]]="",Table13232[[#This Row],[Nat and Combo Bet]]*-1,P46-O46)</f>
        <v>-160</v>
      </c>
      <c r="R46" s="44">
        <f t="shared" si="0"/>
        <v>1</v>
      </c>
      <c r="S46" s="44">
        <f>IF(AND(R45=2,R46=1),"",IF(R46=2,(O46+O47)/2,IF(Table13232[[#This Row],[Dual Listing]]=1,Table13232[[#This Row],[Nat and Combo Bet]],11)))</f>
        <v>160</v>
      </c>
      <c r="T46" s="44" t="str">
        <f t="shared" si="1"/>
        <v/>
      </c>
      <c r="U46" s="44">
        <f t="shared" si="2"/>
        <v>-160</v>
      </c>
      <c r="V46" s="44" t="str">
        <f>IF(Table13232[[#This Row],[Date]]&lt;$V$4,"","Live")</f>
        <v/>
      </c>
      <c r="W46" s="44" t="str">
        <f>TEXT(Table13232[[#This Row],[Date]],"DDD")</f>
        <v>Sat</v>
      </c>
      <c r="X46" s="44" t="str">
        <f>PROPER(TRIM(Table13232[[#This Row],[Horse]]))</f>
        <v>Fickle</v>
      </c>
      <c r="Y46" s="164">
        <f>Table13232[[#This Row],[Time]]</f>
        <v>0.60416666666666663</v>
      </c>
      <c r="Z46" s="164" t="str">
        <f>LEFT(Table13232[[#This Row],[Track]],3)</f>
        <v>San</v>
      </c>
      <c r="AA46" s="164" t="str">
        <f>Table13232[[#This Row],[Algo]]&amp;" "&amp;Table13232[[#This Row],[Nat and Combo Bet]]</f>
        <v>E-C  160</v>
      </c>
      <c r="AB46" s="170">
        <f>Table13232[[#This Row],[AM Odds]]</f>
        <v>0</v>
      </c>
      <c r="AC46" s="165">
        <f>Table13232[[#This Row],[Race]]</f>
        <v>5</v>
      </c>
      <c r="AD46" s="165">
        <f>Table13232[[#This Row],[TAB]]</f>
        <v>6</v>
      </c>
      <c r="AE46" s="166" t="str">
        <f>Table13232[[#This Row],[Horse]]</f>
        <v>Fickle</v>
      </c>
      <c r="AF46" s="169">
        <f>IF(Table13232[[#This Row],[Dual Listing]]&lt;&gt;1,"",Table13232[[#This Row],[Nat and Combo Bet]])</f>
        <v>160</v>
      </c>
    </row>
    <row r="47" spans="1:32" x14ac:dyDescent="0.25">
      <c r="A47" s="42">
        <v>45682</v>
      </c>
      <c r="B47" s="43">
        <v>0.60416666666666663</v>
      </c>
      <c r="C47" s="43" t="s">
        <v>16</v>
      </c>
      <c r="D47" s="46"/>
      <c r="E47" s="44">
        <v>5</v>
      </c>
      <c r="F47" s="44">
        <v>2</v>
      </c>
      <c r="G47" s="45" t="s">
        <v>57</v>
      </c>
      <c r="H47" s="45"/>
      <c r="I47" s="46"/>
      <c r="J47" s="206" t="s">
        <v>665</v>
      </c>
      <c r="K47" s="44" t="str">
        <f>VLOOKUP(Table13232[[#This Row],[Track]],$C$915:$E$968,2,FALSE)</f>
        <v>Vic</v>
      </c>
      <c r="L47" s="48">
        <v>100</v>
      </c>
      <c r="M47" s="44" t="str">
        <f>IF(Table13232[[#This Row],[Fin]]&lt;&gt;"1st","",Table13232[[#This Row],[Div]]*Table13232[[#This Row],[Lev Bet]])</f>
        <v/>
      </c>
      <c r="N47" s="44">
        <f>IF(Table13232[[#This Row],[Lev Ret]]="",Table13232[[#This Row],[Lev Bet]]*-1,M47-L47)</f>
        <v>-100</v>
      </c>
      <c r="O47" s="205">
        <v>100</v>
      </c>
      <c r="P47" s="205" t="str">
        <f>IF(Table13232[[#This Row],[Fin]]&lt;&gt;"1st","",Table13232[[#This Row],[Div]]*Table13232[[#This Row],[Nat and Combo Bet]])</f>
        <v/>
      </c>
      <c r="Q47" s="205">
        <f>IF(Table13232[[#This Row],[Lev Ret]]="",Table13232[[#This Row],[Nat and Combo Bet]]*-1,P47-O47)</f>
        <v>-100</v>
      </c>
      <c r="R47" s="44">
        <f t="shared" si="0"/>
        <v>1</v>
      </c>
      <c r="S47" s="44">
        <f>IF(AND(R46=2,R47=1),"",IF(R47=2,(O47+O48)/2,IF(Table13232[[#This Row],[Dual Listing]]=1,Table13232[[#This Row],[Nat and Combo Bet]],11)))</f>
        <v>100</v>
      </c>
      <c r="T47" s="44" t="str">
        <f t="shared" si="1"/>
        <v/>
      </c>
      <c r="U47" s="44">
        <f t="shared" si="2"/>
        <v>-100</v>
      </c>
      <c r="V47" s="44" t="str">
        <f>IF(Table13232[[#This Row],[Date]]&lt;$V$4,"","Live")</f>
        <v/>
      </c>
      <c r="W47" s="44" t="str">
        <f>TEXT(Table13232[[#This Row],[Date]],"DDD")</f>
        <v>Sat</v>
      </c>
      <c r="X47" s="44" t="str">
        <f>PROPER(TRIM(Table13232[[#This Row],[Horse]]))</f>
        <v>Mrs Chrissie</v>
      </c>
      <c r="Y47" s="164">
        <f>Table13232[[#This Row],[Time]]</f>
        <v>0.60416666666666663</v>
      </c>
      <c r="Z47" s="164" t="str">
        <f>LEFT(Table13232[[#This Row],[Track]],3)</f>
        <v>San</v>
      </c>
      <c r="AA47" s="164" t="str">
        <f>Table13232[[#This Row],[Algo]]&amp;" "&amp;Table13232[[#This Row],[Nat and Combo Bet]]</f>
        <v>E-C  100</v>
      </c>
      <c r="AB47" s="170">
        <f>Table13232[[#This Row],[AM Odds]]</f>
        <v>0</v>
      </c>
      <c r="AC47" s="165">
        <f>Table13232[[#This Row],[Race]]</f>
        <v>5</v>
      </c>
      <c r="AD47" s="165">
        <f>Table13232[[#This Row],[TAB]]</f>
        <v>2</v>
      </c>
      <c r="AE47" s="166" t="str">
        <f>Table13232[[#This Row],[Horse]]</f>
        <v>Mrs Chrissie</v>
      </c>
      <c r="AF47" s="169">
        <f>IF(Table13232[[#This Row],[Dual Listing]]&lt;&gt;1,"",Table13232[[#This Row],[Nat and Combo Bet]])</f>
        <v>100</v>
      </c>
    </row>
    <row r="48" spans="1:32" x14ac:dyDescent="0.25">
      <c r="A48" s="42">
        <v>45682</v>
      </c>
      <c r="B48" s="43">
        <v>0.62847222222222221</v>
      </c>
      <c r="C48" s="43" t="s">
        <v>16</v>
      </c>
      <c r="D48" s="46"/>
      <c r="E48" s="44">
        <v>6</v>
      </c>
      <c r="F48" s="44">
        <v>8</v>
      </c>
      <c r="G48" s="45" t="s">
        <v>363</v>
      </c>
      <c r="H48" s="45" t="s">
        <v>21</v>
      </c>
      <c r="I48" s="46">
        <v>4.5999999999999996</v>
      </c>
      <c r="J48" s="206" t="s">
        <v>665</v>
      </c>
      <c r="K48" s="44" t="str">
        <f>VLOOKUP(Table13232[[#This Row],[Track]],$C$915:$E$968,2,FALSE)</f>
        <v>Vic</v>
      </c>
      <c r="L48" s="48">
        <v>100</v>
      </c>
      <c r="M48" s="44">
        <f>IF(Table13232[[#This Row],[Fin]]&lt;&gt;"1st","",Table13232[[#This Row],[Div]]*Table13232[[#This Row],[Lev Bet]])</f>
        <v>459.99999999999994</v>
      </c>
      <c r="N48" s="44">
        <f>IF(Table13232[[#This Row],[Lev Ret]]="",Table13232[[#This Row],[Lev Bet]]*-1,M48-L48)</f>
        <v>359.99999999999994</v>
      </c>
      <c r="O48" s="205">
        <v>100</v>
      </c>
      <c r="P48" s="205">
        <f>IF(Table13232[[#This Row],[Fin]]&lt;&gt;"1st","",Table13232[[#This Row],[Div]]*Table13232[[#This Row],[Nat and Combo Bet]])</f>
        <v>459.99999999999994</v>
      </c>
      <c r="Q48" s="205">
        <f>IF(Table13232[[#This Row],[Lev Ret]]="",Table13232[[#This Row],[Nat and Combo Bet]]*-1,P48-O48)</f>
        <v>359.99999999999994</v>
      </c>
      <c r="R48" s="44">
        <f t="shared" si="0"/>
        <v>1</v>
      </c>
      <c r="S48" s="44">
        <f>IF(AND(R47=2,R48=1),"",IF(R48=2,(O48+O49)/2,IF(Table13232[[#This Row],[Dual Listing]]=1,Table13232[[#This Row],[Nat and Combo Bet]],11)))</f>
        <v>100</v>
      </c>
      <c r="T48" s="44">
        <f t="shared" si="1"/>
        <v>459.99999999999994</v>
      </c>
      <c r="U48" s="44">
        <f t="shared" si="2"/>
        <v>359.99999999999994</v>
      </c>
      <c r="V48" s="44" t="str">
        <f>IF(Table13232[[#This Row],[Date]]&lt;$V$4,"","Live")</f>
        <v/>
      </c>
      <c r="W48" s="44" t="str">
        <f>TEXT(Table13232[[#This Row],[Date]],"DDD")</f>
        <v>Sat</v>
      </c>
      <c r="X48" s="44" t="str">
        <f>PROPER(TRIM(Table13232[[#This Row],[Horse]]))</f>
        <v>Kings Valley</v>
      </c>
      <c r="Y48" s="164">
        <f>Table13232[[#This Row],[Time]]</f>
        <v>0.62847222222222221</v>
      </c>
      <c r="Z48" s="164" t="str">
        <f>LEFT(Table13232[[#This Row],[Track]],3)</f>
        <v>San</v>
      </c>
      <c r="AA48" s="164" t="str">
        <f>Table13232[[#This Row],[Algo]]&amp;" "&amp;Table13232[[#This Row],[Nat and Combo Bet]]</f>
        <v>E-C  100</v>
      </c>
      <c r="AB48" s="170">
        <f>Table13232[[#This Row],[AM Odds]]</f>
        <v>0</v>
      </c>
      <c r="AC48" s="165">
        <f>Table13232[[#This Row],[Race]]</f>
        <v>6</v>
      </c>
      <c r="AD48" s="165">
        <f>Table13232[[#This Row],[TAB]]</f>
        <v>8</v>
      </c>
      <c r="AE48" s="166" t="str">
        <f>Table13232[[#This Row],[Horse]]</f>
        <v>Kings Valley</v>
      </c>
      <c r="AF48" s="169">
        <f>IF(Table13232[[#This Row],[Dual Listing]]&lt;&gt;1,"",Table13232[[#This Row],[Nat and Combo Bet]])</f>
        <v>100</v>
      </c>
    </row>
    <row r="49" spans="1:32" x14ac:dyDescent="0.25">
      <c r="A49" s="42">
        <v>45682</v>
      </c>
      <c r="B49" s="43">
        <v>0.62847222222222221</v>
      </c>
      <c r="C49" s="43" t="s">
        <v>16</v>
      </c>
      <c r="D49" s="46"/>
      <c r="E49" s="44">
        <v>6</v>
      </c>
      <c r="F49" s="44">
        <v>3</v>
      </c>
      <c r="G49" s="45" t="s">
        <v>362</v>
      </c>
      <c r="H49" s="45" t="s">
        <v>22</v>
      </c>
      <c r="I49" s="46"/>
      <c r="J49" s="206" t="s">
        <v>665</v>
      </c>
      <c r="K49" s="44" t="str">
        <f>VLOOKUP(Table13232[[#This Row],[Track]],$C$915:$E$968,2,FALSE)</f>
        <v>Vic</v>
      </c>
      <c r="L49" s="48">
        <v>100</v>
      </c>
      <c r="M49" s="44" t="str">
        <f>IF(Table13232[[#This Row],[Fin]]&lt;&gt;"1st","",Table13232[[#This Row],[Div]]*Table13232[[#This Row],[Lev Bet]])</f>
        <v/>
      </c>
      <c r="N49" s="44">
        <f>IF(Table13232[[#This Row],[Lev Ret]]="",Table13232[[#This Row],[Lev Bet]]*-1,M49-L49)</f>
        <v>-100</v>
      </c>
      <c r="O49" s="205">
        <v>150</v>
      </c>
      <c r="P49" s="205" t="str">
        <f>IF(Table13232[[#This Row],[Fin]]&lt;&gt;"1st","",Table13232[[#This Row],[Div]]*Table13232[[#This Row],[Nat and Combo Bet]])</f>
        <v/>
      </c>
      <c r="Q49" s="205">
        <f>IF(Table13232[[#This Row],[Lev Ret]]="",Table13232[[#This Row],[Nat and Combo Bet]]*-1,P49-O49)</f>
        <v>-150</v>
      </c>
      <c r="R49" s="44">
        <f t="shared" si="0"/>
        <v>1</v>
      </c>
      <c r="S49" s="44">
        <f>IF(AND(R48=2,R49=1),"",IF(R49=2,(O49+O50)/2,IF(Table13232[[#This Row],[Dual Listing]]=1,Table13232[[#This Row],[Nat and Combo Bet]],11)))</f>
        <v>150</v>
      </c>
      <c r="T49" s="44" t="str">
        <f t="shared" si="1"/>
        <v/>
      </c>
      <c r="U49" s="44">
        <f t="shared" si="2"/>
        <v>-150</v>
      </c>
      <c r="V49" s="44" t="str">
        <f>IF(Table13232[[#This Row],[Date]]&lt;$V$4,"","Live")</f>
        <v/>
      </c>
      <c r="W49" s="44" t="str">
        <f>TEXT(Table13232[[#This Row],[Date]],"DDD")</f>
        <v>Sat</v>
      </c>
      <c r="X49" s="44" t="str">
        <f>PROPER(TRIM(Table13232[[#This Row],[Horse]]))</f>
        <v>Miss Tarzy</v>
      </c>
      <c r="Y49" s="164">
        <f>Table13232[[#This Row],[Time]]</f>
        <v>0.62847222222222221</v>
      </c>
      <c r="Z49" s="164" t="str">
        <f>LEFT(Table13232[[#This Row],[Track]],3)</f>
        <v>San</v>
      </c>
      <c r="AA49" s="164" t="str">
        <f>Table13232[[#This Row],[Algo]]&amp;" "&amp;Table13232[[#This Row],[Nat and Combo Bet]]</f>
        <v>E-C  150</v>
      </c>
      <c r="AB49" s="170">
        <f>Table13232[[#This Row],[AM Odds]]</f>
        <v>0</v>
      </c>
      <c r="AC49" s="165">
        <f>Table13232[[#This Row],[Race]]</f>
        <v>6</v>
      </c>
      <c r="AD49" s="165">
        <f>Table13232[[#This Row],[TAB]]</f>
        <v>3</v>
      </c>
      <c r="AE49" s="166" t="str">
        <f>Table13232[[#This Row],[Horse]]</f>
        <v>Miss Tarzy</v>
      </c>
      <c r="AF49" s="169">
        <f>IF(Table13232[[#This Row],[Dual Listing]]&lt;&gt;1,"",Table13232[[#This Row],[Nat and Combo Bet]])</f>
        <v>150</v>
      </c>
    </row>
    <row r="50" spans="1:32" x14ac:dyDescent="0.25">
      <c r="A50" s="42">
        <v>45682</v>
      </c>
      <c r="B50" s="43">
        <v>0.65277777777777779</v>
      </c>
      <c r="C50" s="43" t="s">
        <v>16</v>
      </c>
      <c r="D50" s="46"/>
      <c r="E50" s="44">
        <v>7</v>
      </c>
      <c r="F50" s="44">
        <v>5</v>
      </c>
      <c r="G50" s="45" t="s">
        <v>59</v>
      </c>
      <c r="H50" s="45" t="s">
        <v>22</v>
      </c>
      <c r="I50" s="46"/>
      <c r="J50" s="206" t="s">
        <v>665</v>
      </c>
      <c r="K50" s="44" t="str">
        <f>VLOOKUP(Table13232[[#This Row],[Track]],$C$915:$E$968,2,FALSE)</f>
        <v>Vic</v>
      </c>
      <c r="L50" s="48">
        <v>100</v>
      </c>
      <c r="M50" s="44" t="str">
        <f>IF(Table13232[[#This Row],[Fin]]&lt;&gt;"1st","",Table13232[[#This Row],[Div]]*Table13232[[#This Row],[Lev Bet]])</f>
        <v/>
      </c>
      <c r="N50" s="44">
        <f>IF(Table13232[[#This Row],[Lev Ret]]="",Table13232[[#This Row],[Lev Bet]]*-1,M50-L50)</f>
        <v>-100</v>
      </c>
      <c r="O50" s="205">
        <v>150</v>
      </c>
      <c r="P50" s="205" t="str">
        <f>IF(Table13232[[#This Row],[Fin]]&lt;&gt;"1st","",Table13232[[#This Row],[Div]]*Table13232[[#This Row],[Nat and Combo Bet]])</f>
        <v/>
      </c>
      <c r="Q50" s="205">
        <f>IF(Table13232[[#This Row],[Lev Ret]]="",Table13232[[#This Row],[Nat and Combo Bet]]*-1,P50-O50)</f>
        <v>-150</v>
      </c>
      <c r="R50" s="44">
        <f t="shared" si="0"/>
        <v>1</v>
      </c>
      <c r="S50" s="44">
        <f>IF(AND(R49=2,R50=1),"",IF(R50=2,(O50+O51)/2,IF(Table13232[[#This Row],[Dual Listing]]=1,Table13232[[#This Row],[Nat and Combo Bet]],11)))</f>
        <v>150</v>
      </c>
      <c r="T50" s="44" t="str">
        <f t="shared" si="1"/>
        <v/>
      </c>
      <c r="U50" s="44">
        <f t="shared" si="2"/>
        <v>-150</v>
      </c>
      <c r="V50" s="44" t="str">
        <f>IF(Table13232[[#This Row],[Date]]&lt;$V$4,"","Live")</f>
        <v/>
      </c>
      <c r="W50" s="44" t="str">
        <f>TEXT(Table13232[[#This Row],[Date]],"DDD")</f>
        <v>Sat</v>
      </c>
      <c r="X50" s="44" t="str">
        <f>PROPER(TRIM(Table13232[[#This Row],[Horse]]))</f>
        <v>Le Zebra</v>
      </c>
      <c r="Y50" s="164">
        <f>Table13232[[#This Row],[Time]]</f>
        <v>0.65277777777777779</v>
      </c>
      <c r="Z50" s="164" t="str">
        <f>LEFT(Table13232[[#This Row],[Track]],3)</f>
        <v>San</v>
      </c>
      <c r="AA50" s="164" t="str">
        <f>Table13232[[#This Row],[Algo]]&amp;" "&amp;Table13232[[#This Row],[Nat and Combo Bet]]</f>
        <v>E-C  150</v>
      </c>
      <c r="AB50" s="170">
        <f>Table13232[[#This Row],[AM Odds]]</f>
        <v>0</v>
      </c>
      <c r="AC50" s="165">
        <f>Table13232[[#This Row],[Race]]</f>
        <v>7</v>
      </c>
      <c r="AD50" s="165">
        <f>Table13232[[#This Row],[TAB]]</f>
        <v>5</v>
      </c>
      <c r="AE50" s="166" t="str">
        <f>Table13232[[#This Row],[Horse]]</f>
        <v>Le Zebra</v>
      </c>
      <c r="AF50" s="169">
        <f>IF(Table13232[[#This Row],[Dual Listing]]&lt;&gt;1,"",Table13232[[#This Row],[Nat and Combo Bet]])</f>
        <v>150</v>
      </c>
    </row>
    <row r="51" spans="1:32" x14ac:dyDescent="0.25">
      <c r="A51" s="42">
        <v>45682</v>
      </c>
      <c r="B51" s="43">
        <v>0.65277777777777779</v>
      </c>
      <c r="C51" s="43" t="s">
        <v>16</v>
      </c>
      <c r="D51" s="46"/>
      <c r="E51" s="44">
        <v>7</v>
      </c>
      <c r="F51" s="44">
        <v>4</v>
      </c>
      <c r="G51" s="45" t="s">
        <v>351</v>
      </c>
      <c r="H51" s="45" t="s">
        <v>21</v>
      </c>
      <c r="I51" s="46">
        <v>3.7</v>
      </c>
      <c r="J51" s="206" t="s">
        <v>665</v>
      </c>
      <c r="K51" s="44" t="str">
        <f>VLOOKUP(Table13232[[#This Row],[Track]],$C$915:$E$968,2,FALSE)</f>
        <v>Vic</v>
      </c>
      <c r="L51" s="48">
        <v>100</v>
      </c>
      <c r="M51" s="44">
        <f>IF(Table13232[[#This Row],[Fin]]&lt;&gt;"1st","",Table13232[[#This Row],[Div]]*Table13232[[#This Row],[Lev Bet]])</f>
        <v>370</v>
      </c>
      <c r="N51" s="44">
        <f>IF(Table13232[[#This Row],[Lev Ret]]="",Table13232[[#This Row],[Lev Bet]]*-1,M51-L51)</f>
        <v>270</v>
      </c>
      <c r="O51" s="205">
        <v>100</v>
      </c>
      <c r="P51" s="205">
        <f>IF(Table13232[[#This Row],[Fin]]&lt;&gt;"1st","",Table13232[[#This Row],[Div]]*Table13232[[#This Row],[Nat and Combo Bet]])</f>
        <v>370</v>
      </c>
      <c r="Q51" s="205">
        <f>IF(Table13232[[#This Row],[Lev Ret]]="",Table13232[[#This Row],[Nat and Combo Bet]]*-1,P51-O51)</f>
        <v>270</v>
      </c>
      <c r="R51" s="44">
        <f t="shared" si="0"/>
        <v>1</v>
      </c>
      <c r="S51" s="44">
        <f>IF(AND(R50=2,R51=1),"",IF(R51=2,(O51+O52)/2,IF(Table13232[[#This Row],[Dual Listing]]=1,Table13232[[#This Row],[Nat and Combo Bet]],11)))</f>
        <v>100</v>
      </c>
      <c r="T51" s="44">
        <f t="shared" si="1"/>
        <v>370</v>
      </c>
      <c r="U51" s="44">
        <f t="shared" si="2"/>
        <v>270</v>
      </c>
      <c r="V51" s="44" t="str">
        <f>IF(Table13232[[#This Row],[Date]]&lt;$V$4,"","Live")</f>
        <v/>
      </c>
      <c r="W51" s="44" t="str">
        <f>TEXT(Table13232[[#This Row],[Date]],"DDD")</f>
        <v>Sat</v>
      </c>
      <c r="X51" s="44" t="str">
        <f>PROPER(TRIM(Table13232[[#This Row],[Horse]]))</f>
        <v>Smokin' Princess</v>
      </c>
      <c r="Y51" s="164">
        <f>Table13232[[#This Row],[Time]]</f>
        <v>0.65277777777777779</v>
      </c>
      <c r="Z51" s="164" t="str">
        <f>LEFT(Table13232[[#This Row],[Track]],3)</f>
        <v>San</v>
      </c>
      <c r="AA51" s="164" t="str">
        <f>Table13232[[#This Row],[Algo]]&amp;" "&amp;Table13232[[#This Row],[Nat and Combo Bet]]</f>
        <v>E-C  100</v>
      </c>
      <c r="AB51" s="170">
        <f>Table13232[[#This Row],[AM Odds]]</f>
        <v>0</v>
      </c>
      <c r="AC51" s="165">
        <f>Table13232[[#This Row],[Race]]</f>
        <v>7</v>
      </c>
      <c r="AD51" s="165">
        <f>Table13232[[#This Row],[TAB]]</f>
        <v>4</v>
      </c>
      <c r="AE51" s="166" t="str">
        <f>Table13232[[#This Row],[Horse]]</f>
        <v>Smokin' Princess</v>
      </c>
      <c r="AF51" s="169">
        <f>IF(Table13232[[#This Row],[Dual Listing]]&lt;&gt;1,"",Table13232[[#This Row],[Nat and Combo Bet]])</f>
        <v>100</v>
      </c>
    </row>
    <row r="52" spans="1:32" x14ac:dyDescent="0.25">
      <c r="A52" s="42">
        <v>45682</v>
      </c>
      <c r="B52" s="43">
        <v>0.67708333333333337</v>
      </c>
      <c r="C52" s="43" t="s">
        <v>16</v>
      </c>
      <c r="D52" s="46"/>
      <c r="E52" s="44">
        <v>8</v>
      </c>
      <c r="F52" s="44">
        <v>2</v>
      </c>
      <c r="G52" s="45" t="s">
        <v>364</v>
      </c>
      <c r="H52" s="45"/>
      <c r="I52" s="46"/>
      <c r="J52" s="206" t="s">
        <v>665</v>
      </c>
      <c r="K52" s="44" t="str">
        <f>VLOOKUP(Table13232[[#This Row],[Track]],$C$915:$E$968,2,FALSE)</f>
        <v>Vic</v>
      </c>
      <c r="L52" s="48">
        <v>100</v>
      </c>
      <c r="M52" s="44" t="str">
        <f>IF(Table13232[[#This Row],[Fin]]&lt;&gt;"1st","",Table13232[[#This Row],[Div]]*Table13232[[#This Row],[Lev Bet]])</f>
        <v/>
      </c>
      <c r="N52" s="44">
        <f>IF(Table13232[[#This Row],[Lev Ret]]="",Table13232[[#This Row],[Lev Bet]]*-1,M52-L52)</f>
        <v>-100</v>
      </c>
      <c r="O52" s="205">
        <v>100</v>
      </c>
      <c r="P52" s="205" t="str">
        <f>IF(Table13232[[#This Row],[Fin]]&lt;&gt;"1st","",Table13232[[#This Row],[Div]]*Table13232[[#This Row],[Nat and Combo Bet]])</f>
        <v/>
      </c>
      <c r="Q52" s="205">
        <f>IF(Table13232[[#This Row],[Lev Ret]]="",Table13232[[#This Row],[Nat and Combo Bet]]*-1,P52-O52)</f>
        <v>-100</v>
      </c>
      <c r="R52" s="44">
        <f t="shared" si="0"/>
        <v>1</v>
      </c>
      <c r="S52" s="44">
        <f>IF(AND(R51=2,R52=1),"",IF(R52=2,(O52+O53)/2,IF(Table13232[[#This Row],[Dual Listing]]=1,Table13232[[#This Row],[Nat and Combo Bet]],11)))</f>
        <v>100</v>
      </c>
      <c r="T52" s="44" t="str">
        <f t="shared" si="1"/>
        <v/>
      </c>
      <c r="U52" s="44">
        <f t="shared" si="2"/>
        <v>-100</v>
      </c>
      <c r="V52" s="44" t="str">
        <f>IF(Table13232[[#This Row],[Date]]&lt;$V$4,"","Live")</f>
        <v/>
      </c>
      <c r="W52" s="44" t="str">
        <f>TEXT(Table13232[[#This Row],[Date]],"DDD")</f>
        <v>Sat</v>
      </c>
      <c r="X52" s="44" t="str">
        <f>PROPER(TRIM(Table13232[[#This Row],[Horse]]))</f>
        <v>Aztec Ruler</v>
      </c>
      <c r="Y52" s="164">
        <f>Table13232[[#This Row],[Time]]</f>
        <v>0.67708333333333337</v>
      </c>
      <c r="Z52" s="164" t="str">
        <f>LEFT(Table13232[[#This Row],[Track]],3)</f>
        <v>San</v>
      </c>
      <c r="AA52" s="164" t="str">
        <f>Table13232[[#This Row],[Algo]]&amp;" "&amp;Table13232[[#This Row],[Nat and Combo Bet]]</f>
        <v>E-C  100</v>
      </c>
      <c r="AB52" s="170">
        <f>Table13232[[#This Row],[AM Odds]]</f>
        <v>0</v>
      </c>
      <c r="AC52" s="165">
        <f>Table13232[[#This Row],[Race]]</f>
        <v>8</v>
      </c>
      <c r="AD52" s="165">
        <f>Table13232[[#This Row],[TAB]]</f>
        <v>2</v>
      </c>
      <c r="AE52" s="166" t="str">
        <f>Table13232[[#This Row],[Horse]]</f>
        <v>Aztec Ruler</v>
      </c>
      <c r="AF52" s="169">
        <f>IF(Table13232[[#This Row],[Dual Listing]]&lt;&gt;1,"",Table13232[[#This Row],[Nat and Combo Bet]])</f>
        <v>100</v>
      </c>
    </row>
    <row r="53" spans="1:32" x14ac:dyDescent="0.25">
      <c r="A53" s="42">
        <v>45682</v>
      </c>
      <c r="B53" s="43">
        <v>0.67708333333333337</v>
      </c>
      <c r="C53" s="43" t="s">
        <v>16</v>
      </c>
      <c r="D53" s="46"/>
      <c r="E53" s="44">
        <v>8</v>
      </c>
      <c r="F53" s="44">
        <v>4</v>
      </c>
      <c r="G53" s="45" t="s">
        <v>377</v>
      </c>
      <c r="H53" s="45" t="s">
        <v>23</v>
      </c>
      <c r="I53" s="46"/>
      <c r="J53" s="206" t="s">
        <v>664</v>
      </c>
      <c r="K53" s="44" t="str">
        <f>VLOOKUP(Table13232[[#This Row],[Track]],$C$915:$E$968,2,FALSE)</f>
        <v>Vic</v>
      </c>
      <c r="L53" s="48">
        <v>100</v>
      </c>
      <c r="M53" s="44" t="str">
        <f>IF(Table13232[[#This Row],[Fin]]&lt;&gt;"1st","",Table13232[[#This Row],[Div]]*Table13232[[#This Row],[Lev Bet]])</f>
        <v/>
      </c>
      <c r="N53" s="44">
        <f>IF(Table13232[[#This Row],[Lev Ret]]="",Table13232[[#This Row],[Lev Bet]]*-1,M53-L53)</f>
        <v>-100</v>
      </c>
      <c r="O53" s="205">
        <v>100</v>
      </c>
      <c r="P53" s="205" t="str">
        <f>IF(Table13232[[#This Row],[Fin]]&lt;&gt;"1st","",Table13232[[#This Row],[Div]]*Table13232[[#This Row],[Nat and Combo Bet]])</f>
        <v/>
      </c>
      <c r="Q53" s="205">
        <f>IF(Table13232[[#This Row],[Lev Ret]]="",Table13232[[#This Row],[Nat and Combo Bet]]*-1,P53-O53)</f>
        <v>-100</v>
      </c>
      <c r="R53" s="44">
        <f t="shared" si="0"/>
        <v>1</v>
      </c>
      <c r="S53" s="44">
        <f>IF(AND(R52=2,R53=1),"",IF(R53=2,(O53+O54)/2,IF(Table13232[[#This Row],[Dual Listing]]=1,Table13232[[#This Row],[Nat and Combo Bet]],11)))</f>
        <v>100</v>
      </c>
      <c r="T53" s="44" t="str">
        <f t="shared" si="1"/>
        <v/>
      </c>
      <c r="U53" s="44">
        <f t="shared" si="2"/>
        <v>-100</v>
      </c>
      <c r="V53" s="44" t="str">
        <f>IF(Table13232[[#This Row],[Date]]&lt;$V$4,"","Live")</f>
        <v/>
      </c>
      <c r="W53" s="44" t="str">
        <f>TEXT(Table13232[[#This Row],[Date]],"DDD")</f>
        <v>Sat</v>
      </c>
      <c r="X53" s="44" t="str">
        <f>PROPER(TRIM(Table13232[[#This Row],[Horse]]))</f>
        <v>Chorlton Lane</v>
      </c>
      <c r="Y53" s="164">
        <f>Table13232[[#This Row],[Time]]</f>
        <v>0.67708333333333337</v>
      </c>
      <c r="Z53" s="164" t="str">
        <f>LEFT(Table13232[[#This Row],[Track]],3)</f>
        <v>San</v>
      </c>
      <c r="AA53" s="164" t="str">
        <f>Table13232[[#This Row],[Algo]]&amp;" "&amp;Table13232[[#This Row],[Nat and Combo Bet]]</f>
        <v>Nat 100</v>
      </c>
      <c r="AB53" s="170">
        <f>Table13232[[#This Row],[AM Odds]]</f>
        <v>0</v>
      </c>
      <c r="AC53" s="165">
        <f>Table13232[[#This Row],[Race]]</f>
        <v>8</v>
      </c>
      <c r="AD53" s="165">
        <f>Table13232[[#This Row],[TAB]]</f>
        <v>4</v>
      </c>
      <c r="AE53" s="166" t="str">
        <f>Table13232[[#This Row],[Horse]]</f>
        <v>Chorlton Lane</v>
      </c>
      <c r="AF53" s="169">
        <f>IF(Table13232[[#This Row],[Dual Listing]]&lt;&gt;1,"",Table13232[[#This Row],[Nat and Combo Bet]])</f>
        <v>100</v>
      </c>
    </row>
    <row r="54" spans="1:32" x14ac:dyDescent="0.25">
      <c r="A54" s="42">
        <v>45682</v>
      </c>
      <c r="B54" s="43">
        <v>0.71875</v>
      </c>
      <c r="C54" s="43" t="s">
        <v>13</v>
      </c>
      <c r="D54" s="46"/>
      <c r="E54" s="44">
        <v>8</v>
      </c>
      <c r="F54" s="44">
        <v>3</v>
      </c>
      <c r="G54" s="45" t="s">
        <v>181</v>
      </c>
      <c r="H54" s="45" t="s">
        <v>21</v>
      </c>
      <c r="I54" s="46">
        <v>3</v>
      </c>
      <c r="J54" s="206" t="s">
        <v>665</v>
      </c>
      <c r="K54" s="44" t="str">
        <f>VLOOKUP(Table13232[[#This Row],[Track]],$C$915:$E$968,2,FALSE)</f>
        <v>NSW</v>
      </c>
      <c r="L54" s="48">
        <v>100</v>
      </c>
      <c r="M54" s="44">
        <f>IF(Table13232[[#This Row],[Fin]]&lt;&gt;"1st","",Table13232[[#This Row],[Div]]*Table13232[[#This Row],[Lev Bet]])</f>
        <v>300</v>
      </c>
      <c r="N54" s="44">
        <f>IF(Table13232[[#This Row],[Lev Ret]]="",Table13232[[#This Row],[Lev Bet]]*-1,M54-L54)</f>
        <v>200</v>
      </c>
      <c r="O54" s="205">
        <v>150</v>
      </c>
      <c r="P54" s="205">
        <f>IF(Table13232[[#This Row],[Fin]]&lt;&gt;"1st","",Table13232[[#This Row],[Div]]*Table13232[[#This Row],[Nat and Combo Bet]])</f>
        <v>450</v>
      </c>
      <c r="Q54" s="205">
        <f>IF(Table13232[[#This Row],[Lev Ret]]="",Table13232[[#This Row],[Nat and Combo Bet]]*-1,P54-O54)</f>
        <v>300</v>
      </c>
      <c r="R54" s="44">
        <f t="shared" si="0"/>
        <v>1</v>
      </c>
      <c r="S54" s="44">
        <f>IF(AND(R53=2,R54=1),"",IF(R54=2,(O54+O55)/2,IF(Table13232[[#This Row],[Dual Listing]]=1,Table13232[[#This Row],[Nat and Combo Bet]],11)))</f>
        <v>150</v>
      </c>
      <c r="T54" s="44">
        <f t="shared" si="1"/>
        <v>450</v>
      </c>
      <c r="U54" s="44">
        <f t="shared" si="2"/>
        <v>300</v>
      </c>
      <c r="V54" s="44" t="str">
        <f>IF(Table13232[[#This Row],[Date]]&lt;$V$4,"","Live")</f>
        <v/>
      </c>
      <c r="W54" s="44" t="str">
        <f>TEXT(Table13232[[#This Row],[Date]],"DDD")</f>
        <v>Sat</v>
      </c>
      <c r="X54" s="44" t="str">
        <f>PROPER(TRIM(Table13232[[#This Row],[Horse]]))</f>
        <v>Headley Grange</v>
      </c>
      <c r="Y54" s="164">
        <f>Table13232[[#This Row],[Time]]</f>
        <v>0.71875</v>
      </c>
      <c r="Z54" s="164" t="str">
        <f>LEFT(Table13232[[#This Row],[Track]],3)</f>
        <v>Ran</v>
      </c>
      <c r="AA54" s="164" t="str">
        <f>Table13232[[#This Row],[Algo]]&amp;" "&amp;Table13232[[#This Row],[Nat and Combo Bet]]</f>
        <v>E-C  150</v>
      </c>
      <c r="AB54" s="170">
        <f>Table13232[[#This Row],[AM Odds]]</f>
        <v>0</v>
      </c>
      <c r="AC54" s="165">
        <f>Table13232[[#This Row],[Race]]</f>
        <v>8</v>
      </c>
      <c r="AD54" s="165">
        <f>Table13232[[#This Row],[TAB]]</f>
        <v>3</v>
      </c>
      <c r="AE54" s="166" t="str">
        <f>Table13232[[#This Row],[Horse]]</f>
        <v>Headley Grange</v>
      </c>
      <c r="AF54" s="169">
        <f>IF(Table13232[[#This Row],[Dual Listing]]&lt;&gt;1,"",Table13232[[#This Row],[Nat and Combo Bet]])</f>
        <v>150</v>
      </c>
    </row>
    <row r="55" spans="1:32" x14ac:dyDescent="0.25">
      <c r="A55" s="106">
        <v>45682</v>
      </c>
      <c r="B55" s="43">
        <v>0.73263888888888884</v>
      </c>
      <c r="C55" s="107" t="s">
        <v>16</v>
      </c>
      <c r="D55" s="46"/>
      <c r="E55" s="108">
        <v>10</v>
      </c>
      <c r="F55" s="108">
        <v>8</v>
      </c>
      <c r="G55" s="109" t="s">
        <v>365</v>
      </c>
      <c r="H55" s="109" t="s">
        <v>21</v>
      </c>
      <c r="I55" s="110">
        <v>3.3</v>
      </c>
      <c r="J55" s="206" t="s">
        <v>664</v>
      </c>
      <c r="K55" s="44" t="str">
        <f>VLOOKUP(Table13232[[#This Row],[Track]],$C$915:$E$968,2,FALSE)</f>
        <v>Vic</v>
      </c>
      <c r="L55" s="52">
        <v>100</v>
      </c>
      <c r="M55" s="51">
        <f>IF(Table13232[[#This Row],[Fin]]&lt;&gt;"1st","",Table13232[[#This Row],[Div]]*Table13232[[#This Row],[Lev Bet]])</f>
        <v>330</v>
      </c>
      <c r="N55" s="51">
        <f>IF(Table13232[[#This Row],[Lev Ret]]="",Table13232[[#This Row],[Lev Bet]]*-1,M55-L55)</f>
        <v>230</v>
      </c>
      <c r="O55" s="205">
        <v>100</v>
      </c>
      <c r="P55" s="205">
        <f>IF(Table13232[[#This Row],[Fin]]&lt;&gt;"1st","",Table13232[[#This Row],[Div]]*Table13232[[#This Row],[Nat and Combo Bet]])</f>
        <v>330</v>
      </c>
      <c r="Q55" s="205">
        <f>IF(Table13232[[#This Row],[Lev Ret]]="",Table13232[[#This Row],[Nat and Combo Bet]]*-1,P55-O55)</f>
        <v>230</v>
      </c>
      <c r="R55" s="44">
        <f t="shared" si="0"/>
        <v>2</v>
      </c>
      <c r="S55" s="44">
        <f>IF(AND(R54=2,R55=1),"",IF(R55=2,(O55+O56)/2,IF(Table13232[[#This Row],[Dual Listing]]=1,Table13232[[#This Row],[Nat and Combo Bet]],11)))</f>
        <v>125</v>
      </c>
      <c r="T55" s="44">
        <f t="shared" si="1"/>
        <v>412.5</v>
      </c>
      <c r="U55" s="44">
        <f t="shared" si="2"/>
        <v>287.5</v>
      </c>
      <c r="V55" s="44" t="str">
        <f>IF(Table13232[[#This Row],[Date]]&lt;$V$4,"","Live")</f>
        <v/>
      </c>
      <c r="W55" s="44" t="str">
        <f>TEXT(Table13232[[#This Row],[Date]],"DDD")</f>
        <v>Sat</v>
      </c>
      <c r="X55" s="44" t="str">
        <f>PROPER(TRIM(Table13232[[#This Row],[Horse]]))</f>
        <v>Sunshineinmypocket</v>
      </c>
      <c r="Y55" s="167">
        <f>Table13232[[#This Row],[Time]]</f>
        <v>0.73263888888888884</v>
      </c>
      <c r="Z55" s="164" t="str">
        <f>LEFT(Table13232[[#This Row],[Track]],3)</f>
        <v>San</v>
      </c>
      <c r="AA55" s="164" t="str">
        <f>Table13232[[#This Row],[Algo]]&amp;" "&amp;Table13232[[#This Row],[Nat and Combo Bet]]</f>
        <v>Nat 100</v>
      </c>
      <c r="AB55" s="170">
        <f>Table13232[[#This Row],[AM Odds]]</f>
        <v>0</v>
      </c>
      <c r="AC55" s="165">
        <f>Table13232[[#This Row],[Race]]</f>
        <v>10</v>
      </c>
      <c r="AD55" s="165">
        <f>Table13232[[#This Row],[TAB]]</f>
        <v>8</v>
      </c>
      <c r="AE55" s="166" t="str">
        <f>Table13232[[#This Row],[Horse]]</f>
        <v>Sunshineinmypocket</v>
      </c>
      <c r="AF55" s="169" t="str">
        <f>IF(Table13232[[#This Row],[Dual Listing]]&lt;&gt;1,"",Table13232[[#This Row],[Nat and Combo Bet]])</f>
        <v/>
      </c>
    </row>
    <row r="56" spans="1:32" x14ac:dyDescent="0.25">
      <c r="A56" s="106">
        <v>45682</v>
      </c>
      <c r="B56" s="43">
        <v>0.73263888888888884</v>
      </c>
      <c r="C56" s="107" t="s">
        <v>16</v>
      </c>
      <c r="D56" s="46"/>
      <c r="E56" s="108">
        <v>10</v>
      </c>
      <c r="F56" s="108">
        <v>8</v>
      </c>
      <c r="G56" s="109" t="s">
        <v>365</v>
      </c>
      <c r="H56" s="109" t="s">
        <v>21</v>
      </c>
      <c r="I56" s="110">
        <v>3.3</v>
      </c>
      <c r="J56" s="206" t="s">
        <v>665</v>
      </c>
      <c r="K56" s="44" t="str">
        <f>VLOOKUP(Table13232[[#This Row],[Track]],$C$915:$E$968,2,FALSE)</f>
        <v>Vic</v>
      </c>
      <c r="L56" s="52">
        <v>100</v>
      </c>
      <c r="M56" s="51">
        <f>IF(Table13232[[#This Row],[Fin]]&lt;&gt;"1st","",Table13232[[#This Row],[Div]]*Table13232[[#This Row],[Lev Bet]])</f>
        <v>330</v>
      </c>
      <c r="N56" s="51">
        <f>IF(Table13232[[#This Row],[Lev Ret]]="",Table13232[[#This Row],[Lev Bet]]*-1,M56-L56)</f>
        <v>230</v>
      </c>
      <c r="O56" s="205">
        <v>150</v>
      </c>
      <c r="P56" s="205">
        <f>IF(Table13232[[#This Row],[Fin]]&lt;&gt;"1st","",Table13232[[#This Row],[Div]]*Table13232[[#This Row],[Nat and Combo Bet]])</f>
        <v>495</v>
      </c>
      <c r="Q56" s="205">
        <f>IF(Table13232[[#This Row],[Lev Ret]]="",Table13232[[#This Row],[Nat and Combo Bet]]*-1,P56-O56)</f>
        <v>345</v>
      </c>
      <c r="R56" s="44">
        <f t="shared" si="0"/>
        <v>1</v>
      </c>
      <c r="S56" s="44" t="str">
        <f>IF(AND(R55=2,R56=1),"",IF(R56=2,(O56+O57)/2,IF(Table13232[[#This Row],[Dual Listing]]=1,Table13232[[#This Row],[Nat and Combo Bet]],11)))</f>
        <v/>
      </c>
      <c r="T56" s="44" t="str">
        <f t="shared" si="1"/>
        <v/>
      </c>
      <c r="U56" s="44" t="str">
        <f t="shared" si="2"/>
        <v/>
      </c>
      <c r="V56" s="44" t="str">
        <f>IF(Table13232[[#This Row],[Date]]&lt;$V$4,"","Live")</f>
        <v/>
      </c>
      <c r="W56" s="44" t="str">
        <f>TEXT(Table13232[[#This Row],[Date]],"DDD")</f>
        <v>Sat</v>
      </c>
      <c r="X56" s="44" t="str">
        <f>PROPER(TRIM(Table13232[[#This Row],[Horse]]))</f>
        <v>Sunshineinmypocket</v>
      </c>
      <c r="Y56" s="167">
        <f>Table13232[[#This Row],[Time]]</f>
        <v>0.73263888888888884</v>
      </c>
      <c r="Z56" s="164" t="str">
        <f>LEFT(Table13232[[#This Row],[Track]],3)</f>
        <v>San</v>
      </c>
      <c r="AA56" s="164" t="str">
        <f>Table13232[[#This Row],[Algo]]&amp;" "&amp;Table13232[[#This Row],[Nat and Combo Bet]]</f>
        <v>E-C  150</v>
      </c>
      <c r="AB56" s="170">
        <f>Table13232[[#This Row],[AM Odds]]</f>
        <v>0</v>
      </c>
      <c r="AC56" s="165">
        <f>Table13232[[#This Row],[Race]]</f>
        <v>10</v>
      </c>
      <c r="AD56" s="165">
        <f>Table13232[[#This Row],[TAB]]</f>
        <v>8</v>
      </c>
      <c r="AE56" s="166" t="str">
        <f>Table13232[[#This Row],[Horse]]</f>
        <v>Sunshineinmypocket</v>
      </c>
      <c r="AF56" s="169">
        <f>IF(Table13232[[#This Row],[Dual Listing]]&lt;&gt;1,"",Table13232[[#This Row],[Nat and Combo Bet]])</f>
        <v>150</v>
      </c>
    </row>
    <row r="57" spans="1:32" x14ac:dyDescent="0.25">
      <c r="A57" s="42">
        <v>45689</v>
      </c>
      <c r="B57" s="43">
        <v>0.51041666666666663</v>
      </c>
      <c r="C57" s="43" t="s">
        <v>16</v>
      </c>
      <c r="D57" s="46"/>
      <c r="E57" s="44">
        <v>1</v>
      </c>
      <c r="F57" s="44">
        <v>5</v>
      </c>
      <c r="G57" s="45" t="s">
        <v>136</v>
      </c>
      <c r="H57" s="45"/>
      <c r="I57" s="46"/>
      <c r="J57" s="206" t="s">
        <v>665</v>
      </c>
      <c r="K57" s="44" t="str">
        <f>VLOOKUP(Table13232[[#This Row],[Track]],$C$915:$E$968,2,FALSE)</f>
        <v>Vic</v>
      </c>
      <c r="L57" s="48">
        <v>100</v>
      </c>
      <c r="M57" s="44" t="str">
        <f>IF(Table13232[[#This Row],[Fin]]&lt;&gt;"1st","",Table13232[[#This Row],[Div]]*Table13232[[#This Row],[Lev Bet]])</f>
        <v/>
      </c>
      <c r="N57" s="44">
        <f>IF(Table13232[[#This Row],[Lev Ret]]="",Table13232[[#This Row],[Lev Bet]]*-1,M57-L57)</f>
        <v>-100</v>
      </c>
      <c r="O57" s="205">
        <v>100</v>
      </c>
      <c r="P57" s="205" t="str">
        <f>IF(Table13232[[#This Row],[Fin]]&lt;&gt;"1st","",Table13232[[#This Row],[Div]]*Table13232[[#This Row],[Nat and Combo Bet]])</f>
        <v/>
      </c>
      <c r="Q57" s="205">
        <f>IF(Table13232[[#This Row],[Lev Ret]]="",Table13232[[#This Row],[Nat and Combo Bet]]*-1,P57-O57)</f>
        <v>-100</v>
      </c>
      <c r="R57" s="44">
        <f t="shared" si="0"/>
        <v>1</v>
      </c>
      <c r="S57" s="44">
        <f>IF(AND(R56=2,R57=1),"",IF(R57=2,(O57+O58)/2,IF(Table13232[[#This Row],[Dual Listing]]=1,Table13232[[#This Row],[Nat and Combo Bet]],11)))</f>
        <v>100</v>
      </c>
      <c r="T57" s="44" t="str">
        <f t="shared" si="1"/>
        <v/>
      </c>
      <c r="U57" s="44">
        <f t="shared" si="2"/>
        <v>-100</v>
      </c>
      <c r="V57" s="44" t="str">
        <f>IF(Table13232[[#This Row],[Date]]&lt;$V$4,"","Live")</f>
        <v/>
      </c>
      <c r="W57" s="44" t="str">
        <f>TEXT(Table13232[[#This Row],[Date]],"DDD")</f>
        <v>Sat</v>
      </c>
      <c r="X57" s="44" t="str">
        <f>PROPER(TRIM(Table13232[[#This Row],[Horse]]))</f>
        <v>Material Dreams</v>
      </c>
      <c r="Y57" s="164">
        <f>Table13232[[#This Row],[Time]]</f>
        <v>0.51041666666666663</v>
      </c>
      <c r="Z57" s="164" t="str">
        <f>LEFT(Table13232[[#This Row],[Track]],3)</f>
        <v>San</v>
      </c>
      <c r="AA57" s="164" t="str">
        <f>Table13232[[#This Row],[Algo]]&amp;" "&amp;Table13232[[#This Row],[Nat and Combo Bet]]</f>
        <v>E-C  100</v>
      </c>
      <c r="AB57" s="170">
        <f>Table13232[[#This Row],[AM Odds]]</f>
        <v>0</v>
      </c>
      <c r="AC57" s="165">
        <f>Table13232[[#This Row],[Race]]</f>
        <v>1</v>
      </c>
      <c r="AD57" s="165">
        <f>Table13232[[#This Row],[TAB]]</f>
        <v>5</v>
      </c>
      <c r="AE57" s="166" t="str">
        <f>Table13232[[#This Row],[Horse]]</f>
        <v>Material Dreams</v>
      </c>
      <c r="AF57" s="169">
        <f>IF(Table13232[[#This Row],[Dual Listing]]&lt;&gt;1,"",Table13232[[#This Row],[Nat and Combo Bet]])</f>
        <v>100</v>
      </c>
    </row>
    <row r="58" spans="1:32" x14ac:dyDescent="0.25">
      <c r="A58" s="106">
        <v>45689</v>
      </c>
      <c r="B58" s="43">
        <v>0.51041666666666663</v>
      </c>
      <c r="C58" s="107" t="s">
        <v>16</v>
      </c>
      <c r="D58" s="46"/>
      <c r="E58" s="108">
        <v>1</v>
      </c>
      <c r="F58" s="108">
        <v>7</v>
      </c>
      <c r="G58" s="109" t="s">
        <v>87</v>
      </c>
      <c r="H58" s="109" t="s">
        <v>21</v>
      </c>
      <c r="I58" s="110">
        <v>2.0499999999999998</v>
      </c>
      <c r="J58" s="206" t="s">
        <v>665</v>
      </c>
      <c r="K58" s="44" t="str">
        <f>VLOOKUP(Table13232[[#This Row],[Track]],$C$915:$E$968,2,FALSE)</f>
        <v>Vic</v>
      </c>
      <c r="L58" s="52">
        <v>100</v>
      </c>
      <c r="M58" s="51">
        <f>IF(Table13232[[#This Row],[Fin]]&lt;&gt;"1st","",Table13232[[#This Row],[Div]]*Table13232[[#This Row],[Lev Bet]])</f>
        <v>204.99999999999997</v>
      </c>
      <c r="N58" s="51">
        <f>IF(Table13232[[#This Row],[Lev Ret]]="",Table13232[[#This Row],[Lev Bet]]*-1,M58-L58)</f>
        <v>104.99999999999997</v>
      </c>
      <c r="O58" s="205">
        <v>160</v>
      </c>
      <c r="P58" s="205">
        <f>IF(Table13232[[#This Row],[Fin]]&lt;&gt;"1st","",Table13232[[#This Row],[Div]]*Table13232[[#This Row],[Nat and Combo Bet]])</f>
        <v>328</v>
      </c>
      <c r="Q58" s="205">
        <f>IF(Table13232[[#This Row],[Lev Ret]]="",Table13232[[#This Row],[Nat and Combo Bet]]*-1,P58-O58)</f>
        <v>168</v>
      </c>
      <c r="R58" s="44">
        <f t="shared" si="0"/>
        <v>2</v>
      </c>
      <c r="S58" s="44">
        <f>IF(AND(R57=2,R58=1),"",IF(R58=2,(O58+O59)/2,IF(Table13232[[#This Row],[Dual Listing]]=1,Table13232[[#This Row],[Nat and Combo Bet]],11)))</f>
        <v>180</v>
      </c>
      <c r="T58" s="44">
        <f t="shared" si="1"/>
        <v>368.99999999999994</v>
      </c>
      <c r="U58" s="44">
        <f t="shared" si="2"/>
        <v>188.99999999999994</v>
      </c>
      <c r="V58" s="44" t="str">
        <f>IF(Table13232[[#This Row],[Date]]&lt;$V$4,"","Live")</f>
        <v/>
      </c>
      <c r="W58" s="44" t="str">
        <f>TEXT(Table13232[[#This Row],[Date]],"DDD")</f>
        <v>Sat</v>
      </c>
      <c r="X58" s="44" t="str">
        <f>PROPER(TRIM(Table13232[[#This Row],[Horse]]))</f>
        <v>New York Lustre</v>
      </c>
      <c r="Y58" s="167">
        <f>Table13232[[#This Row],[Time]]</f>
        <v>0.51041666666666663</v>
      </c>
      <c r="Z58" s="164" t="str">
        <f>LEFT(Table13232[[#This Row],[Track]],3)</f>
        <v>San</v>
      </c>
      <c r="AA58" s="164" t="str">
        <f>Table13232[[#This Row],[Algo]]&amp;" "&amp;Table13232[[#This Row],[Nat and Combo Bet]]</f>
        <v>E-C  160</v>
      </c>
      <c r="AB58" s="170">
        <f>Table13232[[#This Row],[AM Odds]]</f>
        <v>0</v>
      </c>
      <c r="AC58" s="165">
        <f>Table13232[[#This Row],[Race]]</f>
        <v>1</v>
      </c>
      <c r="AD58" s="165">
        <f>Table13232[[#This Row],[TAB]]</f>
        <v>7</v>
      </c>
      <c r="AE58" s="166" t="str">
        <f>Table13232[[#This Row],[Horse]]</f>
        <v>New York Lustre</v>
      </c>
      <c r="AF58" s="169" t="str">
        <f>IF(Table13232[[#This Row],[Dual Listing]]&lt;&gt;1,"",Table13232[[#This Row],[Nat and Combo Bet]])</f>
        <v/>
      </c>
    </row>
    <row r="59" spans="1:32" x14ac:dyDescent="0.25">
      <c r="A59" s="106">
        <v>45689</v>
      </c>
      <c r="B59" s="43">
        <v>0.51041666666666663</v>
      </c>
      <c r="C59" s="107" t="s">
        <v>16</v>
      </c>
      <c r="D59" s="46"/>
      <c r="E59" s="108">
        <v>1</v>
      </c>
      <c r="F59" s="108">
        <v>7</v>
      </c>
      <c r="G59" s="109" t="s">
        <v>87</v>
      </c>
      <c r="H59" s="109" t="s">
        <v>21</v>
      </c>
      <c r="I59" s="110">
        <v>2.0499999999999998</v>
      </c>
      <c r="J59" s="206" t="s">
        <v>664</v>
      </c>
      <c r="K59" s="44" t="str">
        <f>VLOOKUP(Table13232[[#This Row],[Track]],$C$915:$E$968,2,FALSE)</f>
        <v>Vic</v>
      </c>
      <c r="L59" s="52">
        <v>100</v>
      </c>
      <c r="M59" s="51">
        <f>IF(Table13232[[#This Row],[Fin]]&lt;&gt;"1st","",Table13232[[#This Row],[Div]]*Table13232[[#This Row],[Lev Bet]])</f>
        <v>204.99999999999997</v>
      </c>
      <c r="N59" s="51">
        <f>IF(Table13232[[#This Row],[Lev Ret]]="",Table13232[[#This Row],[Lev Bet]]*-1,M59-L59)</f>
        <v>104.99999999999997</v>
      </c>
      <c r="O59" s="205">
        <v>200</v>
      </c>
      <c r="P59" s="205">
        <f>IF(Table13232[[#This Row],[Fin]]&lt;&gt;"1st","",Table13232[[#This Row],[Div]]*Table13232[[#This Row],[Nat and Combo Bet]])</f>
        <v>409.99999999999994</v>
      </c>
      <c r="Q59" s="205">
        <f>IF(Table13232[[#This Row],[Lev Ret]]="",Table13232[[#This Row],[Nat and Combo Bet]]*-1,P59-O59)</f>
        <v>209.99999999999994</v>
      </c>
      <c r="R59" s="44">
        <f t="shared" si="0"/>
        <v>1</v>
      </c>
      <c r="S59" s="44" t="str">
        <f>IF(AND(R58=2,R59=1),"",IF(R59=2,(O59+O60)/2,IF(Table13232[[#This Row],[Dual Listing]]=1,Table13232[[#This Row],[Nat and Combo Bet]],11)))</f>
        <v/>
      </c>
      <c r="T59" s="44" t="str">
        <f t="shared" si="1"/>
        <v/>
      </c>
      <c r="U59" s="44" t="str">
        <f t="shared" si="2"/>
        <v/>
      </c>
      <c r="V59" s="44" t="str">
        <f>IF(Table13232[[#This Row],[Date]]&lt;$V$4,"","Live")</f>
        <v/>
      </c>
      <c r="W59" s="44" t="str">
        <f>TEXT(Table13232[[#This Row],[Date]],"DDD")</f>
        <v>Sat</v>
      </c>
      <c r="X59" s="44" t="str">
        <f>PROPER(TRIM(Table13232[[#This Row],[Horse]]))</f>
        <v>New York Lustre</v>
      </c>
      <c r="Y59" s="167">
        <f>Table13232[[#This Row],[Time]]</f>
        <v>0.51041666666666663</v>
      </c>
      <c r="Z59" s="164" t="str">
        <f>LEFT(Table13232[[#This Row],[Track]],3)</f>
        <v>San</v>
      </c>
      <c r="AA59" s="164" t="str">
        <f>Table13232[[#This Row],[Algo]]&amp;" "&amp;Table13232[[#This Row],[Nat and Combo Bet]]</f>
        <v>Nat 200</v>
      </c>
      <c r="AB59" s="170">
        <f>Table13232[[#This Row],[AM Odds]]</f>
        <v>0</v>
      </c>
      <c r="AC59" s="165">
        <f>Table13232[[#This Row],[Race]]</f>
        <v>1</v>
      </c>
      <c r="AD59" s="165">
        <f>Table13232[[#This Row],[TAB]]</f>
        <v>7</v>
      </c>
      <c r="AE59" s="166" t="str">
        <f>Table13232[[#This Row],[Horse]]</f>
        <v>New York Lustre</v>
      </c>
      <c r="AF59" s="169">
        <f>IF(Table13232[[#This Row],[Dual Listing]]&lt;&gt;1,"",Table13232[[#This Row],[Nat and Combo Bet]])</f>
        <v>200</v>
      </c>
    </row>
    <row r="60" spans="1:32" x14ac:dyDescent="0.25">
      <c r="A60" s="42">
        <v>45689</v>
      </c>
      <c r="B60" s="43">
        <v>0.53125</v>
      </c>
      <c r="C60" s="43" t="s">
        <v>16</v>
      </c>
      <c r="D60" s="46"/>
      <c r="E60" s="44">
        <v>2</v>
      </c>
      <c r="F60" s="44">
        <v>2</v>
      </c>
      <c r="G60" s="45" t="s">
        <v>367</v>
      </c>
      <c r="H60" s="45" t="s">
        <v>21</v>
      </c>
      <c r="I60" s="46">
        <v>4.8</v>
      </c>
      <c r="J60" s="206" t="s">
        <v>665</v>
      </c>
      <c r="K60" s="44" t="str">
        <f>VLOOKUP(Table13232[[#This Row],[Track]],$C$915:$E$968,2,FALSE)</f>
        <v>Vic</v>
      </c>
      <c r="L60" s="48">
        <v>100</v>
      </c>
      <c r="M60" s="44">
        <f>IF(Table13232[[#This Row],[Fin]]&lt;&gt;"1st","",Table13232[[#This Row],[Div]]*Table13232[[#This Row],[Lev Bet]])</f>
        <v>480</v>
      </c>
      <c r="N60" s="44">
        <f>IF(Table13232[[#This Row],[Lev Ret]]="",Table13232[[#This Row],[Lev Bet]]*-1,M60-L60)</f>
        <v>380</v>
      </c>
      <c r="O60" s="205">
        <v>160</v>
      </c>
      <c r="P60" s="205">
        <f>IF(Table13232[[#This Row],[Fin]]&lt;&gt;"1st","",Table13232[[#This Row],[Div]]*Table13232[[#This Row],[Nat and Combo Bet]])</f>
        <v>768</v>
      </c>
      <c r="Q60" s="205">
        <f>IF(Table13232[[#This Row],[Lev Ret]]="",Table13232[[#This Row],[Nat and Combo Bet]]*-1,P60-O60)</f>
        <v>608</v>
      </c>
      <c r="R60" s="44">
        <f t="shared" si="0"/>
        <v>1</v>
      </c>
      <c r="S60" s="44">
        <f>IF(AND(R59=2,R60=1),"",IF(R60=2,(O60+O61)/2,IF(Table13232[[#This Row],[Dual Listing]]=1,Table13232[[#This Row],[Nat and Combo Bet]],11)))</f>
        <v>160</v>
      </c>
      <c r="T60" s="44">
        <f t="shared" si="1"/>
        <v>768</v>
      </c>
      <c r="U60" s="44">
        <f t="shared" si="2"/>
        <v>608</v>
      </c>
      <c r="V60" s="44" t="str">
        <f>IF(Table13232[[#This Row],[Date]]&lt;$V$4,"","Live")</f>
        <v/>
      </c>
      <c r="W60" s="44" t="str">
        <f>TEXT(Table13232[[#This Row],[Date]],"DDD")</f>
        <v>Sat</v>
      </c>
      <c r="X60" s="44" t="str">
        <f>PROPER(TRIM(Table13232[[#This Row],[Horse]]))</f>
        <v>First Immortal</v>
      </c>
      <c r="Y60" s="164">
        <f>Table13232[[#This Row],[Time]]</f>
        <v>0.53125</v>
      </c>
      <c r="Z60" s="164" t="str">
        <f>LEFT(Table13232[[#This Row],[Track]],3)</f>
        <v>San</v>
      </c>
      <c r="AA60" s="164" t="str">
        <f>Table13232[[#This Row],[Algo]]&amp;" "&amp;Table13232[[#This Row],[Nat and Combo Bet]]</f>
        <v>E-C  160</v>
      </c>
      <c r="AB60" s="170">
        <f>Table13232[[#This Row],[AM Odds]]</f>
        <v>0</v>
      </c>
      <c r="AC60" s="165">
        <f>Table13232[[#This Row],[Race]]</f>
        <v>2</v>
      </c>
      <c r="AD60" s="165">
        <f>Table13232[[#This Row],[TAB]]</f>
        <v>2</v>
      </c>
      <c r="AE60" s="166" t="str">
        <f>Table13232[[#This Row],[Horse]]</f>
        <v>First Immortal</v>
      </c>
      <c r="AF60" s="169">
        <f>IF(Table13232[[#This Row],[Dual Listing]]&lt;&gt;1,"",Table13232[[#This Row],[Nat and Combo Bet]])</f>
        <v>160</v>
      </c>
    </row>
    <row r="61" spans="1:32" x14ac:dyDescent="0.25">
      <c r="A61" s="42">
        <v>45689</v>
      </c>
      <c r="B61" s="43">
        <v>0.53125</v>
      </c>
      <c r="C61" s="43" t="s">
        <v>16</v>
      </c>
      <c r="D61" s="46"/>
      <c r="E61" s="44">
        <v>2</v>
      </c>
      <c r="F61" s="44">
        <v>5</v>
      </c>
      <c r="G61" s="45" t="s">
        <v>366</v>
      </c>
      <c r="H61" s="45"/>
      <c r="I61" s="46"/>
      <c r="J61" s="206" t="s">
        <v>665</v>
      </c>
      <c r="K61" s="44" t="str">
        <f>VLOOKUP(Table13232[[#This Row],[Track]],$C$915:$E$968,2,FALSE)</f>
        <v>Vic</v>
      </c>
      <c r="L61" s="48">
        <v>100</v>
      </c>
      <c r="M61" s="44" t="str">
        <f>IF(Table13232[[#This Row],[Fin]]&lt;&gt;"1st","",Table13232[[#This Row],[Div]]*Table13232[[#This Row],[Lev Bet]])</f>
        <v/>
      </c>
      <c r="N61" s="44">
        <f>IF(Table13232[[#This Row],[Lev Ret]]="",Table13232[[#This Row],[Lev Bet]]*-1,M61-L61)</f>
        <v>-100</v>
      </c>
      <c r="O61" s="205">
        <v>100</v>
      </c>
      <c r="P61" s="205" t="str">
        <f>IF(Table13232[[#This Row],[Fin]]&lt;&gt;"1st","",Table13232[[#This Row],[Div]]*Table13232[[#This Row],[Nat and Combo Bet]])</f>
        <v/>
      </c>
      <c r="Q61" s="205">
        <f>IF(Table13232[[#This Row],[Lev Ret]]="",Table13232[[#This Row],[Nat and Combo Bet]]*-1,P61-O61)</f>
        <v>-100</v>
      </c>
      <c r="R61" s="44">
        <f t="shared" si="0"/>
        <v>1</v>
      </c>
      <c r="S61" s="44">
        <f>IF(AND(R60=2,R61=1),"",IF(R61=2,(O61+O62)/2,IF(Table13232[[#This Row],[Dual Listing]]=1,Table13232[[#This Row],[Nat and Combo Bet]],11)))</f>
        <v>100</v>
      </c>
      <c r="T61" s="44" t="str">
        <f t="shared" si="1"/>
        <v/>
      </c>
      <c r="U61" s="44">
        <f t="shared" si="2"/>
        <v>-100</v>
      </c>
      <c r="V61" s="44" t="str">
        <f>IF(Table13232[[#This Row],[Date]]&lt;$V$4,"","Live")</f>
        <v/>
      </c>
      <c r="W61" s="44" t="str">
        <f>TEXT(Table13232[[#This Row],[Date]],"DDD")</f>
        <v>Sat</v>
      </c>
      <c r="X61" s="44" t="str">
        <f>PROPER(TRIM(Table13232[[#This Row],[Horse]]))</f>
        <v>Night Endeavor</v>
      </c>
      <c r="Y61" s="164">
        <f>Table13232[[#This Row],[Time]]</f>
        <v>0.53125</v>
      </c>
      <c r="Z61" s="164" t="str">
        <f>LEFT(Table13232[[#This Row],[Track]],3)</f>
        <v>San</v>
      </c>
      <c r="AA61" s="164" t="str">
        <f>Table13232[[#This Row],[Algo]]&amp;" "&amp;Table13232[[#This Row],[Nat and Combo Bet]]</f>
        <v>E-C  100</v>
      </c>
      <c r="AB61" s="170">
        <f>Table13232[[#This Row],[AM Odds]]</f>
        <v>0</v>
      </c>
      <c r="AC61" s="165">
        <f>Table13232[[#This Row],[Race]]</f>
        <v>2</v>
      </c>
      <c r="AD61" s="165">
        <f>Table13232[[#This Row],[TAB]]</f>
        <v>5</v>
      </c>
      <c r="AE61" s="166" t="str">
        <f>Table13232[[#This Row],[Horse]]</f>
        <v>Night Endeavor</v>
      </c>
      <c r="AF61" s="169">
        <f>IF(Table13232[[#This Row],[Dual Listing]]&lt;&gt;1,"",Table13232[[#This Row],[Nat and Combo Bet]])</f>
        <v>100</v>
      </c>
    </row>
    <row r="62" spans="1:32" x14ac:dyDescent="0.25">
      <c r="A62" s="42">
        <v>45689</v>
      </c>
      <c r="B62" s="43">
        <v>0.57499999999999996</v>
      </c>
      <c r="C62" s="43" t="s">
        <v>9</v>
      </c>
      <c r="D62" s="46"/>
      <c r="E62" s="44">
        <v>2</v>
      </c>
      <c r="F62" s="44">
        <v>6</v>
      </c>
      <c r="G62" s="45" t="s">
        <v>475</v>
      </c>
      <c r="H62" s="45"/>
      <c r="I62" s="46"/>
      <c r="J62" s="206" t="s">
        <v>664</v>
      </c>
      <c r="K62" s="44" t="str">
        <f>VLOOKUP(Table13232[[#This Row],[Track]],$C$915:$E$968,2,FALSE)</f>
        <v>Qld</v>
      </c>
      <c r="L62" s="48">
        <v>100</v>
      </c>
      <c r="M62" s="44" t="str">
        <f>IF(Table13232[[#This Row],[Fin]]&lt;&gt;"1st","",Table13232[[#This Row],[Div]]*Table13232[[#This Row],[Lev Bet]])</f>
        <v/>
      </c>
      <c r="N62" s="44">
        <f>IF(Table13232[[#This Row],[Lev Ret]]="",Table13232[[#This Row],[Lev Bet]]*-1,M62-L62)</f>
        <v>-100</v>
      </c>
      <c r="O62" s="205">
        <v>100</v>
      </c>
      <c r="P62" s="205" t="str">
        <f>IF(Table13232[[#This Row],[Fin]]&lt;&gt;"1st","",Table13232[[#This Row],[Div]]*Table13232[[#This Row],[Nat and Combo Bet]])</f>
        <v/>
      </c>
      <c r="Q62" s="205">
        <f>IF(Table13232[[#This Row],[Lev Ret]]="",Table13232[[#This Row],[Nat and Combo Bet]]*-1,P62-O62)</f>
        <v>-100</v>
      </c>
      <c r="R62" s="44">
        <f t="shared" si="0"/>
        <v>1</v>
      </c>
      <c r="S62" s="44">
        <f>IF(AND(R61=2,R62=1),"",IF(R62=2,(O62+O63)/2,IF(Table13232[[#This Row],[Dual Listing]]=1,Table13232[[#This Row],[Nat and Combo Bet]],11)))</f>
        <v>100</v>
      </c>
      <c r="T62" s="44" t="str">
        <f t="shared" si="1"/>
        <v/>
      </c>
      <c r="U62" s="44">
        <f t="shared" si="2"/>
        <v>-100</v>
      </c>
      <c r="V62" s="44" t="str">
        <f>IF(Table13232[[#This Row],[Date]]&lt;$V$4,"","Live")</f>
        <v/>
      </c>
      <c r="W62" s="44" t="str">
        <f>TEXT(Table13232[[#This Row],[Date]],"DDD")</f>
        <v>Sat</v>
      </c>
      <c r="X62" s="44" t="str">
        <f>PROPER(TRIM(Table13232[[#This Row],[Horse]]))</f>
        <v>Aldeenaary</v>
      </c>
      <c r="Y62" s="164">
        <f>Table13232[[#This Row],[Time]]</f>
        <v>0.57499999999999996</v>
      </c>
      <c r="Z62" s="164" t="str">
        <f>LEFT(Table13232[[#This Row],[Track]],3)</f>
        <v>Doo</v>
      </c>
      <c r="AA62" s="164" t="str">
        <f>Table13232[[#This Row],[Algo]]&amp;" "&amp;Table13232[[#This Row],[Nat and Combo Bet]]</f>
        <v>Nat 100</v>
      </c>
      <c r="AB62" s="170">
        <f>Table13232[[#This Row],[AM Odds]]</f>
        <v>0</v>
      </c>
      <c r="AC62" s="165">
        <f>Table13232[[#This Row],[Race]]</f>
        <v>2</v>
      </c>
      <c r="AD62" s="165">
        <f>Table13232[[#This Row],[TAB]]</f>
        <v>6</v>
      </c>
      <c r="AE62" s="166" t="str">
        <f>Table13232[[#This Row],[Horse]]</f>
        <v>Aldeenaary</v>
      </c>
      <c r="AF62" s="169">
        <f>IF(Table13232[[#This Row],[Dual Listing]]&lt;&gt;1,"",Table13232[[#This Row],[Nat and Combo Bet]])</f>
        <v>100</v>
      </c>
    </row>
    <row r="63" spans="1:32" x14ac:dyDescent="0.25">
      <c r="A63" s="42">
        <v>45689</v>
      </c>
      <c r="B63" s="43">
        <v>0.59930555555555554</v>
      </c>
      <c r="C63" s="43" t="s">
        <v>9</v>
      </c>
      <c r="D63" s="46"/>
      <c r="E63" s="44">
        <v>3</v>
      </c>
      <c r="F63" s="44">
        <v>11</v>
      </c>
      <c r="G63" s="45" t="s">
        <v>479</v>
      </c>
      <c r="H63" s="45" t="s">
        <v>21</v>
      </c>
      <c r="I63" s="46">
        <v>6</v>
      </c>
      <c r="J63" s="206" t="s">
        <v>664</v>
      </c>
      <c r="K63" s="44" t="str">
        <f>VLOOKUP(Table13232[[#This Row],[Track]],$C$915:$E$968,2,FALSE)</f>
        <v>Qld</v>
      </c>
      <c r="L63" s="48">
        <v>100</v>
      </c>
      <c r="M63" s="44">
        <f>IF(Table13232[[#This Row],[Fin]]&lt;&gt;"1st","",Table13232[[#This Row],[Div]]*Table13232[[#This Row],[Lev Bet]])</f>
        <v>600</v>
      </c>
      <c r="N63" s="44">
        <f>IF(Table13232[[#This Row],[Lev Ret]]="",Table13232[[#This Row],[Lev Bet]]*-1,M63-L63)</f>
        <v>500</v>
      </c>
      <c r="O63" s="205">
        <v>100</v>
      </c>
      <c r="P63" s="205">
        <f>IF(Table13232[[#This Row],[Fin]]&lt;&gt;"1st","",Table13232[[#This Row],[Div]]*Table13232[[#This Row],[Nat and Combo Bet]])</f>
        <v>600</v>
      </c>
      <c r="Q63" s="205">
        <f>IF(Table13232[[#This Row],[Lev Ret]]="",Table13232[[#This Row],[Nat and Combo Bet]]*-1,P63-O63)</f>
        <v>500</v>
      </c>
      <c r="R63" s="44">
        <f t="shared" si="0"/>
        <v>1</v>
      </c>
      <c r="S63" s="44">
        <f>IF(AND(R62=2,R63=1),"",IF(R63=2,(O63+O64)/2,IF(Table13232[[#This Row],[Dual Listing]]=1,Table13232[[#This Row],[Nat and Combo Bet]],11)))</f>
        <v>100</v>
      </c>
      <c r="T63" s="44">
        <f t="shared" si="1"/>
        <v>600</v>
      </c>
      <c r="U63" s="44">
        <f t="shared" si="2"/>
        <v>500</v>
      </c>
      <c r="V63" s="44" t="str">
        <f>IF(Table13232[[#This Row],[Date]]&lt;$V$4,"","Live")</f>
        <v/>
      </c>
      <c r="W63" s="44" t="str">
        <f>TEXT(Table13232[[#This Row],[Date]],"DDD")</f>
        <v>Sat</v>
      </c>
      <c r="X63" s="44" t="str">
        <f>PROPER(TRIM(Table13232[[#This Row],[Horse]]))</f>
        <v>Smart Action</v>
      </c>
      <c r="Y63" s="164">
        <f>Table13232[[#This Row],[Time]]</f>
        <v>0.59930555555555554</v>
      </c>
      <c r="Z63" s="164" t="str">
        <f>LEFT(Table13232[[#This Row],[Track]],3)</f>
        <v>Doo</v>
      </c>
      <c r="AA63" s="164" t="str">
        <f>Table13232[[#This Row],[Algo]]&amp;" "&amp;Table13232[[#This Row],[Nat and Combo Bet]]</f>
        <v>Nat 100</v>
      </c>
      <c r="AB63" s="170">
        <f>Table13232[[#This Row],[AM Odds]]</f>
        <v>0</v>
      </c>
      <c r="AC63" s="165">
        <f>Table13232[[#This Row],[Race]]</f>
        <v>3</v>
      </c>
      <c r="AD63" s="165">
        <f>Table13232[[#This Row],[TAB]]</f>
        <v>11</v>
      </c>
      <c r="AE63" s="166" t="str">
        <f>Table13232[[#This Row],[Horse]]</f>
        <v>Smart Action</v>
      </c>
      <c r="AF63" s="169">
        <f>IF(Table13232[[#This Row],[Dual Listing]]&lt;&gt;1,"",Table13232[[#This Row],[Nat and Combo Bet]])</f>
        <v>100</v>
      </c>
    </row>
    <row r="64" spans="1:32" x14ac:dyDescent="0.25">
      <c r="A64" s="42">
        <v>45689</v>
      </c>
      <c r="B64" s="43">
        <v>0.62361111111111112</v>
      </c>
      <c r="C64" s="43" t="s">
        <v>9</v>
      </c>
      <c r="D64" s="46"/>
      <c r="E64" s="44">
        <v>4</v>
      </c>
      <c r="F64" s="44">
        <v>2</v>
      </c>
      <c r="G64" s="45" t="s">
        <v>480</v>
      </c>
      <c r="H64" s="45" t="s">
        <v>21</v>
      </c>
      <c r="I64" s="46">
        <v>1.7</v>
      </c>
      <c r="J64" s="206" t="s">
        <v>664</v>
      </c>
      <c r="K64" s="44" t="str">
        <f>VLOOKUP(Table13232[[#This Row],[Track]],$C$915:$E$968,2,FALSE)</f>
        <v>Qld</v>
      </c>
      <c r="L64" s="48">
        <v>100</v>
      </c>
      <c r="M64" s="44">
        <f>IF(Table13232[[#This Row],[Fin]]&lt;&gt;"1st","",Table13232[[#This Row],[Div]]*Table13232[[#This Row],[Lev Bet]])</f>
        <v>170</v>
      </c>
      <c r="N64" s="44">
        <f>IF(Table13232[[#This Row],[Lev Ret]]="",Table13232[[#This Row],[Lev Bet]]*-1,M64-L64)</f>
        <v>70</v>
      </c>
      <c r="O64" s="205">
        <v>100</v>
      </c>
      <c r="P64" s="205">
        <f>IF(Table13232[[#This Row],[Fin]]&lt;&gt;"1st","",Table13232[[#This Row],[Div]]*Table13232[[#This Row],[Nat and Combo Bet]])</f>
        <v>170</v>
      </c>
      <c r="Q64" s="205">
        <f>IF(Table13232[[#This Row],[Lev Ret]]="",Table13232[[#This Row],[Nat and Combo Bet]]*-1,P64-O64)</f>
        <v>70</v>
      </c>
      <c r="R64" s="44">
        <f t="shared" si="0"/>
        <v>1</v>
      </c>
      <c r="S64" s="44">
        <f>IF(AND(R63=2,R64=1),"",IF(R64=2,(O64+O65)/2,IF(Table13232[[#This Row],[Dual Listing]]=1,Table13232[[#This Row],[Nat and Combo Bet]],11)))</f>
        <v>100</v>
      </c>
      <c r="T64" s="44">
        <f t="shared" si="1"/>
        <v>170</v>
      </c>
      <c r="U64" s="44">
        <f t="shared" si="2"/>
        <v>70</v>
      </c>
      <c r="V64" s="44" t="str">
        <f>IF(Table13232[[#This Row],[Date]]&lt;$V$4,"","Live")</f>
        <v/>
      </c>
      <c r="W64" s="44" t="str">
        <f>TEXT(Table13232[[#This Row],[Date]],"DDD")</f>
        <v>Sat</v>
      </c>
      <c r="X64" s="44" t="str">
        <f>PROPER(TRIM(Table13232[[#This Row],[Horse]]))</f>
        <v>Torabella</v>
      </c>
      <c r="Y64" s="164">
        <f>Table13232[[#This Row],[Time]]</f>
        <v>0.62361111111111112</v>
      </c>
      <c r="Z64" s="164" t="str">
        <f>LEFT(Table13232[[#This Row],[Track]],3)</f>
        <v>Doo</v>
      </c>
      <c r="AA64" s="164" t="str">
        <f>Table13232[[#This Row],[Algo]]&amp;" "&amp;Table13232[[#This Row],[Nat and Combo Bet]]</f>
        <v>Nat 100</v>
      </c>
      <c r="AB64" s="170">
        <f>Table13232[[#This Row],[AM Odds]]</f>
        <v>0</v>
      </c>
      <c r="AC64" s="165">
        <f>Table13232[[#This Row],[Race]]</f>
        <v>4</v>
      </c>
      <c r="AD64" s="165">
        <f>Table13232[[#This Row],[TAB]]</f>
        <v>2</v>
      </c>
      <c r="AE64" s="166" t="str">
        <f>Table13232[[#This Row],[Horse]]</f>
        <v>Torabella</v>
      </c>
      <c r="AF64" s="169">
        <f>IF(Table13232[[#This Row],[Dual Listing]]&lt;&gt;1,"",Table13232[[#This Row],[Nat and Combo Bet]])</f>
        <v>100</v>
      </c>
    </row>
    <row r="65" spans="1:32" x14ac:dyDescent="0.25">
      <c r="A65" s="42">
        <v>45689</v>
      </c>
      <c r="B65" s="43">
        <v>0.66666666666666663</v>
      </c>
      <c r="C65" s="43" t="s">
        <v>11</v>
      </c>
      <c r="D65" s="46"/>
      <c r="E65" s="44">
        <v>7</v>
      </c>
      <c r="F65" s="44">
        <v>11</v>
      </c>
      <c r="G65" s="45" t="s">
        <v>368</v>
      </c>
      <c r="H65" s="45" t="s">
        <v>22</v>
      </c>
      <c r="I65" s="46"/>
      <c r="J65" s="206" t="s">
        <v>665</v>
      </c>
      <c r="K65" s="44" t="str">
        <f>VLOOKUP(Table13232[[#This Row],[Track]],$C$915:$E$968,2,FALSE)</f>
        <v>NSW</v>
      </c>
      <c r="L65" s="48">
        <v>100</v>
      </c>
      <c r="M65" s="44" t="str">
        <f>IF(Table13232[[#This Row],[Fin]]&lt;&gt;"1st","",Table13232[[#This Row],[Div]]*Table13232[[#This Row],[Lev Bet]])</f>
        <v/>
      </c>
      <c r="N65" s="44">
        <f>IF(Table13232[[#This Row],[Lev Ret]]="",Table13232[[#This Row],[Lev Bet]]*-1,M65-L65)</f>
        <v>-100</v>
      </c>
      <c r="O65" s="205">
        <v>150</v>
      </c>
      <c r="P65" s="205" t="str">
        <f>IF(Table13232[[#This Row],[Fin]]&lt;&gt;"1st","",Table13232[[#This Row],[Div]]*Table13232[[#This Row],[Nat and Combo Bet]])</f>
        <v/>
      </c>
      <c r="Q65" s="205">
        <f>IF(Table13232[[#This Row],[Lev Ret]]="",Table13232[[#This Row],[Nat and Combo Bet]]*-1,P65-O65)</f>
        <v>-150</v>
      </c>
      <c r="R65" s="44">
        <f t="shared" si="0"/>
        <v>1</v>
      </c>
      <c r="S65" s="44">
        <f>IF(AND(R64=2,R65=1),"",IF(R65=2,(O65+O66)/2,IF(Table13232[[#This Row],[Dual Listing]]=1,Table13232[[#This Row],[Nat and Combo Bet]],11)))</f>
        <v>150</v>
      </c>
      <c r="T65" s="44" t="str">
        <f t="shared" si="1"/>
        <v/>
      </c>
      <c r="U65" s="44">
        <f t="shared" si="2"/>
        <v>-150</v>
      </c>
      <c r="V65" s="44" t="str">
        <f>IF(Table13232[[#This Row],[Date]]&lt;$V$4,"","Live")</f>
        <v/>
      </c>
      <c r="W65" s="44" t="str">
        <f>TEXT(Table13232[[#This Row],[Date]],"DDD")</f>
        <v>Sat</v>
      </c>
      <c r="X65" s="44" t="str">
        <f>PROPER(TRIM(Table13232[[#This Row],[Horse]]))</f>
        <v>Step Aside</v>
      </c>
      <c r="Y65" s="164">
        <f>Table13232[[#This Row],[Time]]</f>
        <v>0.66666666666666663</v>
      </c>
      <c r="Z65" s="164" t="str">
        <f>LEFT(Table13232[[#This Row],[Track]],3)</f>
        <v>Ros</v>
      </c>
      <c r="AA65" s="164" t="str">
        <f>Table13232[[#This Row],[Algo]]&amp;" "&amp;Table13232[[#This Row],[Nat and Combo Bet]]</f>
        <v>E-C  150</v>
      </c>
      <c r="AB65" s="170">
        <f>Table13232[[#This Row],[AM Odds]]</f>
        <v>0</v>
      </c>
      <c r="AC65" s="165">
        <f>Table13232[[#This Row],[Race]]</f>
        <v>7</v>
      </c>
      <c r="AD65" s="165">
        <f>Table13232[[#This Row],[TAB]]</f>
        <v>11</v>
      </c>
      <c r="AE65" s="166" t="str">
        <f>Table13232[[#This Row],[Horse]]</f>
        <v>Step Aside</v>
      </c>
      <c r="AF65" s="169">
        <f>IF(Table13232[[#This Row],[Dual Listing]]&lt;&gt;1,"",Table13232[[#This Row],[Nat and Combo Bet]])</f>
        <v>150</v>
      </c>
    </row>
    <row r="66" spans="1:32" x14ac:dyDescent="0.25">
      <c r="A66" s="106">
        <v>45689</v>
      </c>
      <c r="B66" s="43">
        <v>0.67708333333333337</v>
      </c>
      <c r="C66" s="107" t="s">
        <v>15</v>
      </c>
      <c r="D66" s="46"/>
      <c r="E66" s="108">
        <v>8</v>
      </c>
      <c r="F66" s="108">
        <v>6</v>
      </c>
      <c r="G66" s="109" t="s">
        <v>91</v>
      </c>
      <c r="H66" s="109" t="s">
        <v>21</v>
      </c>
      <c r="I66" s="110">
        <v>2.2999999999999998</v>
      </c>
      <c r="J66" s="206" t="s">
        <v>664</v>
      </c>
      <c r="K66" s="44" t="str">
        <f>VLOOKUP(Table13232[[#This Row],[Track]],$C$915:$E$968,2,FALSE)</f>
        <v>Vic</v>
      </c>
      <c r="L66" s="52">
        <v>100</v>
      </c>
      <c r="M66" s="51">
        <f>IF(Table13232[[#This Row],[Fin]]&lt;&gt;"1st","",Table13232[[#This Row],[Div]]*Table13232[[#This Row],[Lev Bet]])</f>
        <v>229.99999999999997</v>
      </c>
      <c r="N66" s="51">
        <f>IF(Table13232[[#This Row],[Lev Ret]]="",Table13232[[#This Row],[Lev Bet]]*-1,M66-L66)</f>
        <v>129.99999999999997</v>
      </c>
      <c r="O66" s="205">
        <v>100</v>
      </c>
      <c r="P66" s="205">
        <f>IF(Table13232[[#This Row],[Fin]]&lt;&gt;"1st","",Table13232[[#This Row],[Div]]*Table13232[[#This Row],[Nat and Combo Bet]])</f>
        <v>229.99999999999997</v>
      </c>
      <c r="Q66" s="205">
        <f>IF(Table13232[[#This Row],[Lev Ret]]="",Table13232[[#This Row],[Nat and Combo Bet]]*-1,P66-O66)</f>
        <v>129.99999999999997</v>
      </c>
      <c r="R66" s="44">
        <f t="shared" si="0"/>
        <v>2</v>
      </c>
      <c r="S66" s="44">
        <f>IF(AND(R65=2,R66=1),"",IF(R66=2,(O66+O67)/2,IF(Table13232[[#This Row],[Dual Listing]]=1,Table13232[[#This Row],[Nat and Combo Bet]],11)))</f>
        <v>125</v>
      </c>
      <c r="T66" s="44">
        <f t="shared" si="1"/>
        <v>287.5</v>
      </c>
      <c r="U66" s="44">
        <f t="shared" si="2"/>
        <v>162.5</v>
      </c>
      <c r="V66" s="44" t="str">
        <f>IF(Table13232[[#This Row],[Date]]&lt;$V$4,"","Live")</f>
        <v/>
      </c>
      <c r="W66" s="44" t="str">
        <f>TEXT(Table13232[[#This Row],[Date]],"DDD")</f>
        <v>Sat</v>
      </c>
      <c r="X66" s="44" t="str">
        <f>PROPER(TRIM(Table13232[[#This Row],[Horse]]))</f>
        <v>Revelare</v>
      </c>
      <c r="Y66" s="167">
        <f>Table13232[[#This Row],[Time]]</f>
        <v>0.67708333333333337</v>
      </c>
      <c r="Z66" s="164" t="str">
        <f>LEFT(Table13232[[#This Row],[Track]],3)</f>
        <v>San</v>
      </c>
      <c r="AA66" s="164" t="str">
        <f>Table13232[[#This Row],[Algo]]&amp;" "&amp;Table13232[[#This Row],[Nat and Combo Bet]]</f>
        <v>Nat 100</v>
      </c>
      <c r="AB66" s="170">
        <f>Table13232[[#This Row],[AM Odds]]</f>
        <v>0</v>
      </c>
      <c r="AC66" s="165">
        <f>Table13232[[#This Row],[Race]]</f>
        <v>8</v>
      </c>
      <c r="AD66" s="165">
        <f>Table13232[[#This Row],[TAB]]</f>
        <v>6</v>
      </c>
      <c r="AE66" s="166" t="str">
        <f>Table13232[[#This Row],[Horse]]</f>
        <v>Revelare</v>
      </c>
      <c r="AF66" s="169" t="str">
        <f>IF(Table13232[[#This Row],[Dual Listing]]&lt;&gt;1,"",Table13232[[#This Row],[Nat and Combo Bet]])</f>
        <v/>
      </c>
    </row>
    <row r="67" spans="1:32" x14ac:dyDescent="0.25">
      <c r="A67" s="106">
        <v>45689</v>
      </c>
      <c r="B67" s="43">
        <v>0.67708333333333337</v>
      </c>
      <c r="C67" s="107" t="s">
        <v>16</v>
      </c>
      <c r="D67" s="46"/>
      <c r="E67" s="108">
        <v>8</v>
      </c>
      <c r="F67" s="108">
        <v>6</v>
      </c>
      <c r="G67" s="109" t="s">
        <v>91</v>
      </c>
      <c r="H67" s="109" t="s">
        <v>21</v>
      </c>
      <c r="I67" s="110">
        <v>2.2999999999999998</v>
      </c>
      <c r="J67" s="206" t="s">
        <v>665</v>
      </c>
      <c r="K67" s="44" t="str">
        <f>VLOOKUP(Table13232[[#This Row],[Track]],$C$915:$E$968,2,FALSE)</f>
        <v>Vic</v>
      </c>
      <c r="L67" s="52">
        <v>100</v>
      </c>
      <c r="M67" s="51">
        <f>IF(Table13232[[#This Row],[Fin]]&lt;&gt;"1st","",Table13232[[#This Row],[Div]]*Table13232[[#This Row],[Lev Bet]])</f>
        <v>229.99999999999997</v>
      </c>
      <c r="N67" s="51">
        <f>IF(Table13232[[#This Row],[Lev Ret]]="",Table13232[[#This Row],[Lev Bet]]*-1,M67-L67)</f>
        <v>129.99999999999997</v>
      </c>
      <c r="O67" s="205">
        <v>150</v>
      </c>
      <c r="P67" s="205">
        <f>IF(Table13232[[#This Row],[Fin]]&lt;&gt;"1st","",Table13232[[#This Row],[Div]]*Table13232[[#This Row],[Nat and Combo Bet]])</f>
        <v>345</v>
      </c>
      <c r="Q67" s="205">
        <f>IF(Table13232[[#This Row],[Lev Ret]]="",Table13232[[#This Row],[Nat and Combo Bet]]*-1,P67-O67)</f>
        <v>195</v>
      </c>
      <c r="R67" s="44">
        <f t="shared" si="0"/>
        <v>1</v>
      </c>
      <c r="S67" s="44" t="str">
        <f>IF(AND(R66=2,R67=1),"",IF(R67=2,(O67+O68)/2,IF(Table13232[[#This Row],[Dual Listing]]=1,Table13232[[#This Row],[Nat and Combo Bet]],11)))</f>
        <v/>
      </c>
      <c r="T67" s="44" t="str">
        <f t="shared" si="1"/>
        <v/>
      </c>
      <c r="U67" s="44" t="str">
        <f t="shared" si="2"/>
        <v/>
      </c>
      <c r="V67" s="44" t="str">
        <f>IF(Table13232[[#This Row],[Date]]&lt;$V$4,"","Live")</f>
        <v/>
      </c>
      <c r="W67" s="44" t="str">
        <f>TEXT(Table13232[[#This Row],[Date]],"DDD")</f>
        <v>Sat</v>
      </c>
      <c r="X67" s="44" t="str">
        <f>PROPER(TRIM(Table13232[[#This Row],[Horse]]))</f>
        <v>Revelare</v>
      </c>
      <c r="Y67" s="167">
        <f>Table13232[[#This Row],[Time]]</f>
        <v>0.67708333333333337</v>
      </c>
      <c r="Z67" s="164" t="str">
        <f>LEFT(Table13232[[#This Row],[Track]],3)</f>
        <v>San</v>
      </c>
      <c r="AA67" s="164" t="str">
        <f>Table13232[[#This Row],[Algo]]&amp;" "&amp;Table13232[[#This Row],[Nat and Combo Bet]]</f>
        <v>E-C  150</v>
      </c>
      <c r="AB67" s="170">
        <f>Table13232[[#This Row],[AM Odds]]</f>
        <v>0</v>
      </c>
      <c r="AC67" s="165">
        <f>Table13232[[#This Row],[Race]]</f>
        <v>8</v>
      </c>
      <c r="AD67" s="165">
        <f>Table13232[[#This Row],[TAB]]</f>
        <v>6</v>
      </c>
      <c r="AE67" s="166" t="str">
        <f>Table13232[[#This Row],[Horse]]</f>
        <v>Revelare</v>
      </c>
      <c r="AF67" s="169">
        <f>IF(Table13232[[#This Row],[Dual Listing]]&lt;&gt;1,"",Table13232[[#This Row],[Nat and Combo Bet]])</f>
        <v>150</v>
      </c>
    </row>
    <row r="68" spans="1:32" x14ac:dyDescent="0.25">
      <c r="A68" s="42">
        <v>45689</v>
      </c>
      <c r="B68" s="43">
        <v>0.70486111111111116</v>
      </c>
      <c r="C68" s="43" t="s">
        <v>16</v>
      </c>
      <c r="D68" s="46"/>
      <c r="E68" s="44">
        <v>9</v>
      </c>
      <c r="F68" s="44">
        <v>9</v>
      </c>
      <c r="G68" s="45" t="s">
        <v>229</v>
      </c>
      <c r="H68" s="45" t="s">
        <v>21</v>
      </c>
      <c r="I68" s="46">
        <v>4.0999999999999996</v>
      </c>
      <c r="J68" s="206" t="s">
        <v>664</v>
      </c>
      <c r="K68" s="44" t="str">
        <f>VLOOKUP(Table13232[[#This Row],[Track]],$C$915:$E$968,2,FALSE)</f>
        <v>Vic</v>
      </c>
      <c r="L68" s="48">
        <v>100</v>
      </c>
      <c r="M68" s="44">
        <f>IF(Table13232[[#This Row],[Fin]]&lt;&gt;"1st","",Table13232[[#This Row],[Div]]*Table13232[[#This Row],[Lev Bet]])</f>
        <v>409.99999999999994</v>
      </c>
      <c r="N68" s="44">
        <f>IF(Table13232[[#This Row],[Lev Ret]]="",Table13232[[#This Row],[Lev Bet]]*-1,M68-L68)</f>
        <v>309.99999999999994</v>
      </c>
      <c r="O68" s="205">
        <v>200</v>
      </c>
      <c r="P68" s="205">
        <f>IF(Table13232[[#This Row],[Fin]]&lt;&gt;"1st","",Table13232[[#This Row],[Div]]*Table13232[[#This Row],[Nat and Combo Bet]])</f>
        <v>819.99999999999989</v>
      </c>
      <c r="Q68" s="205">
        <f>IF(Table13232[[#This Row],[Lev Ret]]="",Table13232[[#This Row],[Nat and Combo Bet]]*-1,P68-O68)</f>
        <v>619.99999999999989</v>
      </c>
      <c r="R68" s="44">
        <f t="shared" si="0"/>
        <v>1</v>
      </c>
      <c r="S68" s="44">
        <f>IF(AND(R67=2,R68=1),"",IF(R68=2,(O68+O69)/2,IF(Table13232[[#This Row],[Dual Listing]]=1,Table13232[[#This Row],[Nat and Combo Bet]],11)))</f>
        <v>200</v>
      </c>
      <c r="T68" s="44">
        <f t="shared" si="1"/>
        <v>819.99999999999989</v>
      </c>
      <c r="U68" s="44">
        <f t="shared" si="2"/>
        <v>619.99999999999989</v>
      </c>
      <c r="V68" s="44" t="str">
        <f>IF(Table13232[[#This Row],[Date]]&lt;$V$4,"","Live")</f>
        <v/>
      </c>
      <c r="W68" s="44" t="str">
        <f>TEXT(Table13232[[#This Row],[Date]],"DDD")</f>
        <v>Sat</v>
      </c>
      <c r="X68" s="44" t="str">
        <f>PROPER(TRIM(Table13232[[#This Row],[Horse]]))</f>
        <v>Shes Bulletproof</v>
      </c>
      <c r="Y68" s="164">
        <f>Table13232[[#This Row],[Time]]</f>
        <v>0.70486111111111116</v>
      </c>
      <c r="Z68" s="164" t="str">
        <f>LEFT(Table13232[[#This Row],[Track]],3)</f>
        <v>San</v>
      </c>
      <c r="AA68" s="164" t="str">
        <f>Table13232[[#This Row],[Algo]]&amp;" "&amp;Table13232[[#This Row],[Nat and Combo Bet]]</f>
        <v>Nat 200</v>
      </c>
      <c r="AB68" s="170">
        <f>Table13232[[#This Row],[AM Odds]]</f>
        <v>0</v>
      </c>
      <c r="AC68" s="165">
        <f>Table13232[[#This Row],[Race]]</f>
        <v>9</v>
      </c>
      <c r="AD68" s="165">
        <f>Table13232[[#This Row],[TAB]]</f>
        <v>9</v>
      </c>
      <c r="AE68" s="166" t="str">
        <f>Table13232[[#This Row],[Horse]]</f>
        <v>Shes Bulletproof</v>
      </c>
      <c r="AF68" s="169">
        <f>IF(Table13232[[#This Row],[Dual Listing]]&lt;&gt;1,"",Table13232[[#This Row],[Nat and Combo Bet]])</f>
        <v>200</v>
      </c>
    </row>
    <row r="69" spans="1:32" x14ac:dyDescent="0.25">
      <c r="A69" s="42">
        <v>45689</v>
      </c>
      <c r="B69" s="43">
        <v>0.70486111111111116</v>
      </c>
      <c r="C69" s="43" t="s">
        <v>16</v>
      </c>
      <c r="D69" s="46"/>
      <c r="E69" s="44">
        <v>9</v>
      </c>
      <c r="F69" s="44">
        <v>9</v>
      </c>
      <c r="G69" s="45" t="s">
        <v>369</v>
      </c>
      <c r="H69" s="45" t="s">
        <v>21</v>
      </c>
      <c r="I69" s="46">
        <v>4.0999999999999996</v>
      </c>
      <c r="J69" s="206" t="s">
        <v>665</v>
      </c>
      <c r="K69" s="44" t="str">
        <f>VLOOKUP(Table13232[[#This Row],[Track]],$C$915:$E$968,2,FALSE)</f>
        <v>Vic</v>
      </c>
      <c r="L69" s="48">
        <v>100</v>
      </c>
      <c r="M69" s="44">
        <f>IF(Table13232[[#This Row],[Fin]]&lt;&gt;"1st","",Table13232[[#This Row],[Div]]*Table13232[[#This Row],[Lev Bet]])</f>
        <v>409.99999999999994</v>
      </c>
      <c r="N69" s="44">
        <f>IF(Table13232[[#This Row],[Lev Ret]]="",Table13232[[#This Row],[Lev Bet]]*-1,M69-L69)</f>
        <v>309.99999999999994</v>
      </c>
      <c r="O69" s="205">
        <v>100</v>
      </c>
      <c r="P69" s="205">
        <f>IF(Table13232[[#This Row],[Fin]]&lt;&gt;"1st","",Table13232[[#This Row],[Div]]*Table13232[[#This Row],[Nat and Combo Bet]])</f>
        <v>409.99999999999994</v>
      </c>
      <c r="Q69" s="205">
        <f>IF(Table13232[[#This Row],[Lev Ret]]="",Table13232[[#This Row],[Nat and Combo Bet]]*-1,P69-O69)</f>
        <v>309.99999999999994</v>
      </c>
      <c r="R69" s="44">
        <f t="shared" si="0"/>
        <v>1</v>
      </c>
      <c r="S69" s="44">
        <f>IF(AND(R68=2,R69=1),"",IF(R69=2,(O69+O70)/2,IF(Table13232[[#This Row],[Dual Listing]]=1,Table13232[[#This Row],[Nat and Combo Bet]],11)))</f>
        <v>100</v>
      </c>
      <c r="T69" s="44">
        <f t="shared" si="1"/>
        <v>409.99999999999994</v>
      </c>
      <c r="U69" s="44">
        <f t="shared" si="2"/>
        <v>309.99999999999994</v>
      </c>
      <c r="V69" s="44" t="str">
        <f>IF(Table13232[[#This Row],[Date]]&lt;$V$4,"","Live")</f>
        <v/>
      </c>
      <c r="W69" s="44" t="str">
        <f>TEXT(Table13232[[#This Row],[Date]],"DDD")</f>
        <v>Sat</v>
      </c>
      <c r="X69" s="44" t="str">
        <f>PROPER(TRIM(Table13232[[#This Row],[Horse]]))</f>
        <v>She'S Bulletproof</v>
      </c>
      <c r="Y69" s="164">
        <f>Table13232[[#This Row],[Time]]</f>
        <v>0.70486111111111116</v>
      </c>
      <c r="Z69" s="164" t="str">
        <f>LEFT(Table13232[[#This Row],[Track]],3)</f>
        <v>San</v>
      </c>
      <c r="AA69" s="164" t="str">
        <f>Table13232[[#This Row],[Algo]]&amp;" "&amp;Table13232[[#This Row],[Nat and Combo Bet]]</f>
        <v>E-C  100</v>
      </c>
      <c r="AB69" s="170">
        <f>Table13232[[#This Row],[AM Odds]]</f>
        <v>0</v>
      </c>
      <c r="AC69" s="165">
        <f>Table13232[[#This Row],[Race]]</f>
        <v>9</v>
      </c>
      <c r="AD69" s="165">
        <f>Table13232[[#This Row],[TAB]]</f>
        <v>9</v>
      </c>
      <c r="AE69" s="166" t="str">
        <f>Table13232[[#This Row],[Horse]]</f>
        <v>She'S Bulletproof</v>
      </c>
      <c r="AF69" s="169">
        <f>IF(Table13232[[#This Row],[Dual Listing]]&lt;&gt;1,"",Table13232[[#This Row],[Nat and Combo Bet]])</f>
        <v>100</v>
      </c>
    </row>
    <row r="70" spans="1:32" x14ac:dyDescent="0.25">
      <c r="A70" s="42">
        <v>45689</v>
      </c>
      <c r="B70" s="43">
        <v>0.71875</v>
      </c>
      <c r="C70" s="43" t="s">
        <v>11</v>
      </c>
      <c r="D70" s="46"/>
      <c r="E70" s="44">
        <v>9</v>
      </c>
      <c r="F70" s="44">
        <v>6</v>
      </c>
      <c r="G70" s="45" t="s">
        <v>122</v>
      </c>
      <c r="H70" s="45"/>
      <c r="I70" s="46"/>
      <c r="J70" s="206" t="s">
        <v>665</v>
      </c>
      <c r="K70" s="44" t="str">
        <f>VLOOKUP(Table13232[[#This Row],[Track]],$C$915:$E$968,2,FALSE)</f>
        <v>NSW</v>
      </c>
      <c r="L70" s="48">
        <v>100</v>
      </c>
      <c r="M70" s="44" t="str">
        <f>IF(Table13232[[#This Row],[Fin]]&lt;&gt;"1st","",Table13232[[#This Row],[Div]]*Table13232[[#This Row],[Lev Bet]])</f>
        <v/>
      </c>
      <c r="N70" s="44">
        <f>IF(Table13232[[#This Row],[Lev Ret]]="",Table13232[[#This Row],[Lev Bet]]*-1,M70-L70)</f>
        <v>-100</v>
      </c>
      <c r="O70" s="205">
        <v>100</v>
      </c>
      <c r="P70" s="205" t="str">
        <f>IF(Table13232[[#This Row],[Fin]]&lt;&gt;"1st","",Table13232[[#This Row],[Div]]*Table13232[[#This Row],[Nat and Combo Bet]])</f>
        <v/>
      </c>
      <c r="Q70" s="205">
        <f>IF(Table13232[[#This Row],[Lev Ret]]="",Table13232[[#This Row],[Nat and Combo Bet]]*-1,P70-O70)</f>
        <v>-100</v>
      </c>
      <c r="R70" s="44">
        <f t="shared" si="0"/>
        <v>1</v>
      </c>
      <c r="S70" s="44">
        <f>IF(AND(R69=2,R70=1),"",IF(R70=2,(O70+O71)/2,IF(Table13232[[#This Row],[Dual Listing]]=1,Table13232[[#This Row],[Nat and Combo Bet]],11)))</f>
        <v>100</v>
      </c>
      <c r="T70" s="44" t="str">
        <f t="shared" si="1"/>
        <v/>
      </c>
      <c r="U70" s="44">
        <f t="shared" si="2"/>
        <v>-100</v>
      </c>
      <c r="V70" s="44" t="str">
        <f>IF(Table13232[[#This Row],[Date]]&lt;$V$4,"","Live")</f>
        <v/>
      </c>
      <c r="W70" s="44" t="str">
        <f>TEXT(Table13232[[#This Row],[Date]],"DDD")</f>
        <v>Sat</v>
      </c>
      <c r="X70" s="44" t="str">
        <f>PROPER(TRIM(Table13232[[#This Row],[Horse]]))</f>
        <v>Time To Boogie</v>
      </c>
      <c r="Y70" s="164">
        <f>Table13232[[#This Row],[Time]]</f>
        <v>0.71875</v>
      </c>
      <c r="Z70" s="164" t="str">
        <f>LEFT(Table13232[[#This Row],[Track]],3)</f>
        <v>Ros</v>
      </c>
      <c r="AA70" s="164" t="str">
        <f>Table13232[[#This Row],[Algo]]&amp;" "&amp;Table13232[[#This Row],[Nat and Combo Bet]]</f>
        <v>E-C  100</v>
      </c>
      <c r="AB70" s="170">
        <f>Table13232[[#This Row],[AM Odds]]</f>
        <v>0</v>
      </c>
      <c r="AC70" s="165">
        <f>Table13232[[#This Row],[Race]]</f>
        <v>9</v>
      </c>
      <c r="AD70" s="165">
        <f>Table13232[[#This Row],[TAB]]</f>
        <v>6</v>
      </c>
      <c r="AE70" s="166" t="str">
        <f>Table13232[[#This Row],[Horse]]</f>
        <v>Time To Boogie</v>
      </c>
      <c r="AF70" s="169">
        <f>IF(Table13232[[#This Row],[Dual Listing]]&lt;&gt;1,"",Table13232[[#This Row],[Nat and Combo Bet]])</f>
        <v>100</v>
      </c>
    </row>
    <row r="71" spans="1:32" x14ac:dyDescent="0.25">
      <c r="A71" s="42">
        <v>45689</v>
      </c>
      <c r="B71" s="43">
        <v>0.7270833333333333</v>
      </c>
      <c r="C71" s="43" t="s">
        <v>9</v>
      </c>
      <c r="D71" s="46"/>
      <c r="E71" s="44">
        <v>8</v>
      </c>
      <c r="F71" s="44">
        <v>5</v>
      </c>
      <c r="G71" s="45" t="s">
        <v>481</v>
      </c>
      <c r="H71" s="45"/>
      <c r="I71" s="46"/>
      <c r="J71" s="206" t="s">
        <v>664</v>
      </c>
      <c r="K71" s="44" t="str">
        <f>VLOOKUP(Table13232[[#This Row],[Track]],$C$915:$E$968,2,FALSE)</f>
        <v>Qld</v>
      </c>
      <c r="L71" s="48">
        <v>100</v>
      </c>
      <c r="M71" s="44" t="str">
        <f>IF(Table13232[[#This Row],[Fin]]&lt;&gt;"1st","",Table13232[[#This Row],[Div]]*Table13232[[#This Row],[Lev Bet]])</f>
        <v/>
      </c>
      <c r="N71" s="44">
        <f>IF(Table13232[[#This Row],[Lev Ret]]="",Table13232[[#This Row],[Lev Bet]]*-1,M71-L71)</f>
        <v>-100</v>
      </c>
      <c r="O71" s="205">
        <v>100</v>
      </c>
      <c r="P71" s="205" t="str">
        <f>IF(Table13232[[#This Row],[Fin]]&lt;&gt;"1st","",Table13232[[#This Row],[Div]]*Table13232[[#This Row],[Nat and Combo Bet]])</f>
        <v/>
      </c>
      <c r="Q71" s="205">
        <f>IF(Table13232[[#This Row],[Lev Ret]]="",Table13232[[#This Row],[Nat and Combo Bet]]*-1,P71-O71)</f>
        <v>-100</v>
      </c>
      <c r="R71" s="44">
        <f t="shared" ref="R71:R134" si="3">IF(AND(A72=A71,G72=G71),2,1)</f>
        <v>1</v>
      </c>
      <c r="S71" s="44">
        <f>IF(AND(R70=2,R71=1),"",IF(R71=2,(O71+O72)/2,IF(Table13232[[#This Row],[Dual Listing]]=1,Table13232[[#This Row],[Nat and Combo Bet]],11)))</f>
        <v>100</v>
      </c>
      <c r="T71" s="44" t="str">
        <f t="shared" ref="T71:T134" si="4">IF(S71="","",IF(P71="","",S71*I71))</f>
        <v/>
      </c>
      <c r="U71" s="44">
        <f t="shared" ref="U71:U134" si="5">IF(S71="","",IF(T71="",S71*-1,T71-S71))</f>
        <v>-100</v>
      </c>
      <c r="V71" s="44" t="str">
        <f>IF(Table13232[[#This Row],[Date]]&lt;$V$4,"","Live")</f>
        <v/>
      </c>
      <c r="W71" s="44" t="str">
        <f>TEXT(Table13232[[#This Row],[Date]],"DDD")</f>
        <v>Sat</v>
      </c>
      <c r="X71" s="44" t="str">
        <f>PROPER(TRIM(Table13232[[#This Row],[Horse]]))</f>
        <v>Slippin Jimmy</v>
      </c>
      <c r="Y71" s="164">
        <f>Table13232[[#This Row],[Time]]</f>
        <v>0.7270833333333333</v>
      </c>
      <c r="Z71" s="164" t="str">
        <f>LEFT(Table13232[[#This Row],[Track]],3)</f>
        <v>Doo</v>
      </c>
      <c r="AA71" s="164" t="str">
        <f>Table13232[[#This Row],[Algo]]&amp;" "&amp;Table13232[[#This Row],[Nat and Combo Bet]]</f>
        <v>Nat 100</v>
      </c>
      <c r="AB71" s="170">
        <f>Table13232[[#This Row],[AM Odds]]</f>
        <v>0</v>
      </c>
      <c r="AC71" s="165">
        <f>Table13232[[#This Row],[Race]]</f>
        <v>8</v>
      </c>
      <c r="AD71" s="165">
        <f>Table13232[[#This Row],[TAB]]</f>
        <v>5</v>
      </c>
      <c r="AE71" s="166" t="str">
        <f>Table13232[[#This Row],[Horse]]</f>
        <v>Slippin Jimmy</v>
      </c>
      <c r="AF71" s="169">
        <f>IF(Table13232[[#This Row],[Dual Listing]]&lt;&gt;1,"",Table13232[[#This Row],[Nat and Combo Bet]])</f>
        <v>100</v>
      </c>
    </row>
    <row r="72" spans="1:32" x14ac:dyDescent="0.25">
      <c r="A72" s="42">
        <v>45689</v>
      </c>
      <c r="B72" s="43">
        <v>0.73263888888888884</v>
      </c>
      <c r="C72" s="43" t="s">
        <v>16</v>
      </c>
      <c r="D72" s="46"/>
      <c r="E72" s="44">
        <v>10</v>
      </c>
      <c r="F72" s="44">
        <v>10</v>
      </c>
      <c r="G72" s="45" t="s">
        <v>370</v>
      </c>
      <c r="H72" s="45" t="s">
        <v>23</v>
      </c>
      <c r="I72" s="46"/>
      <c r="J72" s="206" t="s">
        <v>665</v>
      </c>
      <c r="K72" s="44" t="str">
        <f>VLOOKUP(Table13232[[#This Row],[Track]],$C$915:$E$968,2,FALSE)</f>
        <v>Vic</v>
      </c>
      <c r="L72" s="48">
        <v>100</v>
      </c>
      <c r="M72" s="44" t="str">
        <f>IF(Table13232[[#This Row],[Fin]]&lt;&gt;"1st","",Table13232[[#This Row],[Div]]*Table13232[[#This Row],[Lev Bet]])</f>
        <v/>
      </c>
      <c r="N72" s="44">
        <f>IF(Table13232[[#This Row],[Lev Ret]]="",Table13232[[#This Row],[Lev Bet]]*-1,M72-L72)</f>
        <v>-100</v>
      </c>
      <c r="O72" s="205">
        <v>50</v>
      </c>
      <c r="P72" s="205" t="str">
        <f>IF(Table13232[[#This Row],[Fin]]&lt;&gt;"1st","",Table13232[[#This Row],[Div]]*Table13232[[#This Row],[Nat and Combo Bet]])</f>
        <v/>
      </c>
      <c r="Q72" s="205">
        <f>IF(Table13232[[#This Row],[Lev Ret]]="",Table13232[[#This Row],[Nat and Combo Bet]]*-1,P72-O72)</f>
        <v>-50</v>
      </c>
      <c r="R72" s="44">
        <f t="shared" si="3"/>
        <v>1</v>
      </c>
      <c r="S72" s="44">
        <f>IF(AND(R71=2,R72=1),"",IF(R72=2,(O72+O73)/2,IF(Table13232[[#This Row],[Dual Listing]]=1,Table13232[[#This Row],[Nat and Combo Bet]],11)))</f>
        <v>50</v>
      </c>
      <c r="T72" s="44" t="str">
        <f t="shared" si="4"/>
        <v/>
      </c>
      <c r="U72" s="44">
        <f t="shared" si="5"/>
        <v>-50</v>
      </c>
      <c r="V72" s="44" t="str">
        <f>IF(Table13232[[#This Row],[Date]]&lt;$V$4,"","Live")</f>
        <v/>
      </c>
      <c r="W72" s="44" t="str">
        <f>TEXT(Table13232[[#This Row],[Date]],"DDD")</f>
        <v>Sat</v>
      </c>
      <c r="X72" s="44" t="str">
        <f>PROPER(TRIM(Table13232[[#This Row],[Horse]]))</f>
        <v>Impending Link</v>
      </c>
      <c r="Y72" s="164">
        <f>Table13232[[#This Row],[Time]]</f>
        <v>0.73263888888888884</v>
      </c>
      <c r="Z72" s="164" t="str">
        <f>LEFT(Table13232[[#This Row],[Track]],3)</f>
        <v>San</v>
      </c>
      <c r="AA72" s="164" t="str">
        <f>Table13232[[#This Row],[Algo]]&amp;" "&amp;Table13232[[#This Row],[Nat and Combo Bet]]</f>
        <v>E-C  50</v>
      </c>
      <c r="AB72" s="170">
        <f>Table13232[[#This Row],[AM Odds]]</f>
        <v>0</v>
      </c>
      <c r="AC72" s="165">
        <f>Table13232[[#This Row],[Race]]</f>
        <v>10</v>
      </c>
      <c r="AD72" s="165">
        <f>Table13232[[#This Row],[TAB]]</f>
        <v>10</v>
      </c>
      <c r="AE72" s="166" t="str">
        <f>Table13232[[#This Row],[Horse]]</f>
        <v>Impending Link</v>
      </c>
      <c r="AF72" s="169">
        <f>IF(Table13232[[#This Row],[Dual Listing]]&lt;&gt;1,"",Table13232[[#This Row],[Nat and Combo Bet]])</f>
        <v>50</v>
      </c>
    </row>
    <row r="73" spans="1:32" x14ac:dyDescent="0.25">
      <c r="A73" s="42">
        <v>45689</v>
      </c>
      <c r="B73" s="43">
        <v>0.73263888888888884</v>
      </c>
      <c r="C73" s="43" t="s">
        <v>16</v>
      </c>
      <c r="D73" s="46"/>
      <c r="E73" s="44">
        <v>10</v>
      </c>
      <c r="F73" s="44">
        <v>11</v>
      </c>
      <c r="G73" s="45" t="s">
        <v>88</v>
      </c>
      <c r="H73" s="45" t="s">
        <v>21</v>
      </c>
      <c r="I73" s="46">
        <v>3.8</v>
      </c>
      <c r="J73" s="206" t="s">
        <v>665</v>
      </c>
      <c r="K73" s="44" t="str">
        <f>VLOOKUP(Table13232[[#This Row],[Track]],$C$915:$E$968,2,FALSE)</f>
        <v>Vic</v>
      </c>
      <c r="L73" s="48">
        <v>100</v>
      </c>
      <c r="M73" s="44">
        <f>IF(Table13232[[#This Row],[Fin]]&lt;&gt;"1st","",Table13232[[#This Row],[Div]]*Table13232[[#This Row],[Lev Bet]])</f>
        <v>380</v>
      </c>
      <c r="N73" s="44">
        <f>IF(Table13232[[#This Row],[Lev Ret]]="",Table13232[[#This Row],[Lev Bet]]*-1,M73-L73)</f>
        <v>280</v>
      </c>
      <c r="O73" s="205">
        <v>160</v>
      </c>
      <c r="P73" s="205">
        <f>IF(Table13232[[#This Row],[Fin]]&lt;&gt;"1st","",Table13232[[#This Row],[Div]]*Table13232[[#This Row],[Nat and Combo Bet]])</f>
        <v>608</v>
      </c>
      <c r="Q73" s="205">
        <f>IF(Table13232[[#This Row],[Lev Ret]]="",Table13232[[#This Row],[Nat and Combo Bet]]*-1,P73-O73)</f>
        <v>448</v>
      </c>
      <c r="R73" s="44">
        <f t="shared" si="3"/>
        <v>1</v>
      </c>
      <c r="S73" s="44">
        <f>IF(AND(R72=2,R73=1),"",IF(R73=2,(O73+O74)/2,IF(Table13232[[#This Row],[Dual Listing]]=1,Table13232[[#This Row],[Nat and Combo Bet]],11)))</f>
        <v>160</v>
      </c>
      <c r="T73" s="44">
        <f t="shared" si="4"/>
        <v>608</v>
      </c>
      <c r="U73" s="44">
        <f t="shared" si="5"/>
        <v>448</v>
      </c>
      <c r="V73" s="44" t="str">
        <f>IF(Table13232[[#This Row],[Date]]&lt;$V$4,"","Live")</f>
        <v/>
      </c>
      <c r="W73" s="44" t="str">
        <f>TEXT(Table13232[[#This Row],[Date]],"DDD")</f>
        <v>Sat</v>
      </c>
      <c r="X73" s="44" t="str">
        <f>PROPER(TRIM(Table13232[[#This Row],[Horse]]))</f>
        <v>Name Dropper</v>
      </c>
      <c r="Y73" s="164">
        <f>Table13232[[#This Row],[Time]]</f>
        <v>0.73263888888888884</v>
      </c>
      <c r="Z73" s="164" t="str">
        <f>LEFT(Table13232[[#This Row],[Track]],3)</f>
        <v>San</v>
      </c>
      <c r="AA73" s="164" t="str">
        <f>Table13232[[#This Row],[Algo]]&amp;" "&amp;Table13232[[#This Row],[Nat and Combo Bet]]</f>
        <v>E-C  160</v>
      </c>
      <c r="AB73" s="170">
        <f>Table13232[[#This Row],[AM Odds]]</f>
        <v>0</v>
      </c>
      <c r="AC73" s="165">
        <f>Table13232[[#This Row],[Race]]</f>
        <v>10</v>
      </c>
      <c r="AD73" s="165">
        <f>Table13232[[#This Row],[TAB]]</f>
        <v>11</v>
      </c>
      <c r="AE73" s="166" t="str">
        <f>Table13232[[#This Row],[Horse]]</f>
        <v>Name Dropper</v>
      </c>
      <c r="AF73" s="169">
        <f>IF(Table13232[[#This Row],[Dual Listing]]&lt;&gt;1,"",Table13232[[#This Row],[Nat and Combo Bet]])</f>
        <v>160</v>
      </c>
    </row>
    <row r="74" spans="1:32" x14ac:dyDescent="0.25">
      <c r="A74" s="42">
        <v>45689</v>
      </c>
      <c r="B74" s="43">
        <v>0.74652777777777779</v>
      </c>
      <c r="C74" s="43" t="s">
        <v>11</v>
      </c>
      <c r="D74" s="46"/>
      <c r="E74" s="44">
        <v>10</v>
      </c>
      <c r="F74" s="44">
        <v>8</v>
      </c>
      <c r="G74" s="45" t="s">
        <v>62</v>
      </c>
      <c r="H74" s="45" t="s">
        <v>21</v>
      </c>
      <c r="I74" s="46">
        <v>1.6</v>
      </c>
      <c r="J74" s="206" t="s">
        <v>664</v>
      </c>
      <c r="K74" s="44" t="str">
        <f>VLOOKUP(Table13232[[#This Row],[Track]],$C$915:$E$968,2,FALSE)</f>
        <v>NSW</v>
      </c>
      <c r="L74" s="48">
        <v>100</v>
      </c>
      <c r="M74" s="44">
        <f>IF(Table13232[[#This Row],[Fin]]&lt;&gt;"1st","",Table13232[[#This Row],[Div]]*Table13232[[#This Row],[Lev Bet]])</f>
        <v>160</v>
      </c>
      <c r="N74" s="44">
        <f>IF(Table13232[[#This Row],[Lev Ret]]="",Table13232[[#This Row],[Lev Bet]]*-1,M74-L74)</f>
        <v>60</v>
      </c>
      <c r="O74" s="205">
        <v>150</v>
      </c>
      <c r="P74" s="205">
        <f>IF(Table13232[[#This Row],[Fin]]&lt;&gt;"1st","",Table13232[[#This Row],[Div]]*Table13232[[#This Row],[Nat and Combo Bet]])</f>
        <v>240</v>
      </c>
      <c r="Q74" s="205">
        <f>IF(Table13232[[#This Row],[Lev Ret]]="",Table13232[[#This Row],[Nat and Combo Bet]]*-1,P74-O74)</f>
        <v>90</v>
      </c>
      <c r="R74" s="44">
        <f t="shared" si="3"/>
        <v>1</v>
      </c>
      <c r="S74" s="44">
        <f>IF(AND(R73=2,R74=1),"",IF(R74=2,(O74+O75)/2,IF(Table13232[[#This Row],[Dual Listing]]=1,Table13232[[#This Row],[Nat and Combo Bet]],11)))</f>
        <v>150</v>
      </c>
      <c r="T74" s="44">
        <f t="shared" si="4"/>
        <v>240</v>
      </c>
      <c r="U74" s="44">
        <f t="shared" si="5"/>
        <v>90</v>
      </c>
      <c r="V74" s="44" t="str">
        <f>IF(Table13232[[#This Row],[Date]]&lt;$V$4,"","Live")</f>
        <v/>
      </c>
      <c r="W74" s="44" t="str">
        <f>TEXT(Table13232[[#This Row],[Date]],"DDD")</f>
        <v>Sat</v>
      </c>
      <c r="X74" s="44" t="str">
        <f>PROPER(TRIM(Table13232[[#This Row],[Horse]]))</f>
        <v>Yorkshire</v>
      </c>
      <c r="Y74" s="164">
        <f>Table13232[[#This Row],[Time]]</f>
        <v>0.74652777777777779</v>
      </c>
      <c r="Z74" s="164" t="str">
        <f>LEFT(Table13232[[#This Row],[Track]],3)</f>
        <v>Ros</v>
      </c>
      <c r="AA74" s="164" t="str">
        <f>Table13232[[#This Row],[Algo]]&amp;" "&amp;Table13232[[#This Row],[Nat and Combo Bet]]</f>
        <v>Nat 150</v>
      </c>
      <c r="AB74" s="170">
        <f>Table13232[[#This Row],[AM Odds]]</f>
        <v>0</v>
      </c>
      <c r="AC74" s="165">
        <f>Table13232[[#This Row],[Race]]</f>
        <v>10</v>
      </c>
      <c r="AD74" s="165">
        <f>Table13232[[#This Row],[TAB]]</f>
        <v>8</v>
      </c>
      <c r="AE74" s="166" t="str">
        <f>Table13232[[#This Row],[Horse]]</f>
        <v>Yorkshire</v>
      </c>
      <c r="AF74" s="169">
        <f>IF(Table13232[[#This Row],[Dual Listing]]&lt;&gt;1,"",Table13232[[#This Row],[Nat and Combo Bet]])</f>
        <v>150</v>
      </c>
    </row>
    <row r="75" spans="1:32" x14ac:dyDescent="0.25">
      <c r="A75" s="42">
        <v>45689</v>
      </c>
      <c r="B75" s="43">
        <v>0.75694444444444442</v>
      </c>
      <c r="C75" s="43" t="s">
        <v>9</v>
      </c>
      <c r="D75" s="46"/>
      <c r="E75" s="44">
        <v>9</v>
      </c>
      <c r="F75" s="44">
        <v>10</v>
      </c>
      <c r="G75" s="45" t="s">
        <v>482</v>
      </c>
      <c r="H75" s="45"/>
      <c r="I75" s="46"/>
      <c r="J75" s="206" t="s">
        <v>664</v>
      </c>
      <c r="K75" s="44" t="str">
        <f>VLOOKUP(Table13232[[#This Row],[Track]],$C$915:$E$968,2,FALSE)</f>
        <v>Qld</v>
      </c>
      <c r="L75" s="48">
        <v>100</v>
      </c>
      <c r="M75" s="44" t="str">
        <f>IF(Table13232[[#This Row],[Fin]]&lt;&gt;"1st","",Table13232[[#This Row],[Div]]*Table13232[[#This Row],[Lev Bet]])</f>
        <v/>
      </c>
      <c r="N75" s="44">
        <f>IF(Table13232[[#This Row],[Lev Ret]]="",Table13232[[#This Row],[Lev Bet]]*-1,M75-L75)</f>
        <v>-100</v>
      </c>
      <c r="O75" s="205">
        <v>100</v>
      </c>
      <c r="P75" s="205" t="str">
        <f>IF(Table13232[[#This Row],[Fin]]&lt;&gt;"1st","",Table13232[[#This Row],[Div]]*Table13232[[#This Row],[Nat and Combo Bet]])</f>
        <v/>
      </c>
      <c r="Q75" s="205">
        <f>IF(Table13232[[#This Row],[Lev Ret]]="",Table13232[[#This Row],[Nat and Combo Bet]]*-1,P75-O75)</f>
        <v>-100</v>
      </c>
      <c r="R75" s="44">
        <f t="shared" si="3"/>
        <v>1</v>
      </c>
      <c r="S75" s="44">
        <f>IF(AND(R74=2,R75=1),"",IF(R75=2,(O75+O76)/2,IF(Table13232[[#This Row],[Dual Listing]]=1,Table13232[[#This Row],[Nat and Combo Bet]],11)))</f>
        <v>100</v>
      </c>
      <c r="T75" s="44" t="str">
        <f t="shared" si="4"/>
        <v/>
      </c>
      <c r="U75" s="44">
        <f t="shared" si="5"/>
        <v>-100</v>
      </c>
      <c r="V75" s="44" t="str">
        <f>IF(Table13232[[#This Row],[Date]]&lt;$V$4,"","Live")</f>
        <v/>
      </c>
      <c r="W75" s="44" t="str">
        <f>TEXT(Table13232[[#This Row],[Date]],"DDD")</f>
        <v>Sat</v>
      </c>
      <c r="X75" s="44" t="str">
        <f>PROPER(TRIM(Table13232[[#This Row],[Horse]]))</f>
        <v>Russian Alliance</v>
      </c>
      <c r="Y75" s="164">
        <f>Table13232[[#This Row],[Time]]</f>
        <v>0.75694444444444442</v>
      </c>
      <c r="Z75" s="164" t="str">
        <f>LEFT(Table13232[[#This Row],[Track]],3)</f>
        <v>Doo</v>
      </c>
      <c r="AA75" s="164" t="str">
        <f>Table13232[[#This Row],[Algo]]&amp;" "&amp;Table13232[[#This Row],[Nat and Combo Bet]]</f>
        <v>Nat 100</v>
      </c>
      <c r="AB75" s="170">
        <f>Table13232[[#This Row],[AM Odds]]</f>
        <v>0</v>
      </c>
      <c r="AC75" s="165">
        <f>Table13232[[#This Row],[Race]]</f>
        <v>9</v>
      </c>
      <c r="AD75" s="165">
        <f>Table13232[[#This Row],[TAB]]</f>
        <v>10</v>
      </c>
      <c r="AE75" s="166" t="str">
        <f>Table13232[[#This Row],[Horse]]</f>
        <v>Russian Alliance</v>
      </c>
      <c r="AF75" s="169">
        <f>IF(Table13232[[#This Row],[Dual Listing]]&lt;&gt;1,"",Table13232[[#This Row],[Nat and Combo Bet]])</f>
        <v>100</v>
      </c>
    </row>
    <row r="76" spans="1:32" x14ac:dyDescent="0.25">
      <c r="A76" s="42">
        <v>45696</v>
      </c>
      <c r="B76" s="43">
        <v>0.55555555555555558</v>
      </c>
      <c r="C76" s="43" t="s">
        <v>34</v>
      </c>
      <c r="D76" s="46"/>
      <c r="E76" s="44">
        <v>3</v>
      </c>
      <c r="F76" s="44">
        <v>8</v>
      </c>
      <c r="G76" s="45" t="s">
        <v>90</v>
      </c>
      <c r="H76" s="45" t="s">
        <v>22</v>
      </c>
      <c r="I76" s="46"/>
      <c r="J76" s="206" t="s">
        <v>665</v>
      </c>
      <c r="K76" s="44" t="str">
        <f>VLOOKUP(Table13232[[#This Row],[Track]],$C$915:$E$968,2,FALSE)</f>
        <v>Vic</v>
      </c>
      <c r="L76" s="48">
        <v>100</v>
      </c>
      <c r="M76" s="44" t="str">
        <f>IF(Table13232[[#This Row],[Fin]]&lt;&gt;"1st","",Table13232[[#This Row],[Div]]*Table13232[[#This Row],[Lev Bet]])</f>
        <v/>
      </c>
      <c r="N76" s="44">
        <f>IF(Table13232[[#This Row],[Lev Ret]]="",Table13232[[#This Row],[Lev Bet]]*-1,M76-L76)</f>
        <v>-100</v>
      </c>
      <c r="O76" s="205">
        <v>200</v>
      </c>
      <c r="P76" s="205" t="str">
        <f>IF(Table13232[[#This Row],[Fin]]&lt;&gt;"1st","",Table13232[[#This Row],[Div]]*Table13232[[#This Row],[Nat and Combo Bet]])</f>
        <v/>
      </c>
      <c r="Q76" s="205">
        <f>IF(Table13232[[#This Row],[Lev Ret]]="",Table13232[[#This Row],[Nat and Combo Bet]]*-1,P76-O76)</f>
        <v>-200</v>
      </c>
      <c r="R76" s="44">
        <f t="shared" si="3"/>
        <v>1</v>
      </c>
      <c r="S76" s="44">
        <f>IF(AND(R75=2,R76=1),"",IF(R76=2,(O76+O77)/2,IF(Table13232[[#This Row],[Dual Listing]]=1,Table13232[[#This Row],[Nat and Combo Bet]],11)))</f>
        <v>200</v>
      </c>
      <c r="T76" s="44" t="str">
        <f t="shared" si="4"/>
        <v/>
      </c>
      <c r="U76" s="44">
        <f t="shared" si="5"/>
        <v>-200</v>
      </c>
      <c r="V76" s="44" t="str">
        <f>IF(Table13232[[#This Row],[Date]]&lt;$V$4,"","Live")</f>
        <v/>
      </c>
      <c r="W76" s="44" t="str">
        <f>TEXT(Table13232[[#This Row],[Date]],"DDD")</f>
        <v>Sat</v>
      </c>
      <c r="X76" s="44" t="str">
        <f>PROPER(TRIM(Table13232[[#This Row],[Horse]]))</f>
        <v>Shaiyhar</v>
      </c>
      <c r="Y76" s="164">
        <f>Table13232[[#This Row],[Time]]</f>
        <v>0.55555555555555558</v>
      </c>
      <c r="Z76" s="164" t="str">
        <f>LEFT(Table13232[[#This Row],[Track]],3)</f>
        <v>Cau</v>
      </c>
      <c r="AA76" s="164" t="str">
        <f>Table13232[[#This Row],[Algo]]&amp;" "&amp;Table13232[[#This Row],[Nat and Combo Bet]]</f>
        <v>E-C  200</v>
      </c>
      <c r="AB76" s="170">
        <f>Table13232[[#This Row],[AM Odds]]</f>
        <v>0</v>
      </c>
      <c r="AC76" s="165">
        <f>Table13232[[#This Row],[Race]]</f>
        <v>3</v>
      </c>
      <c r="AD76" s="165">
        <f>Table13232[[#This Row],[TAB]]</f>
        <v>8</v>
      </c>
      <c r="AE76" s="166" t="str">
        <f>Table13232[[#This Row],[Horse]]</f>
        <v>Shaiyhar</v>
      </c>
      <c r="AF76" s="169">
        <f>IF(Table13232[[#This Row],[Dual Listing]]&lt;&gt;1,"",Table13232[[#This Row],[Nat and Combo Bet]])</f>
        <v>200</v>
      </c>
    </row>
    <row r="77" spans="1:32" x14ac:dyDescent="0.25">
      <c r="A77" s="42">
        <v>45696</v>
      </c>
      <c r="B77" s="43">
        <v>0.57499999999999996</v>
      </c>
      <c r="C77" s="43" t="s">
        <v>9</v>
      </c>
      <c r="D77" s="46"/>
      <c r="E77" s="44">
        <v>2</v>
      </c>
      <c r="F77" s="44">
        <v>3</v>
      </c>
      <c r="G77" s="45" t="s">
        <v>204</v>
      </c>
      <c r="H77" s="45" t="s">
        <v>21</v>
      </c>
      <c r="I77" s="46">
        <v>5</v>
      </c>
      <c r="J77" s="206" t="s">
        <v>664</v>
      </c>
      <c r="K77" s="44" t="str">
        <f>VLOOKUP(Table13232[[#This Row],[Track]],$C$915:$E$968,2,FALSE)</f>
        <v>Qld</v>
      </c>
      <c r="L77" s="48">
        <v>100</v>
      </c>
      <c r="M77" s="44">
        <f>IF(Table13232[[#This Row],[Fin]]&lt;&gt;"1st","",Table13232[[#This Row],[Div]]*Table13232[[#This Row],[Lev Bet]])</f>
        <v>500</v>
      </c>
      <c r="N77" s="44">
        <f>IF(Table13232[[#This Row],[Lev Ret]]="",Table13232[[#This Row],[Lev Bet]]*-1,M77-L77)</f>
        <v>400</v>
      </c>
      <c r="O77" s="205">
        <v>100</v>
      </c>
      <c r="P77" s="205">
        <f>IF(Table13232[[#This Row],[Fin]]&lt;&gt;"1st","",Table13232[[#This Row],[Div]]*Table13232[[#This Row],[Nat and Combo Bet]])</f>
        <v>500</v>
      </c>
      <c r="Q77" s="205">
        <f>IF(Table13232[[#This Row],[Lev Ret]]="",Table13232[[#This Row],[Nat and Combo Bet]]*-1,P77-O77)</f>
        <v>400</v>
      </c>
      <c r="R77" s="44">
        <f t="shared" si="3"/>
        <v>1</v>
      </c>
      <c r="S77" s="44">
        <f>IF(AND(R76=2,R77=1),"",IF(R77=2,(O77+O78)/2,IF(Table13232[[#This Row],[Dual Listing]]=1,Table13232[[#This Row],[Nat and Combo Bet]],11)))</f>
        <v>100</v>
      </c>
      <c r="T77" s="44">
        <f t="shared" si="4"/>
        <v>500</v>
      </c>
      <c r="U77" s="44">
        <f t="shared" si="5"/>
        <v>400</v>
      </c>
      <c r="V77" s="44" t="str">
        <f>IF(Table13232[[#This Row],[Date]]&lt;$V$4,"","Live")</f>
        <v/>
      </c>
      <c r="W77" s="44" t="str">
        <f>TEXT(Table13232[[#This Row],[Date]],"DDD")</f>
        <v>Sat</v>
      </c>
      <c r="X77" s="44" t="str">
        <f>PROPER(TRIM(Table13232[[#This Row],[Horse]]))</f>
        <v>Just Flying</v>
      </c>
      <c r="Y77" s="164">
        <f>Table13232[[#This Row],[Time]]</f>
        <v>0.57499999999999996</v>
      </c>
      <c r="Z77" s="164" t="str">
        <f>LEFT(Table13232[[#This Row],[Track]],3)</f>
        <v>Doo</v>
      </c>
      <c r="AA77" s="164" t="str">
        <f>Table13232[[#This Row],[Algo]]&amp;" "&amp;Table13232[[#This Row],[Nat and Combo Bet]]</f>
        <v>Nat 100</v>
      </c>
      <c r="AB77" s="170">
        <f>Table13232[[#This Row],[AM Odds]]</f>
        <v>0</v>
      </c>
      <c r="AC77" s="165">
        <f>Table13232[[#This Row],[Race]]</f>
        <v>2</v>
      </c>
      <c r="AD77" s="165">
        <f>Table13232[[#This Row],[TAB]]</f>
        <v>3</v>
      </c>
      <c r="AE77" s="166" t="str">
        <f>Table13232[[#This Row],[Horse]]</f>
        <v>Just Flying</v>
      </c>
      <c r="AF77" s="169">
        <f>IF(Table13232[[#This Row],[Dual Listing]]&lt;&gt;1,"",Table13232[[#This Row],[Nat and Combo Bet]])</f>
        <v>100</v>
      </c>
    </row>
    <row r="78" spans="1:32" x14ac:dyDescent="0.25">
      <c r="A78" s="42">
        <v>45696</v>
      </c>
      <c r="B78" s="43">
        <v>0.59930555555555554</v>
      </c>
      <c r="C78" s="43" t="s">
        <v>9</v>
      </c>
      <c r="D78" s="46"/>
      <c r="E78" s="44">
        <v>3</v>
      </c>
      <c r="F78" s="44">
        <v>9</v>
      </c>
      <c r="G78" s="45" t="s">
        <v>483</v>
      </c>
      <c r="H78" s="45"/>
      <c r="I78" s="46"/>
      <c r="J78" s="206" t="s">
        <v>664</v>
      </c>
      <c r="K78" s="44" t="str">
        <f>VLOOKUP(Table13232[[#This Row],[Track]],$C$915:$E$968,2,FALSE)</f>
        <v>Qld</v>
      </c>
      <c r="L78" s="48">
        <v>100</v>
      </c>
      <c r="M78" s="44" t="str">
        <f>IF(Table13232[[#This Row],[Fin]]&lt;&gt;"1st","",Table13232[[#This Row],[Div]]*Table13232[[#This Row],[Lev Bet]])</f>
        <v/>
      </c>
      <c r="N78" s="44">
        <f>IF(Table13232[[#This Row],[Lev Ret]]="",Table13232[[#This Row],[Lev Bet]]*-1,M78-L78)</f>
        <v>-100</v>
      </c>
      <c r="O78" s="205">
        <v>100</v>
      </c>
      <c r="P78" s="205" t="str">
        <f>IF(Table13232[[#This Row],[Fin]]&lt;&gt;"1st","",Table13232[[#This Row],[Div]]*Table13232[[#This Row],[Nat and Combo Bet]])</f>
        <v/>
      </c>
      <c r="Q78" s="205">
        <f>IF(Table13232[[#This Row],[Lev Ret]]="",Table13232[[#This Row],[Nat and Combo Bet]]*-1,P78-O78)</f>
        <v>-100</v>
      </c>
      <c r="R78" s="44">
        <f t="shared" si="3"/>
        <v>1</v>
      </c>
      <c r="S78" s="44">
        <f>IF(AND(R77=2,R78=1),"",IF(R78=2,(O78+O79)/2,IF(Table13232[[#This Row],[Dual Listing]]=1,Table13232[[#This Row],[Nat and Combo Bet]],11)))</f>
        <v>100</v>
      </c>
      <c r="T78" s="44" t="str">
        <f t="shared" si="4"/>
        <v/>
      </c>
      <c r="U78" s="44">
        <f t="shared" si="5"/>
        <v>-100</v>
      </c>
      <c r="V78" s="44" t="str">
        <f>IF(Table13232[[#This Row],[Date]]&lt;$V$4,"","Live")</f>
        <v/>
      </c>
      <c r="W78" s="44" t="str">
        <f>TEXT(Table13232[[#This Row],[Date]],"DDD")</f>
        <v>Sat</v>
      </c>
      <c r="X78" s="44" t="str">
        <f>PROPER(TRIM(Table13232[[#This Row],[Horse]]))</f>
        <v>Kairos Louie</v>
      </c>
      <c r="Y78" s="164">
        <f>Table13232[[#This Row],[Time]]</f>
        <v>0.59930555555555554</v>
      </c>
      <c r="Z78" s="164" t="str">
        <f>LEFT(Table13232[[#This Row],[Track]],3)</f>
        <v>Doo</v>
      </c>
      <c r="AA78" s="164" t="str">
        <f>Table13232[[#This Row],[Algo]]&amp;" "&amp;Table13232[[#This Row],[Nat and Combo Bet]]</f>
        <v>Nat 100</v>
      </c>
      <c r="AB78" s="170">
        <f>Table13232[[#This Row],[AM Odds]]</f>
        <v>0</v>
      </c>
      <c r="AC78" s="165">
        <f>Table13232[[#This Row],[Race]]</f>
        <v>3</v>
      </c>
      <c r="AD78" s="165">
        <f>Table13232[[#This Row],[TAB]]</f>
        <v>9</v>
      </c>
      <c r="AE78" s="166" t="str">
        <f>Table13232[[#This Row],[Horse]]</f>
        <v>Kairos Louie</v>
      </c>
      <c r="AF78" s="169">
        <f>IF(Table13232[[#This Row],[Dual Listing]]&lt;&gt;1,"",Table13232[[#This Row],[Nat and Combo Bet]])</f>
        <v>100</v>
      </c>
    </row>
    <row r="79" spans="1:32" x14ac:dyDescent="0.25">
      <c r="A79" s="42">
        <v>45696</v>
      </c>
      <c r="B79" s="43">
        <v>0.62847222222222221</v>
      </c>
      <c r="C79" s="43" t="s">
        <v>34</v>
      </c>
      <c r="D79" s="46"/>
      <c r="E79" s="44">
        <v>6</v>
      </c>
      <c r="F79" s="44">
        <v>2</v>
      </c>
      <c r="G79" s="45" t="s">
        <v>371</v>
      </c>
      <c r="H79" s="45"/>
      <c r="I79" s="46"/>
      <c r="J79" s="206" t="s">
        <v>665</v>
      </c>
      <c r="K79" s="44" t="str">
        <f>VLOOKUP(Table13232[[#This Row],[Track]],$C$915:$E$968,2,FALSE)</f>
        <v>Vic</v>
      </c>
      <c r="L79" s="48">
        <v>100</v>
      </c>
      <c r="M79" s="44" t="str">
        <f>IF(Table13232[[#This Row],[Fin]]&lt;&gt;"1st","",Table13232[[#This Row],[Div]]*Table13232[[#This Row],[Lev Bet]])</f>
        <v/>
      </c>
      <c r="N79" s="44">
        <f>IF(Table13232[[#This Row],[Lev Ret]]="",Table13232[[#This Row],[Lev Bet]]*-1,M79-L79)</f>
        <v>-100</v>
      </c>
      <c r="O79" s="205">
        <v>100</v>
      </c>
      <c r="P79" s="205" t="str">
        <f>IF(Table13232[[#This Row],[Fin]]&lt;&gt;"1st","",Table13232[[#This Row],[Div]]*Table13232[[#This Row],[Nat and Combo Bet]])</f>
        <v/>
      </c>
      <c r="Q79" s="205">
        <f>IF(Table13232[[#This Row],[Lev Ret]]="",Table13232[[#This Row],[Nat and Combo Bet]]*-1,P79-O79)</f>
        <v>-100</v>
      </c>
      <c r="R79" s="44">
        <f t="shared" si="3"/>
        <v>1</v>
      </c>
      <c r="S79" s="44">
        <f>IF(AND(R78=2,R79=1),"",IF(R79=2,(O79+O80)/2,IF(Table13232[[#This Row],[Dual Listing]]=1,Table13232[[#This Row],[Nat and Combo Bet]],11)))</f>
        <v>100</v>
      </c>
      <c r="T79" s="44" t="str">
        <f t="shared" si="4"/>
        <v/>
      </c>
      <c r="U79" s="44">
        <f t="shared" si="5"/>
        <v>-100</v>
      </c>
      <c r="V79" s="44" t="str">
        <f>IF(Table13232[[#This Row],[Date]]&lt;$V$4,"","Live")</f>
        <v/>
      </c>
      <c r="W79" s="44" t="str">
        <f>TEXT(Table13232[[#This Row],[Date]],"DDD")</f>
        <v>Sat</v>
      </c>
      <c r="X79" s="44" t="str">
        <f>PROPER(TRIM(Table13232[[#This Row],[Horse]]))</f>
        <v>Maharba</v>
      </c>
      <c r="Y79" s="164">
        <f>Table13232[[#This Row],[Time]]</f>
        <v>0.62847222222222221</v>
      </c>
      <c r="Z79" s="164" t="str">
        <f>LEFT(Table13232[[#This Row],[Track]],3)</f>
        <v>Cau</v>
      </c>
      <c r="AA79" s="164" t="str">
        <f>Table13232[[#This Row],[Algo]]&amp;" "&amp;Table13232[[#This Row],[Nat and Combo Bet]]</f>
        <v>E-C  100</v>
      </c>
      <c r="AB79" s="170">
        <f>Table13232[[#This Row],[AM Odds]]</f>
        <v>0</v>
      </c>
      <c r="AC79" s="165">
        <f>Table13232[[#This Row],[Race]]</f>
        <v>6</v>
      </c>
      <c r="AD79" s="165">
        <f>Table13232[[#This Row],[TAB]]</f>
        <v>2</v>
      </c>
      <c r="AE79" s="166" t="str">
        <f>Table13232[[#This Row],[Horse]]</f>
        <v>Maharba</v>
      </c>
      <c r="AF79" s="169">
        <f>IF(Table13232[[#This Row],[Dual Listing]]&lt;&gt;1,"",Table13232[[#This Row],[Nat and Combo Bet]])</f>
        <v>100</v>
      </c>
    </row>
    <row r="80" spans="1:32" x14ac:dyDescent="0.25">
      <c r="A80" s="42">
        <v>45696</v>
      </c>
      <c r="B80" s="43">
        <v>0.62847222222222221</v>
      </c>
      <c r="C80" s="43" t="s">
        <v>34</v>
      </c>
      <c r="D80" s="46"/>
      <c r="E80" s="44">
        <v>6</v>
      </c>
      <c r="F80" s="44">
        <v>4</v>
      </c>
      <c r="G80" s="45" t="s">
        <v>372</v>
      </c>
      <c r="H80" s="45" t="s">
        <v>21</v>
      </c>
      <c r="I80" s="46">
        <v>4.5999999999999996</v>
      </c>
      <c r="J80" s="206" t="s">
        <v>665</v>
      </c>
      <c r="K80" s="44" t="str">
        <f>VLOOKUP(Table13232[[#This Row],[Track]],$C$915:$E$968,2,FALSE)</f>
        <v>Vic</v>
      </c>
      <c r="L80" s="48">
        <v>100</v>
      </c>
      <c r="M80" s="44">
        <f>IF(Table13232[[#This Row],[Fin]]&lt;&gt;"1st","",Table13232[[#This Row],[Div]]*Table13232[[#This Row],[Lev Bet]])</f>
        <v>459.99999999999994</v>
      </c>
      <c r="N80" s="44">
        <f>IF(Table13232[[#This Row],[Lev Ret]]="",Table13232[[#This Row],[Lev Bet]]*-1,M80-L80)</f>
        <v>359.99999999999994</v>
      </c>
      <c r="O80" s="205">
        <v>160</v>
      </c>
      <c r="P80" s="205">
        <f>IF(Table13232[[#This Row],[Fin]]&lt;&gt;"1st","",Table13232[[#This Row],[Div]]*Table13232[[#This Row],[Nat and Combo Bet]])</f>
        <v>736</v>
      </c>
      <c r="Q80" s="205">
        <f>IF(Table13232[[#This Row],[Lev Ret]]="",Table13232[[#This Row],[Nat and Combo Bet]]*-1,P80-O80)</f>
        <v>576</v>
      </c>
      <c r="R80" s="44">
        <f t="shared" si="3"/>
        <v>1</v>
      </c>
      <c r="S80" s="44">
        <f>IF(AND(R79=2,R80=1),"",IF(R80=2,(O80+O81)/2,IF(Table13232[[#This Row],[Dual Listing]]=1,Table13232[[#This Row],[Nat and Combo Bet]],11)))</f>
        <v>160</v>
      </c>
      <c r="T80" s="44">
        <f t="shared" si="4"/>
        <v>736</v>
      </c>
      <c r="U80" s="44">
        <f t="shared" si="5"/>
        <v>576</v>
      </c>
      <c r="V80" s="44" t="str">
        <f>IF(Table13232[[#This Row],[Date]]&lt;$V$4,"","Live")</f>
        <v/>
      </c>
      <c r="W80" s="44" t="str">
        <f>TEXT(Table13232[[#This Row],[Date]],"DDD")</f>
        <v>Sat</v>
      </c>
      <c r="X80" s="44" t="str">
        <f>PROPER(TRIM(Table13232[[#This Row],[Horse]]))</f>
        <v>Rey Magnerio</v>
      </c>
      <c r="Y80" s="164">
        <f>Table13232[[#This Row],[Time]]</f>
        <v>0.62847222222222221</v>
      </c>
      <c r="Z80" s="164" t="str">
        <f>LEFT(Table13232[[#This Row],[Track]],3)</f>
        <v>Cau</v>
      </c>
      <c r="AA80" s="164" t="str">
        <f>Table13232[[#This Row],[Algo]]&amp;" "&amp;Table13232[[#This Row],[Nat and Combo Bet]]</f>
        <v>E-C  160</v>
      </c>
      <c r="AB80" s="170">
        <f>Table13232[[#This Row],[AM Odds]]</f>
        <v>0</v>
      </c>
      <c r="AC80" s="165">
        <f>Table13232[[#This Row],[Race]]</f>
        <v>6</v>
      </c>
      <c r="AD80" s="165">
        <f>Table13232[[#This Row],[TAB]]</f>
        <v>4</v>
      </c>
      <c r="AE80" s="166" t="str">
        <f>Table13232[[#This Row],[Horse]]</f>
        <v>Rey Magnerio</v>
      </c>
      <c r="AF80" s="169">
        <f>IF(Table13232[[#This Row],[Dual Listing]]&lt;&gt;1,"",Table13232[[#This Row],[Nat and Combo Bet]])</f>
        <v>160</v>
      </c>
    </row>
    <row r="81" spans="1:32" x14ac:dyDescent="0.25">
      <c r="A81" s="42">
        <v>45696</v>
      </c>
      <c r="B81" s="43">
        <v>0.64236111111111116</v>
      </c>
      <c r="C81" s="43" t="s">
        <v>13</v>
      </c>
      <c r="D81" s="46"/>
      <c r="E81" s="44">
        <v>6</v>
      </c>
      <c r="F81" s="44">
        <v>7</v>
      </c>
      <c r="G81" s="45" t="s">
        <v>56</v>
      </c>
      <c r="H81" s="45" t="s">
        <v>23</v>
      </c>
      <c r="I81" s="46"/>
      <c r="J81" s="206" t="s">
        <v>665</v>
      </c>
      <c r="K81" s="44" t="str">
        <f>VLOOKUP(Table13232[[#This Row],[Track]],$C$915:$E$968,2,FALSE)</f>
        <v>NSW</v>
      </c>
      <c r="L81" s="48">
        <v>100</v>
      </c>
      <c r="M81" s="44" t="str">
        <f>IF(Table13232[[#This Row],[Fin]]&lt;&gt;"1st","",Table13232[[#This Row],[Div]]*Table13232[[#This Row],[Lev Bet]])</f>
        <v/>
      </c>
      <c r="N81" s="44">
        <f>IF(Table13232[[#This Row],[Lev Ret]]="",Table13232[[#This Row],[Lev Bet]]*-1,M81-L81)</f>
        <v>-100</v>
      </c>
      <c r="O81" s="205">
        <v>150</v>
      </c>
      <c r="P81" s="205" t="str">
        <f>IF(Table13232[[#This Row],[Fin]]&lt;&gt;"1st","",Table13232[[#This Row],[Div]]*Table13232[[#This Row],[Nat and Combo Bet]])</f>
        <v/>
      </c>
      <c r="Q81" s="205">
        <f>IF(Table13232[[#This Row],[Lev Ret]]="",Table13232[[#This Row],[Nat and Combo Bet]]*-1,P81-O81)</f>
        <v>-150</v>
      </c>
      <c r="R81" s="44">
        <f t="shared" si="3"/>
        <v>1</v>
      </c>
      <c r="S81" s="44">
        <f>IF(AND(R80=2,R81=1),"",IF(R81=2,(O81+O82)/2,IF(Table13232[[#This Row],[Dual Listing]]=1,Table13232[[#This Row],[Nat and Combo Bet]],11)))</f>
        <v>150</v>
      </c>
      <c r="T81" s="44" t="str">
        <f t="shared" si="4"/>
        <v/>
      </c>
      <c r="U81" s="44">
        <f t="shared" si="5"/>
        <v>-150</v>
      </c>
      <c r="V81" s="44" t="str">
        <f>IF(Table13232[[#This Row],[Date]]&lt;$V$4,"","Live")</f>
        <v/>
      </c>
      <c r="W81" s="44" t="str">
        <f>TEXT(Table13232[[#This Row],[Date]],"DDD")</f>
        <v>Sat</v>
      </c>
      <c r="X81" s="44" t="str">
        <f>PROPER(TRIM(Table13232[[#This Row],[Horse]]))</f>
        <v>The Black Cloud</v>
      </c>
      <c r="Y81" s="164">
        <f>Table13232[[#This Row],[Time]]</f>
        <v>0.64236111111111116</v>
      </c>
      <c r="Z81" s="164" t="str">
        <f>LEFT(Table13232[[#This Row],[Track]],3)</f>
        <v>Ran</v>
      </c>
      <c r="AA81" s="164" t="str">
        <f>Table13232[[#This Row],[Algo]]&amp;" "&amp;Table13232[[#This Row],[Nat and Combo Bet]]</f>
        <v>E-C  150</v>
      </c>
      <c r="AB81" s="170">
        <f>Table13232[[#This Row],[AM Odds]]</f>
        <v>0</v>
      </c>
      <c r="AC81" s="165">
        <f>Table13232[[#This Row],[Race]]</f>
        <v>6</v>
      </c>
      <c r="AD81" s="165">
        <f>Table13232[[#This Row],[TAB]]</f>
        <v>7</v>
      </c>
      <c r="AE81" s="166" t="str">
        <f>Table13232[[#This Row],[Horse]]</f>
        <v>The Black Cloud</v>
      </c>
      <c r="AF81" s="169">
        <f>IF(Table13232[[#This Row],[Dual Listing]]&lt;&gt;1,"",Table13232[[#This Row],[Nat and Combo Bet]])</f>
        <v>150</v>
      </c>
    </row>
    <row r="82" spans="1:32" x14ac:dyDescent="0.25">
      <c r="A82" s="106">
        <v>45696</v>
      </c>
      <c r="B82" s="43">
        <v>0.65277777777777779</v>
      </c>
      <c r="C82" s="107" t="s">
        <v>34</v>
      </c>
      <c r="D82" s="46"/>
      <c r="E82" s="108">
        <v>7</v>
      </c>
      <c r="F82" s="108">
        <v>2</v>
      </c>
      <c r="G82" s="109" t="s">
        <v>373</v>
      </c>
      <c r="H82" s="109" t="s">
        <v>21</v>
      </c>
      <c r="I82" s="110">
        <v>3</v>
      </c>
      <c r="J82" s="206" t="s">
        <v>664</v>
      </c>
      <c r="K82" s="44" t="str">
        <f>VLOOKUP(Table13232[[#This Row],[Track]],$C$915:$E$968,2,FALSE)</f>
        <v>Vic</v>
      </c>
      <c r="L82" s="52">
        <v>100</v>
      </c>
      <c r="M82" s="51">
        <f>IF(Table13232[[#This Row],[Fin]]&lt;&gt;"1st","",Table13232[[#This Row],[Div]]*Table13232[[#This Row],[Lev Bet]])</f>
        <v>300</v>
      </c>
      <c r="N82" s="51">
        <f>IF(Table13232[[#This Row],[Lev Ret]]="",Table13232[[#This Row],[Lev Bet]]*-1,M82-L82)</f>
        <v>200</v>
      </c>
      <c r="O82" s="205">
        <v>100</v>
      </c>
      <c r="P82" s="205">
        <f>IF(Table13232[[#This Row],[Fin]]&lt;&gt;"1st","",Table13232[[#This Row],[Div]]*Table13232[[#This Row],[Nat and Combo Bet]])</f>
        <v>300</v>
      </c>
      <c r="Q82" s="205">
        <f>IF(Table13232[[#This Row],[Lev Ret]]="",Table13232[[#This Row],[Nat and Combo Bet]]*-1,P82-O82)</f>
        <v>200</v>
      </c>
      <c r="R82" s="44">
        <f t="shared" si="3"/>
        <v>2</v>
      </c>
      <c r="S82" s="44">
        <f>IF(AND(R81=2,R82=1),"",IF(R82=2,(O82+O83)/2,IF(Table13232[[#This Row],[Dual Listing]]=1,Table13232[[#This Row],[Nat and Combo Bet]],11)))</f>
        <v>110</v>
      </c>
      <c r="T82" s="44">
        <f t="shared" si="4"/>
        <v>330</v>
      </c>
      <c r="U82" s="44">
        <f t="shared" si="5"/>
        <v>220</v>
      </c>
      <c r="V82" s="44" t="str">
        <f>IF(Table13232[[#This Row],[Date]]&lt;$V$4,"","Live")</f>
        <v/>
      </c>
      <c r="W82" s="44" t="str">
        <f>TEXT(Table13232[[#This Row],[Date]],"DDD")</f>
        <v>Sat</v>
      </c>
      <c r="X82" s="44" t="str">
        <f>PROPER(TRIM(Table13232[[#This Row],[Horse]]))</f>
        <v>Angel Capital</v>
      </c>
      <c r="Y82" s="167">
        <f>Table13232[[#This Row],[Time]]</f>
        <v>0.65277777777777779</v>
      </c>
      <c r="Z82" s="164" t="str">
        <f>LEFT(Table13232[[#This Row],[Track]],3)</f>
        <v>Cau</v>
      </c>
      <c r="AA82" s="164" t="str">
        <f>Table13232[[#This Row],[Algo]]&amp;" "&amp;Table13232[[#This Row],[Nat and Combo Bet]]</f>
        <v>Nat 100</v>
      </c>
      <c r="AB82" s="170">
        <f>Table13232[[#This Row],[AM Odds]]</f>
        <v>0</v>
      </c>
      <c r="AC82" s="165">
        <f>Table13232[[#This Row],[Race]]</f>
        <v>7</v>
      </c>
      <c r="AD82" s="165">
        <f>Table13232[[#This Row],[TAB]]</f>
        <v>2</v>
      </c>
      <c r="AE82" s="166" t="str">
        <f>Table13232[[#This Row],[Horse]]</f>
        <v>Angel Capital</v>
      </c>
      <c r="AF82" s="169" t="str">
        <f>IF(Table13232[[#This Row],[Dual Listing]]&lt;&gt;1,"",Table13232[[#This Row],[Nat and Combo Bet]])</f>
        <v/>
      </c>
    </row>
    <row r="83" spans="1:32" x14ac:dyDescent="0.25">
      <c r="A83" s="106">
        <v>45696</v>
      </c>
      <c r="B83" s="43">
        <v>0.65277777777777779</v>
      </c>
      <c r="C83" s="107" t="s">
        <v>34</v>
      </c>
      <c r="D83" s="46"/>
      <c r="E83" s="108">
        <v>7</v>
      </c>
      <c r="F83" s="108">
        <v>2</v>
      </c>
      <c r="G83" s="109" t="s">
        <v>373</v>
      </c>
      <c r="H83" s="109" t="s">
        <v>21</v>
      </c>
      <c r="I83" s="110">
        <v>3</v>
      </c>
      <c r="J83" s="206" t="s">
        <v>665</v>
      </c>
      <c r="K83" s="44" t="str">
        <f>VLOOKUP(Table13232[[#This Row],[Track]],$C$915:$E$968,2,FALSE)</f>
        <v>Vic</v>
      </c>
      <c r="L83" s="52">
        <v>100</v>
      </c>
      <c r="M83" s="51">
        <f>IF(Table13232[[#This Row],[Fin]]&lt;&gt;"1st","",Table13232[[#This Row],[Div]]*Table13232[[#This Row],[Lev Bet]])</f>
        <v>300</v>
      </c>
      <c r="N83" s="51">
        <f>IF(Table13232[[#This Row],[Lev Ret]]="",Table13232[[#This Row],[Lev Bet]]*-1,M83-L83)</f>
        <v>200</v>
      </c>
      <c r="O83" s="205">
        <v>120</v>
      </c>
      <c r="P83" s="205">
        <f>IF(Table13232[[#This Row],[Fin]]&lt;&gt;"1st","",Table13232[[#This Row],[Div]]*Table13232[[#This Row],[Nat and Combo Bet]])</f>
        <v>360</v>
      </c>
      <c r="Q83" s="205">
        <f>IF(Table13232[[#This Row],[Lev Ret]]="",Table13232[[#This Row],[Nat and Combo Bet]]*-1,P83-O83)</f>
        <v>240</v>
      </c>
      <c r="R83" s="44">
        <f t="shared" si="3"/>
        <v>1</v>
      </c>
      <c r="S83" s="44" t="str">
        <f>IF(AND(R82=2,R83=1),"",IF(R83=2,(O83+O84)/2,IF(Table13232[[#This Row],[Dual Listing]]=1,Table13232[[#This Row],[Nat and Combo Bet]],11)))</f>
        <v/>
      </c>
      <c r="T83" s="44" t="str">
        <f t="shared" si="4"/>
        <v/>
      </c>
      <c r="U83" s="44" t="str">
        <f t="shared" si="5"/>
        <v/>
      </c>
      <c r="V83" s="44" t="str">
        <f>IF(Table13232[[#This Row],[Date]]&lt;$V$4,"","Live")</f>
        <v/>
      </c>
      <c r="W83" s="44" t="str">
        <f>TEXT(Table13232[[#This Row],[Date]],"DDD")</f>
        <v>Sat</v>
      </c>
      <c r="X83" s="44" t="str">
        <f>PROPER(TRIM(Table13232[[#This Row],[Horse]]))</f>
        <v>Angel Capital</v>
      </c>
      <c r="Y83" s="167">
        <f>Table13232[[#This Row],[Time]]</f>
        <v>0.65277777777777779</v>
      </c>
      <c r="Z83" s="164" t="str">
        <f>LEFT(Table13232[[#This Row],[Track]],3)</f>
        <v>Cau</v>
      </c>
      <c r="AA83" s="164" t="str">
        <f>Table13232[[#This Row],[Algo]]&amp;" "&amp;Table13232[[#This Row],[Nat and Combo Bet]]</f>
        <v>E-C  120</v>
      </c>
      <c r="AB83" s="170">
        <f>Table13232[[#This Row],[AM Odds]]</f>
        <v>0</v>
      </c>
      <c r="AC83" s="165">
        <f>Table13232[[#This Row],[Race]]</f>
        <v>7</v>
      </c>
      <c r="AD83" s="165">
        <f>Table13232[[#This Row],[TAB]]</f>
        <v>2</v>
      </c>
      <c r="AE83" s="166" t="str">
        <f>Table13232[[#This Row],[Horse]]</f>
        <v>Angel Capital</v>
      </c>
      <c r="AF83" s="169">
        <f>IF(Table13232[[#This Row],[Dual Listing]]&lt;&gt;1,"",Table13232[[#This Row],[Nat and Combo Bet]])</f>
        <v>120</v>
      </c>
    </row>
    <row r="84" spans="1:32" x14ac:dyDescent="0.25">
      <c r="A84" s="42">
        <v>45696</v>
      </c>
      <c r="B84" s="43">
        <v>0.67708333333333337</v>
      </c>
      <c r="C84" s="43" t="s">
        <v>34</v>
      </c>
      <c r="D84" s="46"/>
      <c r="E84" s="44">
        <v>8</v>
      </c>
      <c r="F84" s="44">
        <v>4</v>
      </c>
      <c r="G84" s="45" t="s">
        <v>377</v>
      </c>
      <c r="H84" s="45" t="s">
        <v>22</v>
      </c>
      <c r="I84" s="46"/>
      <c r="J84" s="206" t="s">
        <v>664</v>
      </c>
      <c r="K84" s="44" t="str">
        <f>VLOOKUP(Table13232[[#This Row],[Track]],$C$915:$E$968,2,FALSE)</f>
        <v>Vic</v>
      </c>
      <c r="L84" s="48">
        <v>100</v>
      </c>
      <c r="M84" s="44" t="str">
        <f>IF(Table13232[[#This Row],[Fin]]&lt;&gt;"1st","",Table13232[[#This Row],[Div]]*Table13232[[#This Row],[Lev Bet]])</f>
        <v/>
      </c>
      <c r="N84" s="44">
        <f>IF(Table13232[[#This Row],[Lev Ret]]="",Table13232[[#This Row],[Lev Bet]]*-1,M84-L84)</f>
        <v>-100</v>
      </c>
      <c r="O84" s="205">
        <v>100</v>
      </c>
      <c r="P84" s="205" t="str">
        <f>IF(Table13232[[#This Row],[Fin]]&lt;&gt;"1st","",Table13232[[#This Row],[Div]]*Table13232[[#This Row],[Nat and Combo Bet]])</f>
        <v/>
      </c>
      <c r="Q84" s="205">
        <f>IF(Table13232[[#This Row],[Lev Ret]]="",Table13232[[#This Row],[Nat and Combo Bet]]*-1,P84-O84)</f>
        <v>-100</v>
      </c>
      <c r="R84" s="44">
        <f t="shared" si="3"/>
        <v>1</v>
      </c>
      <c r="S84" s="44">
        <f>IF(AND(R83=2,R84=1),"",IF(R84=2,(O84+O85)/2,IF(Table13232[[#This Row],[Dual Listing]]=1,Table13232[[#This Row],[Nat and Combo Bet]],11)))</f>
        <v>100</v>
      </c>
      <c r="T84" s="44" t="str">
        <f t="shared" si="4"/>
        <v/>
      </c>
      <c r="U84" s="44">
        <f t="shared" si="5"/>
        <v>-100</v>
      </c>
      <c r="V84" s="44" t="str">
        <f>IF(Table13232[[#This Row],[Date]]&lt;$V$4,"","Live")</f>
        <v/>
      </c>
      <c r="W84" s="44" t="str">
        <f>TEXT(Table13232[[#This Row],[Date]],"DDD")</f>
        <v>Sat</v>
      </c>
      <c r="X84" s="44" t="str">
        <f>PROPER(TRIM(Table13232[[#This Row],[Horse]]))</f>
        <v>Chorlton Lane</v>
      </c>
      <c r="Y84" s="164">
        <f>Table13232[[#This Row],[Time]]</f>
        <v>0.67708333333333337</v>
      </c>
      <c r="Z84" s="164" t="str">
        <f>LEFT(Table13232[[#This Row],[Track]],3)</f>
        <v>Cau</v>
      </c>
      <c r="AA84" s="164" t="str">
        <f>Table13232[[#This Row],[Algo]]&amp;" "&amp;Table13232[[#This Row],[Nat and Combo Bet]]</f>
        <v>Nat 100</v>
      </c>
      <c r="AB84" s="170">
        <f>Table13232[[#This Row],[AM Odds]]</f>
        <v>0</v>
      </c>
      <c r="AC84" s="165">
        <f>Table13232[[#This Row],[Race]]</f>
        <v>8</v>
      </c>
      <c r="AD84" s="165">
        <f>Table13232[[#This Row],[TAB]]</f>
        <v>4</v>
      </c>
      <c r="AE84" s="166" t="str">
        <f>Table13232[[#This Row],[Horse]]</f>
        <v>Chorlton Lane</v>
      </c>
      <c r="AF84" s="169">
        <f>IF(Table13232[[#This Row],[Dual Listing]]&lt;&gt;1,"",Table13232[[#This Row],[Nat and Combo Bet]])</f>
        <v>100</v>
      </c>
    </row>
    <row r="85" spans="1:32" x14ac:dyDescent="0.25">
      <c r="A85" s="42">
        <v>45696</v>
      </c>
      <c r="B85" s="43">
        <v>0.67708333333333337</v>
      </c>
      <c r="C85" s="43" t="s">
        <v>34</v>
      </c>
      <c r="D85" s="46"/>
      <c r="E85" s="44">
        <v>8</v>
      </c>
      <c r="F85" s="44">
        <v>11</v>
      </c>
      <c r="G85" s="45" t="s">
        <v>374</v>
      </c>
      <c r="H85" s="45" t="s">
        <v>23</v>
      </c>
      <c r="I85" s="46"/>
      <c r="J85" s="206" t="s">
        <v>665</v>
      </c>
      <c r="K85" s="44" t="str">
        <f>VLOOKUP(Table13232[[#This Row],[Track]],$C$915:$E$968,2,FALSE)</f>
        <v>Vic</v>
      </c>
      <c r="L85" s="48">
        <v>100</v>
      </c>
      <c r="M85" s="44" t="str">
        <f>IF(Table13232[[#This Row],[Fin]]&lt;&gt;"1st","",Table13232[[#This Row],[Div]]*Table13232[[#This Row],[Lev Bet]])</f>
        <v/>
      </c>
      <c r="N85" s="44">
        <f>IF(Table13232[[#This Row],[Lev Ret]]="",Table13232[[#This Row],[Lev Bet]]*-1,M85-L85)</f>
        <v>-100</v>
      </c>
      <c r="O85" s="205">
        <v>200</v>
      </c>
      <c r="P85" s="205" t="str">
        <f>IF(Table13232[[#This Row],[Fin]]&lt;&gt;"1st","",Table13232[[#This Row],[Div]]*Table13232[[#This Row],[Nat and Combo Bet]])</f>
        <v/>
      </c>
      <c r="Q85" s="205">
        <f>IF(Table13232[[#This Row],[Lev Ret]]="",Table13232[[#This Row],[Nat and Combo Bet]]*-1,P85-O85)</f>
        <v>-200</v>
      </c>
      <c r="R85" s="44">
        <f t="shared" si="3"/>
        <v>1</v>
      </c>
      <c r="S85" s="44">
        <f>IF(AND(R84=2,R85=1),"",IF(R85=2,(O85+O86)/2,IF(Table13232[[#This Row],[Dual Listing]]=1,Table13232[[#This Row],[Nat and Combo Bet]],11)))</f>
        <v>200</v>
      </c>
      <c r="T85" s="44" t="str">
        <f t="shared" si="4"/>
        <v/>
      </c>
      <c r="U85" s="44">
        <f t="shared" si="5"/>
        <v>-200</v>
      </c>
      <c r="V85" s="44" t="str">
        <f>IF(Table13232[[#This Row],[Date]]&lt;$V$4,"","Live")</f>
        <v/>
      </c>
      <c r="W85" s="44" t="str">
        <f>TEXT(Table13232[[#This Row],[Date]],"DDD")</f>
        <v>Sat</v>
      </c>
      <c r="X85" s="44" t="str">
        <f>PROPER(TRIM(Table13232[[#This Row],[Horse]]))</f>
        <v>Marble Arch</v>
      </c>
      <c r="Y85" s="164">
        <f>Table13232[[#This Row],[Time]]</f>
        <v>0.67708333333333337</v>
      </c>
      <c r="Z85" s="164" t="str">
        <f>LEFT(Table13232[[#This Row],[Track]],3)</f>
        <v>Cau</v>
      </c>
      <c r="AA85" s="164" t="str">
        <f>Table13232[[#This Row],[Algo]]&amp;" "&amp;Table13232[[#This Row],[Nat and Combo Bet]]</f>
        <v>E-C  200</v>
      </c>
      <c r="AB85" s="170">
        <f>Table13232[[#This Row],[AM Odds]]</f>
        <v>0</v>
      </c>
      <c r="AC85" s="165">
        <f>Table13232[[#This Row],[Race]]</f>
        <v>8</v>
      </c>
      <c r="AD85" s="165">
        <f>Table13232[[#This Row],[TAB]]</f>
        <v>11</v>
      </c>
      <c r="AE85" s="166" t="str">
        <f>Table13232[[#This Row],[Horse]]</f>
        <v>Marble Arch</v>
      </c>
      <c r="AF85" s="169">
        <f>IF(Table13232[[#This Row],[Dual Listing]]&lt;&gt;1,"",Table13232[[#This Row],[Nat and Combo Bet]])</f>
        <v>200</v>
      </c>
    </row>
    <row r="86" spans="1:32" x14ac:dyDescent="0.25">
      <c r="A86" s="42">
        <v>45696</v>
      </c>
      <c r="B86" s="43">
        <v>0.69097222222222221</v>
      </c>
      <c r="C86" s="43" t="s">
        <v>13</v>
      </c>
      <c r="D86" s="46"/>
      <c r="E86" s="44">
        <v>8</v>
      </c>
      <c r="F86" s="44">
        <v>2</v>
      </c>
      <c r="G86" s="45" t="s">
        <v>69</v>
      </c>
      <c r="H86" s="45" t="s">
        <v>22</v>
      </c>
      <c r="I86" s="46"/>
      <c r="J86" s="206" t="s">
        <v>664</v>
      </c>
      <c r="K86" s="44" t="str">
        <f>VLOOKUP(Table13232[[#This Row],[Track]],$C$915:$E$968,2,FALSE)</f>
        <v>NSW</v>
      </c>
      <c r="L86" s="48">
        <v>100</v>
      </c>
      <c r="M86" s="44" t="str">
        <f>IF(Table13232[[#This Row],[Fin]]&lt;&gt;"1st","",Table13232[[#This Row],[Div]]*Table13232[[#This Row],[Lev Bet]])</f>
        <v/>
      </c>
      <c r="N86" s="44">
        <f>IF(Table13232[[#This Row],[Lev Ret]]="",Table13232[[#This Row],[Lev Bet]]*-1,M86-L86)</f>
        <v>-100</v>
      </c>
      <c r="O86" s="205">
        <v>150</v>
      </c>
      <c r="P86" s="205" t="str">
        <f>IF(Table13232[[#This Row],[Fin]]&lt;&gt;"1st","",Table13232[[#This Row],[Div]]*Table13232[[#This Row],[Nat and Combo Bet]])</f>
        <v/>
      </c>
      <c r="Q86" s="205">
        <f>IF(Table13232[[#This Row],[Lev Ret]]="",Table13232[[#This Row],[Nat and Combo Bet]]*-1,P86-O86)</f>
        <v>-150</v>
      </c>
      <c r="R86" s="44">
        <f t="shared" si="3"/>
        <v>1</v>
      </c>
      <c r="S86" s="44">
        <f>IF(AND(R85=2,R86=1),"",IF(R86=2,(O86+O87)/2,IF(Table13232[[#This Row],[Dual Listing]]=1,Table13232[[#This Row],[Nat and Combo Bet]],11)))</f>
        <v>150</v>
      </c>
      <c r="T86" s="44" t="str">
        <f t="shared" si="4"/>
        <v/>
      </c>
      <c r="U86" s="44">
        <f t="shared" si="5"/>
        <v>-150</v>
      </c>
      <c r="V86" s="44" t="str">
        <f>IF(Table13232[[#This Row],[Date]]&lt;$V$4,"","Live")</f>
        <v/>
      </c>
      <c r="W86" s="44" t="str">
        <f>TEXT(Table13232[[#This Row],[Date]],"DDD")</f>
        <v>Sat</v>
      </c>
      <c r="X86" s="44" t="str">
        <f>PROPER(TRIM(Table13232[[#This Row],[Horse]]))</f>
        <v>Gatsbys</v>
      </c>
      <c r="Y86" s="164">
        <f>Table13232[[#This Row],[Time]]</f>
        <v>0.69097222222222221</v>
      </c>
      <c r="Z86" s="164" t="str">
        <f>LEFT(Table13232[[#This Row],[Track]],3)</f>
        <v>Ran</v>
      </c>
      <c r="AA86" s="164" t="str">
        <f>Table13232[[#This Row],[Algo]]&amp;" "&amp;Table13232[[#This Row],[Nat and Combo Bet]]</f>
        <v>Nat 150</v>
      </c>
      <c r="AB86" s="170">
        <f>Table13232[[#This Row],[AM Odds]]</f>
        <v>0</v>
      </c>
      <c r="AC86" s="165">
        <f>Table13232[[#This Row],[Race]]</f>
        <v>8</v>
      </c>
      <c r="AD86" s="165">
        <f>Table13232[[#This Row],[TAB]]</f>
        <v>2</v>
      </c>
      <c r="AE86" s="166" t="str">
        <f>Table13232[[#This Row],[Horse]]</f>
        <v>Gatsbys</v>
      </c>
      <c r="AF86" s="169">
        <f>IF(Table13232[[#This Row],[Dual Listing]]&lt;&gt;1,"",Table13232[[#This Row],[Nat and Combo Bet]])</f>
        <v>150</v>
      </c>
    </row>
    <row r="87" spans="1:32" x14ac:dyDescent="0.25">
      <c r="A87" s="42">
        <v>45696</v>
      </c>
      <c r="B87" s="43">
        <v>0.69930555555555551</v>
      </c>
      <c r="C87" s="43" t="s">
        <v>9</v>
      </c>
      <c r="D87" s="46"/>
      <c r="E87" s="44">
        <v>7</v>
      </c>
      <c r="F87" s="44">
        <v>6</v>
      </c>
      <c r="G87" s="45" t="s">
        <v>484</v>
      </c>
      <c r="H87" s="45"/>
      <c r="I87" s="46"/>
      <c r="J87" s="206" t="s">
        <v>664</v>
      </c>
      <c r="K87" s="44" t="str">
        <f>VLOOKUP(Table13232[[#This Row],[Track]],$C$915:$E$968,2,FALSE)</f>
        <v>Qld</v>
      </c>
      <c r="L87" s="48">
        <v>100</v>
      </c>
      <c r="M87" s="44" t="str">
        <f>IF(Table13232[[#This Row],[Fin]]&lt;&gt;"1st","",Table13232[[#This Row],[Div]]*Table13232[[#This Row],[Lev Bet]])</f>
        <v/>
      </c>
      <c r="N87" s="44">
        <f>IF(Table13232[[#This Row],[Lev Ret]]="",Table13232[[#This Row],[Lev Bet]]*-1,M87-L87)</f>
        <v>-100</v>
      </c>
      <c r="O87" s="205">
        <v>100</v>
      </c>
      <c r="P87" s="205" t="str">
        <f>IF(Table13232[[#This Row],[Fin]]&lt;&gt;"1st","",Table13232[[#This Row],[Div]]*Table13232[[#This Row],[Nat and Combo Bet]])</f>
        <v/>
      </c>
      <c r="Q87" s="205">
        <f>IF(Table13232[[#This Row],[Lev Ret]]="",Table13232[[#This Row],[Nat and Combo Bet]]*-1,P87-O87)</f>
        <v>-100</v>
      </c>
      <c r="R87" s="44">
        <f t="shared" si="3"/>
        <v>1</v>
      </c>
      <c r="S87" s="44">
        <f>IF(AND(R86=2,R87=1),"",IF(R87=2,(O87+O88)/2,IF(Table13232[[#This Row],[Dual Listing]]=1,Table13232[[#This Row],[Nat and Combo Bet]],11)))</f>
        <v>100</v>
      </c>
      <c r="T87" s="44" t="str">
        <f t="shared" si="4"/>
        <v/>
      </c>
      <c r="U87" s="44">
        <f t="shared" si="5"/>
        <v>-100</v>
      </c>
      <c r="V87" s="44" t="str">
        <f>IF(Table13232[[#This Row],[Date]]&lt;$V$4,"","Live")</f>
        <v/>
      </c>
      <c r="W87" s="44" t="str">
        <f>TEXT(Table13232[[#This Row],[Date]],"DDD")</f>
        <v>Sat</v>
      </c>
      <c r="X87" s="44" t="str">
        <f>PROPER(TRIM(Table13232[[#This Row],[Horse]]))</f>
        <v>Caprice Des Dieux</v>
      </c>
      <c r="Y87" s="164">
        <f>Table13232[[#This Row],[Time]]</f>
        <v>0.69930555555555551</v>
      </c>
      <c r="Z87" s="164" t="str">
        <f>LEFT(Table13232[[#This Row],[Track]],3)</f>
        <v>Doo</v>
      </c>
      <c r="AA87" s="164" t="str">
        <f>Table13232[[#This Row],[Algo]]&amp;" "&amp;Table13232[[#This Row],[Nat and Combo Bet]]</f>
        <v>Nat 100</v>
      </c>
      <c r="AB87" s="170">
        <f>Table13232[[#This Row],[AM Odds]]</f>
        <v>0</v>
      </c>
      <c r="AC87" s="165">
        <f>Table13232[[#This Row],[Race]]</f>
        <v>7</v>
      </c>
      <c r="AD87" s="165">
        <f>Table13232[[#This Row],[TAB]]</f>
        <v>6</v>
      </c>
      <c r="AE87" s="166" t="str">
        <f>Table13232[[#This Row],[Horse]]</f>
        <v>Caprice Des Dieux</v>
      </c>
      <c r="AF87" s="169">
        <f>IF(Table13232[[#This Row],[Dual Listing]]&lt;&gt;1,"",Table13232[[#This Row],[Nat and Combo Bet]])</f>
        <v>100</v>
      </c>
    </row>
    <row r="88" spans="1:32" x14ac:dyDescent="0.25">
      <c r="A88" s="42">
        <v>45696</v>
      </c>
      <c r="B88" s="43">
        <v>0.70486111111111116</v>
      </c>
      <c r="C88" s="43" t="s">
        <v>34</v>
      </c>
      <c r="D88" s="46"/>
      <c r="E88" s="44">
        <v>9</v>
      </c>
      <c r="F88" s="44">
        <v>5</v>
      </c>
      <c r="G88" s="45" t="s">
        <v>43</v>
      </c>
      <c r="H88" s="45" t="s">
        <v>21</v>
      </c>
      <c r="I88" s="46">
        <v>3.3</v>
      </c>
      <c r="J88" s="206" t="s">
        <v>665</v>
      </c>
      <c r="K88" s="44" t="str">
        <f>VLOOKUP(Table13232[[#This Row],[Track]],$C$915:$E$968,2,FALSE)</f>
        <v>Vic</v>
      </c>
      <c r="L88" s="48">
        <v>100</v>
      </c>
      <c r="M88" s="44">
        <f>IF(Table13232[[#This Row],[Fin]]&lt;&gt;"1st","",Table13232[[#This Row],[Div]]*Table13232[[#This Row],[Lev Bet]])</f>
        <v>330</v>
      </c>
      <c r="N88" s="44">
        <f>IF(Table13232[[#This Row],[Lev Ret]]="",Table13232[[#This Row],[Lev Bet]]*-1,M88-L88)</f>
        <v>230</v>
      </c>
      <c r="O88" s="205">
        <v>100</v>
      </c>
      <c r="P88" s="205">
        <f>IF(Table13232[[#This Row],[Fin]]&lt;&gt;"1st","",Table13232[[#This Row],[Div]]*Table13232[[#This Row],[Nat and Combo Bet]])</f>
        <v>330</v>
      </c>
      <c r="Q88" s="205">
        <f>IF(Table13232[[#This Row],[Lev Ret]]="",Table13232[[#This Row],[Nat and Combo Bet]]*-1,P88-O88)</f>
        <v>230</v>
      </c>
      <c r="R88" s="44">
        <f t="shared" si="3"/>
        <v>1</v>
      </c>
      <c r="S88" s="44">
        <f>IF(AND(R87=2,R88=1),"",IF(R88=2,(O88+O89)/2,IF(Table13232[[#This Row],[Dual Listing]]=1,Table13232[[#This Row],[Nat and Combo Bet]],11)))</f>
        <v>100</v>
      </c>
      <c r="T88" s="44">
        <f t="shared" si="4"/>
        <v>330</v>
      </c>
      <c r="U88" s="44">
        <f t="shared" si="5"/>
        <v>230</v>
      </c>
      <c r="V88" s="44" t="str">
        <f>IF(Table13232[[#This Row],[Date]]&lt;$V$4,"","Live")</f>
        <v/>
      </c>
      <c r="W88" s="44" t="str">
        <f>TEXT(Table13232[[#This Row],[Date]],"DDD")</f>
        <v>Sat</v>
      </c>
      <c r="X88" s="44" t="str">
        <f>PROPER(TRIM(Table13232[[#This Row],[Horse]]))</f>
        <v>Another Wil</v>
      </c>
      <c r="Y88" s="164">
        <f>Table13232[[#This Row],[Time]]</f>
        <v>0.70486111111111116</v>
      </c>
      <c r="Z88" s="164" t="str">
        <f>LEFT(Table13232[[#This Row],[Track]],3)</f>
        <v>Cau</v>
      </c>
      <c r="AA88" s="164" t="str">
        <f>Table13232[[#This Row],[Algo]]&amp;" "&amp;Table13232[[#This Row],[Nat and Combo Bet]]</f>
        <v>E-C  100</v>
      </c>
      <c r="AB88" s="170">
        <f>Table13232[[#This Row],[AM Odds]]</f>
        <v>0</v>
      </c>
      <c r="AC88" s="165">
        <f>Table13232[[#This Row],[Race]]</f>
        <v>9</v>
      </c>
      <c r="AD88" s="165">
        <f>Table13232[[#This Row],[TAB]]</f>
        <v>5</v>
      </c>
      <c r="AE88" s="166" t="str">
        <f>Table13232[[#This Row],[Horse]]</f>
        <v>Another Wil</v>
      </c>
      <c r="AF88" s="169">
        <f>IF(Table13232[[#This Row],[Dual Listing]]&lt;&gt;1,"",Table13232[[#This Row],[Nat and Combo Bet]])</f>
        <v>100</v>
      </c>
    </row>
    <row r="89" spans="1:32" x14ac:dyDescent="0.25">
      <c r="A89" s="106">
        <v>45696</v>
      </c>
      <c r="B89" s="43">
        <v>0.70486111111111116</v>
      </c>
      <c r="C89" s="107" t="s">
        <v>34</v>
      </c>
      <c r="D89" s="46"/>
      <c r="E89" s="108">
        <v>9</v>
      </c>
      <c r="F89" s="108">
        <v>1</v>
      </c>
      <c r="G89" s="109" t="s">
        <v>42</v>
      </c>
      <c r="H89" s="109" t="s">
        <v>23</v>
      </c>
      <c r="I89" s="110"/>
      <c r="J89" s="206" t="s">
        <v>665</v>
      </c>
      <c r="K89" s="44" t="str">
        <f>VLOOKUP(Table13232[[#This Row],[Track]],$C$915:$E$968,2,FALSE)</f>
        <v>Vic</v>
      </c>
      <c r="L89" s="52">
        <v>100</v>
      </c>
      <c r="M89" s="51" t="str">
        <f>IF(Table13232[[#This Row],[Fin]]&lt;&gt;"1st","",Table13232[[#This Row],[Div]]*Table13232[[#This Row],[Lev Bet]])</f>
        <v/>
      </c>
      <c r="N89" s="51">
        <f>IF(Table13232[[#This Row],[Lev Ret]]="",Table13232[[#This Row],[Lev Bet]]*-1,M89-L89)</f>
        <v>-100</v>
      </c>
      <c r="O89" s="205">
        <v>130</v>
      </c>
      <c r="P89" s="205" t="str">
        <f>IF(Table13232[[#This Row],[Fin]]&lt;&gt;"1st","",Table13232[[#This Row],[Div]]*Table13232[[#This Row],[Nat and Combo Bet]])</f>
        <v/>
      </c>
      <c r="Q89" s="205">
        <f>IF(Table13232[[#This Row],[Lev Ret]]="",Table13232[[#This Row],[Nat and Combo Bet]]*-1,P89-O89)</f>
        <v>-130</v>
      </c>
      <c r="R89" s="44">
        <f t="shared" si="3"/>
        <v>2</v>
      </c>
      <c r="S89" s="44">
        <f>IF(AND(R88=2,R89=1),"",IF(R89=2,(O89+O90)/2,IF(Table13232[[#This Row],[Dual Listing]]=1,Table13232[[#This Row],[Nat and Combo Bet]],11)))</f>
        <v>165</v>
      </c>
      <c r="T89" s="44" t="str">
        <f t="shared" si="4"/>
        <v/>
      </c>
      <c r="U89" s="44">
        <f t="shared" si="5"/>
        <v>-165</v>
      </c>
      <c r="V89" s="44" t="str">
        <f>IF(Table13232[[#This Row],[Date]]&lt;$V$4,"","Live")</f>
        <v/>
      </c>
      <c r="W89" s="44" t="str">
        <f>TEXT(Table13232[[#This Row],[Date]],"DDD")</f>
        <v>Sat</v>
      </c>
      <c r="X89" s="44" t="str">
        <f>PROPER(TRIM(Table13232[[#This Row],[Horse]]))</f>
        <v>Mr Brightside</v>
      </c>
      <c r="Y89" s="167">
        <f>Table13232[[#This Row],[Time]]</f>
        <v>0.70486111111111116</v>
      </c>
      <c r="Z89" s="164" t="str">
        <f>LEFT(Table13232[[#This Row],[Track]],3)</f>
        <v>Cau</v>
      </c>
      <c r="AA89" s="164" t="str">
        <f>Table13232[[#This Row],[Algo]]&amp;" "&amp;Table13232[[#This Row],[Nat and Combo Bet]]</f>
        <v>E-C  130</v>
      </c>
      <c r="AB89" s="170">
        <f>Table13232[[#This Row],[AM Odds]]</f>
        <v>0</v>
      </c>
      <c r="AC89" s="165">
        <f>Table13232[[#This Row],[Race]]</f>
        <v>9</v>
      </c>
      <c r="AD89" s="165">
        <f>Table13232[[#This Row],[TAB]]</f>
        <v>1</v>
      </c>
      <c r="AE89" s="166" t="str">
        <f>Table13232[[#This Row],[Horse]]</f>
        <v>Mr Brightside</v>
      </c>
      <c r="AF89" s="169" t="str">
        <f>IF(Table13232[[#This Row],[Dual Listing]]&lt;&gt;1,"",Table13232[[#This Row],[Nat and Combo Bet]])</f>
        <v/>
      </c>
    </row>
    <row r="90" spans="1:32" x14ac:dyDescent="0.25">
      <c r="A90" s="106">
        <v>45696</v>
      </c>
      <c r="B90" s="43">
        <v>0.70486111111111116</v>
      </c>
      <c r="C90" s="107" t="s">
        <v>34</v>
      </c>
      <c r="D90" s="46"/>
      <c r="E90" s="108">
        <v>9</v>
      </c>
      <c r="F90" s="108">
        <v>1</v>
      </c>
      <c r="G90" s="109" t="s">
        <v>42</v>
      </c>
      <c r="H90" s="109" t="s">
        <v>23</v>
      </c>
      <c r="I90" s="110"/>
      <c r="J90" s="206" t="s">
        <v>664</v>
      </c>
      <c r="K90" s="44" t="str">
        <f>VLOOKUP(Table13232[[#This Row],[Track]],$C$915:$E$968,2,FALSE)</f>
        <v>Vic</v>
      </c>
      <c r="L90" s="52">
        <v>100</v>
      </c>
      <c r="M90" s="51" t="str">
        <f>IF(Table13232[[#This Row],[Fin]]&lt;&gt;"1st","",Table13232[[#This Row],[Div]]*Table13232[[#This Row],[Lev Bet]])</f>
        <v/>
      </c>
      <c r="N90" s="51">
        <f>IF(Table13232[[#This Row],[Lev Ret]]="",Table13232[[#This Row],[Lev Bet]]*-1,M90-L90)</f>
        <v>-100</v>
      </c>
      <c r="O90" s="205">
        <v>200</v>
      </c>
      <c r="P90" s="205" t="str">
        <f>IF(Table13232[[#This Row],[Fin]]&lt;&gt;"1st","",Table13232[[#This Row],[Div]]*Table13232[[#This Row],[Nat and Combo Bet]])</f>
        <v/>
      </c>
      <c r="Q90" s="205">
        <f>IF(Table13232[[#This Row],[Lev Ret]]="",Table13232[[#This Row],[Nat and Combo Bet]]*-1,P90-O90)</f>
        <v>-200</v>
      </c>
      <c r="R90" s="44">
        <f t="shared" si="3"/>
        <v>1</v>
      </c>
      <c r="S90" s="44" t="str">
        <f>IF(AND(R89=2,R90=1),"",IF(R90=2,(O90+O91)/2,IF(Table13232[[#This Row],[Dual Listing]]=1,Table13232[[#This Row],[Nat and Combo Bet]],11)))</f>
        <v/>
      </c>
      <c r="T90" s="44" t="str">
        <f t="shared" si="4"/>
        <v/>
      </c>
      <c r="U90" s="44" t="str">
        <f t="shared" si="5"/>
        <v/>
      </c>
      <c r="V90" s="44" t="str">
        <f>IF(Table13232[[#This Row],[Date]]&lt;$V$4,"","Live")</f>
        <v/>
      </c>
      <c r="W90" s="44" t="str">
        <f>TEXT(Table13232[[#This Row],[Date]],"DDD")</f>
        <v>Sat</v>
      </c>
      <c r="X90" s="44" t="str">
        <f>PROPER(TRIM(Table13232[[#This Row],[Horse]]))</f>
        <v>Mr Brightside</v>
      </c>
      <c r="Y90" s="167">
        <f>Table13232[[#This Row],[Time]]</f>
        <v>0.70486111111111116</v>
      </c>
      <c r="Z90" s="164" t="str">
        <f>LEFT(Table13232[[#This Row],[Track]],3)</f>
        <v>Cau</v>
      </c>
      <c r="AA90" s="164" t="str">
        <f>Table13232[[#This Row],[Algo]]&amp;" "&amp;Table13232[[#This Row],[Nat and Combo Bet]]</f>
        <v>Nat 200</v>
      </c>
      <c r="AB90" s="170">
        <f>Table13232[[#This Row],[AM Odds]]</f>
        <v>0</v>
      </c>
      <c r="AC90" s="165">
        <f>Table13232[[#This Row],[Race]]</f>
        <v>9</v>
      </c>
      <c r="AD90" s="165">
        <f>Table13232[[#This Row],[TAB]]</f>
        <v>1</v>
      </c>
      <c r="AE90" s="166" t="str">
        <f>Table13232[[#This Row],[Horse]]</f>
        <v>Mr Brightside</v>
      </c>
      <c r="AF90" s="169">
        <f>IF(Table13232[[#This Row],[Dual Listing]]&lt;&gt;1,"",Table13232[[#This Row],[Nat and Combo Bet]])</f>
        <v>200</v>
      </c>
    </row>
    <row r="91" spans="1:32" x14ac:dyDescent="0.25">
      <c r="A91" s="42">
        <v>45696</v>
      </c>
      <c r="B91" s="43">
        <v>0.73263888888888884</v>
      </c>
      <c r="C91" s="43" t="s">
        <v>34</v>
      </c>
      <c r="D91" s="46"/>
      <c r="E91" s="44">
        <v>10</v>
      </c>
      <c r="F91" s="44">
        <v>4</v>
      </c>
      <c r="G91" s="45" t="s">
        <v>295</v>
      </c>
      <c r="H91" s="45" t="s">
        <v>21</v>
      </c>
      <c r="I91" s="46">
        <v>2.7</v>
      </c>
      <c r="J91" s="206" t="s">
        <v>664</v>
      </c>
      <c r="K91" s="44" t="str">
        <f>VLOOKUP(Table13232[[#This Row],[Track]],$C$915:$E$968,2,FALSE)</f>
        <v>Vic</v>
      </c>
      <c r="L91" s="48">
        <v>100</v>
      </c>
      <c r="M91" s="44">
        <f>IF(Table13232[[#This Row],[Fin]]&lt;&gt;"1st","",Table13232[[#This Row],[Div]]*Table13232[[#This Row],[Lev Bet]])</f>
        <v>270</v>
      </c>
      <c r="N91" s="44">
        <f>IF(Table13232[[#This Row],[Lev Ret]]="",Table13232[[#This Row],[Lev Bet]]*-1,M91-L91)</f>
        <v>170</v>
      </c>
      <c r="O91" s="205">
        <v>100</v>
      </c>
      <c r="P91" s="205">
        <f>IF(Table13232[[#This Row],[Fin]]&lt;&gt;"1st","",Table13232[[#This Row],[Div]]*Table13232[[#This Row],[Nat and Combo Bet]])</f>
        <v>270</v>
      </c>
      <c r="Q91" s="205">
        <f>IF(Table13232[[#This Row],[Lev Ret]]="",Table13232[[#This Row],[Nat and Combo Bet]]*-1,P91-O91)</f>
        <v>170</v>
      </c>
      <c r="R91" s="44">
        <f t="shared" si="3"/>
        <v>1</v>
      </c>
      <c r="S91" s="44">
        <f>IF(AND(R90=2,R91=1),"",IF(R91=2,(O91+O92)/2,IF(Table13232[[#This Row],[Dual Listing]]=1,Table13232[[#This Row],[Nat and Combo Bet]],11)))</f>
        <v>100</v>
      </c>
      <c r="T91" s="44">
        <f t="shared" si="4"/>
        <v>270</v>
      </c>
      <c r="U91" s="44">
        <f t="shared" si="5"/>
        <v>170</v>
      </c>
      <c r="V91" s="44" t="str">
        <f>IF(Table13232[[#This Row],[Date]]&lt;$V$4,"","Live")</f>
        <v/>
      </c>
      <c r="W91" s="44" t="str">
        <f>TEXT(Table13232[[#This Row],[Date]],"DDD")</f>
        <v>Sat</v>
      </c>
      <c r="X91" s="44" t="str">
        <f>PROPER(TRIM(Table13232[[#This Row],[Horse]]))</f>
        <v>Arabian Summer</v>
      </c>
      <c r="Y91" s="164">
        <f>Table13232[[#This Row],[Time]]</f>
        <v>0.73263888888888884</v>
      </c>
      <c r="Z91" s="164" t="str">
        <f>LEFT(Table13232[[#This Row],[Track]],3)</f>
        <v>Cau</v>
      </c>
      <c r="AA91" s="164" t="str">
        <f>Table13232[[#This Row],[Algo]]&amp;" "&amp;Table13232[[#This Row],[Nat and Combo Bet]]</f>
        <v>Nat 100</v>
      </c>
      <c r="AB91" s="170">
        <f>Table13232[[#This Row],[AM Odds]]</f>
        <v>0</v>
      </c>
      <c r="AC91" s="165">
        <f>Table13232[[#This Row],[Race]]</f>
        <v>10</v>
      </c>
      <c r="AD91" s="165">
        <f>Table13232[[#This Row],[TAB]]</f>
        <v>4</v>
      </c>
      <c r="AE91" s="166" t="str">
        <f>Table13232[[#This Row],[Horse]]</f>
        <v>Arabian Summer</v>
      </c>
      <c r="AF91" s="169">
        <f>IF(Table13232[[#This Row],[Dual Listing]]&lt;&gt;1,"",Table13232[[#This Row],[Nat and Combo Bet]])</f>
        <v>100</v>
      </c>
    </row>
    <row r="92" spans="1:32" x14ac:dyDescent="0.25">
      <c r="A92" s="42">
        <v>45696</v>
      </c>
      <c r="B92" s="43">
        <v>0.75694444444444442</v>
      </c>
      <c r="C92" s="43" t="s">
        <v>9</v>
      </c>
      <c r="D92" s="46"/>
      <c r="E92" s="44">
        <v>9</v>
      </c>
      <c r="F92" s="44">
        <v>13</v>
      </c>
      <c r="G92" s="45" t="s">
        <v>485</v>
      </c>
      <c r="H92" s="45"/>
      <c r="I92" s="46"/>
      <c r="J92" s="206" t="s">
        <v>664</v>
      </c>
      <c r="K92" s="44" t="str">
        <f>VLOOKUP(Table13232[[#This Row],[Track]],$C$915:$E$968,2,FALSE)</f>
        <v>Qld</v>
      </c>
      <c r="L92" s="48">
        <v>100</v>
      </c>
      <c r="M92" s="44" t="str">
        <f>IF(Table13232[[#This Row],[Fin]]&lt;&gt;"1st","",Table13232[[#This Row],[Div]]*Table13232[[#This Row],[Lev Bet]])</f>
        <v/>
      </c>
      <c r="N92" s="44">
        <f>IF(Table13232[[#This Row],[Lev Ret]]="",Table13232[[#This Row],[Lev Bet]]*-1,M92-L92)</f>
        <v>-100</v>
      </c>
      <c r="O92" s="205">
        <v>100</v>
      </c>
      <c r="P92" s="205" t="str">
        <f>IF(Table13232[[#This Row],[Fin]]&lt;&gt;"1st","",Table13232[[#This Row],[Div]]*Table13232[[#This Row],[Nat and Combo Bet]])</f>
        <v/>
      </c>
      <c r="Q92" s="205">
        <f>IF(Table13232[[#This Row],[Lev Ret]]="",Table13232[[#This Row],[Nat and Combo Bet]]*-1,P92-O92)</f>
        <v>-100</v>
      </c>
      <c r="R92" s="44">
        <f t="shared" si="3"/>
        <v>1</v>
      </c>
      <c r="S92" s="44">
        <f>IF(AND(R91=2,R92=1),"",IF(R92=2,(O92+O93)/2,IF(Table13232[[#This Row],[Dual Listing]]=1,Table13232[[#This Row],[Nat and Combo Bet]],11)))</f>
        <v>100</v>
      </c>
      <c r="T92" s="44" t="str">
        <f t="shared" si="4"/>
        <v/>
      </c>
      <c r="U92" s="44">
        <f t="shared" si="5"/>
        <v>-100</v>
      </c>
      <c r="V92" s="44" t="str">
        <f>IF(Table13232[[#This Row],[Date]]&lt;$V$4,"","Live")</f>
        <v/>
      </c>
      <c r="W92" s="44" t="str">
        <f>TEXT(Table13232[[#This Row],[Date]],"DDD")</f>
        <v>Sat</v>
      </c>
      <c r="X92" s="44" t="str">
        <f>PROPER(TRIM(Table13232[[#This Row],[Horse]]))</f>
        <v>Whisky Dream</v>
      </c>
      <c r="Y92" s="164">
        <f>Table13232[[#This Row],[Time]]</f>
        <v>0.75694444444444442</v>
      </c>
      <c r="Z92" s="164" t="str">
        <f>LEFT(Table13232[[#This Row],[Track]],3)</f>
        <v>Doo</v>
      </c>
      <c r="AA92" s="164" t="str">
        <f>Table13232[[#This Row],[Algo]]&amp;" "&amp;Table13232[[#This Row],[Nat and Combo Bet]]</f>
        <v>Nat 100</v>
      </c>
      <c r="AB92" s="170">
        <f>Table13232[[#This Row],[AM Odds]]</f>
        <v>0</v>
      </c>
      <c r="AC92" s="165">
        <f>Table13232[[#This Row],[Race]]</f>
        <v>9</v>
      </c>
      <c r="AD92" s="165">
        <f>Table13232[[#This Row],[TAB]]</f>
        <v>13</v>
      </c>
      <c r="AE92" s="166" t="str">
        <f>Table13232[[#This Row],[Horse]]</f>
        <v>Whisky Dream</v>
      </c>
      <c r="AF92" s="169">
        <f>IF(Table13232[[#This Row],[Dual Listing]]&lt;&gt;1,"",Table13232[[#This Row],[Nat and Combo Bet]])</f>
        <v>100</v>
      </c>
    </row>
    <row r="93" spans="1:32" x14ac:dyDescent="0.25">
      <c r="A93" s="42">
        <v>45696</v>
      </c>
      <c r="B93" s="43">
        <v>0.78472222222222221</v>
      </c>
      <c r="C93" s="43" t="s">
        <v>9</v>
      </c>
      <c r="D93" s="46"/>
      <c r="E93" s="44">
        <v>10</v>
      </c>
      <c r="F93" s="44">
        <v>3</v>
      </c>
      <c r="G93" s="45" t="s">
        <v>486</v>
      </c>
      <c r="H93" s="45" t="s">
        <v>22</v>
      </c>
      <c r="I93" s="46"/>
      <c r="J93" s="206" t="s">
        <v>664</v>
      </c>
      <c r="K93" s="44" t="str">
        <f>VLOOKUP(Table13232[[#This Row],[Track]],$C$915:$E$968,2,FALSE)</f>
        <v>Qld</v>
      </c>
      <c r="L93" s="48">
        <v>100</v>
      </c>
      <c r="M93" s="44" t="str">
        <f>IF(Table13232[[#This Row],[Fin]]&lt;&gt;"1st","",Table13232[[#This Row],[Div]]*Table13232[[#This Row],[Lev Bet]])</f>
        <v/>
      </c>
      <c r="N93" s="44">
        <f>IF(Table13232[[#This Row],[Lev Ret]]="",Table13232[[#This Row],[Lev Bet]]*-1,M93-L93)</f>
        <v>-100</v>
      </c>
      <c r="O93" s="205">
        <v>100</v>
      </c>
      <c r="P93" s="205" t="str">
        <f>IF(Table13232[[#This Row],[Fin]]&lt;&gt;"1st","",Table13232[[#This Row],[Div]]*Table13232[[#This Row],[Nat and Combo Bet]])</f>
        <v/>
      </c>
      <c r="Q93" s="205">
        <f>IF(Table13232[[#This Row],[Lev Ret]]="",Table13232[[#This Row],[Nat and Combo Bet]]*-1,P93-O93)</f>
        <v>-100</v>
      </c>
      <c r="R93" s="44">
        <f t="shared" si="3"/>
        <v>1</v>
      </c>
      <c r="S93" s="44">
        <f>IF(AND(R92=2,R93=1),"",IF(R93=2,(O93+O94)/2,IF(Table13232[[#This Row],[Dual Listing]]=1,Table13232[[#This Row],[Nat and Combo Bet]],11)))</f>
        <v>100</v>
      </c>
      <c r="T93" s="44" t="str">
        <f t="shared" si="4"/>
        <v/>
      </c>
      <c r="U93" s="44">
        <f t="shared" si="5"/>
        <v>-100</v>
      </c>
      <c r="V93" s="44" t="str">
        <f>IF(Table13232[[#This Row],[Date]]&lt;$V$4,"","Live")</f>
        <v/>
      </c>
      <c r="W93" s="44" t="str">
        <f>TEXT(Table13232[[#This Row],[Date]],"DDD")</f>
        <v>Sat</v>
      </c>
      <c r="X93" s="44" t="str">
        <f>PROPER(TRIM(Table13232[[#This Row],[Horse]]))</f>
        <v>Lost In Transit</v>
      </c>
      <c r="Y93" s="164">
        <f>Table13232[[#This Row],[Time]]</f>
        <v>0.78472222222222221</v>
      </c>
      <c r="Z93" s="164" t="str">
        <f>LEFT(Table13232[[#This Row],[Track]],3)</f>
        <v>Doo</v>
      </c>
      <c r="AA93" s="164" t="str">
        <f>Table13232[[#This Row],[Algo]]&amp;" "&amp;Table13232[[#This Row],[Nat and Combo Bet]]</f>
        <v>Nat 100</v>
      </c>
      <c r="AB93" s="170">
        <f>Table13232[[#This Row],[AM Odds]]</f>
        <v>0</v>
      </c>
      <c r="AC93" s="165">
        <f>Table13232[[#This Row],[Race]]</f>
        <v>10</v>
      </c>
      <c r="AD93" s="165">
        <f>Table13232[[#This Row],[TAB]]</f>
        <v>3</v>
      </c>
      <c r="AE93" s="166" t="str">
        <f>Table13232[[#This Row],[Horse]]</f>
        <v>Lost In Transit</v>
      </c>
      <c r="AF93" s="169">
        <f>IF(Table13232[[#This Row],[Dual Listing]]&lt;&gt;1,"",Table13232[[#This Row],[Nat and Combo Bet]])</f>
        <v>100</v>
      </c>
    </row>
    <row r="94" spans="1:32" x14ac:dyDescent="0.25">
      <c r="A94" s="42">
        <v>45703</v>
      </c>
      <c r="B94" s="43">
        <v>0.55555555555555558</v>
      </c>
      <c r="C94" s="43" t="s">
        <v>10</v>
      </c>
      <c r="D94" s="46"/>
      <c r="E94" s="44">
        <v>3</v>
      </c>
      <c r="F94" s="44">
        <v>3</v>
      </c>
      <c r="G94" s="45" t="s">
        <v>375</v>
      </c>
      <c r="H94" s="45"/>
      <c r="I94" s="46"/>
      <c r="J94" s="206" t="s">
        <v>665</v>
      </c>
      <c r="K94" s="44" t="str">
        <f>VLOOKUP(Table13232[[#This Row],[Track]],$C$915:$E$968,2,FALSE)</f>
        <v>Vic</v>
      </c>
      <c r="L94" s="48">
        <v>100</v>
      </c>
      <c r="M94" s="44" t="str">
        <f>IF(Table13232[[#This Row],[Fin]]&lt;&gt;"1st","",Table13232[[#This Row],[Div]]*Table13232[[#This Row],[Lev Bet]])</f>
        <v/>
      </c>
      <c r="N94" s="44">
        <f>IF(Table13232[[#This Row],[Lev Ret]]="",Table13232[[#This Row],[Lev Bet]]*-1,M94-L94)</f>
        <v>-100</v>
      </c>
      <c r="O94" s="205">
        <v>150</v>
      </c>
      <c r="P94" s="205" t="str">
        <f>IF(Table13232[[#This Row],[Fin]]&lt;&gt;"1st","",Table13232[[#This Row],[Div]]*Table13232[[#This Row],[Nat and Combo Bet]])</f>
        <v/>
      </c>
      <c r="Q94" s="205">
        <f>IF(Table13232[[#This Row],[Lev Ret]]="",Table13232[[#This Row],[Nat and Combo Bet]]*-1,P94-O94)</f>
        <v>-150</v>
      </c>
      <c r="R94" s="44">
        <f t="shared" si="3"/>
        <v>1</v>
      </c>
      <c r="S94" s="44">
        <f>IF(AND(R93=2,R94=1),"",IF(R94=2,(O94+O95)/2,IF(Table13232[[#This Row],[Dual Listing]]=1,Table13232[[#This Row],[Nat and Combo Bet]],11)))</f>
        <v>150</v>
      </c>
      <c r="T94" s="44" t="str">
        <f t="shared" si="4"/>
        <v/>
      </c>
      <c r="U94" s="44">
        <f t="shared" si="5"/>
        <v>-150</v>
      </c>
      <c r="V94" s="44" t="str">
        <f>IF(Table13232[[#This Row],[Date]]&lt;$V$4,"","Live")</f>
        <v/>
      </c>
      <c r="W94" s="44" t="str">
        <f>TEXT(Table13232[[#This Row],[Date]],"DDD")</f>
        <v>Sat</v>
      </c>
      <c r="X94" s="44" t="str">
        <f>PROPER(TRIM(Table13232[[#This Row],[Horse]]))</f>
        <v>Fancify</v>
      </c>
      <c r="Y94" s="164">
        <f>Table13232[[#This Row],[Time]]</f>
        <v>0.55555555555555558</v>
      </c>
      <c r="Z94" s="164" t="str">
        <f>LEFT(Table13232[[#This Row],[Track]],3)</f>
        <v>Fle</v>
      </c>
      <c r="AA94" s="164" t="str">
        <f>Table13232[[#This Row],[Algo]]&amp;" "&amp;Table13232[[#This Row],[Nat and Combo Bet]]</f>
        <v>E-C  150</v>
      </c>
      <c r="AB94" s="170">
        <f>Table13232[[#This Row],[AM Odds]]</f>
        <v>0</v>
      </c>
      <c r="AC94" s="165">
        <f>Table13232[[#This Row],[Race]]</f>
        <v>3</v>
      </c>
      <c r="AD94" s="165">
        <f>Table13232[[#This Row],[TAB]]</f>
        <v>3</v>
      </c>
      <c r="AE94" s="166" t="str">
        <f>Table13232[[#This Row],[Horse]]</f>
        <v>Fancify</v>
      </c>
      <c r="AF94" s="169">
        <f>IF(Table13232[[#This Row],[Dual Listing]]&lt;&gt;1,"",Table13232[[#This Row],[Nat and Combo Bet]])</f>
        <v>150</v>
      </c>
    </row>
    <row r="95" spans="1:32" x14ac:dyDescent="0.25">
      <c r="A95" s="42">
        <v>45703</v>
      </c>
      <c r="B95" s="43">
        <v>0.57986111111111116</v>
      </c>
      <c r="C95" s="43" t="s">
        <v>10</v>
      </c>
      <c r="D95" s="46"/>
      <c r="E95" s="44">
        <v>4</v>
      </c>
      <c r="F95" s="44">
        <v>2</v>
      </c>
      <c r="G95" s="45" t="s">
        <v>113</v>
      </c>
      <c r="H95" s="45" t="s">
        <v>21</v>
      </c>
      <c r="I95" s="46">
        <v>6</v>
      </c>
      <c r="J95" s="206" t="s">
        <v>664</v>
      </c>
      <c r="K95" s="44" t="str">
        <f>VLOOKUP(Table13232[[#This Row],[Track]],$C$915:$E$968,2,FALSE)</f>
        <v>Vic</v>
      </c>
      <c r="L95" s="48">
        <v>100</v>
      </c>
      <c r="M95" s="44">
        <f>IF(Table13232[[#This Row],[Fin]]&lt;&gt;"1st","",Table13232[[#This Row],[Div]]*Table13232[[#This Row],[Lev Bet]])</f>
        <v>600</v>
      </c>
      <c r="N95" s="44">
        <f>IF(Table13232[[#This Row],[Lev Ret]]="",Table13232[[#This Row],[Lev Bet]]*-1,M95-L95)</f>
        <v>500</v>
      </c>
      <c r="O95" s="205">
        <v>100</v>
      </c>
      <c r="P95" s="205">
        <f>IF(Table13232[[#This Row],[Fin]]&lt;&gt;"1st","",Table13232[[#This Row],[Div]]*Table13232[[#This Row],[Nat and Combo Bet]])</f>
        <v>600</v>
      </c>
      <c r="Q95" s="205">
        <f>IF(Table13232[[#This Row],[Lev Ret]]="",Table13232[[#This Row],[Nat and Combo Bet]]*-1,P95-O95)</f>
        <v>500</v>
      </c>
      <c r="R95" s="44">
        <f t="shared" si="3"/>
        <v>1</v>
      </c>
      <c r="S95" s="44">
        <f>IF(AND(R94=2,R95=1),"",IF(R95=2,(O95+O96)/2,IF(Table13232[[#This Row],[Dual Listing]]=1,Table13232[[#This Row],[Nat and Combo Bet]],11)))</f>
        <v>100</v>
      </c>
      <c r="T95" s="44">
        <f t="shared" si="4"/>
        <v>600</v>
      </c>
      <c r="U95" s="44">
        <f t="shared" si="5"/>
        <v>500</v>
      </c>
      <c r="V95" s="44" t="str">
        <f>IF(Table13232[[#This Row],[Date]]&lt;$V$4,"","Live")</f>
        <v/>
      </c>
      <c r="W95" s="44" t="str">
        <f>TEXT(Table13232[[#This Row],[Date]],"DDD")</f>
        <v>Sat</v>
      </c>
      <c r="X95" s="44" t="str">
        <f>PROPER(TRIM(Table13232[[#This Row],[Horse]]))</f>
        <v>Smokin Princess</v>
      </c>
      <c r="Y95" s="164">
        <f>Table13232[[#This Row],[Time]]</f>
        <v>0.57986111111111116</v>
      </c>
      <c r="Z95" s="164" t="str">
        <f>LEFT(Table13232[[#This Row],[Track]],3)</f>
        <v>Fle</v>
      </c>
      <c r="AA95" s="164" t="str">
        <f>Table13232[[#This Row],[Algo]]&amp;" "&amp;Table13232[[#This Row],[Nat and Combo Bet]]</f>
        <v>Nat 100</v>
      </c>
      <c r="AB95" s="170">
        <f>Table13232[[#This Row],[AM Odds]]</f>
        <v>0</v>
      </c>
      <c r="AC95" s="165">
        <f>Table13232[[#This Row],[Race]]</f>
        <v>4</v>
      </c>
      <c r="AD95" s="165">
        <f>Table13232[[#This Row],[TAB]]</f>
        <v>2</v>
      </c>
      <c r="AE95" s="166" t="str">
        <f>Table13232[[#This Row],[Horse]]</f>
        <v>Smokin Princess</v>
      </c>
      <c r="AF95" s="169">
        <f>IF(Table13232[[#This Row],[Dual Listing]]&lt;&gt;1,"",Table13232[[#This Row],[Nat and Combo Bet]])</f>
        <v>100</v>
      </c>
    </row>
    <row r="96" spans="1:32" x14ac:dyDescent="0.25">
      <c r="A96" s="42">
        <v>45703</v>
      </c>
      <c r="B96" s="43">
        <v>0.57986111111111116</v>
      </c>
      <c r="C96" s="43" t="s">
        <v>10</v>
      </c>
      <c r="D96" s="46"/>
      <c r="E96" s="44">
        <v>4</v>
      </c>
      <c r="F96" s="44">
        <v>5</v>
      </c>
      <c r="G96" s="45" t="s">
        <v>376</v>
      </c>
      <c r="H96" s="45"/>
      <c r="I96" s="46"/>
      <c r="J96" s="206" t="s">
        <v>665</v>
      </c>
      <c r="K96" s="44" t="str">
        <f>VLOOKUP(Table13232[[#This Row],[Track]],$C$915:$E$968,2,FALSE)</f>
        <v>Vic</v>
      </c>
      <c r="L96" s="48">
        <v>100</v>
      </c>
      <c r="M96" s="44" t="str">
        <f>IF(Table13232[[#This Row],[Fin]]&lt;&gt;"1st","",Table13232[[#This Row],[Div]]*Table13232[[#This Row],[Lev Bet]])</f>
        <v/>
      </c>
      <c r="N96" s="44">
        <f>IF(Table13232[[#This Row],[Lev Ret]]="",Table13232[[#This Row],[Lev Bet]]*-1,M96-L96)</f>
        <v>-100</v>
      </c>
      <c r="O96" s="205">
        <v>50</v>
      </c>
      <c r="P96" s="205" t="str">
        <f>IF(Table13232[[#This Row],[Fin]]&lt;&gt;"1st","",Table13232[[#This Row],[Div]]*Table13232[[#This Row],[Nat and Combo Bet]])</f>
        <v/>
      </c>
      <c r="Q96" s="205">
        <f>IF(Table13232[[#This Row],[Lev Ret]]="",Table13232[[#This Row],[Nat and Combo Bet]]*-1,P96-O96)</f>
        <v>-50</v>
      </c>
      <c r="R96" s="44">
        <f t="shared" si="3"/>
        <v>1</v>
      </c>
      <c r="S96" s="44">
        <f>IF(AND(R95=2,R96=1),"",IF(R96=2,(O96+O97)/2,IF(Table13232[[#This Row],[Dual Listing]]=1,Table13232[[#This Row],[Nat and Combo Bet]],11)))</f>
        <v>50</v>
      </c>
      <c r="T96" s="44" t="str">
        <f t="shared" si="4"/>
        <v/>
      </c>
      <c r="U96" s="44">
        <f t="shared" si="5"/>
        <v>-50</v>
      </c>
      <c r="V96" s="44" t="str">
        <f>IF(Table13232[[#This Row],[Date]]&lt;$V$4,"","Live")</f>
        <v/>
      </c>
      <c r="W96" s="44" t="str">
        <f>TEXT(Table13232[[#This Row],[Date]],"DDD")</f>
        <v>Sat</v>
      </c>
      <c r="X96" s="44" t="str">
        <f>PROPER(TRIM(Table13232[[#This Row],[Horse]]))</f>
        <v>Umgawa</v>
      </c>
      <c r="Y96" s="164">
        <f>Table13232[[#This Row],[Time]]</f>
        <v>0.57986111111111116</v>
      </c>
      <c r="Z96" s="164" t="str">
        <f>LEFT(Table13232[[#This Row],[Track]],3)</f>
        <v>Fle</v>
      </c>
      <c r="AA96" s="164" t="str">
        <f>Table13232[[#This Row],[Algo]]&amp;" "&amp;Table13232[[#This Row],[Nat and Combo Bet]]</f>
        <v>E-C  50</v>
      </c>
      <c r="AB96" s="170">
        <f>Table13232[[#This Row],[AM Odds]]</f>
        <v>0</v>
      </c>
      <c r="AC96" s="165">
        <f>Table13232[[#This Row],[Race]]</f>
        <v>4</v>
      </c>
      <c r="AD96" s="165">
        <f>Table13232[[#This Row],[TAB]]</f>
        <v>5</v>
      </c>
      <c r="AE96" s="166" t="str">
        <f>Table13232[[#This Row],[Horse]]</f>
        <v>Umgawa</v>
      </c>
      <c r="AF96" s="169">
        <f>IF(Table13232[[#This Row],[Dual Listing]]&lt;&gt;1,"",Table13232[[#This Row],[Nat and Combo Bet]])</f>
        <v>50</v>
      </c>
    </row>
    <row r="97" spans="1:32" x14ac:dyDescent="0.25">
      <c r="A97" s="42">
        <v>45703</v>
      </c>
      <c r="B97" s="43">
        <v>0.60416666666666663</v>
      </c>
      <c r="C97" s="43" t="s">
        <v>10</v>
      </c>
      <c r="D97" s="46"/>
      <c r="E97" s="44">
        <v>5</v>
      </c>
      <c r="F97" s="44">
        <v>7</v>
      </c>
      <c r="G97" s="45" t="s">
        <v>136</v>
      </c>
      <c r="H97" s="45" t="s">
        <v>22</v>
      </c>
      <c r="I97" s="46"/>
      <c r="J97" s="206" t="s">
        <v>664</v>
      </c>
      <c r="K97" s="44" t="str">
        <f>VLOOKUP(Table13232[[#This Row],[Track]],$C$915:$E$968,2,FALSE)</f>
        <v>Vic</v>
      </c>
      <c r="L97" s="48">
        <v>100</v>
      </c>
      <c r="M97" s="44" t="str">
        <f>IF(Table13232[[#This Row],[Fin]]&lt;&gt;"1st","",Table13232[[#This Row],[Div]]*Table13232[[#This Row],[Lev Bet]])</f>
        <v/>
      </c>
      <c r="N97" s="44">
        <f>IF(Table13232[[#This Row],[Lev Ret]]="",Table13232[[#This Row],[Lev Bet]]*-1,M97-L97)</f>
        <v>-100</v>
      </c>
      <c r="O97" s="205">
        <v>100</v>
      </c>
      <c r="P97" s="205" t="str">
        <f>IF(Table13232[[#This Row],[Fin]]&lt;&gt;"1st","",Table13232[[#This Row],[Div]]*Table13232[[#This Row],[Nat and Combo Bet]])</f>
        <v/>
      </c>
      <c r="Q97" s="205">
        <f>IF(Table13232[[#This Row],[Lev Ret]]="",Table13232[[#This Row],[Nat and Combo Bet]]*-1,P97-O97)</f>
        <v>-100</v>
      </c>
      <c r="R97" s="44">
        <f t="shared" si="3"/>
        <v>1</v>
      </c>
      <c r="S97" s="44">
        <f>IF(AND(R96=2,R97=1),"",IF(R97=2,(O97+O98)/2,IF(Table13232[[#This Row],[Dual Listing]]=1,Table13232[[#This Row],[Nat and Combo Bet]],11)))</f>
        <v>100</v>
      </c>
      <c r="T97" s="44" t="str">
        <f t="shared" si="4"/>
        <v/>
      </c>
      <c r="U97" s="44">
        <f t="shared" si="5"/>
        <v>-100</v>
      </c>
      <c r="V97" s="44" t="str">
        <f>IF(Table13232[[#This Row],[Date]]&lt;$V$4,"","Live")</f>
        <v/>
      </c>
      <c r="W97" s="44" t="str">
        <f>TEXT(Table13232[[#This Row],[Date]],"DDD")</f>
        <v>Sat</v>
      </c>
      <c r="X97" s="44" t="str">
        <f>PROPER(TRIM(Table13232[[#This Row],[Horse]]))</f>
        <v>Material Dreams</v>
      </c>
      <c r="Y97" s="164">
        <f>Table13232[[#This Row],[Time]]</f>
        <v>0.60416666666666663</v>
      </c>
      <c r="Z97" s="164" t="str">
        <f>LEFT(Table13232[[#This Row],[Track]],3)</f>
        <v>Fle</v>
      </c>
      <c r="AA97" s="164" t="str">
        <f>Table13232[[#This Row],[Algo]]&amp;" "&amp;Table13232[[#This Row],[Nat and Combo Bet]]</f>
        <v>Nat 100</v>
      </c>
      <c r="AB97" s="170">
        <f>Table13232[[#This Row],[AM Odds]]</f>
        <v>0</v>
      </c>
      <c r="AC97" s="165">
        <f>Table13232[[#This Row],[Race]]</f>
        <v>5</v>
      </c>
      <c r="AD97" s="165">
        <f>Table13232[[#This Row],[TAB]]</f>
        <v>7</v>
      </c>
      <c r="AE97" s="166" t="str">
        <f>Table13232[[#This Row],[Horse]]</f>
        <v>Material Dreams</v>
      </c>
      <c r="AF97" s="169">
        <f>IF(Table13232[[#This Row],[Dual Listing]]&lt;&gt;1,"",Table13232[[#This Row],[Nat and Combo Bet]])</f>
        <v>100</v>
      </c>
    </row>
    <row r="98" spans="1:32" x14ac:dyDescent="0.25">
      <c r="A98" s="42">
        <v>45703</v>
      </c>
      <c r="B98" s="43">
        <v>0.61805555555555558</v>
      </c>
      <c r="C98" s="43" t="s">
        <v>13</v>
      </c>
      <c r="D98" s="46"/>
      <c r="E98" s="44">
        <v>5</v>
      </c>
      <c r="F98" s="44">
        <v>5</v>
      </c>
      <c r="G98" s="45" t="s">
        <v>142</v>
      </c>
      <c r="H98" s="45" t="s">
        <v>473</v>
      </c>
      <c r="I98" s="46"/>
      <c r="J98" s="206" t="s">
        <v>665</v>
      </c>
      <c r="K98" s="44" t="str">
        <f>VLOOKUP(Table13232[[#This Row],[Track]],$C$915:$E$968,2,FALSE)</f>
        <v>NSW</v>
      </c>
      <c r="L98" s="48">
        <v>100</v>
      </c>
      <c r="M98" s="44" t="str">
        <f>IF(Table13232[[#This Row],[Fin]]&lt;&gt;"1st","",Table13232[[#This Row],[Div]]*Table13232[[#This Row],[Lev Bet]])</f>
        <v/>
      </c>
      <c r="N98" s="44">
        <f>IF(Table13232[[#This Row],[Lev Ret]]="",Table13232[[#This Row],[Lev Bet]]*-1,M98-L98)</f>
        <v>-100</v>
      </c>
      <c r="O98" s="205">
        <v>150</v>
      </c>
      <c r="P98" s="205" t="str">
        <f>IF(Table13232[[#This Row],[Fin]]&lt;&gt;"1st","",Table13232[[#This Row],[Div]]*Table13232[[#This Row],[Nat and Combo Bet]])</f>
        <v/>
      </c>
      <c r="Q98" s="205">
        <f>IF(Table13232[[#This Row],[Lev Ret]]="",Table13232[[#This Row],[Nat and Combo Bet]]*-1,P98-O98)</f>
        <v>-150</v>
      </c>
      <c r="R98" s="44">
        <f t="shared" si="3"/>
        <v>1</v>
      </c>
      <c r="S98" s="44">
        <f>IF(AND(R97=2,R98=1),"",IF(R98=2,(O98+O99)/2,IF(Table13232[[#This Row],[Dual Listing]]=1,Table13232[[#This Row],[Nat and Combo Bet]],11)))</f>
        <v>150</v>
      </c>
      <c r="T98" s="44" t="str">
        <f t="shared" si="4"/>
        <v/>
      </c>
      <c r="U98" s="44">
        <f t="shared" si="5"/>
        <v>-150</v>
      </c>
      <c r="V98" s="44" t="str">
        <f>IF(Table13232[[#This Row],[Date]]&lt;$V$4,"","Live")</f>
        <v/>
      </c>
      <c r="W98" s="44" t="str">
        <f>TEXT(Table13232[[#This Row],[Date]],"DDD")</f>
        <v>Sat</v>
      </c>
      <c r="X98" s="44" t="str">
        <f>PROPER(TRIM(Table13232[[#This Row],[Horse]]))</f>
        <v>Joliestar</v>
      </c>
      <c r="Y98" s="164">
        <f>Table13232[[#This Row],[Time]]</f>
        <v>0.61805555555555558</v>
      </c>
      <c r="Z98" s="164" t="str">
        <f>LEFT(Table13232[[#This Row],[Track]],3)</f>
        <v>Ran</v>
      </c>
      <c r="AA98" s="164" t="str">
        <f>Table13232[[#This Row],[Algo]]&amp;" "&amp;Table13232[[#This Row],[Nat and Combo Bet]]</f>
        <v>E-C  150</v>
      </c>
      <c r="AB98" s="170">
        <f>Table13232[[#This Row],[AM Odds]]</f>
        <v>0</v>
      </c>
      <c r="AC98" s="165">
        <f>Table13232[[#This Row],[Race]]</f>
        <v>5</v>
      </c>
      <c r="AD98" s="165">
        <f>Table13232[[#This Row],[TAB]]</f>
        <v>5</v>
      </c>
      <c r="AE98" s="166" t="str">
        <f>Table13232[[#This Row],[Horse]]</f>
        <v>Joliestar</v>
      </c>
      <c r="AF98" s="169">
        <f>IF(Table13232[[#This Row],[Dual Listing]]&lt;&gt;1,"",Table13232[[#This Row],[Nat and Combo Bet]])</f>
        <v>150</v>
      </c>
    </row>
    <row r="99" spans="1:32" x14ac:dyDescent="0.25">
      <c r="A99" s="42">
        <v>45703</v>
      </c>
      <c r="B99" s="43">
        <v>0.62847222222222221</v>
      </c>
      <c r="C99" s="43" t="s">
        <v>10</v>
      </c>
      <c r="D99" s="46"/>
      <c r="E99" s="44">
        <v>6</v>
      </c>
      <c r="F99" s="44">
        <v>4</v>
      </c>
      <c r="G99" s="45" t="s">
        <v>377</v>
      </c>
      <c r="H99" s="45"/>
      <c r="I99" s="46"/>
      <c r="J99" s="206" t="s">
        <v>665</v>
      </c>
      <c r="K99" s="44" t="str">
        <f>VLOOKUP(Table13232[[#This Row],[Track]],$C$915:$E$968,2,FALSE)</f>
        <v>Vic</v>
      </c>
      <c r="L99" s="48">
        <v>100</v>
      </c>
      <c r="M99" s="44" t="str">
        <f>IF(Table13232[[#This Row],[Fin]]&lt;&gt;"1st","",Table13232[[#This Row],[Div]]*Table13232[[#This Row],[Lev Bet]])</f>
        <v/>
      </c>
      <c r="N99" s="44">
        <f>IF(Table13232[[#This Row],[Lev Ret]]="",Table13232[[#This Row],[Lev Bet]]*-1,M99-L99)</f>
        <v>-100</v>
      </c>
      <c r="O99" s="205">
        <v>120</v>
      </c>
      <c r="P99" s="205" t="str">
        <f>IF(Table13232[[#This Row],[Fin]]&lt;&gt;"1st","",Table13232[[#This Row],[Div]]*Table13232[[#This Row],[Nat and Combo Bet]])</f>
        <v/>
      </c>
      <c r="Q99" s="205">
        <f>IF(Table13232[[#This Row],[Lev Ret]]="",Table13232[[#This Row],[Nat and Combo Bet]]*-1,P99-O99)</f>
        <v>-120</v>
      </c>
      <c r="R99" s="44">
        <f t="shared" si="3"/>
        <v>1</v>
      </c>
      <c r="S99" s="44">
        <f>IF(AND(R98=2,R99=1),"",IF(R99=2,(O99+O100)/2,IF(Table13232[[#This Row],[Dual Listing]]=1,Table13232[[#This Row],[Nat and Combo Bet]],11)))</f>
        <v>120</v>
      </c>
      <c r="T99" s="44" t="str">
        <f t="shared" si="4"/>
        <v/>
      </c>
      <c r="U99" s="44">
        <f t="shared" si="5"/>
        <v>-120</v>
      </c>
      <c r="V99" s="44" t="str">
        <f>IF(Table13232[[#This Row],[Date]]&lt;$V$4,"","Live")</f>
        <v/>
      </c>
      <c r="W99" s="44" t="str">
        <f>TEXT(Table13232[[#This Row],[Date]],"DDD")</f>
        <v>Sat</v>
      </c>
      <c r="X99" s="44" t="str">
        <f>PROPER(TRIM(Table13232[[#This Row],[Horse]]))</f>
        <v>Chorlton Lane</v>
      </c>
      <c r="Y99" s="164">
        <f>Table13232[[#This Row],[Time]]</f>
        <v>0.62847222222222221</v>
      </c>
      <c r="Z99" s="164" t="str">
        <f>LEFT(Table13232[[#This Row],[Track]],3)</f>
        <v>Fle</v>
      </c>
      <c r="AA99" s="164" t="str">
        <f>Table13232[[#This Row],[Algo]]&amp;" "&amp;Table13232[[#This Row],[Nat and Combo Bet]]</f>
        <v>E-C  120</v>
      </c>
      <c r="AB99" s="170">
        <f>Table13232[[#This Row],[AM Odds]]</f>
        <v>0</v>
      </c>
      <c r="AC99" s="165">
        <f>Table13232[[#This Row],[Race]]</f>
        <v>6</v>
      </c>
      <c r="AD99" s="165">
        <f>Table13232[[#This Row],[TAB]]</f>
        <v>4</v>
      </c>
      <c r="AE99" s="166" t="str">
        <f>Table13232[[#This Row],[Horse]]</f>
        <v>Chorlton Lane</v>
      </c>
      <c r="AF99" s="169">
        <f>IF(Table13232[[#This Row],[Dual Listing]]&lt;&gt;1,"",Table13232[[#This Row],[Nat and Combo Bet]])</f>
        <v>120</v>
      </c>
    </row>
    <row r="100" spans="1:32" x14ac:dyDescent="0.25">
      <c r="A100" s="42">
        <v>45703</v>
      </c>
      <c r="B100" s="43">
        <v>0.62847222222222221</v>
      </c>
      <c r="C100" s="43" t="s">
        <v>10</v>
      </c>
      <c r="D100" s="46"/>
      <c r="E100" s="44">
        <v>6</v>
      </c>
      <c r="F100" s="44">
        <v>9</v>
      </c>
      <c r="G100" s="45" t="s">
        <v>143</v>
      </c>
      <c r="H100" s="45"/>
      <c r="I100" s="46"/>
      <c r="J100" s="206" t="s">
        <v>664</v>
      </c>
      <c r="K100" s="44" t="str">
        <f>VLOOKUP(Table13232[[#This Row],[Track]],$C$915:$E$968,2,FALSE)</f>
        <v>Vic</v>
      </c>
      <c r="L100" s="48">
        <v>100</v>
      </c>
      <c r="M100" s="44" t="str">
        <f>IF(Table13232[[#This Row],[Fin]]&lt;&gt;"1st","",Table13232[[#This Row],[Div]]*Table13232[[#This Row],[Lev Bet]])</f>
        <v/>
      </c>
      <c r="N100" s="44">
        <f>IF(Table13232[[#This Row],[Lev Ret]]="",Table13232[[#This Row],[Lev Bet]]*-1,M100-L100)</f>
        <v>-100</v>
      </c>
      <c r="O100" s="205">
        <v>100</v>
      </c>
      <c r="P100" s="205" t="str">
        <f>IF(Table13232[[#This Row],[Fin]]&lt;&gt;"1st","",Table13232[[#This Row],[Div]]*Table13232[[#This Row],[Nat and Combo Bet]])</f>
        <v/>
      </c>
      <c r="Q100" s="205">
        <f>IF(Table13232[[#This Row],[Lev Ret]]="",Table13232[[#This Row],[Nat and Combo Bet]]*-1,P100-O100)</f>
        <v>-100</v>
      </c>
      <c r="R100" s="44">
        <f t="shared" si="3"/>
        <v>1</v>
      </c>
      <c r="S100" s="44">
        <f>IF(AND(R99=2,R100=1),"",IF(R100=2,(O100+O101)/2,IF(Table13232[[#This Row],[Dual Listing]]=1,Table13232[[#This Row],[Nat and Combo Bet]],11)))</f>
        <v>100</v>
      </c>
      <c r="T100" s="44" t="str">
        <f t="shared" si="4"/>
        <v/>
      </c>
      <c r="U100" s="44">
        <f t="shared" si="5"/>
        <v>-100</v>
      </c>
      <c r="V100" s="44" t="str">
        <f>IF(Table13232[[#This Row],[Date]]&lt;$V$4,"","Live")</f>
        <v/>
      </c>
      <c r="W100" s="44" t="str">
        <f>TEXT(Table13232[[#This Row],[Date]],"DDD")</f>
        <v>Sat</v>
      </c>
      <c r="X100" s="44" t="str">
        <f>PROPER(TRIM(Table13232[[#This Row],[Horse]]))</f>
        <v>Poison Chalice</v>
      </c>
      <c r="Y100" s="164">
        <f>Table13232[[#This Row],[Time]]</f>
        <v>0.62847222222222221</v>
      </c>
      <c r="Z100" s="164" t="str">
        <f>LEFT(Table13232[[#This Row],[Track]],3)</f>
        <v>Fle</v>
      </c>
      <c r="AA100" s="164" t="str">
        <f>Table13232[[#This Row],[Algo]]&amp;" "&amp;Table13232[[#This Row],[Nat and Combo Bet]]</f>
        <v>Nat 100</v>
      </c>
      <c r="AB100" s="170">
        <f>Table13232[[#This Row],[AM Odds]]</f>
        <v>0</v>
      </c>
      <c r="AC100" s="165">
        <f>Table13232[[#This Row],[Race]]</f>
        <v>6</v>
      </c>
      <c r="AD100" s="165">
        <f>Table13232[[#This Row],[TAB]]</f>
        <v>9</v>
      </c>
      <c r="AE100" s="166" t="str">
        <f>Table13232[[#This Row],[Horse]]</f>
        <v>Poison Chalice</v>
      </c>
      <c r="AF100" s="169">
        <f>IF(Table13232[[#This Row],[Dual Listing]]&lt;&gt;1,"",Table13232[[#This Row],[Nat and Combo Bet]])</f>
        <v>100</v>
      </c>
    </row>
    <row r="101" spans="1:32" x14ac:dyDescent="0.25">
      <c r="A101" s="42">
        <v>45703</v>
      </c>
      <c r="B101" s="43">
        <v>0.62847222222222221</v>
      </c>
      <c r="C101" s="43" t="s">
        <v>10</v>
      </c>
      <c r="D101" s="46"/>
      <c r="E101" s="44">
        <v>6</v>
      </c>
      <c r="F101" s="44">
        <v>6</v>
      </c>
      <c r="G101" s="45" t="s">
        <v>63</v>
      </c>
      <c r="H101" s="45" t="s">
        <v>21</v>
      </c>
      <c r="I101" s="46">
        <v>4.7</v>
      </c>
      <c r="J101" s="206" t="s">
        <v>665</v>
      </c>
      <c r="K101" s="44" t="str">
        <f>VLOOKUP(Table13232[[#This Row],[Track]],$C$915:$E$968,2,FALSE)</f>
        <v>Vic</v>
      </c>
      <c r="L101" s="48">
        <v>100</v>
      </c>
      <c r="M101" s="44">
        <f>IF(Table13232[[#This Row],[Fin]]&lt;&gt;"1st","",Table13232[[#This Row],[Div]]*Table13232[[#This Row],[Lev Bet]])</f>
        <v>470</v>
      </c>
      <c r="N101" s="44">
        <f>IF(Table13232[[#This Row],[Lev Ret]]="",Table13232[[#This Row],[Lev Bet]]*-1,M101-L101)</f>
        <v>370</v>
      </c>
      <c r="O101" s="205">
        <v>150</v>
      </c>
      <c r="P101" s="205">
        <f>IF(Table13232[[#This Row],[Fin]]&lt;&gt;"1st","",Table13232[[#This Row],[Div]]*Table13232[[#This Row],[Nat and Combo Bet]])</f>
        <v>705</v>
      </c>
      <c r="Q101" s="205">
        <f>IF(Table13232[[#This Row],[Lev Ret]]="",Table13232[[#This Row],[Nat and Combo Bet]]*-1,P101-O101)</f>
        <v>555</v>
      </c>
      <c r="R101" s="44">
        <f t="shared" si="3"/>
        <v>1</v>
      </c>
      <c r="S101" s="44">
        <f>IF(AND(R100=2,R101=1),"",IF(R101=2,(O101+O102)/2,IF(Table13232[[#This Row],[Dual Listing]]=1,Table13232[[#This Row],[Nat and Combo Bet]],11)))</f>
        <v>150</v>
      </c>
      <c r="T101" s="44">
        <f t="shared" si="4"/>
        <v>705</v>
      </c>
      <c r="U101" s="44">
        <f t="shared" si="5"/>
        <v>555</v>
      </c>
      <c r="V101" s="44" t="str">
        <f>IF(Table13232[[#This Row],[Date]]&lt;$V$4,"","Live")</f>
        <v/>
      </c>
      <c r="W101" s="44" t="str">
        <f>TEXT(Table13232[[#This Row],[Date]],"DDD")</f>
        <v>Sat</v>
      </c>
      <c r="X101" s="44" t="str">
        <f>PROPER(TRIM(Table13232[[#This Row],[Horse]]))</f>
        <v>Rise At Dawn</v>
      </c>
      <c r="Y101" s="164">
        <f>Table13232[[#This Row],[Time]]</f>
        <v>0.62847222222222221</v>
      </c>
      <c r="Z101" s="164" t="str">
        <f>LEFT(Table13232[[#This Row],[Track]],3)</f>
        <v>Fle</v>
      </c>
      <c r="AA101" s="164" t="str">
        <f>Table13232[[#This Row],[Algo]]&amp;" "&amp;Table13232[[#This Row],[Nat and Combo Bet]]</f>
        <v>E-C  150</v>
      </c>
      <c r="AB101" s="170">
        <f>Table13232[[#This Row],[AM Odds]]</f>
        <v>0</v>
      </c>
      <c r="AC101" s="165">
        <f>Table13232[[#This Row],[Race]]</f>
        <v>6</v>
      </c>
      <c r="AD101" s="165">
        <f>Table13232[[#This Row],[TAB]]</f>
        <v>6</v>
      </c>
      <c r="AE101" s="166" t="str">
        <f>Table13232[[#This Row],[Horse]]</f>
        <v>Rise At Dawn</v>
      </c>
      <c r="AF101" s="169">
        <f>IF(Table13232[[#This Row],[Dual Listing]]&lt;&gt;1,"",Table13232[[#This Row],[Nat and Combo Bet]])</f>
        <v>150</v>
      </c>
    </row>
    <row r="102" spans="1:32" x14ac:dyDescent="0.25">
      <c r="A102" s="42">
        <v>45703</v>
      </c>
      <c r="B102" s="43">
        <v>0.64236111111111116</v>
      </c>
      <c r="C102" s="43" t="s">
        <v>13</v>
      </c>
      <c r="D102" s="46"/>
      <c r="E102" s="44">
        <v>6</v>
      </c>
      <c r="F102" s="44">
        <v>10</v>
      </c>
      <c r="G102" s="45" t="s">
        <v>114</v>
      </c>
      <c r="H102" s="45" t="s">
        <v>23</v>
      </c>
      <c r="I102" s="46"/>
      <c r="J102" s="206" t="s">
        <v>665</v>
      </c>
      <c r="K102" s="44" t="str">
        <f>VLOOKUP(Table13232[[#This Row],[Track]],$C$915:$E$968,2,FALSE)</f>
        <v>NSW</v>
      </c>
      <c r="L102" s="48">
        <v>100</v>
      </c>
      <c r="M102" s="44" t="str">
        <f>IF(Table13232[[#This Row],[Fin]]&lt;&gt;"1st","",Table13232[[#This Row],[Div]]*Table13232[[#This Row],[Lev Bet]])</f>
        <v/>
      </c>
      <c r="N102" s="44">
        <f>IF(Table13232[[#This Row],[Lev Ret]]="",Table13232[[#This Row],[Lev Bet]]*-1,M102-L102)</f>
        <v>-100</v>
      </c>
      <c r="O102" s="205">
        <v>150</v>
      </c>
      <c r="P102" s="205" t="str">
        <f>IF(Table13232[[#This Row],[Fin]]&lt;&gt;"1st","",Table13232[[#This Row],[Div]]*Table13232[[#This Row],[Nat and Combo Bet]])</f>
        <v/>
      </c>
      <c r="Q102" s="205">
        <f>IF(Table13232[[#This Row],[Lev Ret]]="",Table13232[[#This Row],[Nat and Combo Bet]]*-1,P102-O102)</f>
        <v>-150</v>
      </c>
      <c r="R102" s="44">
        <f t="shared" si="3"/>
        <v>1</v>
      </c>
      <c r="S102" s="44">
        <f>IF(AND(R101=2,R102=1),"",IF(R102=2,(O102+O103)/2,IF(Table13232[[#This Row],[Dual Listing]]=1,Table13232[[#This Row],[Nat and Combo Bet]],11)))</f>
        <v>150</v>
      </c>
      <c r="T102" s="44" t="str">
        <f t="shared" si="4"/>
        <v/>
      </c>
      <c r="U102" s="44">
        <f t="shared" si="5"/>
        <v>-150</v>
      </c>
      <c r="V102" s="44" t="str">
        <f>IF(Table13232[[#This Row],[Date]]&lt;$V$4,"","Live")</f>
        <v/>
      </c>
      <c r="W102" s="44" t="str">
        <f>TEXT(Table13232[[#This Row],[Date]],"DDD")</f>
        <v>Sat</v>
      </c>
      <c r="X102" s="44" t="str">
        <f>PROPER(TRIM(Table13232[[#This Row],[Horse]]))</f>
        <v>Clear Thinking</v>
      </c>
      <c r="Y102" s="164">
        <f>Table13232[[#This Row],[Time]]</f>
        <v>0.64236111111111116</v>
      </c>
      <c r="Z102" s="164" t="str">
        <f>LEFT(Table13232[[#This Row],[Track]],3)</f>
        <v>Ran</v>
      </c>
      <c r="AA102" s="164" t="str">
        <f>Table13232[[#This Row],[Algo]]&amp;" "&amp;Table13232[[#This Row],[Nat and Combo Bet]]</f>
        <v>E-C  150</v>
      </c>
      <c r="AB102" s="170">
        <f>Table13232[[#This Row],[AM Odds]]</f>
        <v>0</v>
      </c>
      <c r="AC102" s="165">
        <f>Table13232[[#This Row],[Race]]</f>
        <v>6</v>
      </c>
      <c r="AD102" s="165">
        <f>Table13232[[#This Row],[TAB]]</f>
        <v>10</v>
      </c>
      <c r="AE102" s="166" t="str">
        <f>Table13232[[#This Row],[Horse]]</f>
        <v>Clear Thinking</v>
      </c>
      <c r="AF102" s="169">
        <f>IF(Table13232[[#This Row],[Dual Listing]]&lt;&gt;1,"",Table13232[[#This Row],[Nat and Combo Bet]])</f>
        <v>150</v>
      </c>
    </row>
    <row r="103" spans="1:32" x14ac:dyDescent="0.25">
      <c r="A103" s="42">
        <v>45703</v>
      </c>
      <c r="B103" s="43">
        <v>0.67708333333333337</v>
      </c>
      <c r="C103" s="43" t="s">
        <v>10</v>
      </c>
      <c r="D103" s="46"/>
      <c r="E103" s="44">
        <v>8</v>
      </c>
      <c r="F103" s="44">
        <v>10</v>
      </c>
      <c r="G103" s="45" t="s">
        <v>378</v>
      </c>
      <c r="H103" s="45"/>
      <c r="I103" s="46"/>
      <c r="J103" s="206" t="s">
        <v>665</v>
      </c>
      <c r="K103" s="44" t="str">
        <f>VLOOKUP(Table13232[[#This Row],[Track]],$C$915:$E$968,2,FALSE)</f>
        <v>Vic</v>
      </c>
      <c r="L103" s="48">
        <v>100</v>
      </c>
      <c r="M103" s="44" t="str">
        <f>IF(Table13232[[#This Row],[Fin]]&lt;&gt;"1st","",Table13232[[#This Row],[Div]]*Table13232[[#This Row],[Lev Bet]])</f>
        <v/>
      </c>
      <c r="N103" s="44">
        <f>IF(Table13232[[#This Row],[Lev Ret]]="",Table13232[[#This Row],[Lev Bet]]*-1,M103-L103)</f>
        <v>-100</v>
      </c>
      <c r="O103" s="205">
        <v>150</v>
      </c>
      <c r="P103" s="205" t="str">
        <f>IF(Table13232[[#This Row],[Fin]]&lt;&gt;"1st","",Table13232[[#This Row],[Div]]*Table13232[[#This Row],[Nat and Combo Bet]])</f>
        <v/>
      </c>
      <c r="Q103" s="205">
        <f>IF(Table13232[[#This Row],[Lev Ret]]="",Table13232[[#This Row],[Nat and Combo Bet]]*-1,P103-O103)</f>
        <v>-150</v>
      </c>
      <c r="R103" s="44">
        <f t="shared" si="3"/>
        <v>1</v>
      </c>
      <c r="S103" s="44">
        <f>IF(AND(R102=2,R103=1),"",IF(R103=2,(O103+O104)/2,IF(Table13232[[#This Row],[Dual Listing]]=1,Table13232[[#This Row],[Nat and Combo Bet]],11)))</f>
        <v>150</v>
      </c>
      <c r="T103" s="44" t="str">
        <f t="shared" si="4"/>
        <v/>
      </c>
      <c r="U103" s="44">
        <f t="shared" si="5"/>
        <v>-150</v>
      </c>
      <c r="V103" s="44" t="str">
        <f>IF(Table13232[[#This Row],[Date]]&lt;$V$4,"","Live")</f>
        <v/>
      </c>
      <c r="W103" s="44" t="str">
        <f>TEXT(Table13232[[#This Row],[Date]],"DDD")</f>
        <v>Sat</v>
      </c>
      <c r="X103" s="44" t="str">
        <f>PROPER(TRIM(Table13232[[#This Row],[Horse]]))</f>
        <v>Growing Empire</v>
      </c>
      <c r="Y103" s="164">
        <f>Table13232[[#This Row],[Time]]</f>
        <v>0.67708333333333337</v>
      </c>
      <c r="Z103" s="164" t="str">
        <f>LEFT(Table13232[[#This Row],[Track]],3)</f>
        <v>Fle</v>
      </c>
      <c r="AA103" s="164" t="str">
        <f>Table13232[[#This Row],[Algo]]&amp;" "&amp;Table13232[[#This Row],[Nat and Combo Bet]]</f>
        <v>E-C  150</v>
      </c>
      <c r="AB103" s="170">
        <f>Table13232[[#This Row],[AM Odds]]</f>
        <v>0</v>
      </c>
      <c r="AC103" s="165">
        <f>Table13232[[#This Row],[Race]]</f>
        <v>8</v>
      </c>
      <c r="AD103" s="165">
        <f>Table13232[[#This Row],[TAB]]</f>
        <v>10</v>
      </c>
      <c r="AE103" s="166" t="str">
        <f>Table13232[[#This Row],[Horse]]</f>
        <v>Growing Empire</v>
      </c>
      <c r="AF103" s="169">
        <f>IF(Table13232[[#This Row],[Dual Listing]]&lt;&gt;1,"",Table13232[[#This Row],[Nat and Combo Bet]])</f>
        <v>150</v>
      </c>
    </row>
    <row r="104" spans="1:32" x14ac:dyDescent="0.25">
      <c r="A104" s="42">
        <v>45703</v>
      </c>
      <c r="B104" s="43">
        <v>0.71875</v>
      </c>
      <c r="C104" s="43" t="s">
        <v>13</v>
      </c>
      <c r="D104" s="46"/>
      <c r="E104" s="44">
        <v>9</v>
      </c>
      <c r="F104" s="44">
        <v>9</v>
      </c>
      <c r="G104" s="45" t="s">
        <v>379</v>
      </c>
      <c r="H104" s="45" t="s">
        <v>22</v>
      </c>
      <c r="I104" s="46"/>
      <c r="J104" s="206" t="s">
        <v>665</v>
      </c>
      <c r="K104" s="44" t="str">
        <f>VLOOKUP(Table13232[[#This Row],[Track]],$C$915:$E$968,2,FALSE)</f>
        <v>NSW</v>
      </c>
      <c r="L104" s="48">
        <v>100</v>
      </c>
      <c r="M104" s="44" t="str">
        <f>IF(Table13232[[#This Row],[Fin]]&lt;&gt;"1st","",Table13232[[#This Row],[Div]]*Table13232[[#This Row],[Lev Bet]])</f>
        <v/>
      </c>
      <c r="N104" s="44">
        <f>IF(Table13232[[#This Row],[Lev Ret]]="",Table13232[[#This Row],[Lev Bet]]*-1,M104-L104)</f>
        <v>-100</v>
      </c>
      <c r="O104" s="205">
        <v>100</v>
      </c>
      <c r="P104" s="205" t="str">
        <f>IF(Table13232[[#This Row],[Fin]]&lt;&gt;"1st","",Table13232[[#This Row],[Div]]*Table13232[[#This Row],[Nat and Combo Bet]])</f>
        <v/>
      </c>
      <c r="Q104" s="205">
        <f>IF(Table13232[[#This Row],[Lev Ret]]="",Table13232[[#This Row],[Nat and Combo Bet]]*-1,P104-O104)</f>
        <v>-100</v>
      </c>
      <c r="R104" s="44">
        <f t="shared" si="3"/>
        <v>1</v>
      </c>
      <c r="S104" s="44">
        <f>IF(AND(R103=2,R104=1),"",IF(R104=2,(O104+O105)/2,IF(Table13232[[#This Row],[Dual Listing]]=1,Table13232[[#This Row],[Nat and Combo Bet]],11)))</f>
        <v>100</v>
      </c>
      <c r="T104" s="44" t="str">
        <f t="shared" si="4"/>
        <v/>
      </c>
      <c r="U104" s="44">
        <f t="shared" si="5"/>
        <v>-100</v>
      </c>
      <c r="V104" s="44" t="str">
        <f>IF(Table13232[[#This Row],[Date]]&lt;$V$4,"","Live")</f>
        <v/>
      </c>
      <c r="W104" s="44" t="str">
        <f>TEXT(Table13232[[#This Row],[Date]],"DDD")</f>
        <v>Sat</v>
      </c>
      <c r="X104" s="44" t="str">
        <f>PROPER(TRIM(Table13232[[#This Row],[Horse]]))</f>
        <v>Eye Of The Fire</v>
      </c>
      <c r="Y104" s="164">
        <f>Table13232[[#This Row],[Time]]</f>
        <v>0.71875</v>
      </c>
      <c r="Z104" s="164" t="str">
        <f>LEFT(Table13232[[#This Row],[Track]],3)</f>
        <v>Ran</v>
      </c>
      <c r="AA104" s="164" t="str">
        <f>Table13232[[#This Row],[Algo]]&amp;" "&amp;Table13232[[#This Row],[Nat and Combo Bet]]</f>
        <v>E-C  100</v>
      </c>
      <c r="AB104" s="170">
        <f>Table13232[[#This Row],[AM Odds]]</f>
        <v>0</v>
      </c>
      <c r="AC104" s="165">
        <f>Table13232[[#This Row],[Race]]</f>
        <v>9</v>
      </c>
      <c r="AD104" s="165">
        <f>Table13232[[#This Row],[TAB]]</f>
        <v>9</v>
      </c>
      <c r="AE104" s="166" t="str">
        <f>Table13232[[#This Row],[Horse]]</f>
        <v>Eye Of The Fire</v>
      </c>
      <c r="AF104" s="169">
        <f>IF(Table13232[[#This Row],[Dual Listing]]&lt;&gt;1,"",Table13232[[#This Row],[Nat and Combo Bet]])</f>
        <v>100</v>
      </c>
    </row>
    <row r="105" spans="1:32" x14ac:dyDescent="0.25">
      <c r="A105" s="42">
        <v>45703</v>
      </c>
      <c r="B105" s="43">
        <v>0.73263888888888884</v>
      </c>
      <c r="C105" s="43" t="s">
        <v>10</v>
      </c>
      <c r="D105" s="46"/>
      <c r="E105" s="44">
        <v>10</v>
      </c>
      <c r="F105" s="44">
        <v>3</v>
      </c>
      <c r="G105" s="45" t="s">
        <v>380</v>
      </c>
      <c r="H105" s="45" t="s">
        <v>21</v>
      </c>
      <c r="I105" s="46">
        <v>3.8</v>
      </c>
      <c r="J105" s="206" t="s">
        <v>665</v>
      </c>
      <c r="K105" s="44" t="str">
        <f>VLOOKUP(Table13232[[#This Row],[Track]],$C$915:$E$968,2,FALSE)</f>
        <v>Vic</v>
      </c>
      <c r="L105" s="48">
        <v>100</v>
      </c>
      <c r="M105" s="44">
        <f>IF(Table13232[[#This Row],[Fin]]&lt;&gt;"1st","",Table13232[[#This Row],[Div]]*Table13232[[#This Row],[Lev Bet]])</f>
        <v>380</v>
      </c>
      <c r="N105" s="44">
        <f>IF(Table13232[[#This Row],[Lev Ret]]="",Table13232[[#This Row],[Lev Bet]]*-1,M105-L105)</f>
        <v>280</v>
      </c>
      <c r="O105" s="205">
        <v>150</v>
      </c>
      <c r="P105" s="205">
        <f>IF(Table13232[[#This Row],[Fin]]&lt;&gt;"1st","",Table13232[[#This Row],[Div]]*Table13232[[#This Row],[Nat and Combo Bet]])</f>
        <v>570</v>
      </c>
      <c r="Q105" s="205">
        <f>IF(Table13232[[#This Row],[Lev Ret]]="",Table13232[[#This Row],[Nat and Combo Bet]]*-1,P105-O105)</f>
        <v>420</v>
      </c>
      <c r="R105" s="44">
        <f t="shared" si="3"/>
        <v>1</v>
      </c>
      <c r="S105" s="44">
        <f>IF(AND(R104=2,R105=1),"",IF(R105=2,(O105+O106)/2,IF(Table13232[[#This Row],[Dual Listing]]=1,Table13232[[#This Row],[Nat and Combo Bet]],11)))</f>
        <v>150</v>
      </c>
      <c r="T105" s="44">
        <f t="shared" si="4"/>
        <v>570</v>
      </c>
      <c r="U105" s="44">
        <f t="shared" si="5"/>
        <v>420</v>
      </c>
      <c r="V105" s="44" t="str">
        <f>IF(Table13232[[#This Row],[Date]]&lt;$V$4,"","Live")</f>
        <v/>
      </c>
      <c r="W105" s="44" t="str">
        <f>TEXT(Table13232[[#This Row],[Date]],"DDD")</f>
        <v>Sat</v>
      </c>
      <c r="X105" s="44" t="str">
        <f>PROPER(TRIM(Table13232[[#This Row],[Horse]]))</f>
        <v>Is It Me</v>
      </c>
      <c r="Y105" s="164">
        <f>Table13232[[#This Row],[Time]]</f>
        <v>0.73263888888888884</v>
      </c>
      <c r="Z105" s="164" t="str">
        <f>LEFT(Table13232[[#This Row],[Track]],3)</f>
        <v>Fle</v>
      </c>
      <c r="AA105" s="164" t="str">
        <f>Table13232[[#This Row],[Algo]]&amp;" "&amp;Table13232[[#This Row],[Nat and Combo Bet]]</f>
        <v>E-C  150</v>
      </c>
      <c r="AB105" s="170">
        <f>Table13232[[#This Row],[AM Odds]]</f>
        <v>0</v>
      </c>
      <c r="AC105" s="165">
        <f>Table13232[[#This Row],[Race]]</f>
        <v>10</v>
      </c>
      <c r="AD105" s="165">
        <f>Table13232[[#This Row],[TAB]]</f>
        <v>3</v>
      </c>
      <c r="AE105" s="166" t="str">
        <f>Table13232[[#This Row],[Horse]]</f>
        <v>Is It Me</v>
      </c>
      <c r="AF105" s="169">
        <f>IF(Table13232[[#This Row],[Dual Listing]]&lt;&gt;1,"",Table13232[[#This Row],[Nat and Combo Bet]])</f>
        <v>150</v>
      </c>
    </row>
    <row r="106" spans="1:32" x14ac:dyDescent="0.25">
      <c r="A106" s="42">
        <v>45703</v>
      </c>
      <c r="B106" s="43">
        <v>0.73263888888888884</v>
      </c>
      <c r="C106" s="43" t="s">
        <v>10</v>
      </c>
      <c r="D106" s="46"/>
      <c r="E106" s="44">
        <v>10</v>
      </c>
      <c r="F106" s="44">
        <v>2</v>
      </c>
      <c r="G106" s="45" t="s">
        <v>381</v>
      </c>
      <c r="H106" s="45"/>
      <c r="I106" s="46"/>
      <c r="J106" s="206" t="s">
        <v>665</v>
      </c>
      <c r="K106" s="44" t="str">
        <f>VLOOKUP(Table13232[[#This Row],[Track]],$C$915:$E$968,2,FALSE)</f>
        <v>Vic</v>
      </c>
      <c r="L106" s="48">
        <v>100</v>
      </c>
      <c r="M106" s="44" t="str">
        <f>IF(Table13232[[#This Row],[Fin]]&lt;&gt;"1st","",Table13232[[#This Row],[Div]]*Table13232[[#This Row],[Lev Bet]])</f>
        <v/>
      </c>
      <c r="N106" s="44">
        <f>IF(Table13232[[#This Row],[Lev Ret]]="",Table13232[[#This Row],[Lev Bet]]*-1,M106-L106)</f>
        <v>-100</v>
      </c>
      <c r="O106" s="205">
        <v>50</v>
      </c>
      <c r="P106" s="205" t="str">
        <f>IF(Table13232[[#This Row],[Fin]]&lt;&gt;"1st","",Table13232[[#This Row],[Div]]*Table13232[[#This Row],[Nat and Combo Bet]])</f>
        <v/>
      </c>
      <c r="Q106" s="205">
        <f>IF(Table13232[[#This Row],[Lev Ret]]="",Table13232[[#This Row],[Nat and Combo Bet]]*-1,P106-O106)</f>
        <v>-50</v>
      </c>
      <c r="R106" s="44">
        <f t="shared" si="3"/>
        <v>1</v>
      </c>
      <c r="S106" s="44">
        <f>IF(AND(R105=2,R106=1),"",IF(R106=2,(O106+O107)/2,IF(Table13232[[#This Row],[Dual Listing]]=1,Table13232[[#This Row],[Nat and Combo Bet]],11)))</f>
        <v>50</v>
      </c>
      <c r="T106" s="44" t="str">
        <f t="shared" si="4"/>
        <v/>
      </c>
      <c r="U106" s="44">
        <f t="shared" si="5"/>
        <v>-50</v>
      </c>
      <c r="V106" s="44" t="str">
        <f>IF(Table13232[[#This Row],[Date]]&lt;$V$4,"","Live")</f>
        <v/>
      </c>
      <c r="W106" s="44" t="str">
        <f>TEXT(Table13232[[#This Row],[Date]],"DDD")</f>
        <v>Sat</v>
      </c>
      <c r="X106" s="44" t="str">
        <f>PROPER(TRIM(Table13232[[#This Row],[Horse]]))</f>
        <v>Le Ferrari</v>
      </c>
      <c r="Y106" s="164">
        <f>Table13232[[#This Row],[Time]]</f>
        <v>0.73263888888888884</v>
      </c>
      <c r="Z106" s="164" t="str">
        <f>LEFT(Table13232[[#This Row],[Track]],3)</f>
        <v>Fle</v>
      </c>
      <c r="AA106" s="164" t="str">
        <f>Table13232[[#This Row],[Algo]]&amp;" "&amp;Table13232[[#This Row],[Nat and Combo Bet]]</f>
        <v>E-C  50</v>
      </c>
      <c r="AB106" s="170">
        <f>Table13232[[#This Row],[AM Odds]]</f>
        <v>0</v>
      </c>
      <c r="AC106" s="165">
        <f>Table13232[[#This Row],[Race]]</f>
        <v>10</v>
      </c>
      <c r="AD106" s="165">
        <f>Table13232[[#This Row],[TAB]]</f>
        <v>2</v>
      </c>
      <c r="AE106" s="166" t="str">
        <f>Table13232[[#This Row],[Horse]]</f>
        <v>Le Ferrari</v>
      </c>
      <c r="AF106" s="169">
        <f>IF(Table13232[[#This Row],[Dual Listing]]&lt;&gt;1,"",Table13232[[#This Row],[Nat and Combo Bet]])</f>
        <v>50</v>
      </c>
    </row>
    <row r="107" spans="1:32" x14ac:dyDescent="0.25">
      <c r="A107" s="42">
        <v>45710</v>
      </c>
      <c r="B107" s="43">
        <v>0.51041666666666663</v>
      </c>
      <c r="C107" s="43" t="s">
        <v>34</v>
      </c>
      <c r="D107" s="46"/>
      <c r="E107" s="44">
        <v>1</v>
      </c>
      <c r="F107" s="44">
        <v>5</v>
      </c>
      <c r="G107" s="45" t="s">
        <v>86</v>
      </c>
      <c r="H107" s="45" t="s">
        <v>21</v>
      </c>
      <c r="I107" s="46">
        <v>3.4</v>
      </c>
      <c r="J107" s="206" t="s">
        <v>665</v>
      </c>
      <c r="K107" s="44" t="str">
        <f>VLOOKUP(Table13232[[#This Row],[Track]],$C$915:$E$968,2,FALSE)</f>
        <v>Vic</v>
      </c>
      <c r="L107" s="48">
        <v>100</v>
      </c>
      <c r="M107" s="44">
        <f>IF(Table13232[[#This Row],[Fin]]&lt;&gt;"1st","",Table13232[[#This Row],[Div]]*Table13232[[#This Row],[Lev Bet]])</f>
        <v>340</v>
      </c>
      <c r="N107" s="44">
        <f>IF(Table13232[[#This Row],[Lev Ret]]="",Table13232[[#This Row],[Lev Bet]]*-1,M107-L107)</f>
        <v>240</v>
      </c>
      <c r="O107" s="205">
        <v>150</v>
      </c>
      <c r="P107" s="205">
        <f>IF(Table13232[[#This Row],[Fin]]&lt;&gt;"1st","",Table13232[[#This Row],[Div]]*Table13232[[#This Row],[Nat and Combo Bet]])</f>
        <v>510</v>
      </c>
      <c r="Q107" s="205">
        <f>IF(Table13232[[#This Row],[Lev Ret]]="",Table13232[[#This Row],[Nat and Combo Bet]]*-1,P107-O107)</f>
        <v>360</v>
      </c>
      <c r="R107" s="44">
        <f t="shared" si="3"/>
        <v>1</v>
      </c>
      <c r="S107" s="44">
        <f>IF(AND(R106=2,R107=1),"",IF(R107=2,(O107+O108)/2,IF(Table13232[[#This Row],[Dual Listing]]=1,Table13232[[#This Row],[Nat and Combo Bet]],11)))</f>
        <v>150</v>
      </c>
      <c r="T107" s="44">
        <f t="shared" si="4"/>
        <v>510</v>
      </c>
      <c r="U107" s="44">
        <f t="shared" si="5"/>
        <v>360</v>
      </c>
      <c r="V107" s="44" t="str">
        <f>IF(Table13232[[#This Row],[Date]]&lt;$V$4,"","Live")</f>
        <v/>
      </c>
      <c r="W107" s="44" t="str">
        <f>TEXT(Table13232[[#This Row],[Date]],"DDD")</f>
        <v>Sat</v>
      </c>
      <c r="X107" s="44" t="str">
        <f>PROPER(TRIM(Table13232[[#This Row],[Horse]]))</f>
        <v>Samangu</v>
      </c>
      <c r="Y107" s="164">
        <f>Table13232[[#This Row],[Time]]</f>
        <v>0.51041666666666663</v>
      </c>
      <c r="Z107" s="164" t="str">
        <f>LEFT(Table13232[[#This Row],[Track]],3)</f>
        <v>Cau</v>
      </c>
      <c r="AA107" s="164" t="str">
        <f>Table13232[[#This Row],[Algo]]&amp;" "&amp;Table13232[[#This Row],[Nat and Combo Bet]]</f>
        <v>E-C  150</v>
      </c>
      <c r="AB107" s="170">
        <f>Table13232[[#This Row],[AM Odds]]</f>
        <v>0</v>
      </c>
      <c r="AC107" s="165">
        <f>Table13232[[#This Row],[Race]]</f>
        <v>1</v>
      </c>
      <c r="AD107" s="165">
        <f>Table13232[[#This Row],[TAB]]</f>
        <v>5</v>
      </c>
      <c r="AE107" s="166" t="str">
        <f>Table13232[[#This Row],[Horse]]</f>
        <v>Samangu</v>
      </c>
      <c r="AF107" s="169">
        <f>IF(Table13232[[#This Row],[Dual Listing]]&lt;&gt;1,"",Table13232[[#This Row],[Nat and Combo Bet]])</f>
        <v>150</v>
      </c>
    </row>
    <row r="108" spans="1:32" x14ac:dyDescent="0.25">
      <c r="A108" s="42">
        <v>45710</v>
      </c>
      <c r="B108" s="43">
        <v>0.52083333333333337</v>
      </c>
      <c r="C108" s="43" t="s">
        <v>11</v>
      </c>
      <c r="D108" s="46"/>
      <c r="E108" s="44">
        <v>1</v>
      </c>
      <c r="F108" s="44">
        <v>10</v>
      </c>
      <c r="G108" s="45" t="s">
        <v>382</v>
      </c>
      <c r="H108" s="45" t="s">
        <v>21</v>
      </c>
      <c r="I108" s="46">
        <v>6.9</v>
      </c>
      <c r="J108" s="206" t="s">
        <v>665</v>
      </c>
      <c r="K108" s="44" t="str">
        <f>VLOOKUP(Table13232[[#This Row],[Track]],$C$915:$E$968,2,FALSE)</f>
        <v>NSW</v>
      </c>
      <c r="L108" s="48">
        <v>100</v>
      </c>
      <c r="M108" s="44">
        <f>IF(Table13232[[#This Row],[Fin]]&lt;&gt;"1st","",Table13232[[#This Row],[Div]]*Table13232[[#This Row],[Lev Bet]])</f>
        <v>690</v>
      </c>
      <c r="N108" s="44">
        <f>IF(Table13232[[#This Row],[Lev Ret]]="",Table13232[[#This Row],[Lev Bet]]*-1,M108-L108)</f>
        <v>590</v>
      </c>
      <c r="O108" s="205">
        <v>100</v>
      </c>
      <c r="P108" s="205">
        <f>IF(Table13232[[#This Row],[Fin]]&lt;&gt;"1st","",Table13232[[#This Row],[Div]]*Table13232[[#This Row],[Nat and Combo Bet]])</f>
        <v>690</v>
      </c>
      <c r="Q108" s="205">
        <f>IF(Table13232[[#This Row],[Lev Ret]]="",Table13232[[#This Row],[Nat and Combo Bet]]*-1,P108-O108)</f>
        <v>590</v>
      </c>
      <c r="R108" s="44">
        <f t="shared" si="3"/>
        <v>1</v>
      </c>
      <c r="S108" s="44">
        <f>IF(AND(R107=2,R108=1),"",IF(R108=2,(O108+O109)/2,IF(Table13232[[#This Row],[Dual Listing]]=1,Table13232[[#This Row],[Nat and Combo Bet]],11)))</f>
        <v>100</v>
      </c>
      <c r="T108" s="44">
        <f t="shared" si="4"/>
        <v>690</v>
      </c>
      <c r="U108" s="44">
        <f t="shared" si="5"/>
        <v>590</v>
      </c>
      <c r="V108" s="44" t="str">
        <f>IF(Table13232[[#This Row],[Date]]&lt;$V$4,"","Live")</f>
        <v/>
      </c>
      <c r="W108" s="44" t="str">
        <f>TEXT(Table13232[[#This Row],[Date]],"DDD")</f>
        <v>Sat</v>
      </c>
      <c r="X108" s="44" t="str">
        <f>PROPER(TRIM(Table13232[[#This Row],[Horse]]))</f>
        <v>Rush Attack</v>
      </c>
      <c r="Y108" s="164">
        <f>Table13232[[#This Row],[Time]]</f>
        <v>0.52083333333333337</v>
      </c>
      <c r="Z108" s="164" t="str">
        <f>LEFT(Table13232[[#This Row],[Track]],3)</f>
        <v>Ros</v>
      </c>
      <c r="AA108" s="164" t="str">
        <f>Table13232[[#This Row],[Algo]]&amp;" "&amp;Table13232[[#This Row],[Nat and Combo Bet]]</f>
        <v>E-C  100</v>
      </c>
      <c r="AB108" s="170">
        <f>Table13232[[#This Row],[AM Odds]]</f>
        <v>0</v>
      </c>
      <c r="AC108" s="165">
        <f>Table13232[[#This Row],[Race]]</f>
        <v>1</v>
      </c>
      <c r="AD108" s="165">
        <f>Table13232[[#This Row],[TAB]]</f>
        <v>10</v>
      </c>
      <c r="AE108" s="166" t="str">
        <f>Table13232[[#This Row],[Horse]]</f>
        <v>Rush Attack</v>
      </c>
      <c r="AF108" s="169">
        <f>IF(Table13232[[#This Row],[Dual Listing]]&lt;&gt;1,"",Table13232[[#This Row],[Nat and Combo Bet]])</f>
        <v>100</v>
      </c>
    </row>
    <row r="109" spans="1:32" x14ac:dyDescent="0.25">
      <c r="A109" s="42">
        <v>45710</v>
      </c>
      <c r="B109" s="43">
        <v>0.57430555555555551</v>
      </c>
      <c r="C109" s="43" t="s">
        <v>9</v>
      </c>
      <c r="D109" s="46"/>
      <c r="E109" s="44">
        <v>2</v>
      </c>
      <c r="F109" s="44">
        <v>6</v>
      </c>
      <c r="G109" s="45" t="s">
        <v>487</v>
      </c>
      <c r="H109" s="45" t="s">
        <v>21</v>
      </c>
      <c r="I109" s="46">
        <v>1.85</v>
      </c>
      <c r="J109" s="206" t="s">
        <v>664</v>
      </c>
      <c r="K109" s="44" t="str">
        <f>VLOOKUP(Table13232[[#This Row],[Track]],$C$915:$E$968,2,FALSE)</f>
        <v>Qld</v>
      </c>
      <c r="L109" s="48">
        <v>100</v>
      </c>
      <c r="M109" s="44">
        <f>IF(Table13232[[#This Row],[Fin]]&lt;&gt;"1st","",Table13232[[#This Row],[Div]]*Table13232[[#This Row],[Lev Bet]])</f>
        <v>185</v>
      </c>
      <c r="N109" s="44">
        <f>IF(Table13232[[#This Row],[Lev Ret]]="",Table13232[[#This Row],[Lev Bet]]*-1,M109-L109)</f>
        <v>85</v>
      </c>
      <c r="O109" s="205">
        <v>100</v>
      </c>
      <c r="P109" s="205">
        <f>IF(Table13232[[#This Row],[Fin]]&lt;&gt;"1st","",Table13232[[#This Row],[Div]]*Table13232[[#This Row],[Nat and Combo Bet]])</f>
        <v>185</v>
      </c>
      <c r="Q109" s="205">
        <f>IF(Table13232[[#This Row],[Lev Ret]]="",Table13232[[#This Row],[Nat and Combo Bet]]*-1,P109-O109)</f>
        <v>85</v>
      </c>
      <c r="R109" s="44">
        <f t="shared" si="3"/>
        <v>1</v>
      </c>
      <c r="S109" s="44">
        <f>IF(AND(R108=2,R109=1),"",IF(R109=2,(O109+O110)/2,IF(Table13232[[#This Row],[Dual Listing]]=1,Table13232[[#This Row],[Nat and Combo Bet]],11)))</f>
        <v>100</v>
      </c>
      <c r="T109" s="44">
        <f t="shared" si="4"/>
        <v>185</v>
      </c>
      <c r="U109" s="44">
        <f t="shared" si="5"/>
        <v>85</v>
      </c>
      <c r="V109" s="44" t="str">
        <f>IF(Table13232[[#This Row],[Date]]&lt;$V$4,"","Live")</f>
        <v/>
      </c>
      <c r="W109" s="44" t="str">
        <f>TEXT(Table13232[[#This Row],[Date]],"DDD")</f>
        <v>Sat</v>
      </c>
      <c r="X109" s="44" t="str">
        <f>PROPER(TRIM(Table13232[[#This Row],[Horse]]))</f>
        <v>Diablo Bolt</v>
      </c>
      <c r="Y109" s="164">
        <f>Table13232[[#This Row],[Time]]</f>
        <v>0.57430555555555551</v>
      </c>
      <c r="Z109" s="164" t="str">
        <f>LEFT(Table13232[[#This Row],[Track]],3)</f>
        <v>Doo</v>
      </c>
      <c r="AA109" s="164" t="str">
        <f>Table13232[[#This Row],[Algo]]&amp;" "&amp;Table13232[[#This Row],[Nat and Combo Bet]]</f>
        <v>Nat 100</v>
      </c>
      <c r="AB109" s="170">
        <f>Table13232[[#This Row],[AM Odds]]</f>
        <v>0</v>
      </c>
      <c r="AC109" s="165">
        <f>Table13232[[#This Row],[Race]]</f>
        <v>2</v>
      </c>
      <c r="AD109" s="165">
        <f>Table13232[[#This Row],[TAB]]</f>
        <v>6</v>
      </c>
      <c r="AE109" s="166" t="str">
        <f>Table13232[[#This Row],[Horse]]</f>
        <v>Diablo Bolt</v>
      </c>
      <c r="AF109" s="169">
        <f>IF(Table13232[[#This Row],[Dual Listing]]&lt;&gt;1,"",Table13232[[#This Row],[Nat and Combo Bet]])</f>
        <v>100</v>
      </c>
    </row>
    <row r="110" spans="1:32" x14ac:dyDescent="0.25">
      <c r="A110" s="42">
        <v>45710</v>
      </c>
      <c r="B110" s="43">
        <v>0.62847222222222221</v>
      </c>
      <c r="C110" s="43" t="s">
        <v>34</v>
      </c>
      <c r="D110" s="46"/>
      <c r="E110" s="44">
        <v>6</v>
      </c>
      <c r="F110" s="44">
        <v>6</v>
      </c>
      <c r="G110" s="45" t="s">
        <v>488</v>
      </c>
      <c r="H110" s="45" t="s">
        <v>21</v>
      </c>
      <c r="I110" s="46">
        <v>6.1</v>
      </c>
      <c r="J110" s="206" t="s">
        <v>664</v>
      </c>
      <c r="K110" s="44" t="str">
        <f>VLOOKUP(Table13232[[#This Row],[Track]],$C$915:$E$968,2,FALSE)</f>
        <v>Vic</v>
      </c>
      <c r="L110" s="48">
        <v>100</v>
      </c>
      <c r="M110" s="44">
        <f>IF(Table13232[[#This Row],[Fin]]&lt;&gt;"1st","",Table13232[[#This Row],[Div]]*Table13232[[#This Row],[Lev Bet]])</f>
        <v>610</v>
      </c>
      <c r="N110" s="44">
        <f>IF(Table13232[[#This Row],[Lev Ret]]="",Table13232[[#This Row],[Lev Bet]]*-1,M110-L110)</f>
        <v>510</v>
      </c>
      <c r="O110" s="205">
        <v>200</v>
      </c>
      <c r="P110" s="205">
        <f>IF(Table13232[[#This Row],[Fin]]&lt;&gt;"1st","",Table13232[[#This Row],[Div]]*Table13232[[#This Row],[Nat and Combo Bet]])</f>
        <v>1220</v>
      </c>
      <c r="Q110" s="205">
        <f>IF(Table13232[[#This Row],[Lev Ret]]="",Table13232[[#This Row],[Nat and Combo Bet]]*-1,P110-O110)</f>
        <v>1020</v>
      </c>
      <c r="R110" s="44">
        <f t="shared" si="3"/>
        <v>1</v>
      </c>
      <c r="S110" s="44">
        <f>IF(AND(R109=2,R110=1),"",IF(R110=2,(O110+O111)/2,IF(Table13232[[#This Row],[Dual Listing]]=1,Table13232[[#This Row],[Nat and Combo Bet]],11)))</f>
        <v>200</v>
      </c>
      <c r="T110" s="44">
        <f t="shared" si="4"/>
        <v>1220</v>
      </c>
      <c r="U110" s="44">
        <f t="shared" si="5"/>
        <v>1020</v>
      </c>
      <c r="V110" s="44" t="str">
        <f>IF(Table13232[[#This Row],[Date]]&lt;$V$4,"","Live")</f>
        <v/>
      </c>
      <c r="W110" s="44" t="str">
        <f>TEXT(Table13232[[#This Row],[Date]],"DDD")</f>
        <v>Sat</v>
      </c>
      <c r="X110" s="44" t="str">
        <f>PROPER(TRIM(Table13232[[#This Row],[Horse]]))</f>
        <v>Coeur Volante</v>
      </c>
      <c r="Y110" s="164">
        <f>Table13232[[#This Row],[Time]]</f>
        <v>0.62847222222222221</v>
      </c>
      <c r="Z110" s="164" t="str">
        <f>LEFT(Table13232[[#This Row],[Track]],3)</f>
        <v>Cau</v>
      </c>
      <c r="AA110" s="164" t="str">
        <f>Table13232[[#This Row],[Algo]]&amp;" "&amp;Table13232[[#This Row],[Nat and Combo Bet]]</f>
        <v>Nat 200</v>
      </c>
      <c r="AB110" s="170">
        <f>Table13232[[#This Row],[AM Odds]]</f>
        <v>0</v>
      </c>
      <c r="AC110" s="165">
        <f>Table13232[[#This Row],[Race]]</f>
        <v>6</v>
      </c>
      <c r="AD110" s="165">
        <f>Table13232[[#This Row],[TAB]]</f>
        <v>6</v>
      </c>
      <c r="AE110" s="166" t="str">
        <f>Table13232[[#This Row],[Horse]]</f>
        <v>Coeur Volante</v>
      </c>
      <c r="AF110" s="169">
        <f>IF(Table13232[[#This Row],[Dual Listing]]&lt;&gt;1,"",Table13232[[#This Row],[Nat and Combo Bet]])</f>
        <v>200</v>
      </c>
    </row>
    <row r="111" spans="1:32" x14ac:dyDescent="0.25">
      <c r="A111" s="106">
        <v>45710</v>
      </c>
      <c r="B111" s="43">
        <v>0.65277777777777779</v>
      </c>
      <c r="C111" s="107" t="s">
        <v>34</v>
      </c>
      <c r="D111" s="46"/>
      <c r="E111" s="108">
        <v>7</v>
      </c>
      <c r="F111" s="108">
        <v>1</v>
      </c>
      <c r="G111" s="109" t="s">
        <v>42</v>
      </c>
      <c r="H111" s="109" t="s">
        <v>21</v>
      </c>
      <c r="I111" s="110">
        <v>1.8</v>
      </c>
      <c r="J111" s="206" t="s">
        <v>665</v>
      </c>
      <c r="K111" s="44" t="str">
        <f>VLOOKUP(Table13232[[#This Row],[Track]],$C$915:$E$968,2,FALSE)</f>
        <v>Vic</v>
      </c>
      <c r="L111" s="52">
        <v>100</v>
      </c>
      <c r="M111" s="51">
        <f>IF(Table13232[[#This Row],[Fin]]&lt;&gt;"1st","",Table13232[[#This Row],[Div]]*Table13232[[#This Row],[Lev Bet]])</f>
        <v>180</v>
      </c>
      <c r="N111" s="51">
        <f>IF(Table13232[[#This Row],[Lev Ret]]="",Table13232[[#This Row],[Lev Bet]]*-1,M111-L111)</f>
        <v>80</v>
      </c>
      <c r="O111" s="205">
        <v>200</v>
      </c>
      <c r="P111" s="205">
        <f>IF(Table13232[[#This Row],[Fin]]&lt;&gt;"1st","",Table13232[[#This Row],[Div]]*Table13232[[#This Row],[Nat and Combo Bet]])</f>
        <v>360</v>
      </c>
      <c r="Q111" s="205">
        <f>IF(Table13232[[#This Row],[Lev Ret]]="",Table13232[[#This Row],[Nat and Combo Bet]]*-1,P111-O111)</f>
        <v>160</v>
      </c>
      <c r="R111" s="44">
        <f t="shared" si="3"/>
        <v>2</v>
      </c>
      <c r="S111" s="44">
        <f>IF(AND(R110=2,R111=1),"",IF(R111=2,(O111+O112)/2,IF(Table13232[[#This Row],[Dual Listing]]=1,Table13232[[#This Row],[Nat and Combo Bet]],11)))</f>
        <v>200</v>
      </c>
      <c r="T111" s="44">
        <f t="shared" si="4"/>
        <v>360</v>
      </c>
      <c r="U111" s="44">
        <f t="shared" si="5"/>
        <v>160</v>
      </c>
      <c r="V111" s="44" t="str">
        <f>IF(Table13232[[#This Row],[Date]]&lt;$V$4,"","Live")</f>
        <v/>
      </c>
      <c r="W111" s="44" t="str">
        <f>TEXT(Table13232[[#This Row],[Date]],"DDD")</f>
        <v>Sat</v>
      </c>
      <c r="X111" s="44" t="str">
        <f>PROPER(TRIM(Table13232[[#This Row],[Horse]]))</f>
        <v>Mr Brightside</v>
      </c>
      <c r="Y111" s="167">
        <f>Table13232[[#This Row],[Time]]</f>
        <v>0.65277777777777779</v>
      </c>
      <c r="Z111" s="164" t="str">
        <f>LEFT(Table13232[[#This Row],[Track]],3)</f>
        <v>Cau</v>
      </c>
      <c r="AA111" s="164" t="str">
        <f>Table13232[[#This Row],[Algo]]&amp;" "&amp;Table13232[[#This Row],[Nat and Combo Bet]]</f>
        <v>E-C  200</v>
      </c>
      <c r="AB111" s="170">
        <f>Table13232[[#This Row],[AM Odds]]</f>
        <v>0</v>
      </c>
      <c r="AC111" s="165">
        <f>Table13232[[#This Row],[Race]]</f>
        <v>7</v>
      </c>
      <c r="AD111" s="165">
        <f>Table13232[[#This Row],[TAB]]</f>
        <v>1</v>
      </c>
      <c r="AE111" s="166" t="str">
        <f>Table13232[[#This Row],[Horse]]</f>
        <v>Mr Brightside</v>
      </c>
      <c r="AF111" s="169" t="str">
        <f>IF(Table13232[[#This Row],[Dual Listing]]&lt;&gt;1,"",Table13232[[#This Row],[Nat and Combo Bet]])</f>
        <v/>
      </c>
    </row>
    <row r="112" spans="1:32" x14ac:dyDescent="0.25">
      <c r="A112" s="106">
        <v>45710</v>
      </c>
      <c r="B112" s="43">
        <v>0.65277777777777779</v>
      </c>
      <c r="C112" s="107" t="s">
        <v>34</v>
      </c>
      <c r="D112" s="46"/>
      <c r="E112" s="108">
        <v>7</v>
      </c>
      <c r="F112" s="108">
        <v>1</v>
      </c>
      <c r="G112" s="109" t="s">
        <v>42</v>
      </c>
      <c r="H112" s="109" t="s">
        <v>21</v>
      </c>
      <c r="I112" s="110">
        <v>1.8</v>
      </c>
      <c r="J112" s="206" t="s">
        <v>664</v>
      </c>
      <c r="K112" s="44" t="str">
        <f>VLOOKUP(Table13232[[#This Row],[Track]],$C$915:$E$968,2,FALSE)</f>
        <v>Vic</v>
      </c>
      <c r="L112" s="52">
        <v>100</v>
      </c>
      <c r="M112" s="51">
        <f>IF(Table13232[[#This Row],[Fin]]&lt;&gt;"1st","",Table13232[[#This Row],[Div]]*Table13232[[#This Row],[Lev Bet]])</f>
        <v>180</v>
      </c>
      <c r="N112" s="51">
        <f>IF(Table13232[[#This Row],[Lev Ret]]="",Table13232[[#This Row],[Lev Bet]]*-1,M112-L112)</f>
        <v>80</v>
      </c>
      <c r="O112" s="205">
        <v>200</v>
      </c>
      <c r="P112" s="205">
        <f>IF(Table13232[[#This Row],[Fin]]&lt;&gt;"1st","",Table13232[[#This Row],[Div]]*Table13232[[#This Row],[Nat and Combo Bet]])</f>
        <v>360</v>
      </c>
      <c r="Q112" s="205">
        <f>IF(Table13232[[#This Row],[Lev Ret]]="",Table13232[[#This Row],[Nat and Combo Bet]]*-1,P112-O112)</f>
        <v>160</v>
      </c>
      <c r="R112" s="44">
        <f t="shared" si="3"/>
        <v>1</v>
      </c>
      <c r="S112" s="44" t="str">
        <f>IF(AND(R111=2,R112=1),"",IF(R112=2,(O112+O113)/2,IF(Table13232[[#This Row],[Dual Listing]]=1,Table13232[[#This Row],[Nat and Combo Bet]],11)))</f>
        <v/>
      </c>
      <c r="T112" s="44" t="str">
        <f t="shared" si="4"/>
        <v/>
      </c>
      <c r="U112" s="44" t="str">
        <f t="shared" si="5"/>
        <v/>
      </c>
      <c r="V112" s="44" t="str">
        <f>IF(Table13232[[#This Row],[Date]]&lt;$V$4,"","Live")</f>
        <v/>
      </c>
      <c r="W112" s="44" t="str">
        <f>TEXT(Table13232[[#This Row],[Date]],"DDD")</f>
        <v>Sat</v>
      </c>
      <c r="X112" s="44" t="str">
        <f>PROPER(TRIM(Table13232[[#This Row],[Horse]]))</f>
        <v>Mr Brightside</v>
      </c>
      <c r="Y112" s="167">
        <f>Table13232[[#This Row],[Time]]</f>
        <v>0.65277777777777779</v>
      </c>
      <c r="Z112" s="164" t="str">
        <f>LEFT(Table13232[[#This Row],[Track]],3)</f>
        <v>Cau</v>
      </c>
      <c r="AA112" s="164" t="str">
        <f>Table13232[[#This Row],[Algo]]&amp;" "&amp;Table13232[[#This Row],[Nat and Combo Bet]]</f>
        <v>Nat 200</v>
      </c>
      <c r="AB112" s="170">
        <f>Table13232[[#This Row],[AM Odds]]</f>
        <v>0</v>
      </c>
      <c r="AC112" s="165">
        <f>Table13232[[#This Row],[Race]]</f>
        <v>7</v>
      </c>
      <c r="AD112" s="165">
        <f>Table13232[[#This Row],[TAB]]</f>
        <v>1</v>
      </c>
      <c r="AE112" s="166" t="str">
        <f>Table13232[[#This Row],[Horse]]</f>
        <v>Mr Brightside</v>
      </c>
      <c r="AF112" s="169">
        <f>IF(Table13232[[#This Row],[Dual Listing]]&lt;&gt;1,"",Table13232[[#This Row],[Nat and Combo Bet]])</f>
        <v>200</v>
      </c>
    </row>
    <row r="113" spans="1:32" x14ac:dyDescent="0.25">
      <c r="A113" s="42">
        <v>45710</v>
      </c>
      <c r="B113" s="43">
        <v>0.72430555555555554</v>
      </c>
      <c r="C113" s="43" t="s">
        <v>9</v>
      </c>
      <c r="D113" s="46"/>
      <c r="E113" s="44">
        <v>8</v>
      </c>
      <c r="F113" s="44">
        <v>3</v>
      </c>
      <c r="G113" s="45" t="s">
        <v>489</v>
      </c>
      <c r="H113" s="45" t="s">
        <v>21</v>
      </c>
      <c r="I113" s="46">
        <v>3.4</v>
      </c>
      <c r="J113" s="206" t="s">
        <v>664</v>
      </c>
      <c r="K113" s="44" t="str">
        <f>VLOOKUP(Table13232[[#This Row],[Track]],$C$915:$E$968,2,FALSE)</f>
        <v>Qld</v>
      </c>
      <c r="L113" s="48">
        <v>100</v>
      </c>
      <c r="M113" s="44">
        <f>IF(Table13232[[#This Row],[Fin]]&lt;&gt;"1st","",Table13232[[#This Row],[Div]]*Table13232[[#This Row],[Lev Bet]])</f>
        <v>340</v>
      </c>
      <c r="N113" s="44">
        <f>IF(Table13232[[#This Row],[Lev Ret]]="",Table13232[[#This Row],[Lev Bet]]*-1,M113-L113)</f>
        <v>240</v>
      </c>
      <c r="O113" s="205">
        <v>100</v>
      </c>
      <c r="P113" s="205">
        <f>IF(Table13232[[#This Row],[Fin]]&lt;&gt;"1st","",Table13232[[#This Row],[Div]]*Table13232[[#This Row],[Nat and Combo Bet]])</f>
        <v>340</v>
      </c>
      <c r="Q113" s="205">
        <f>IF(Table13232[[#This Row],[Lev Ret]]="",Table13232[[#This Row],[Nat and Combo Bet]]*-1,P113-O113)</f>
        <v>240</v>
      </c>
      <c r="R113" s="44">
        <f t="shared" si="3"/>
        <v>1</v>
      </c>
      <c r="S113" s="44">
        <f>IF(AND(R112=2,R113=1),"",IF(R113=2,(O113+O114)/2,IF(Table13232[[#This Row],[Dual Listing]]=1,Table13232[[#This Row],[Nat and Combo Bet]],11)))</f>
        <v>100</v>
      </c>
      <c r="T113" s="44">
        <f t="shared" si="4"/>
        <v>340</v>
      </c>
      <c r="U113" s="44">
        <f t="shared" si="5"/>
        <v>240</v>
      </c>
      <c r="V113" s="44" t="str">
        <f>IF(Table13232[[#This Row],[Date]]&lt;$V$4,"","Live")</f>
        <v/>
      </c>
      <c r="W113" s="44" t="str">
        <f>TEXT(Table13232[[#This Row],[Date]],"DDD")</f>
        <v>Sat</v>
      </c>
      <c r="X113" s="44" t="str">
        <f>PROPER(TRIM(Table13232[[#This Row],[Horse]]))</f>
        <v>King Kapa</v>
      </c>
      <c r="Y113" s="164">
        <f>Table13232[[#This Row],[Time]]</f>
        <v>0.72430555555555554</v>
      </c>
      <c r="Z113" s="164" t="str">
        <f>LEFT(Table13232[[#This Row],[Track]],3)</f>
        <v>Doo</v>
      </c>
      <c r="AA113" s="164" t="str">
        <f>Table13232[[#This Row],[Algo]]&amp;" "&amp;Table13232[[#This Row],[Nat and Combo Bet]]</f>
        <v>Nat 100</v>
      </c>
      <c r="AB113" s="170">
        <f>Table13232[[#This Row],[AM Odds]]</f>
        <v>0</v>
      </c>
      <c r="AC113" s="165">
        <f>Table13232[[#This Row],[Race]]</f>
        <v>8</v>
      </c>
      <c r="AD113" s="165">
        <f>Table13232[[#This Row],[TAB]]</f>
        <v>3</v>
      </c>
      <c r="AE113" s="166" t="str">
        <f>Table13232[[#This Row],[Horse]]</f>
        <v>King Kapa</v>
      </c>
      <c r="AF113" s="169">
        <f>IF(Table13232[[#This Row],[Dual Listing]]&lt;&gt;1,"",Table13232[[#This Row],[Nat and Combo Bet]])</f>
        <v>100</v>
      </c>
    </row>
    <row r="114" spans="1:32" x14ac:dyDescent="0.25">
      <c r="A114" s="42">
        <v>45710</v>
      </c>
      <c r="B114" s="43">
        <v>0.73263888888888884</v>
      </c>
      <c r="C114" s="43" t="s">
        <v>34</v>
      </c>
      <c r="D114" s="46"/>
      <c r="E114" s="44">
        <v>10</v>
      </c>
      <c r="F114" s="44">
        <v>7</v>
      </c>
      <c r="G114" s="45" t="s">
        <v>383</v>
      </c>
      <c r="H114" s="45"/>
      <c r="I114" s="46"/>
      <c r="J114" s="206" t="s">
        <v>665</v>
      </c>
      <c r="K114" s="44" t="str">
        <f>VLOOKUP(Table13232[[#This Row],[Track]],$C$915:$E$968,2,FALSE)</f>
        <v>Vic</v>
      </c>
      <c r="L114" s="48">
        <v>100</v>
      </c>
      <c r="M114" s="44" t="str">
        <f>IF(Table13232[[#This Row],[Fin]]&lt;&gt;"1st","",Table13232[[#This Row],[Div]]*Table13232[[#This Row],[Lev Bet]])</f>
        <v/>
      </c>
      <c r="N114" s="44">
        <f>IF(Table13232[[#This Row],[Lev Ret]]="",Table13232[[#This Row],[Lev Bet]]*-1,M114-L114)</f>
        <v>-100</v>
      </c>
      <c r="O114" s="205">
        <v>50</v>
      </c>
      <c r="P114" s="205" t="str">
        <f>IF(Table13232[[#This Row],[Fin]]&lt;&gt;"1st","",Table13232[[#This Row],[Div]]*Table13232[[#This Row],[Nat and Combo Bet]])</f>
        <v/>
      </c>
      <c r="Q114" s="205">
        <f>IF(Table13232[[#This Row],[Lev Ret]]="",Table13232[[#This Row],[Nat and Combo Bet]]*-1,P114-O114)</f>
        <v>-50</v>
      </c>
      <c r="R114" s="44">
        <f t="shared" si="3"/>
        <v>1</v>
      </c>
      <c r="S114" s="44">
        <f>IF(AND(R113=2,R114=1),"",IF(R114=2,(O114+O115)/2,IF(Table13232[[#This Row],[Dual Listing]]=1,Table13232[[#This Row],[Nat and Combo Bet]],11)))</f>
        <v>50</v>
      </c>
      <c r="T114" s="44" t="str">
        <f t="shared" si="4"/>
        <v/>
      </c>
      <c r="U114" s="44">
        <f t="shared" si="5"/>
        <v>-50</v>
      </c>
      <c r="V114" s="44" t="str">
        <f>IF(Table13232[[#This Row],[Date]]&lt;$V$4,"","Live")</f>
        <v/>
      </c>
      <c r="W114" s="44" t="str">
        <f>TEXT(Table13232[[#This Row],[Date]],"DDD")</f>
        <v>Sat</v>
      </c>
      <c r="X114" s="44" t="str">
        <f>PROPER(TRIM(Table13232[[#This Row],[Horse]]))</f>
        <v>Positivity</v>
      </c>
      <c r="Y114" s="164">
        <f>Table13232[[#This Row],[Time]]</f>
        <v>0.73263888888888884</v>
      </c>
      <c r="Z114" s="164" t="str">
        <f>LEFT(Table13232[[#This Row],[Track]],3)</f>
        <v>Cau</v>
      </c>
      <c r="AA114" s="164" t="str">
        <f>Table13232[[#This Row],[Algo]]&amp;" "&amp;Table13232[[#This Row],[Nat and Combo Bet]]</f>
        <v>E-C  50</v>
      </c>
      <c r="AB114" s="170">
        <f>Table13232[[#This Row],[AM Odds]]</f>
        <v>0</v>
      </c>
      <c r="AC114" s="165">
        <f>Table13232[[#This Row],[Race]]</f>
        <v>10</v>
      </c>
      <c r="AD114" s="165">
        <f>Table13232[[#This Row],[TAB]]</f>
        <v>7</v>
      </c>
      <c r="AE114" s="166" t="str">
        <f>Table13232[[#This Row],[Horse]]</f>
        <v>Positivity</v>
      </c>
      <c r="AF114" s="169">
        <f>IF(Table13232[[#This Row],[Dual Listing]]&lt;&gt;1,"",Table13232[[#This Row],[Nat and Combo Bet]])</f>
        <v>50</v>
      </c>
    </row>
    <row r="115" spans="1:32" x14ac:dyDescent="0.25">
      <c r="A115" s="42">
        <v>45710</v>
      </c>
      <c r="B115" s="43">
        <v>0.73263888888888884</v>
      </c>
      <c r="C115" s="43" t="s">
        <v>34</v>
      </c>
      <c r="D115" s="46"/>
      <c r="E115" s="44">
        <v>10</v>
      </c>
      <c r="F115" s="44">
        <v>10</v>
      </c>
      <c r="G115" s="45" t="s">
        <v>90</v>
      </c>
      <c r="H115" s="45" t="s">
        <v>22</v>
      </c>
      <c r="I115" s="46"/>
      <c r="J115" s="206" t="s">
        <v>665</v>
      </c>
      <c r="K115" s="44" t="str">
        <f>VLOOKUP(Table13232[[#This Row],[Track]],$C$915:$E$968,2,FALSE)</f>
        <v>Vic</v>
      </c>
      <c r="L115" s="48">
        <v>100</v>
      </c>
      <c r="M115" s="44" t="str">
        <f>IF(Table13232[[#This Row],[Fin]]&lt;&gt;"1st","",Table13232[[#This Row],[Div]]*Table13232[[#This Row],[Lev Bet]])</f>
        <v/>
      </c>
      <c r="N115" s="44">
        <f>IF(Table13232[[#This Row],[Lev Ret]]="",Table13232[[#This Row],[Lev Bet]]*-1,M115-L115)</f>
        <v>-100</v>
      </c>
      <c r="O115" s="205">
        <v>100</v>
      </c>
      <c r="P115" s="205" t="str">
        <f>IF(Table13232[[#This Row],[Fin]]&lt;&gt;"1st","",Table13232[[#This Row],[Div]]*Table13232[[#This Row],[Nat and Combo Bet]])</f>
        <v/>
      </c>
      <c r="Q115" s="205">
        <f>IF(Table13232[[#This Row],[Lev Ret]]="",Table13232[[#This Row],[Nat and Combo Bet]]*-1,P115-O115)</f>
        <v>-100</v>
      </c>
      <c r="R115" s="44">
        <f t="shared" si="3"/>
        <v>1</v>
      </c>
      <c r="S115" s="44">
        <f>IF(AND(R114=2,R115=1),"",IF(R115=2,(O115+O116)/2,IF(Table13232[[#This Row],[Dual Listing]]=1,Table13232[[#This Row],[Nat and Combo Bet]],11)))</f>
        <v>100</v>
      </c>
      <c r="T115" s="44" t="str">
        <f t="shared" si="4"/>
        <v/>
      </c>
      <c r="U115" s="44">
        <f t="shared" si="5"/>
        <v>-100</v>
      </c>
      <c r="V115" s="44" t="str">
        <f>IF(Table13232[[#This Row],[Date]]&lt;$V$4,"","Live")</f>
        <v/>
      </c>
      <c r="W115" s="44" t="str">
        <f>TEXT(Table13232[[#This Row],[Date]],"DDD")</f>
        <v>Sat</v>
      </c>
      <c r="X115" s="44" t="str">
        <f>PROPER(TRIM(Table13232[[#This Row],[Horse]]))</f>
        <v>Shaiyhar</v>
      </c>
      <c r="Y115" s="164">
        <f>Table13232[[#This Row],[Time]]</f>
        <v>0.73263888888888884</v>
      </c>
      <c r="Z115" s="164" t="str">
        <f>LEFT(Table13232[[#This Row],[Track]],3)</f>
        <v>Cau</v>
      </c>
      <c r="AA115" s="164" t="str">
        <f>Table13232[[#This Row],[Algo]]&amp;" "&amp;Table13232[[#This Row],[Nat and Combo Bet]]</f>
        <v>E-C  100</v>
      </c>
      <c r="AB115" s="170">
        <f>Table13232[[#This Row],[AM Odds]]</f>
        <v>0</v>
      </c>
      <c r="AC115" s="165">
        <f>Table13232[[#This Row],[Race]]</f>
        <v>10</v>
      </c>
      <c r="AD115" s="165">
        <f>Table13232[[#This Row],[TAB]]</f>
        <v>10</v>
      </c>
      <c r="AE115" s="166" t="str">
        <f>Table13232[[#This Row],[Horse]]</f>
        <v>Shaiyhar</v>
      </c>
      <c r="AF115" s="169">
        <f>IF(Table13232[[#This Row],[Dual Listing]]&lt;&gt;1,"",Table13232[[#This Row],[Nat and Combo Bet]])</f>
        <v>100</v>
      </c>
    </row>
    <row r="116" spans="1:32" x14ac:dyDescent="0.25">
      <c r="A116" s="42">
        <v>45717</v>
      </c>
      <c r="B116" s="43">
        <v>0.53125</v>
      </c>
      <c r="C116" s="43" t="s">
        <v>10</v>
      </c>
      <c r="D116" s="46"/>
      <c r="E116" s="44">
        <v>2</v>
      </c>
      <c r="F116" s="44">
        <v>2</v>
      </c>
      <c r="G116" s="45" t="s">
        <v>91</v>
      </c>
      <c r="H116" s="45" t="s">
        <v>21</v>
      </c>
      <c r="I116" s="46">
        <v>1.9</v>
      </c>
      <c r="J116" s="206" t="s">
        <v>665</v>
      </c>
      <c r="K116" s="44" t="str">
        <f>VLOOKUP(Table13232[[#This Row],[Track]],$C$915:$E$968,2,FALSE)</f>
        <v>Vic</v>
      </c>
      <c r="L116" s="48">
        <v>100</v>
      </c>
      <c r="M116" s="44">
        <f>IF(Table13232[[#This Row],[Fin]]&lt;&gt;"1st","",Table13232[[#This Row],[Div]]*Table13232[[#This Row],[Lev Bet]])</f>
        <v>190</v>
      </c>
      <c r="N116" s="44">
        <f>IF(Table13232[[#This Row],[Lev Ret]]="",Table13232[[#This Row],[Lev Bet]]*-1,M116-L116)</f>
        <v>90</v>
      </c>
      <c r="O116" s="205">
        <v>200</v>
      </c>
      <c r="P116" s="205">
        <f>IF(Table13232[[#This Row],[Fin]]&lt;&gt;"1st","",Table13232[[#This Row],[Div]]*Table13232[[#This Row],[Nat and Combo Bet]])</f>
        <v>380</v>
      </c>
      <c r="Q116" s="205">
        <f>IF(Table13232[[#This Row],[Lev Ret]]="",Table13232[[#This Row],[Nat and Combo Bet]]*-1,P116-O116)</f>
        <v>180</v>
      </c>
      <c r="R116" s="44">
        <f t="shared" si="3"/>
        <v>1</v>
      </c>
      <c r="S116" s="44">
        <f>IF(AND(R115=2,R116=1),"",IF(R116=2,(O116+O117)/2,IF(Table13232[[#This Row],[Dual Listing]]=1,Table13232[[#This Row],[Nat and Combo Bet]],11)))</f>
        <v>200</v>
      </c>
      <c r="T116" s="44">
        <f t="shared" si="4"/>
        <v>380</v>
      </c>
      <c r="U116" s="44">
        <f t="shared" si="5"/>
        <v>180</v>
      </c>
      <c r="V116" s="44" t="str">
        <f>IF(Table13232[[#This Row],[Date]]&lt;$V$4,"","Live")</f>
        <v/>
      </c>
      <c r="W116" s="44" t="str">
        <f>TEXT(Table13232[[#This Row],[Date]],"DDD")</f>
        <v>Sat</v>
      </c>
      <c r="X116" s="44" t="str">
        <f>PROPER(TRIM(Table13232[[#This Row],[Horse]]))</f>
        <v>Revelare</v>
      </c>
      <c r="Y116" s="164">
        <f>Table13232[[#This Row],[Time]]</f>
        <v>0.53125</v>
      </c>
      <c r="Z116" s="164" t="str">
        <f>LEFT(Table13232[[#This Row],[Track]],3)</f>
        <v>Fle</v>
      </c>
      <c r="AA116" s="164" t="str">
        <f>Table13232[[#This Row],[Algo]]&amp;" "&amp;Table13232[[#This Row],[Nat and Combo Bet]]</f>
        <v>E-C  200</v>
      </c>
      <c r="AB116" s="170">
        <f>Table13232[[#This Row],[AM Odds]]</f>
        <v>0</v>
      </c>
      <c r="AC116" s="165">
        <f>Table13232[[#This Row],[Race]]</f>
        <v>2</v>
      </c>
      <c r="AD116" s="165">
        <f>Table13232[[#This Row],[TAB]]</f>
        <v>2</v>
      </c>
      <c r="AE116" s="166" t="str">
        <f>Table13232[[#This Row],[Horse]]</f>
        <v>Revelare</v>
      </c>
      <c r="AF116" s="169">
        <f>IF(Table13232[[#This Row],[Dual Listing]]&lt;&gt;1,"",Table13232[[#This Row],[Nat and Combo Bet]])</f>
        <v>200</v>
      </c>
    </row>
    <row r="117" spans="1:32" x14ac:dyDescent="0.25">
      <c r="A117" s="42">
        <v>45717</v>
      </c>
      <c r="B117" s="43">
        <v>0.55555555555555558</v>
      </c>
      <c r="C117" s="43" t="s">
        <v>10</v>
      </c>
      <c r="D117" s="46"/>
      <c r="E117" s="44">
        <v>3</v>
      </c>
      <c r="F117" s="44">
        <v>4</v>
      </c>
      <c r="G117" s="45" t="s">
        <v>385</v>
      </c>
      <c r="H117" s="45"/>
      <c r="I117" s="46"/>
      <c r="J117" s="206" t="s">
        <v>665</v>
      </c>
      <c r="K117" s="44" t="str">
        <f>VLOOKUP(Table13232[[#This Row],[Track]],$C$915:$E$968,2,FALSE)</f>
        <v>Vic</v>
      </c>
      <c r="L117" s="48">
        <v>100</v>
      </c>
      <c r="M117" s="44" t="str">
        <f>IF(Table13232[[#This Row],[Fin]]&lt;&gt;"1st","",Table13232[[#This Row],[Div]]*Table13232[[#This Row],[Lev Bet]])</f>
        <v/>
      </c>
      <c r="N117" s="44">
        <f>IF(Table13232[[#This Row],[Lev Ret]]="",Table13232[[#This Row],[Lev Bet]]*-1,M117-L117)</f>
        <v>-100</v>
      </c>
      <c r="O117" s="205">
        <v>150</v>
      </c>
      <c r="P117" s="205" t="str">
        <f>IF(Table13232[[#This Row],[Fin]]&lt;&gt;"1st","",Table13232[[#This Row],[Div]]*Table13232[[#This Row],[Nat and Combo Bet]])</f>
        <v/>
      </c>
      <c r="Q117" s="205">
        <f>IF(Table13232[[#This Row],[Lev Ret]]="",Table13232[[#This Row],[Nat and Combo Bet]]*-1,P117-O117)</f>
        <v>-150</v>
      </c>
      <c r="R117" s="44">
        <f t="shared" si="3"/>
        <v>1</v>
      </c>
      <c r="S117" s="44">
        <f>IF(AND(R116=2,R117=1),"",IF(R117=2,(O117+O118)/2,IF(Table13232[[#This Row],[Dual Listing]]=1,Table13232[[#This Row],[Nat and Combo Bet]],11)))</f>
        <v>150</v>
      </c>
      <c r="T117" s="44" t="str">
        <f t="shared" si="4"/>
        <v/>
      </c>
      <c r="U117" s="44">
        <f t="shared" si="5"/>
        <v>-150</v>
      </c>
      <c r="V117" s="44" t="str">
        <f>IF(Table13232[[#This Row],[Date]]&lt;$V$4,"","Live")</f>
        <v/>
      </c>
      <c r="W117" s="44" t="str">
        <f>TEXT(Table13232[[#This Row],[Date]],"DDD")</f>
        <v>Sat</v>
      </c>
      <c r="X117" s="44" t="str">
        <f>PROPER(TRIM(Table13232[[#This Row],[Horse]]))</f>
        <v>Band Of Brothers</v>
      </c>
      <c r="Y117" s="164">
        <f>Table13232[[#This Row],[Time]]</f>
        <v>0.55555555555555558</v>
      </c>
      <c r="Z117" s="164" t="str">
        <f>LEFT(Table13232[[#This Row],[Track]],3)</f>
        <v>Fle</v>
      </c>
      <c r="AA117" s="164" t="str">
        <f>Table13232[[#This Row],[Algo]]&amp;" "&amp;Table13232[[#This Row],[Nat and Combo Bet]]</f>
        <v>E-C  150</v>
      </c>
      <c r="AB117" s="170">
        <f>Table13232[[#This Row],[AM Odds]]</f>
        <v>0</v>
      </c>
      <c r="AC117" s="165">
        <f>Table13232[[#This Row],[Race]]</f>
        <v>3</v>
      </c>
      <c r="AD117" s="165">
        <f>Table13232[[#This Row],[TAB]]</f>
        <v>4</v>
      </c>
      <c r="AE117" s="166" t="str">
        <f>Table13232[[#This Row],[Horse]]</f>
        <v>Band Of Brothers</v>
      </c>
      <c r="AF117" s="169">
        <f>IF(Table13232[[#This Row],[Dual Listing]]&lt;&gt;1,"",Table13232[[#This Row],[Nat and Combo Bet]])</f>
        <v>150</v>
      </c>
    </row>
    <row r="118" spans="1:32" x14ac:dyDescent="0.25">
      <c r="A118" s="42">
        <v>45717</v>
      </c>
      <c r="B118" s="43">
        <v>0.55555555555555558</v>
      </c>
      <c r="C118" s="43" t="s">
        <v>10</v>
      </c>
      <c r="D118" s="46"/>
      <c r="E118" s="44">
        <v>3</v>
      </c>
      <c r="F118" s="44">
        <v>3</v>
      </c>
      <c r="G118" s="45" t="s">
        <v>384</v>
      </c>
      <c r="H118" s="45" t="s">
        <v>23</v>
      </c>
      <c r="I118" s="46"/>
      <c r="J118" s="206" t="s">
        <v>665</v>
      </c>
      <c r="K118" s="44" t="str">
        <f>VLOOKUP(Table13232[[#This Row],[Track]],$C$915:$E$968,2,FALSE)</f>
        <v>Vic</v>
      </c>
      <c r="L118" s="48">
        <v>100</v>
      </c>
      <c r="M118" s="44" t="str">
        <f>IF(Table13232[[#This Row],[Fin]]&lt;&gt;"1st","",Table13232[[#This Row],[Div]]*Table13232[[#This Row],[Lev Bet]])</f>
        <v/>
      </c>
      <c r="N118" s="44">
        <f>IF(Table13232[[#This Row],[Lev Ret]]="",Table13232[[#This Row],[Lev Bet]]*-1,M118-L118)</f>
        <v>-100</v>
      </c>
      <c r="O118" s="205">
        <v>150</v>
      </c>
      <c r="P118" s="205" t="str">
        <f>IF(Table13232[[#This Row],[Fin]]&lt;&gt;"1st","",Table13232[[#This Row],[Div]]*Table13232[[#This Row],[Nat and Combo Bet]])</f>
        <v/>
      </c>
      <c r="Q118" s="205">
        <f>IF(Table13232[[#This Row],[Lev Ret]]="",Table13232[[#This Row],[Nat and Combo Bet]]*-1,P118-O118)</f>
        <v>-150</v>
      </c>
      <c r="R118" s="44">
        <f t="shared" si="3"/>
        <v>1</v>
      </c>
      <c r="S118" s="44">
        <f>IF(AND(R117=2,R118=1),"",IF(R118=2,(O118+O119)/2,IF(Table13232[[#This Row],[Dual Listing]]=1,Table13232[[#This Row],[Nat and Combo Bet]],11)))</f>
        <v>150</v>
      </c>
      <c r="T118" s="44" t="str">
        <f t="shared" si="4"/>
        <v/>
      </c>
      <c r="U118" s="44">
        <f t="shared" si="5"/>
        <v>-150</v>
      </c>
      <c r="V118" s="44" t="str">
        <f>IF(Table13232[[#This Row],[Date]]&lt;$V$4,"","Live")</f>
        <v/>
      </c>
      <c r="W118" s="44" t="str">
        <f>TEXT(Table13232[[#This Row],[Date]],"DDD")</f>
        <v>Sat</v>
      </c>
      <c r="X118" s="44" t="str">
        <f>PROPER(TRIM(Table13232[[#This Row],[Horse]]))</f>
        <v>Bossy Nic</v>
      </c>
      <c r="Y118" s="164">
        <f>Table13232[[#This Row],[Time]]</f>
        <v>0.55555555555555558</v>
      </c>
      <c r="Z118" s="164" t="str">
        <f>LEFT(Table13232[[#This Row],[Track]],3)</f>
        <v>Fle</v>
      </c>
      <c r="AA118" s="164" t="str">
        <f>Table13232[[#This Row],[Algo]]&amp;" "&amp;Table13232[[#This Row],[Nat and Combo Bet]]</f>
        <v>E-C  150</v>
      </c>
      <c r="AB118" s="170">
        <f>Table13232[[#This Row],[AM Odds]]</f>
        <v>0</v>
      </c>
      <c r="AC118" s="165">
        <f>Table13232[[#This Row],[Race]]</f>
        <v>3</v>
      </c>
      <c r="AD118" s="165">
        <f>Table13232[[#This Row],[TAB]]</f>
        <v>3</v>
      </c>
      <c r="AE118" s="166" t="str">
        <f>Table13232[[#This Row],[Horse]]</f>
        <v>Bossy Nic</v>
      </c>
      <c r="AF118" s="169">
        <f>IF(Table13232[[#This Row],[Dual Listing]]&lt;&gt;1,"",Table13232[[#This Row],[Nat and Combo Bet]])</f>
        <v>150</v>
      </c>
    </row>
    <row r="119" spans="1:32" x14ac:dyDescent="0.25">
      <c r="A119" s="42">
        <v>45717</v>
      </c>
      <c r="B119" s="43">
        <v>0.55555555555555558</v>
      </c>
      <c r="C119" s="43" t="s">
        <v>10</v>
      </c>
      <c r="D119" s="46"/>
      <c r="E119" s="44">
        <v>3</v>
      </c>
      <c r="F119" s="44">
        <v>2</v>
      </c>
      <c r="G119" s="45" t="s">
        <v>94</v>
      </c>
      <c r="H119" s="45" t="s">
        <v>21</v>
      </c>
      <c r="I119" s="46">
        <v>4.7</v>
      </c>
      <c r="J119" s="206" t="s">
        <v>664</v>
      </c>
      <c r="K119" s="44" t="str">
        <f>VLOOKUP(Table13232[[#This Row],[Track]],$C$915:$E$968,2,FALSE)</f>
        <v>Vic</v>
      </c>
      <c r="L119" s="48">
        <v>100</v>
      </c>
      <c r="M119" s="44">
        <f>IF(Table13232[[#This Row],[Fin]]&lt;&gt;"1st","",Table13232[[#This Row],[Div]]*Table13232[[#This Row],[Lev Bet]])</f>
        <v>470</v>
      </c>
      <c r="N119" s="44">
        <f>IF(Table13232[[#This Row],[Lev Ret]]="",Table13232[[#This Row],[Lev Bet]]*-1,M119-L119)</f>
        <v>370</v>
      </c>
      <c r="O119" s="205">
        <v>200</v>
      </c>
      <c r="P119" s="205">
        <f>IF(Table13232[[#This Row],[Fin]]&lt;&gt;"1st","",Table13232[[#This Row],[Div]]*Table13232[[#This Row],[Nat and Combo Bet]])</f>
        <v>940</v>
      </c>
      <c r="Q119" s="205">
        <f>IF(Table13232[[#This Row],[Lev Ret]]="",Table13232[[#This Row],[Nat and Combo Bet]]*-1,P119-O119)</f>
        <v>740</v>
      </c>
      <c r="R119" s="44">
        <f t="shared" si="3"/>
        <v>1</v>
      </c>
      <c r="S119" s="44">
        <f>IF(AND(R118=2,R119=1),"",IF(R119=2,(O119+O120)/2,IF(Table13232[[#This Row],[Dual Listing]]=1,Table13232[[#This Row],[Nat and Combo Bet]],11)))</f>
        <v>200</v>
      </c>
      <c r="T119" s="44">
        <f t="shared" si="4"/>
        <v>940</v>
      </c>
      <c r="U119" s="44">
        <f t="shared" si="5"/>
        <v>740</v>
      </c>
      <c r="V119" s="44" t="str">
        <f>IF(Table13232[[#This Row],[Date]]&lt;$V$4,"","Live")</f>
        <v/>
      </c>
      <c r="W119" s="44" t="str">
        <f>TEXT(Table13232[[#This Row],[Date]],"DDD")</f>
        <v>Sat</v>
      </c>
      <c r="X119" s="44" t="str">
        <f>PROPER(TRIM(Table13232[[#This Row],[Horse]]))</f>
        <v>Midwest</v>
      </c>
      <c r="Y119" s="164">
        <f>Table13232[[#This Row],[Time]]</f>
        <v>0.55555555555555558</v>
      </c>
      <c r="Z119" s="164" t="str">
        <f>LEFT(Table13232[[#This Row],[Track]],3)</f>
        <v>Fle</v>
      </c>
      <c r="AA119" s="164" t="str">
        <f>Table13232[[#This Row],[Algo]]&amp;" "&amp;Table13232[[#This Row],[Nat and Combo Bet]]</f>
        <v>Nat 200</v>
      </c>
      <c r="AB119" s="170">
        <f>Table13232[[#This Row],[AM Odds]]</f>
        <v>0</v>
      </c>
      <c r="AC119" s="165">
        <f>Table13232[[#This Row],[Race]]</f>
        <v>3</v>
      </c>
      <c r="AD119" s="165">
        <f>Table13232[[#This Row],[TAB]]</f>
        <v>2</v>
      </c>
      <c r="AE119" s="166" t="str">
        <f>Table13232[[#This Row],[Horse]]</f>
        <v>Midwest</v>
      </c>
      <c r="AF119" s="169">
        <f>IF(Table13232[[#This Row],[Dual Listing]]&lt;&gt;1,"",Table13232[[#This Row],[Nat and Combo Bet]])</f>
        <v>200</v>
      </c>
    </row>
    <row r="120" spans="1:32" x14ac:dyDescent="0.25">
      <c r="A120" s="106">
        <v>45717</v>
      </c>
      <c r="B120" s="43">
        <v>0.56944444444444442</v>
      </c>
      <c r="C120" s="107" t="s">
        <v>13</v>
      </c>
      <c r="D120" s="46"/>
      <c r="E120" s="108">
        <v>3</v>
      </c>
      <c r="F120" s="108">
        <v>6</v>
      </c>
      <c r="G120" s="109" t="s">
        <v>95</v>
      </c>
      <c r="H120" s="109" t="s">
        <v>21</v>
      </c>
      <c r="I120" s="110">
        <v>2.6</v>
      </c>
      <c r="J120" s="206" t="s">
        <v>665</v>
      </c>
      <c r="K120" s="44" t="str">
        <f>VLOOKUP(Table13232[[#This Row],[Track]],$C$915:$E$968,2,FALSE)</f>
        <v>NSW</v>
      </c>
      <c r="L120" s="52">
        <v>100</v>
      </c>
      <c r="M120" s="51">
        <f>IF(Table13232[[#This Row],[Fin]]&lt;&gt;"1st","",Table13232[[#This Row],[Div]]*Table13232[[#This Row],[Lev Bet]])</f>
        <v>260</v>
      </c>
      <c r="N120" s="51">
        <f>IF(Table13232[[#This Row],[Lev Ret]]="",Table13232[[#This Row],[Lev Bet]]*-1,M120-L120)</f>
        <v>160</v>
      </c>
      <c r="O120" s="205">
        <v>150</v>
      </c>
      <c r="P120" s="205">
        <f>IF(Table13232[[#This Row],[Fin]]&lt;&gt;"1st","",Table13232[[#This Row],[Div]]*Table13232[[#This Row],[Nat and Combo Bet]])</f>
        <v>390</v>
      </c>
      <c r="Q120" s="205">
        <f>IF(Table13232[[#This Row],[Lev Ret]]="",Table13232[[#This Row],[Nat and Combo Bet]]*-1,P120-O120)</f>
        <v>240</v>
      </c>
      <c r="R120" s="44">
        <f t="shared" si="3"/>
        <v>2</v>
      </c>
      <c r="S120" s="44">
        <f>IF(AND(R119=2,R120=1),"",IF(R120=2,(O120+O121)/2,IF(Table13232[[#This Row],[Dual Listing]]=1,Table13232[[#This Row],[Nat and Combo Bet]],11)))</f>
        <v>150</v>
      </c>
      <c r="T120" s="44">
        <f t="shared" si="4"/>
        <v>390</v>
      </c>
      <c r="U120" s="44">
        <f t="shared" si="5"/>
        <v>240</v>
      </c>
      <c r="V120" s="44" t="str">
        <f>IF(Table13232[[#This Row],[Date]]&lt;$V$4,"","Live")</f>
        <v/>
      </c>
      <c r="W120" s="44" t="str">
        <f>TEXT(Table13232[[#This Row],[Date]],"DDD")</f>
        <v>Sat</v>
      </c>
      <c r="X120" s="44" t="str">
        <f>PROPER(TRIM(Table13232[[#This Row],[Horse]]))</f>
        <v>Spring Lee</v>
      </c>
      <c r="Y120" s="167">
        <f>Table13232[[#This Row],[Time]]</f>
        <v>0.56944444444444442</v>
      </c>
      <c r="Z120" s="164" t="str">
        <f>LEFT(Table13232[[#This Row],[Track]],3)</f>
        <v>Ran</v>
      </c>
      <c r="AA120" s="164" t="str">
        <f>Table13232[[#This Row],[Algo]]&amp;" "&amp;Table13232[[#This Row],[Nat and Combo Bet]]</f>
        <v>E-C  150</v>
      </c>
      <c r="AB120" s="170">
        <f>Table13232[[#This Row],[AM Odds]]</f>
        <v>0</v>
      </c>
      <c r="AC120" s="165">
        <f>Table13232[[#This Row],[Race]]</f>
        <v>3</v>
      </c>
      <c r="AD120" s="165">
        <f>Table13232[[#This Row],[TAB]]</f>
        <v>6</v>
      </c>
      <c r="AE120" s="166" t="str">
        <f>Table13232[[#This Row],[Horse]]</f>
        <v>Spring Lee</v>
      </c>
      <c r="AF120" s="169" t="str">
        <f>IF(Table13232[[#This Row],[Dual Listing]]&lt;&gt;1,"",Table13232[[#This Row],[Nat and Combo Bet]])</f>
        <v/>
      </c>
    </row>
    <row r="121" spans="1:32" x14ac:dyDescent="0.25">
      <c r="A121" s="106">
        <v>45717</v>
      </c>
      <c r="B121" s="43">
        <v>0.56944444444444442</v>
      </c>
      <c r="C121" s="107" t="s">
        <v>13</v>
      </c>
      <c r="D121" s="46"/>
      <c r="E121" s="108">
        <v>3</v>
      </c>
      <c r="F121" s="108">
        <v>6</v>
      </c>
      <c r="G121" s="109" t="s">
        <v>95</v>
      </c>
      <c r="H121" s="109" t="s">
        <v>21</v>
      </c>
      <c r="I121" s="110">
        <v>2.6</v>
      </c>
      <c r="J121" s="206" t="s">
        <v>664</v>
      </c>
      <c r="K121" s="44" t="str">
        <f>VLOOKUP(Table13232[[#This Row],[Track]],$C$915:$E$968,2,FALSE)</f>
        <v>NSW</v>
      </c>
      <c r="L121" s="52">
        <v>100</v>
      </c>
      <c r="M121" s="51">
        <f>IF(Table13232[[#This Row],[Fin]]&lt;&gt;"1st","",Table13232[[#This Row],[Div]]*Table13232[[#This Row],[Lev Bet]])</f>
        <v>260</v>
      </c>
      <c r="N121" s="51">
        <f>IF(Table13232[[#This Row],[Lev Ret]]="",Table13232[[#This Row],[Lev Bet]]*-1,M121-L121)</f>
        <v>160</v>
      </c>
      <c r="O121" s="205">
        <v>150</v>
      </c>
      <c r="P121" s="205">
        <f>IF(Table13232[[#This Row],[Fin]]&lt;&gt;"1st","",Table13232[[#This Row],[Div]]*Table13232[[#This Row],[Nat and Combo Bet]])</f>
        <v>390</v>
      </c>
      <c r="Q121" s="205">
        <f>IF(Table13232[[#This Row],[Lev Ret]]="",Table13232[[#This Row],[Nat and Combo Bet]]*-1,P121-O121)</f>
        <v>240</v>
      </c>
      <c r="R121" s="44">
        <f t="shared" si="3"/>
        <v>1</v>
      </c>
      <c r="S121" s="44" t="str">
        <f>IF(AND(R120=2,R121=1),"",IF(R121=2,(O121+O122)/2,IF(Table13232[[#This Row],[Dual Listing]]=1,Table13232[[#This Row],[Nat and Combo Bet]],11)))</f>
        <v/>
      </c>
      <c r="T121" s="44" t="str">
        <f t="shared" si="4"/>
        <v/>
      </c>
      <c r="U121" s="44" t="str">
        <f t="shared" si="5"/>
        <v/>
      </c>
      <c r="V121" s="44" t="str">
        <f>IF(Table13232[[#This Row],[Date]]&lt;$V$4,"","Live")</f>
        <v/>
      </c>
      <c r="W121" s="44" t="str">
        <f>TEXT(Table13232[[#This Row],[Date]],"DDD")</f>
        <v>Sat</v>
      </c>
      <c r="X121" s="44" t="str">
        <f>PROPER(TRIM(Table13232[[#This Row],[Horse]]))</f>
        <v>Spring Lee</v>
      </c>
      <c r="Y121" s="167">
        <f>Table13232[[#This Row],[Time]]</f>
        <v>0.56944444444444442</v>
      </c>
      <c r="Z121" s="164" t="str">
        <f>LEFT(Table13232[[#This Row],[Track]],3)</f>
        <v>Ran</v>
      </c>
      <c r="AA121" s="164" t="str">
        <f>Table13232[[#This Row],[Algo]]&amp;" "&amp;Table13232[[#This Row],[Nat and Combo Bet]]</f>
        <v>Nat 150</v>
      </c>
      <c r="AB121" s="170">
        <f>Table13232[[#This Row],[AM Odds]]</f>
        <v>0</v>
      </c>
      <c r="AC121" s="165">
        <f>Table13232[[#This Row],[Race]]</f>
        <v>3</v>
      </c>
      <c r="AD121" s="165">
        <f>Table13232[[#This Row],[TAB]]</f>
        <v>6</v>
      </c>
      <c r="AE121" s="166" t="str">
        <f>Table13232[[#This Row],[Horse]]</f>
        <v>Spring Lee</v>
      </c>
      <c r="AF121" s="169">
        <f>IF(Table13232[[#This Row],[Dual Listing]]&lt;&gt;1,"",Table13232[[#This Row],[Nat and Combo Bet]])</f>
        <v>150</v>
      </c>
    </row>
    <row r="122" spans="1:32" x14ac:dyDescent="0.25">
      <c r="A122" s="106">
        <v>45717</v>
      </c>
      <c r="B122" s="43">
        <v>0.60416666666666663</v>
      </c>
      <c r="C122" s="107" t="s">
        <v>10</v>
      </c>
      <c r="D122" s="46"/>
      <c r="E122" s="108">
        <v>5</v>
      </c>
      <c r="F122" s="108">
        <v>7</v>
      </c>
      <c r="G122" s="109" t="s">
        <v>96</v>
      </c>
      <c r="H122" s="109" t="s">
        <v>21</v>
      </c>
      <c r="I122" s="110">
        <v>3.6</v>
      </c>
      <c r="J122" s="206" t="s">
        <v>665</v>
      </c>
      <c r="K122" s="44" t="str">
        <f>VLOOKUP(Table13232[[#This Row],[Track]],$C$915:$E$968,2,FALSE)</f>
        <v>Vic</v>
      </c>
      <c r="L122" s="52">
        <v>100</v>
      </c>
      <c r="M122" s="51">
        <f>IF(Table13232[[#This Row],[Fin]]&lt;&gt;"1st","",Table13232[[#This Row],[Div]]*Table13232[[#This Row],[Lev Bet]])</f>
        <v>360</v>
      </c>
      <c r="N122" s="51">
        <f>IF(Table13232[[#This Row],[Lev Ret]]="",Table13232[[#This Row],[Lev Bet]]*-1,M122-L122)</f>
        <v>260</v>
      </c>
      <c r="O122" s="205">
        <v>50</v>
      </c>
      <c r="P122" s="205">
        <f>IF(Table13232[[#This Row],[Fin]]&lt;&gt;"1st","",Table13232[[#This Row],[Div]]*Table13232[[#This Row],[Nat and Combo Bet]])</f>
        <v>180</v>
      </c>
      <c r="Q122" s="205">
        <f>IF(Table13232[[#This Row],[Lev Ret]]="",Table13232[[#This Row],[Nat and Combo Bet]]*-1,P122-O122)</f>
        <v>130</v>
      </c>
      <c r="R122" s="44">
        <f t="shared" si="3"/>
        <v>2</v>
      </c>
      <c r="S122" s="44">
        <f>IF(AND(R121=2,R122=1),"",IF(R122=2,(O122+O123)/2,IF(Table13232[[#This Row],[Dual Listing]]=1,Table13232[[#This Row],[Nat and Combo Bet]],11)))</f>
        <v>75</v>
      </c>
      <c r="T122" s="44">
        <f t="shared" si="4"/>
        <v>270</v>
      </c>
      <c r="U122" s="44">
        <f t="shared" si="5"/>
        <v>195</v>
      </c>
      <c r="V122" s="44" t="str">
        <f>IF(Table13232[[#This Row],[Date]]&lt;$V$4,"","Live")</f>
        <v/>
      </c>
      <c r="W122" s="44" t="str">
        <f>TEXT(Table13232[[#This Row],[Date]],"DDD")</f>
        <v>Sat</v>
      </c>
      <c r="X122" s="44" t="str">
        <f>PROPER(TRIM(Table13232[[#This Row],[Horse]]))</f>
        <v>Scillato</v>
      </c>
      <c r="Y122" s="167">
        <f>Table13232[[#This Row],[Time]]</f>
        <v>0.60416666666666663</v>
      </c>
      <c r="Z122" s="164" t="str">
        <f>LEFT(Table13232[[#This Row],[Track]],3)</f>
        <v>Fle</v>
      </c>
      <c r="AA122" s="164" t="str">
        <f>Table13232[[#This Row],[Algo]]&amp;" "&amp;Table13232[[#This Row],[Nat and Combo Bet]]</f>
        <v>E-C  50</v>
      </c>
      <c r="AB122" s="170">
        <f>Table13232[[#This Row],[AM Odds]]</f>
        <v>0</v>
      </c>
      <c r="AC122" s="165">
        <f>Table13232[[#This Row],[Race]]</f>
        <v>5</v>
      </c>
      <c r="AD122" s="165">
        <f>Table13232[[#This Row],[TAB]]</f>
        <v>7</v>
      </c>
      <c r="AE122" s="166" t="str">
        <f>Table13232[[#This Row],[Horse]]</f>
        <v>Scillato</v>
      </c>
      <c r="AF122" s="169" t="str">
        <f>IF(Table13232[[#This Row],[Dual Listing]]&lt;&gt;1,"",Table13232[[#This Row],[Nat and Combo Bet]])</f>
        <v/>
      </c>
    </row>
    <row r="123" spans="1:32" x14ac:dyDescent="0.25">
      <c r="A123" s="106">
        <v>45717</v>
      </c>
      <c r="B123" s="43">
        <v>0.60416666666666663</v>
      </c>
      <c r="C123" s="107" t="s">
        <v>10</v>
      </c>
      <c r="D123" s="46"/>
      <c r="E123" s="108">
        <v>5</v>
      </c>
      <c r="F123" s="108">
        <v>7</v>
      </c>
      <c r="G123" s="109" t="s">
        <v>96</v>
      </c>
      <c r="H123" s="109" t="s">
        <v>21</v>
      </c>
      <c r="I123" s="110">
        <v>3.6</v>
      </c>
      <c r="J123" s="206" t="s">
        <v>664</v>
      </c>
      <c r="K123" s="44" t="str">
        <f>VLOOKUP(Table13232[[#This Row],[Track]],$C$915:$E$968,2,FALSE)</f>
        <v>Vic</v>
      </c>
      <c r="L123" s="52">
        <v>100</v>
      </c>
      <c r="M123" s="51">
        <f>IF(Table13232[[#This Row],[Fin]]&lt;&gt;"1st","",Table13232[[#This Row],[Div]]*Table13232[[#This Row],[Lev Bet]])</f>
        <v>360</v>
      </c>
      <c r="N123" s="51">
        <f>IF(Table13232[[#This Row],[Lev Ret]]="",Table13232[[#This Row],[Lev Bet]]*-1,M123-L123)</f>
        <v>260</v>
      </c>
      <c r="O123" s="205">
        <v>100</v>
      </c>
      <c r="P123" s="205">
        <f>IF(Table13232[[#This Row],[Fin]]&lt;&gt;"1st","",Table13232[[#This Row],[Div]]*Table13232[[#This Row],[Nat and Combo Bet]])</f>
        <v>360</v>
      </c>
      <c r="Q123" s="205">
        <f>IF(Table13232[[#This Row],[Lev Ret]]="",Table13232[[#This Row],[Nat and Combo Bet]]*-1,P123-O123)</f>
        <v>260</v>
      </c>
      <c r="R123" s="44">
        <f t="shared" si="3"/>
        <v>1</v>
      </c>
      <c r="S123" s="44" t="str">
        <f>IF(AND(R122=2,R123=1),"",IF(R123=2,(O123+O124)/2,IF(Table13232[[#This Row],[Dual Listing]]=1,Table13232[[#This Row],[Nat and Combo Bet]],11)))</f>
        <v/>
      </c>
      <c r="T123" s="44" t="str">
        <f t="shared" si="4"/>
        <v/>
      </c>
      <c r="U123" s="44" t="str">
        <f t="shared" si="5"/>
        <v/>
      </c>
      <c r="V123" s="44" t="str">
        <f>IF(Table13232[[#This Row],[Date]]&lt;$V$4,"","Live")</f>
        <v/>
      </c>
      <c r="W123" s="44" t="str">
        <f>TEXT(Table13232[[#This Row],[Date]],"DDD")</f>
        <v>Sat</v>
      </c>
      <c r="X123" s="44" t="str">
        <f>PROPER(TRIM(Table13232[[#This Row],[Horse]]))</f>
        <v>Scillato</v>
      </c>
      <c r="Y123" s="167">
        <f>Table13232[[#This Row],[Time]]</f>
        <v>0.60416666666666663</v>
      </c>
      <c r="Z123" s="164" t="str">
        <f>LEFT(Table13232[[#This Row],[Track]],3)</f>
        <v>Fle</v>
      </c>
      <c r="AA123" s="164" t="str">
        <f>Table13232[[#This Row],[Algo]]&amp;" "&amp;Table13232[[#This Row],[Nat and Combo Bet]]</f>
        <v>Nat 100</v>
      </c>
      <c r="AB123" s="170">
        <f>Table13232[[#This Row],[AM Odds]]</f>
        <v>0</v>
      </c>
      <c r="AC123" s="165">
        <f>Table13232[[#This Row],[Race]]</f>
        <v>5</v>
      </c>
      <c r="AD123" s="165">
        <f>Table13232[[#This Row],[TAB]]</f>
        <v>7</v>
      </c>
      <c r="AE123" s="166" t="str">
        <f>Table13232[[#This Row],[Horse]]</f>
        <v>Scillato</v>
      </c>
      <c r="AF123" s="169">
        <f>IF(Table13232[[#This Row],[Dual Listing]]&lt;&gt;1,"",Table13232[[#This Row],[Nat and Combo Bet]])</f>
        <v>100</v>
      </c>
    </row>
    <row r="124" spans="1:32" x14ac:dyDescent="0.25">
      <c r="A124" s="42">
        <v>45717</v>
      </c>
      <c r="B124" s="43">
        <v>0.62847222222222221</v>
      </c>
      <c r="C124" s="43" t="s">
        <v>10</v>
      </c>
      <c r="D124" s="46"/>
      <c r="E124" s="44">
        <v>6</v>
      </c>
      <c r="F124" s="44">
        <v>5</v>
      </c>
      <c r="G124" s="45" t="s">
        <v>88</v>
      </c>
      <c r="H124" s="45"/>
      <c r="I124" s="46"/>
      <c r="J124" s="206" t="s">
        <v>665</v>
      </c>
      <c r="K124" s="44" t="str">
        <f>VLOOKUP(Table13232[[#This Row],[Track]],$C$915:$E$968,2,FALSE)</f>
        <v>Vic</v>
      </c>
      <c r="L124" s="48">
        <v>100</v>
      </c>
      <c r="M124" s="44" t="str">
        <f>IF(Table13232[[#This Row],[Fin]]&lt;&gt;"1st","",Table13232[[#This Row],[Div]]*Table13232[[#This Row],[Lev Bet]])</f>
        <v/>
      </c>
      <c r="N124" s="44">
        <f>IF(Table13232[[#This Row],[Lev Ret]]="",Table13232[[#This Row],[Lev Bet]]*-1,M124-L124)</f>
        <v>-100</v>
      </c>
      <c r="O124" s="205">
        <v>100</v>
      </c>
      <c r="P124" s="205" t="str">
        <f>IF(Table13232[[#This Row],[Fin]]&lt;&gt;"1st","",Table13232[[#This Row],[Div]]*Table13232[[#This Row],[Nat and Combo Bet]])</f>
        <v/>
      </c>
      <c r="Q124" s="205">
        <f>IF(Table13232[[#This Row],[Lev Ret]]="",Table13232[[#This Row],[Nat and Combo Bet]]*-1,P124-O124)</f>
        <v>-100</v>
      </c>
      <c r="R124" s="44">
        <f t="shared" si="3"/>
        <v>1</v>
      </c>
      <c r="S124" s="44">
        <f>IF(AND(R123=2,R124=1),"",IF(R124=2,(O124+O125)/2,IF(Table13232[[#This Row],[Dual Listing]]=1,Table13232[[#This Row],[Nat and Combo Bet]],11)))</f>
        <v>100</v>
      </c>
      <c r="T124" s="44" t="str">
        <f t="shared" si="4"/>
        <v/>
      </c>
      <c r="U124" s="44">
        <f t="shared" si="5"/>
        <v>-100</v>
      </c>
      <c r="V124" s="44" t="str">
        <f>IF(Table13232[[#This Row],[Date]]&lt;$V$4,"","Live")</f>
        <v/>
      </c>
      <c r="W124" s="44" t="str">
        <f>TEXT(Table13232[[#This Row],[Date]],"DDD")</f>
        <v>Sat</v>
      </c>
      <c r="X124" s="44" t="str">
        <f>PROPER(TRIM(Table13232[[#This Row],[Horse]]))</f>
        <v>Name Dropper</v>
      </c>
      <c r="Y124" s="164">
        <f>Table13232[[#This Row],[Time]]</f>
        <v>0.62847222222222221</v>
      </c>
      <c r="Z124" s="164" t="str">
        <f>LEFT(Table13232[[#This Row],[Track]],3)</f>
        <v>Fle</v>
      </c>
      <c r="AA124" s="164" t="str">
        <f>Table13232[[#This Row],[Algo]]&amp;" "&amp;Table13232[[#This Row],[Nat and Combo Bet]]</f>
        <v>E-C  100</v>
      </c>
      <c r="AB124" s="170">
        <f>Table13232[[#This Row],[AM Odds]]</f>
        <v>0</v>
      </c>
      <c r="AC124" s="165">
        <f>Table13232[[#This Row],[Race]]</f>
        <v>6</v>
      </c>
      <c r="AD124" s="165">
        <f>Table13232[[#This Row],[TAB]]</f>
        <v>5</v>
      </c>
      <c r="AE124" s="166" t="str">
        <f>Table13232[[#This Row],[Horse]]</f>
        <v>Name Dropper</v>
      </c>
      <c r="AF124" s="169">
        <f>IF(Table13232[[#This Row],[Dual Listing]]&lt;&gt;1,"",Table13232[[#This Row],[Nat and Combo Bet]])</f>
        <v>100</v>
      </c>
    </row>
    <row r="125" spans="1:32" x14ac:dyDescent="0.25">
      <c r="A125" s="42">
        <v>45717</v>
      </c>
      <c r="B125" s="43">
        <v>0.64236111111111116</v>
      </c>
      <c r="C125" s="43" t="s">
        <v>13</v>
      </c>
      <c r="D125" s="46"/>
      <c r="E125" s="44">
        <v>6</v>
      </c>
      <c r="F125" s="44">
        <v>1</v>
      </c>
      <c r="G125" s="45" t="s">
        <v>97</v>
      </c>
      <c r="H125" s="45" t="s">
        <v>21</v>
      </c>
      <c r="I125" s="46">
        <v>2.0499999999999998</v>
      </c>
      <c r="J125" s="206" t="s">
        <v>664</v>
      </c>
      <c r="K125" s="44" t="str">
        <f>VLOOKUP(Table13232[[#This Row],[Track]],$C$915:$E$968,2,FALSE)</f>
        <v>NSW</v>
      </c>
      <c r="L125" s="48">
        <v>100</v>
      </c>
      <c r="M125" s="44">
        <f>IF(Table13232[[#This Row],[Fin]]&lt;&gt;"1st","",Table13232[[#This Row],[Div]]*Table13232[[#This Row],[Lev Bet]])</f>
        <v>204.99999999999997</v>
      </c>
      <c r="N125" s="44">
        <f>IF(Table13232[[#This Row],[Lev Ret]]="",Table13232[[#This Row],[Lev Bet]]*-1,M125-L125)</f>
        <v>104.99999999999997</v>
      </c>
      <c r="O125" s="205">
        <v>150</v>
      </c>
      <c r="P125" s="205">
        <f>IF(Table13232[[#This Row],[Fin]]&lt;&gt;"1st","",Table13232[[#This Row],[Div]]*Table13232[[#This Row],[Nat and Combo Bet]])</f>
        <v>307.5</v>
      </c>
      <c r="Q125" s="205">
        <f>IF(Table13232[[#This Row],[Lev Ret]]="",Table13232[[#This Row],[Nat and Combo Bet]]*-1,P125-O125)</f>
        <v>157.5</v>
      </c>
      <c r="R125" s="44">
        <f t="shared" si="3"/>
        <v>1</v>
      </c>
      <c r="S125" s="44">
        <f>IF(AND(R124=2,R125=1),"",IF(R125=2,(O125+O126)/2,IF(Table13232[[#This Row],[Dual Listing]]=1,Table13232[[#This Row],[Nat and Combo Bet]],11)))</f>
        <v>150</v>
      </c>
      <c r="T125" s="44">
        <f t="shared" si="4"/>
        <v>307.5</v>
      </c>
      <c r="U125" s="44">
        <f t="shared" si="5"/>
        <v>157.5</v>
      </c>
      <c r="V125" s="44" t="str">
        <f>IF(Table13232[[#This Row],[Date]]&lt;$V$4,"","Live")</f>
        <v/>
      </c>
      <c r="W125" s="44" t="str">
        <f>TEXT(Table13232[[#This Row],[Date]],"DDD")</f>
        <v>Sat</v>
      </c>
      <c r="X125" s="44" t="str">
        <f>PROPER(TRIM(Table13232[[#This Row],[Horse]]))</f>
        <v>Amelias Jewel</v>
      </c>
      <c r="Y125" s="164">
        <f>Table13232[[#This Row],[Time]]</f>
        <v>0.64236111111111116</v>
      </c>
      <c r="Z125" s="164" t="str">
        <f>LEFT(Table13232[[#This Row],[Track]],3)</f>
        <v>Ran</v>
      </c>
      <c r="AA125" s="164" t="str">
        <f>Table13232[[#This Row],[Algo]]&amp;" "&amp;Table13232[[#This Row],[Nat and Combo Bet]]</f>
        <v>Nat 150</v>
      </c>
      <c r="AB125" s="170">
        <f>Table13232[[#This Row],[AM Odds]]</f>
        <v>0</v>
      </c>
      <c r="AC125" s="165">
        <f>Table13232[[#This Row],[Race]]</f>
        <v>6</v>
      </c>
      <c r="AD125" s="165">
        <f>Table13232[[#This Row],[TAB]]</f>
        <v>1</v>
      </c>
      <c r="AE125" s="166" t="str">
        <f>Table13232[[#This Row],[Horse]]</f>
        <v>Amelias Jewel</v>
      </c>
      <c r="AF125" s="169">
        <f>IF(Table13232[[#This Row],[Dual Listing]]&lt;&gt;1,"",Table13232[[#This Row],[Nat and Combo Bet]])</f>
        <v>150</v>
      </c>
    </row>
    <row r="126" spans="1:32" x14ac:dyDescent="0.25">
      <c r="A126" s="42">
        <v>45717</v>
      </c>
      <c r="B126" s="43">
        <v>0.64722222222222225</v>
      </c>
      <c r="C126" s="43" t="s">
        <v>12</v>
      </c>
      <c r="D126" s="46"/>
      <c r="E126" s="44">
        <v>5</v>
      </c>
      <c r="F126" s="44">
        <v>2</v>
      </c>
      <c r="G126" s="45" t="s">
        <v>98</v>
      </c>
      <c r="H126" s="45" t="s">
        <v>23</v>
      </c>
      <c r="I126" s="46"/>
      <c r="J126" s="206" t="s">
        <v>664</v>
      </c>
      <c r="K126" s="44" t="str">
        <f>VLOOKUP(Table13232[[#This Row],[Track]],$C$915:$E$968,2,FALSE)</f>
        <v>Qld</v>
      </c>
      <c r="L126" s="48">
        <v>100</v>
      </c>
      <c r="M126" s="44" t="str">
        <f>IF(Table13232[[#This Row],[Fin]]&lt;&gt;"1st","",Table13232[[#This Row],[Div]]*Table13232[[#This Row],[Lev Bet]])</f>
        <v/>
      </c>
      <c r="N126" s="44">
        <f>IF(Table13232[[#This Row],[Lev Ret]]="",Table13232[[#This Row],[Lev Bet]]*-1,M126-L126)</f>
        <v>-100</v>
      </c>
      <c r="O126" s="205">
        <v>100</v>
      </c>
      <c r="P126" s="205" t="str">
        <f>IF(Table13232[[#This Row],[Fin]]&lt;&gt;"1st","",Table13232[[#This Row],[Div]]*Table13232[[#This Row],[Nat and Combo Bet]])</f>
        <v/>
      </c>
      <c r="Q126" s="205">
        <f>IF(Table13232[[#This Row],[Lev Ret]]="",Table13232[[#This Row],[Nat and Combo Bet]]*-1,P126-O126)</f>
        <v>-100</v>
      </c>
      <c r="R126" s="44">
        <f t="shared" si="3"/>
        <v>1</v>
      </c>
      <c r="S126" s="44">
        <f>IF(AND(R125=2,R126=1),"",IF(R126=2,(O126+O127)/2,IF(Table13232[[#This Row],[Dual Listing]]=1,Table13232[[#This Row],[Nat and Combo Bet]],11)))</f>
        <v>100</v>
      </c>
      <c r="T126" s="44" t="str">
        <f t="shared" si="4"/>
        <v/>
      </c>
      <c r="U126" s="44">
        <f t="shared" si="5"/>
        <v>-100</v>
      </c>
      <c r="V126" s="44" t="str">
        <f>IF(Table13232[[#This Row],[Date]]&lt;$V$4,"","Live")</f>
        <v/>
      </c>
      <c r="W126" s="44" t="str">
        <f>TEXT(Table13232[[#This Row],[Date]],"DDD")</f>
        <v>Sat</v>
      </c>
      <c r="X126" s="44" t="str">
        <f>PROPER(TRIM(Table13232[[#This Row],[Horse]]))</f>
        <v>El Jasor</v>
      </c>
      <c r="Y126" s="164">
        <f>Table13232[[#This Row],[Time]]</f>
        <v>0.64722222222222225</v>
      </c>
      <c r="Z126" s="164" t="str">
        <f>LEFT(Table13232[[#This Row],[Track]],3)</f>
        <v>Eag</v>
      </c>
      <c r="AA126" s="164" t="str">
        <f>Table13232[[#This Row],[Algo]]&amp;" "&amp;Table13232[[#This Row],[Nat and Combo Bet]]</f>
        <v>Nat 100</v>
      </c>
      <c r="AB126" s="170">
        <f>Table13232[[#This Row],[AM Odds]]</f>
        <v>0</v>
      </c>
      <c r="AC126" s="165">
        <f>Table13232[[#This Row],[Race]]</f>
        <v>5</v>
      </c>
      <c r="AD126" s="165">
        <f>Table13232[[#This Row],[TAB]]</f>
        <v>2</v>
      </c>
      <c r="AE126" s="166" t="str">
        <f>Table13232[[#This Row],[Horse]]</f>
        <v>El Jasor</v>
      </c>
      <c r="AF126" s="169">
        <f>IF(Table13232[[#This Row],[Dual Listing]]&lt;&gt;1,"",Table13232[[#This Row],[Nat and Combo Bet]])</f>
        <v>100</v>
      </c>
    </row>
    <row r="127" spans="1:32" x14ac:dyDescent="0.25">
      <c r="A127" s="42">
        <v>45717</v>
      </c>
      <c r="B127" s="43">
        <v>0.65277777777777779</v>
      </c>
      <c r="C127" s="43" t="s">
        <v>10</v>
      </c>
      <c r="D127" s="46"/>
      <c r="E127" s="44">
        <v>7</v>
      </c>
      <c r="F127" s="44">
        <v>10</v>
      </c>
      <c r="G127" s="45" t="s">
        <v>99</v>
      </c>
      <c r="H127" s="45"/>
      <c r="I127" s="46"/>
      <c r="J127" s="206" t="s">
        <v>665</v>
      </c>
      <c r="K127" s="44" t="str">
        <f>VLOOKUP(Table13232[[#This Row],[Track]],$C$915:$E$968,2,FALSE)</f>
        <v>Vic</v>
      </c>
      <c r="L127" s="48">
        <v>100</v>
      </c>
      <c r="M127" s="44" t="str">
        <f>IF(Table13232[[#This Row],[Fin]]&lt;&gt;"1st","",Table13232[[#This Row],[Div]]*Table13232[[#This Row],[Lev Bet]])</f>
        <v/>
      </c>
      <c r="N127" s="44">
        <f>IF(Table13232[[#This Row],[Lev Ret]]="",Table13232[[#This Row],[Lev Bet]]*-1,M127-L127)</f>
        <v>-100</v>
      </c>
      <c r="O127" s="205">
        <v>160</v>
      </c>
      <c r="P127" s="205" t="str">
        <f>IF(Table13232[[#This Row],[Fin]]&lt;&gt;"1st","",Table13232[[#This Row],[Div]]*Table13232[[#This Row],[Nat and Combo Bet]])</f>
        <v/>
      </c>
      <c r="Q127" s="205">
        <f>IF(Table13232[[#This Row],[Lev Ret]]="",Table13232[[#This Row],[Nat and Combo Bet]]*-1,P127-O127)</f>
        <v>-160</v>
      </c>
      <c r="R127" s="44">
        <f t="shared" si="3"/>
        <v>1</v>
      </c>
      <c r="S127" s="44">
        <f>IF(AND(R126=2,R127=1),"",IF(R127=2,(O127+O128)/2,IF(Table13232[[#This Row],[Dual Listing]]=1,Table13232[[#This Row],[Nat and Combo Bet]],11)))</f>
        <v>160</v>
      </c>
      <c r="T127" s="44" t="str">
        <f t="shared" si="4"/>
        <v/>
      </c>
      <c r="U127" s="44">
        <f t="shared" si="5"/>
        <v>-160</v>
      </c>
      <c r="V127" s="44" t="str">
        <f>IF(Table13232[[#This Row],[Date]]&lt;$V$4,"","Live")</f>
        <v/>
      </c>
      <c r="W127" s="44" t="str">
        <f>TEXT(Table13232[[#This Row],[Date]],"DDD")</f>
        <v>Sat</v>
      </c>
      <c r="X127" s="44" t="str">
        <f>PROPER(TRIM(Table13232[[#This Row],[Horse]]))</f>
        <v>Place Du Carrousel</v>
      </c>
      <c r="Y127" s="164">
        <f>Table13232[[#This Row],[Time]]</f>
        <v>0.65277777777777779</v>
      </c>
      <c r="Z127" s="164" t="str">
        <f>LEFT(Table13232[[#This Row],[Track]],3)</f>
        <v>Fle</v>
      </c>
      <c r="AA127" s="164" t="str">
        <f>Table13232[[#This Row],[Algo]]&amp;" "&amp;Table13232[[#This Row],[Nat and Combo Bet]]</f>
        <v>E-C  160</v>
      </c>
      <c r="AB127" s="170">
        <f>Table13232[[#This Row],[AM Odds]]</f>
        <v>0</v>
      </c>
      <c r="AC127" s="165">
        <f>Table13232[[#This Row],[Race]]</f>
        <v>7</v>
      </c>
      <c r="AD127" s="165">
        <f>Table13232[[#This Row],[TAB]]</f>
        <v>10</v>
      </c>
      <c r="AE127" s="166" t="str">
        <f>Table13232[[#This Row],[Horse]]</f>
        <v>Place Du Carrousel</v>
      </c>
      <c r="AF127" s="169">
        <f>IF(Table13232[[#This Row],[Dual Listing]]&lt;&gt;1,"",Table13232[[#This Row],[Nat and Combo Bet]])</f>
        <v>160</v>
      </c>
    </row>
    <row r="128" spans="1:32" x14ac:dyDescent="0.25">
      <c r="A128" s="42">
        <v>45717</v>
      </c>
      <c r="B128" s="43">
        <v>0.65277777777777779</v>
      </c>
      <c r="C128" s="43" t="s">
        <v>10</v>
      </c>
      <c r="D128" s="46"/>
      <c r="E128" s="44">
        <v>7</v>
      </c>
      <c r="F128" s="44">
        <v>7</v>
      </c>
      <c r="G128" s="45" t="s">
        <v>386</v>
      </c>
      <c r="H128" s="45"/>
      <c r="I128" s="46"/>
      <c r="J128" s="206" t="s">
        <v>665</v>
      </c>
      <c r="K128" s="44" t="str">
        <f>VLOOKUP(Table13232[[#This Row],[Track]],$C$915:$E$968,2,FALSE)</f>
        <v>Vic</v>
      </c>
      <c r="L128" s="48">
        <v>100</v>
      </c>
      <c r="M128" s="44" t="str">
        <f>IF(Table13232[[#This Row],[Fin]]&lt;&gt;"1st","",Table13232[[#This Row],[Div]]*Table13232[[#This Row],[Lev Bet]])</f>
        <v/>
      </c>
      <c r="N128" s="44">
        <f>IF(Table13232[[#This Row],[Lev Ret]]="",Table13232[[#This Row],[Lev Bet]]*-1,M128-L128)</f>
        <v>-100</v>
      </c>
      <c r="O128" s="205">
        <v>100</v>
      </c>
      <c r="P128" s="205" t="str">
        <f>IF(Table13232[[#This Row],[Fin]]&lt;&gt;"1st","",Table13232[[#This Row],[Div]]*Table13232[[#This Row],[Nat and Combo Bet]])</f>
        <v/>
      </c>
      <c r="Q128" s="205">
        <f>IF(Table13232[[#This Row],[Lev Ret]]="",Table13232[[#This Row],[Nat and Combo Bet]]*-1,P128-O128)</f>
        <v>-100</v>
      </c>
      <c r="R128" s="44">
        <f t="shared" si="3"/>
        <v>1</v>
      </c>
      <c r="S128" s="44">
        <f>IF(AND(R127=2,R128=1),"",IF(R128=2,(O128+O129)/2,IF(Table13232[[#This Row],[Dual Listing]]=1,Table13232[[#This Row],[Nat and Combo Bet]],11)))</f>
        <v>100</v>
      </c>
      <c r="T128" s="44" t="str">
        <f t="shared" si="4"/>
        <v/>
      </c>
      <c r="U128" s="44">
        <f t="shared" si="5"/>
        <v>-100</v>
      </c>
      <c r="V128" s="44" t="str">
        <f>IF(Table13232[[#This Row],[Date]]&lt;$V$4,"","Live")</f>
        <v/>
      </c>
      <c r="W128" s="44" t="str">
        <f>TEXT(Table13232[[#This Row],[Date]],"DDD")</f>
        <v>Sat</v>
      </c>
      <c r="X128" s="44" t="str">
        <f>PROPER(TRIM(Table13232[[#This Row],[Horse]]))</f>
        <v>Steparty</v>
      </c>
      <c r="Y128" s="164">
        <f>Table13232[[#This Row],[Time]]</f>
        <v>0.65277777777777779</v>
      </c>
      <c r="Z128" s="164" t="str">
        <f>LEFT(Table13232[[#This Row],[Track]],3)</f>
        <v>Fle</v>
      </c>
      <c r="AA128" s="164" t="str">
        <f>Table13232[[#This Row],[Algo]]&amp;" "&amp;Table13232[[#This Row],[Nat and Combo Bet]]</f>
        <v>E-C  100</v>
      </c>
      <c r="AB128" s="170">
        <f>Table13232[[#This Row],[AM Odds]]</f>
        <v>0</v>
      </c>
      <c r="AC128" s="165">
        <f>Table13232[[#This Row],[Race]]</f>
        <v>7</v>
      </c>
      <c r="AD128" s="165">
        <f>Table13232[[#This Row],[TAB]]</f>
        <v>7</v>
      </c>
      <c r="AE128" s="166" t="str">
        <f>Table13232[[#This Row],[Horse]]</f>
        <v>Steparty</v>
      </c>
      <c r="AF128" s="169">
        <f>IF(Table13232[[#This Row],[Dual Listing]]&lt;&gt;1,"",Table13232[[#This Row],[Nat and Combo Bet]])</f>
        <v>100</v>
      </c>
    </row>
    <row r="129" spans="1:32" x14ac:dyDescent="0.25">
      <c r="A129" s="42">
        <v>45717</v>
      </c>
      <c r="B129" s="43">
        <v>0.66666666666666663</v>
      </c>
      <c r="C129" s="43" t="s">
        <v>13</v>
      </c>
      <c r="D129" s="46"/>
      <c r="E129" s="44">
        <v>7</v>
      </c>
      <c r="F129" s="44">
        <v>1</v>
      </c>
      <c r="G129" s="45" t="s">
        <v>100</v>
      </c>
      <c r="H129" s="45" t="s">
        <v>21</v>
      </c>
      <c r="I129" s="46">
        <v>1.35</v>
      </c>
      <c r="J129" s="206" t="s">
        <v>664</v>
      </c>
      <c r="K129" s="44" t="str">
        <f>VLOOKUP(Table13232[[#This Row],[Track]],$C$915:$E$968,2,FALSE)</f>
        <v>NSW</v>
      </c>
      <c r="L129" s="48">
        <v>100</v>
      </c>
      <c r="M129" s="44">
        <f>IF(Table13232[[#This Row],[Fin]]&lt;&gt;"1st","",Table13232[[#This Row],[Div]]*Table13232[[#This Row],[Lev Bet]])</f>
        <v>135</v>
      </c>
      <c r="N129" s="44">
        <f>IF(Table13232[[#This Row],[Lev Ret]]="",Table13232[[#This Row],[Lev Bet]]*-1,M129-L129)</f>
        <v>35</v>
      </c>
      <c r="O129" s="205">
        <v>150</v>
      </c>
      <c r="P129" s="205">
        <f>IF(Table13232[[#This Row],[Fin]]&lt;&gt;"1st","",Table13232[[#This Row],[Div]]*Table13232[[#This Row],[Nat and Combo Bet]])</f>
        <v>202.5</v>
      </c>
      <c r="Q129" s="205">
        <f>IF(Table13232[[#This Row],[Lev Ret]]="",Table13232[[#This Row],[Nat and Combo Bet]]*-1,P129-O129)</f>
        <v>52.5</v>
      </c>
      <c r="R129" s="44">
        <f t="shared" si="3"/>
        <v>1</v>
      </c>
      <c r="S129" s="44">
        <f>IF(AND(R128=2,R129=1),"",IF(R129=2,(O129+O130)/2,IF(Table13232[[#This Row],[Dual Listing]]=1,Table13232[[#This Row],[Nat and Combo Bet]],11)))</f>
        <v>150</v>
      </c>
      <c r="T129" s="44">
        <f t="shared" si="4"/>
        <v>202.5</v>
      </c>
      <c r="U129" s="44">
        <f t="shared" si="5"/>
        <v>52.5</v>
      </c>
      <c r="V129" s="44" t="str">
        <f>IF(Table13232[[#This Row],[Date]]&lt;$V$4,"","Live")</f>
        <v/>
      </c>
      <c r="W129" s="44" t="str">
        <f>TEXT(Table13232[[#This Row],[Date]],"DDD")</f>
        <v>Sat</v>
      </c>
      <c r="X129" s="44" t="str">
        <f>PROPER(TRIM(Table13232[[#This Row],[Horse]]))</f>
        <v>Lady Shenandoah</v>
      </c>
      <c r="Y129" s="164">
        <f>Table13232[[#This Row],[Time]]</f>
        <v>0.66666666666666663</v>
      </c>
      <c r="Z129" s="164" t="str">
        <f>LEFT(Table13232[[#This Row],[Track]],3)</f>
        <v>Ran</v>
      </c>
      <c r="AA129" s="164" t="str">
        <f>Table13232[[#This Row],[Algo]]&amp;" "&amp;Table13232[[#This Row],[Nat and Combo Bet]]</f>
        <v>Nat 150</v>
      </c>
      <c r="AB129" s="170">
        <f>Table13232[[#This Row],[AM Odds]]</f>
        <v>0</v>
      </c>
      <c r="AC129" s="165">
        <f>Table13232[[#This Row],[Race]]</f>
        <v>7</v>
      </c>
      <c r="AD129" s="165">
        <f>Table13232[[#This Row],[TAB]]</f>
        <v>1</v>
      </c>
      <c r="AE129" s="166" t="str">
        <f>Table13232[[#This Row],[Horse]]</f>
        <v>Lady Shenandoah</v>
      </c>
      <c r="AF129" s="169">
        <f>IF(Table13232[[#This Row],[Dual Listing]]&lt;&gt;1,"",Table13232[[#This Row],[Nat and Combo Bet]])</f>
        <v>150</v>
      </c>
    </row>
    <row r="130" spans="1:32" x14ac:dyDescent="0.25">
      <c r="A130" s="42">
        <v>45717</v>
      </c>
      <c r="B130" s="43">
        <v>0.67152777777777772</v>
      </c>
      <c r="C130" s="43" t="s">
        <v>12</v>
      </c>
      <c r="D130" s="46"/>
      <c r="E130" s="44">
        <v>6</v>
      </c>
      <c r="F130" s="44">
        <v>6</v>
      </c>
      <c r="G130" s="45" t="s">
        <v>101</v>
      </c>
      <c r="H130" s="45" t="s">
        <v>21</v>
      </c>
      <c r="I130" s="46">
        <v>3.1</v>
      </c>
      <c r="J130" s="206" t="s">
        <v>664</v>
      </c>
      <c r="K130" s="44" t="str">
        <f>VLOOKUP(Table13232[[#This Row],[Track]],$C$915:$E$968,2,FALSE)</f>
        <v>Qld</v>
      </c>
      <c r="L130" s="48">
        <v>100</v>
      </c>
      <c r="M130" s="44">
        <f>IF(Table13232[[#This Row],[Fin]]&lt;&gt;"1st","",Table13232[[#This Row],[Div]]*Table13232[[#This Row],[Lev Bet]])</f>
        <v>310</v>
      </c>
      <c r="N130" s="44">
        <f>IF(Table13232[[#This Row],[Lev Ret]]="",Table13232[[#This Row],[Lev Bet]]*-1,M130-L130)</f>
        <v>210</v>
      </c>
      <c r="O130" s="205">
        <v>100</v>
      </c>
      <c r="P130" s="205">
        <f>IF(Table13232[[#This Row],[Fin]]&lt;&gt;"1st","",Table13232[[#This Row],[Div]]*Table13232[[#This Row],[Nat and Combo Bet]])</f>
        <v>310</v>
      </c>
      <c r="Q130" s="205">
        <f>IF(Table13232[[#This Row],[Lev Ret]]="",Table13232[[#This Row],[Nat and Combo Bet]]*-1,P130-O130)</f>
        <v>210</v>
      </c>
      <c r="R130" s="44">
        <f t="shared" si="3"/>
        <v>1</v>
      </c>
      <c r="S130" s="44">
        <f>IF(AND(R129=2,R130=1),"",IF(R130=2,(O130+O131)/2,IF(Table13232[[#This Row],[Dual Listing]]=1,Table13232[[#This Row],[Nat and Combo Bet]],11)))</f>
        <v>100</v>
      </c>
      <c r="T130" s="44">
        <f t="shared" si="4"/>
        <v>310</v>
      </c>
      <c r="U130" s="44">
        <f t="shared" si="5"/>
        <v>210</v>
      </c>
      <c r="V130" s="44" t="str">
        <f>IF(Table13232[[#This Row],[Date]]&lt;$V$4,"","Live")</f>
        <v/>
      </c>
      <c r="W130" s="44" t="str">
        <f>TEXT(Table13232[[#This Row],[Date]],"DDD")</f>
        <v>Sat</v>
      </c>
      <c r="X130" s="44" t="str">
        <f>PROPER(TRIM(Table13232[[#This Row],[Horse]]))</f>
        <v>Set To Shine</v>
      </c>
      <c r="Y130" s="164">
        <f>Table13232[[#This Row],[Time]]</f>
        <v>0.67152777777777772</v>
      </c>
      <c r="Z130" s="164" t="str">
        <f>LEFT(Table13232[[#This Row],[Track]],3)</f>
        <v>Eag</v>
      </c>
      <c r="AA130" s="164" t="str">
        <f>Table13232[[#This Row],[Algo]]&amp;" "&amp;Table13232[[#This Row],[Nat and Combo Bet]]</f>
        <v>Nat 100</v>
      </c>
      <c r="AB130" s="170">
        <f>Table13232[[#This Row],[AM Odds]]</f>
        <v>0</v>
      </c>
      <c r="AC130" s="165">
        <f>Table13232[[#This Row],[Race]]</f>
        <v>6</v>
      </c>
      <c r="AD130" s="165">
        <f>Table13232[[#This Row],[TAB]]</f>
        <v>6</v>
      </c>
      <c r="AE130" s="166" t="str">
        <f>Table13232[[#This Row],[Horse]]</f>
        <v>Set To Shine</v>
      </c>
      <c r="AF130" s="169">
        <f>IF(Table13232[[#This Row],[Dual Listing]]&lt;&gt;1,"",Table13232[[#This Row],[Nat and Combo Bet]])</f>
        <v>100</v>
      </c>
    </row>
    <row r="131" spans="1:32" x14ac:dyDescent="0.25">
      <c r="A131" s="42">
        <v>45717</v>
      </c>
      <c r="B131" s="43">
        <v>0.67708333333333337</v>
      </c>
      <c r="C131" s="43" t="s">
        <v>10</v>
      </c>
      <c r="D131" s="46"/>
      <c r="E131" s="44">
        <v>8</v>
      </c>
      <c r="F131" s="44">
        <v>12</v>
      </c>
      <c r="G131" s="45" t="s">
        <v>102</v>
      </c>
      <c r="H131" s="45"/>
      <c r="I131" s="46"/>
      <c r="J131" s="206" t="s">
        <v>664</v>
      </c>
      <c r="K131" s="44" t="str">
        <f>VLOOKUP(Table13232[[#This Row],[Track]],$C$915:$E$968,2,FALSE)</f>
        <v>Vic</v>
      </c>
      <c r="L131" s="48">
        <v>100</v>
      </c>
      <c r="M131" s="44" t="str">
        <f>IF(Table13232[[#This Row],[Fin]]&lt;&gt;"1st","",Table13232[[#This Row],[Div]]*Table13232[[#This Row],[Lev Bet]])</f>
        <v/>
      </c>
      <c r="N131" s="44">
        <f>IF(Table13232[[#This Row],[Lev Ret]]="",Table13232[[#This Row],[Lev Bet]]*-1,M131-L131)</f>
        <v>-100</v>
      </c>
      <c r="O131" s="205">
        <v>100</v>
      </c>
      <c r="P131" s="205" t="str">
        <f>IF(Table13232[[#This Row],[Fin]]&lt;&gt;"1st","",Table13232[[#This Row],[Div]]*Table13232[[#This Row],[Nat and Combo Bet]])</f>
        <v/>
      </c>
      <c r="Q131" s="205">
        <f>IF(Table13232[[#This Row],[Lev Ret]]="",Table13232[[#This Row],[Nat and Combo Bet]]*-1,P131-O131)</f>
        <v>-100</v>
      </c>
      <c r="R131" s="44">
        <f t="shared" si="3"/>
        <v>1</v>
      </c>
      <c r="S131" s="44">
        <f>IF(AND(R130=2,R131=1),"",IF(R131=2,(O131+O132)/2,IF(Table13232[[#This Row],[Dual Listing]]=1,Table13232[[#This Row],[Nat and Combo Bet]],11)))</f>
        <v>100</v>
      </c>
      <c r="T131" s="44" t="str">
        <f t="shared" si="4"/>
        <v/>
      </c>
      <c r="U131" s="44">
        <f t="shared" si="5"/>
        <v>-100</v>
      </c>
      <c r="V131" s="44" t="str">
        <f>IF(Table13232[[#This Row],[Date]]&lt;$V$4,"","Live")</f>
        <v/>
      </c>
      <c r="W131" s="44" t="str">
        <f>TEXT(Table13232[[#This Row],[Date]],"DDD")</f>
        <v>Sat</v>
      </c>
      <c r="X131" s="44" t="str">
        <f>PROPER(TRIM(Table13232[[#This Row],[Horse]]))</f>
        <v>Sepals</v>
      </c>
      <c r="Y131" s="164">
        <f>Table13232[[#This Row],[Time]]</f>
        <v>0.67708333333333337</v>
      </c>
      <c r="Z131" s="164" t="str">
        <f>LEFT(Table13232[[#This Row],[Track]],3)</f>
        <v>Fle</v>
      </c>
      <c r="AA131" s="164" t="str">
        <f>Table13232[[#This Row],[Algo]]&amp;" "&amp;Table13232[[#This Row],[Nat and Combo Bet]]</f>
        <v>Nat 100</v>
      </c>
      <c r="AB131" s="170">
        <f>Table13232[[#This Row],[AM Odds]]</f>
        <v>0</v>
      </c>
      <c r="AC131" s="165">
        <f>Table13232[[#This Row],[Race]]</f>
        <v>8</v>
      </c>
      <c r="AD131" s="165">
        <f>Table13232[[#This Row],[TAB]]</f>
        <v>12</v>
      </c>
      <c r="AE131" s="166" t="str">
        <f>Table13232[[#This Row],[Horse]]</f>
        <v>Sepals</v>
      </c>
      <c r="AF131" s="169">
        <f>IF(Table13232[[#This Row],[Dual Listing]]&lt;&gt;1,"",Table13232[[#This Row],[Nat and Combo Bet]])</f>
        <v>100</v>
      </c>
    </row>
    <row r="132" spans="1:32" x14ac:dyDescent="0.25">
      <c r="A132" s="42">
        <v>45717</v>
      </c>
      <c r="B132" s="43">
        <v>0.69652777777777775</v>
      </c>
      <c r="C132" s="43" t="s">
        <v>12</v>
      </c>
      <c r="D132" s="46"/>
      <c r="E132" s="44">
        <v>7</v>
      </c>
      <c r="F132" s="44">
        <v>2</v>
      </c>
      <c r="G132" s="45" t="s">
        <v>103</v>
      </c>
      <c r="H132" s="45" t="s">
        <v>22</v>
      </c>
      <c r="I132" s="46"/>
      <c r="J132" s="206" t="s">
        <v>664</v>
      </c>
      <c r="K132" s="44" t="str">
        <f>VLOOKUP(Table13232[[#This Row],[Track]],$C$915:$E$968,2,FALSE)</f>
        <v>Qld</v>
      </c>
      <c r="L132" s="48">
        <v>100</v>
      </c>
      <c r="M132" s="44" t="str">
        <f>IF(Table13232[[#This Row],[Fin]]&lt;&gt;"1st","",Table13232[[#This Row],[Div]]*Table13232[[#This Row],[Lev Bet]])</f>
        <v/>
      </c>
      <c r="N132" s="44">
        <f>IF(Table13232[[#This Row],[Lev Ret]]="",Table13232[[#This Row],[Lev Bet]]*-1,M132-L132)</f>
        <v>-100</v>
      </c>
      <c r="O132" s="205">
        <v>100</v>
      </c>
      <c r="P132" s="205" t="str">
        <f>IF(Table13232[[#This Row],[Fin]]&lt;&gt;"1st","",Table13232[[#This Row],[Div]]*Table13232[[#This Row],[Nat and Combo Bet]])</f>
        <v/>
      </c>
      <c r="Q132" s="205">
        <f>IF(Table13232[[#This Row],[Lev Ret]]="",Table13232[[#This Row],[Nat and Combo Bet]]*-1,P132-O132)</f>
        <v>-100</v>
      </c>
      <c r="R132" s="44">
        <f t="shared" si="3"/>
        <v>1</v>
      </c>
      <c r="S132" s="44">
        <f>IF(AND(R131=2,R132=1),"",IF(R132=2,(O132+O133)/2,IF(Table13232[[#This Row],[Dual Listing]]=1,Table13232[[#This Row],[Nat and Combo Bet]],11)))</f>
        <v>100</v>
      </c>
      <c r="T132" s="44" t="str">
        <f t="shared" si="4"/>
        <v/>
      </c>
      <c r="U132" s="44">
        <f t="shared" si="5"/>
        <v>-100</v>
      </c>
      <c r="V132" s="44" t="str">
        <f>IF(Table13232[[#This Row],[Date]]&lt;$V$4,"","Live")</f>
        <v/>
      </c>
      <c r="W132" s="44" t="str">
        <f>TEXT(Table13232[[#This Row],[Date]],"DDD")</f>
        <v>Sat</v>
      </c>
      <c r="X132" s="44" t="str">
        <f>PROPER(TRIM(Table13232[[#This Row],[Horse]]))</f>
        <v>No Name Frank</v>
      </c>
      <c r="Y132" s="164">
        <f>Table13232[[#This Row],[Time]]</f>
        <v>0.69652777777777775</v>
      </c>
      <c r="Z132" s="164" t="str">
        <f>LEFT(Table13232[[#This Row],[Track]],3)</f>
        <v>Eag</v>
      </c>
      <c r="AA132" s="164" t="str">
        <f>Table13232[[#This Row],[Algo]]&amp;" "&amp;Table13232[[#This Row],[Nat and Combo Bet]]</f>
        <v>Nat 100</v>
      </c>
      <c r="AB132" s="170">
        <f>Table13232[[#This Row],[AM Odds]]</f>
        <v>0</v>
      </c>
      <c r="AC132" s="165">
        <f>Table13232[[#This Row],[Race]]</f>
        <v>7</v>
      </c>
      <c r="AD132" s="165">
        <f>Table13232[[#This Row],[TAB]]</f>
        <v>2</v>
      </c>
      <c r="AE132" s="166" t="str">
        <f>Table13232[[#This Row],[Horse]]</f>
        <v>No Name Frank</v>
      </c>
      <c r="AF132" s="169">
        <f>IF(Table13232[[#This Row],[Dual Listing]]&lt;&gt;1,"",Table13232[[#This Row],[Nat and Combo Bet]])</f>
        <v>100</v>
      </c>
    </row>
    <row r="133" spans="1:32" x14ac:dyDescent="0.25">
      <c r="A133" s="42">
        <v>45717</v>
      </c>
      <c r="B133" s="43">
        <v>0.71875</v>
      </c>
      <c r="C133" s="43" t="s">
        <v>13</v>
      </c>
      <c r="D133" s="46"/>
      <c r="E133" s="44">
        <v>9</v>
      </c>
      <c r="F133" s="44">
        <v>3</v>
      </c>
      <c r="G133" s="45" t="s">
        <v>387</v>
      </c>
      <c r="H133" s="45" t="s">
        <v>21</v>
      </c>
      <c r="I133" s="46">
        <v>4.2</v>
      </c>
      <c r="J133" s="206" t="s">
        <v>665</v>
      </c>
      <c r="K133" s="44" t="str">
        <f>VLOOKUP(Table13232[[#This Row],[Track]],$C$915:$E$968,2,FALSE)</f>
        <v>NSW</v>
      </c>
      <c r="L133" s="48">
        <v>100</v>
      </c>
      <c r="M133" s="44">
        <f>IF(Table13232[[#This Row],[Fin]]&lt;&gt;"1st","",Table13232[[#This Row],[Div]]*Table13232[[#This Row],[Lev Bet]])</f>
        <v>420</v>
      </c>
      <c r="N133" s="44">
        <f>IF(Table13232[[#This Row],[Lev Ret]]="",Table13232[[#This Row],[Lev Bet]]*-1,M133-L133)</f>
        <v>320</v>
      </c>
      <c r="O133" s="205">
        <v>150</v>
      </c>
      <c r="P133" s="205">
        <f>IF(Table13232[[#This Row],[Fin]]&lt;&gt;"1st","",Table13232[[#This Row],[Div]]*Table13232[[#This Row],[Nat and Combo Bet]])</f>
        <v>630</v>
      </c>
      <c r="Q133" s="205">
        <f>IF(Table13232[[#This Row],[Lev Ret]]="",Table13232[[#This Row],[Nat and Combo Bet]]*-1,P133-O133)</f>
        <v>480</v>
      </c>
      <c r="R133" s="44">
        <f t="shared" si="3"/>
        <v>1</v>
      </c>
      <c r="S133" s="44">
        <f>IF(AND(R132=2,R133=1),"",IF(R133=2,(O133+O134)/2,IF(Table13232[[#This Row],[Dual Listing]]=1,Table13232[[#This Row],[Nat and Combo Bet]],11)))</f>
        <v>150</v>
      </c>
      <c r="T133" s="44">
        <f t="shared" si="4"/>
        <v>630</v>
      </c>
      <c r="U133" s="44">
        <f t="shared" si="5"/>
        <v>480</v>
      </c>
      <c r="V133" s="44" t="str">
        <f>IF(Table13232[[#This Row],[Date]]&lt;$V$4,"","Live")</f>
        <v/>
      </c>
      <c r="W133" s="44" t="str">
        <f>TEXT(Table13232[[#This Row],[Date]],"DDD")</f>
        <v>Sat</v>
      </c>
      <c r="X133" s="44" t="str">
        <f>PROPER(TRIM(Table13232[[#This Row],[Horse]]))</f>
        <v>Iowna Merc</v>
      </c>
      <c r="Y133" s="164">
        <f>Table13232[[#This Row],[Time]]</f>
        <v>0.71875</v>
      </c>
      <c r="Z133" s="164" t="str">
        <f>LEFT(Table13232[[#This Row],[Track]],3)</f>
        <v>Ran</v>
      </c>
      <c r="AA133" s="164" t="str">
        <f>Table13232[[#This Row],[Algo]]&amp;" "&amp;Table13232[[#This Row],[Nat and Combo Bet]]</f>
        <v>E-C  150</v>
      </c>
      <c r="AB133" s="170">
        <f>Table13232[[#This Row],[AM Odds]]</f>
        <v>0</v>
      </c>
      <c r="AC133" s="165">
        <f>Table13232[[#This Row],[Race]]</f>
        <v>9</v>
      </c>
      <c r="AD133" s="165">
        <f>Table13232[[#This Row],[TAB]]</f>
        <v>3</v>
      </c>
      <c r="AE133" s="166" t="str">
        <f>Table13232[[#This Row],[Horse]]</f>
        <v>Iowna Merc</v>
      </c>
      <c r="AF133" s="169">
        <f>IF(Table13232[[#This Row],[Dual Listing]]&lt;&gt;1,"",Table13232[[#This Row],[Nat and Combo Bet]])</f>
        <v>150</v>
      </c>
    </row>
    <row r="134" spans="1:32" x14ac:dyDescent="0.25">
      <c r="A134" s="42">
        <v>45717</v>
      </c>
      <c r="B134" s="43">
        <v>0.72430555555555554</v>
      </c>
      <c r="C134" s="43" t="s">
        <v>12</v>
      </c>
      <c r="D134" s="46"/>
      <c r="E134" s="44">
        <v>8</v>
      </c>
      <c r="F134" s="44">
        <v>3</v>
      </c>
      <c r="G134" s="45" t="s">
        <v>104</v>
      </c>
      <c r="H134" s="45" t="s">
        <v>21</v>
      </c>
      <c r="I134" s="46">
        <v>4.4000000000000004</v>
      </c>
      <c r="J134" s="206" t="s">
        <v>664</v>
      </c>
      <c r="K134" s="44" t="str">
        <f>VLOOKUP(Table13232[[#This Row],[Track]],$C$915:$E$968,2,FALSE)</f>
        <v>Qld</v>
      </c>
      <c r="L134" s="48">
        <v>100</v>
      </c>
      <c r="M134" s="44">
        <f>IF(Table13232[[#This Row],[Fin]]&lt;&gt;"1st","",Table13232[[#This Row],[Div]]*Table13232[[#This Row],[Lev Bet]])</f>
        <v>440.00000000000006</v>
      </c>
      <c r="N134" s="44">
        <f>IF(Table13232[[#This Row],[Lev Ret]]="",Table13232[[#This Row],[Lev Bet]]*-1,M134-L134)</f>
        <v>340.00000000000006</v>
      </c>
      <c r="O134" s="205">
        <v>100</v>
      </c>
      <c r="P134" s="205">
        <f>IF(Table13232[[#This Row],[Fin]]&lt;&gt;"1st","",Table13232[[#This Row],[Div]]*Table13232[[#This Row],[Nat and Combo Bet]])</f>
        <v>440.00000000000006</v>
      </c>
      <c r="Q134" s="205">
        <f>IF(Table13232[[#This Row],[Lev Ret]]="",Table13232[[#This Row],[Nat and Combo Bet]]*-1,P134-O134)</f>
        <v>340.00000000000006</v>
      </c>
      <c r="R134" s="44">
        <f t="shared" si="3"/>
        <v>1</v>
      </c>
      <c r="S134" s="44">
        <f>IF(AND(R133=2,R134=1),"",IF(R134=2,(O134+O135)/2,IF(Table13232[[#This Row],[Dual Listing]]=1,Table13232[[#This Row],[Nat and Combo Bet]],11)))</f>
        <v>100</v>
      </c>
      <c r="T134" s="44">
        <f t="shared" si="4"/>
        <v>440.00000000000006</v>
      </c>
      <c r="U134" s="44">
        <f t="shared" si="5"/>
        <v>340.00000000000006</v>
      </c>
      <c r="V134" s="44" t="str">
        <f>IF(Table13232[[#This Row],[Date]]&lt;$V$4,"","Live")</f>
        <v/>
      </c>
      <c r="W134" s="44" t="str">
        <f>TEXT(Table13232[[#This Row],[Date]],"DDD")</f>
        <v>Sat</v>
      </c>
      <c r="X134" s="44" t="str">
        <f>PROPER(TRIM(Table13232[[#This Row],[Horse]]))</f>
        <v>Wanda Rox</v>
      </c>
      <c r="Y134" s="164">
        <f>Table13232[[#This Row],[Time]]</f>
        <v>0.72430555555555554</v>
      </c>
      <c r="Z134" s="164" t="str">
        <f>LEFT(Table13232[[#This Row],[Track]],3)</f>
        <v>Eag</v>
      </c>
      <c r="AA134" s="164" t="str">
        <f>Table13232[[#This Row],[Algo]]&amp;" "&amp;Table13232[[#This Row],[Nat and Combo Bet]]</f>
        <v>Nat 100</v>
      </c>
      <c r="AB134" s="170">
        <f>Table13232[[#This Row],[AM Odds]]</f>
        <v>0</v>
      </c>
      <c r="AC134" s="165">
        <f>Table13232[[#This Row],[Race]]</f>
        <v>8</v>
      </c>
      <c r="AD134" s="165">
        <f>Table13232[[#This Row],[TAB]]</f>
        <v>3</v>
      </c>
      <c r="AE134" s="166" t="str">
        <f>Table13232[[#This Row],[Horse]]</f>
        <v>Wanda Rox</v>
      </c>
      <c r="AF134" s="169">
        <f>IF(Table13232[[#This Row],[Dual Listing]]&lt;&gt;1,"",Table13232[[#This Row],[Nat and Combo Bet]])</f>
        <v>100</v>
      </c>
    </row>
    <row r="135" spans="1:32" x14ac:dyDescent="0.25">
      <c r="A135" s="42">
        <v>45717</v>
      </c>
      <c r="B135" s="43">
        <v>0.73263888888888884</v>
      </c>
      <c r="C135" s="43" t="s">
        <v>10</v>
      </c>
      <c r="D135" s="46"/>
      <c r="E135" s="44">
        <v>10</v>
      </c>
      <c r="F135" s="44">
        <v>15</v>
      </c>
      <c r="G135" s="45" t="s">
        <v>105</v>
      </c>
      <c r="H135" s="45"/>
      <c r="I135" s="46"/>
      <c r="J135" s="206" t="s">
        <v>664</v>
      </c>
      <c r="K135" s="44" t="str">
        <f>VLOOKUP(Table13232[[#This Row],[Track]],$C$915:$E$968,2,FALSE)</f>
        <v>Vic</v>
      </c>
      <c r="L135" s="48">
        <v>100</v>
      </c>
      <c r="M135" s="44" t="str">
        <f>IF(Table13232[[#This Row],[Fin]]&lt;&gt;"1st","",Table13232[[#This Row],[Div]]*Table13232[[#This Row],[Lev Bet]])</f>
        <v/>
      </c>
      <c r="N135" s="44">
        <f>IF(Table13232[[#This Row],[Lev Ret]]="",Table13232[[#This Row],[Lev Bet]]*-1,M135-L135)</f>
        <v>-100</v>
      </c>
      <c r="O135" s="205">
        <v>100</v>
      </c>
      <c r="P135" s="205" t="str">
        <f>IF(Table13232[[#This Row],[Fin]]&lt;&gt;"1st","",Table13232[[#This Row],[Div]]*Table13232[[#This Row],[Nat and Combo Bet]])</f>
        <v/>
      </c>
      <c r="Q135" s="205">
        <f>IF(Table13232[[#This Row],[Lev Ret]]="",Table13232[[#This Row],[Nat and Combo Bet]]*-1,P135-O135)</f>
        <v>-100</v>
      </c>
      <c r="R135" s="44">
        <f t="shared" ref="R135:R198" si="6">IF(AND(A136=A135,G136=G135),2,1)</f>
        <v>1</v>
      </c>
      <c r="S135" s="44">
        <f>IF(AND(R134=2,R135=1),"",IF(R135=2,(O135+O136)/2,IF(Table13232[[#This Row],[Dual Listing]]=1,Table13232[[#This Row],[Nat and Combo Bet]],11)))</f>
        <v>100</v>
      </c>
      <c r="T135" s="44" t="str">
        <f t="shared" ref="T135:T198" si="7">IF(S135="","",IF(P135="","",S135*I135))</f>
        <v/>
      </c>
      <c r="U135" s="44">
        <f t="shared" ref="U135:U198" si="8">IF(S135="","",IF(T135="",S135*-1,T135-S135))</f>
        <v>-100</v>
      </c>
      <c r="V135" s="44" t="str">
        <f>IF(Table13232[[#This Row],[Date]]&lt;$V$4,"","Live")</f>
        <v/>
      </c>
      <c r="W135" s="44" t="str">
        <f>TEXT(Table13232[[#This Row],[Date]],"DDD")</f>
        <v>Sat</v>
      </c>
      <c r="X135" s="44" t="str">
        <f>PROPER(TRIM(Table13232[[#This Row],[Horse]]))</f>
        <v>Arqana</v>
      </c>
      <c r="Y135" s="164">
        <f>Table13232[[#This Row],[Time]]</f>
        <v>0.73263888888888884</v>
      </c>
      <c r="Z135" s="164" t="str">
        <f>LEFT(Table13232[[#This Row],[Track]],3)</f>
        <v>Fle</v>
      </c>
      <c r="AA135" s="164" t="str">
        <f>Table13232[[#This Row],[Algo]]&amp;" "&amp;Table13232[[#This Row],[Nat and Combo Bet]]</f>
        <v>Nat 100</v>
      </c>
      <c r="AB135" s="170">
        <f>Table13232[[#This Row],[AM Odds]]</f>
        <v>0</v>
      </c>
      <c r="AC135" s="165">
        <f>Table13232[[#This Row],[Race]]</f>
        <v>10</v>
      </c>
      <c r="AD135" s="165">
        <f>Table13232[[#This Row],[TAB]]</f>
        <v>15</v>
      </c>
      <c r="AE135" s="166" t="str">
        <f>Table13232[[#This Row],[Horse]]</f>
        <v>Arqana</v>
      </c>
      <c r="AF135" s="169">
        <f>IF(Table13232[[#This Row],[Dual Listing]]&lt;&gt;1,"",Table13232[[#This Row],[Nat and Combo Bet]])</f>
        <v>100</v>
      </c>
    </row>
    <row r="136" spans="1:32" x14ac:dyDescent="0.25">
      <c r="A136" s="42">
        <v>45717</v>
      </c>
      <c r="B136" s="43">
        <v>0.73263888888888884</v>
      </c>
      <c r="C136" s="43" t="s">
        <v>10</v>
      </c>
      <c r="D136" s="46"/>
      <c r="E136" s="44">
        <v>10</v>
      </c>
      <c r="F136" s="44">
        <v>8</v>
      </c>
      <c r="G136" s="45" t="s">
        <v>388</v>
      </c>
      <c r="H136" s="45" t="s">
        <v>21</v>
      </c>
      <c r="I136" s="46">
        <v>5.5</v>
      </c>
      <c r="J136" s="206" t="s">
        <v>665</v>
      </c>
      <c r="K136" s="44" t="str">
        <f>VLOOKUP(Table13232[[#This Row],[Track]],$C$915:$E$968,2,FALSE)</f>
        <v>Vic</v>
      </c>
      <c r="L136" s="48">
        <v>100</v>
      </c>
      <c r="M136" s="44">
        <f>IF(Table13232[[#This Row],[Fin]]&lt;&gt;"1st","",Table13232[[#This Row],[Div]]*Table13232[[#This Row],[Lev Bet]])</f>
        <v>550</v>
      </c>
      <c r="N136" s="44">
        <f>IF(Table13232[[#This Row],[Lev Ret]]="",Table13232[[#This Row],[Lev Bet]]*-1,M136-L136)</f>
        <v>450</v>
      </c>
      <c r="O136" s="205">
        <v>150</v>
      </c>
      <c r="P136" s="205">
        <f>IF(Table13232[[#This Row],[Fin]]&lt;&gt;"1st","",Table13232[[#This Row],[Div]]*Table13232[[#This Row],[Nat and Combo Bet]])</f>
        <v>825</v>
      </c>
      <c r="Q136" s="205">
        <f>IF(Table13232[[#This Row],[Lev Ret]]="",Table13232[[#This Row],[Nat and Combo Bet]]*-1,P136-O136)</f>
        <v>675</v>
      </c>
      <c r="R136" s="44">
        <f t="shared" si="6"/>
        <v>1</v>
      </c>
      <c r="S136" s="44">
        <f>IF(AND(R135=2,R136=1),"",IF(R136=2,(O136+O137)/2,IF(Table13232[[#This Row],[Dual Listing]]=1,Table13232[[#This Row],[Nat and Combo Bet]],11)))</f>
        <v>150</v>
      </c>
      <c r="T136" s="44">
        <f t="shared" si="7"/>
        <v>825</v>
      </c>
      <c r="U136" s="44">
        <f t="shared" si="8"/>
        <v>675</v>
      </c>
      <c r="V136" s="44" t="str">
        <f>IF(Table13232[[#This Row],[Date]]&lt;$V$4,"","Live")</f>
        <v/>
      </c>
      <c r="W136" s="44" t="str">
        <f>TEXT(Table13232[[#This Row],[Date]],"DDD")</f>
        <v>Sat</v>
      </c>
      <c r="X136" s="44" t="str">
        <f>PROPER(TRIM(Table13232[[#This Row],[Horse]]))</f>
        <v>Verdad</v>
      </c>
      <c r="Y136" s="164">
        <f>Table13232[[#This Row],[Time]]</f>
        <v>0.73263888888888884</v>
      </c>
      <c r="Z136" s="164" t="str">
        <f>LEFT(Table13232[[#This Row],[Track]],3)</f>
        <v>Fle</v>
      </c>
      <c r="AA136" s="164" t="str">
        <f>Table13232[[#This Row],[Algo]]&amp;" "&amp;Table13232[[#This Row],[Nat and Combo Bet]]</f>
        <v>E-C  150</v>
      </c>
      <c r="AB136" s="170">
        <f>Table13232[[#This Row],[AM Odds]]</f>
        <v>0</v>
      </c>
      <c r="AC136" s="165">
        <f>Table13232[[#This Row],[Race]]</f>
        <v>10</v>
      </c>
      <c r="AD136" s="165">
        <f>Table13232[[#This Row],[TAB]]</f>
        <v>8</v>
      </c>
      <c r="AE136" s="166" t="str">
        <f>Table13232[[#This Row],[Horse]]</f>
        <v>Verdad</v>
      </c>
      <c r="AF136" s="169">
        <f>IF(Table13232[[#This Row],[Dual Listing]]&lt;&gt;1,"",Table13232[[#This Row],[Nat and Combo Bet]])</f>
        <v>150</v>
      </c>
    </row>
    <row r="137" spans="1:32" x14ac:dyDescent="0.25">
      <c r="A137" s="42">
        <v>45717</v>
      </c>
      <c r="B137" s="43">
        <v>0.74652777777777779</v>
      </c>
      <c r="C137" s="43" t="s">
        <v>13</v>
      </c>
      <c r="D137" s="46"/>
      <c r="E137" s="44">
        <v>10</v>
      </c>
      <c r="F137" s="44">
        <v>14</v>
      </c>
      <c r="G137" s="45" t="s">
        <v>363</v>
      </c>
      <c r="H137" s="45" t="s">
        <v>21</v>
      </c>
      <c r="I137" s="46">
        <v>3.4</v>
      </c>
      <c r="J137" s="206" t="s">
        <v>665</v>
      </c>
      <c r="K137" s="44" t="str">
        <f>VLOOKUP(Table13232[[#This Row],[Track]],$C$915:$E$968,2,FALSE)</f>
        <v>NSW</v>
      </c>
      <c r="L137" s="48">
        <v>100</v>
      </c>
      <c r="M137" s="44">
        <f>IF(Table13232[[#This Row],[Fin]]&lt;&gt;"1st","",Table13232[[#This Row],[Div]]*Table13232[[#This Row],[Lev Bet]])</f>
        <v>340</v>
      </c>
      <c r="N137" s="44">
        <f>IF(Table13232[[#This Row],[Lev Ret]]="",Table13232[[#This Row],[Lev Bet]]*-1,M137-L137)</f>
        <v>240</v>
      </c>
      <c r="O137" s="205">
        <v>200</v>
      </c>
      <c r="P137" s="205">
        <f>IF(Table13232[[#This Row],[Fin]]&lt;&gt;"1st","",Table13232[[#This Row],[Div]]*Table13232[[#This Row],[Nat and Combo Bet]])</f>
        <v>680</v>
      </c>
      <c r="Q137" s="205">
        <f>IF(Table13232[[#This Row],[Lev Ret]]="",Table13232[[#This Row],[Nat and Combo Bet]]*-1,P137-O137)</f>
        <v>480</v>
      </c>
      <c r="R137" s="44">
        <f t="shared" si="6"/>
        <v>1</v>
      </c>
      <c r="S137" s="44">
        <f>IF(AND(R136=2,R137=1),"",IF(R137=2,(O137+O138)/2,IF(Table13232[[#This Row],[Dual Listing]]=1,Table13232[[#This Row],[Nat and Combo Bet]],11)))</f>
        <v>200</v>
      </c>
      <c r="T137" s="44">
        <f t="shared" si="7"/>
        <v>680</v>
      </c>
      <c r="U137" s="44">
        <f t="shared" si="8"/>
        <v>480</v>
      </c>
      <c r="V137" s="44" t="str">
        <f>IF(Table13232[[#This Row],[Date]]&lt;$V$4,"","Live")</f>
        <v/>
      </c>
      <c r="W137" s="44" t="str">
        <f>TEXT(Table13232[[#This Row],[Date]],"DDD")</f>
        <v>Sat</v>
      </c>
      <c r="X137" s="44" t="str">
        <f>PROPER(TRIM(Table13232[[#This Row],[Horse]]))</f>
        <v>Kings Valley</v>
      </c>
      <c r="Y137" s="164">
        <f>Table13232[[#This Row],[Time]]</f>
        <v>0.74652777777777779</v>
      </c>
      <c r="Z137" s="164" t="str">
        <f>LEFT(Table13232[[#This Row],[Track]],3)</f>
        <v>Ran</v>
      </c>
      <c r="AA137" s="164" t="str">
        <f>Table13232[[#This Row],[Algo]]&amp;" "&amp;Table13232[[#This Row],[Nat and Combo Bet]]</f>
        <v>E-C  200</v>
      </c>
      <c r="AB137" s="170">
        <f>Table13232[[#This Row],[AM Odds]]</f>
        <v>0</v>
      </c>
      <c r="AC137" s="165">
        <f>Table13232[[#This Row],[Race]]</f>
        <v>10</v>
      </c>
      <c r="AD137" s="165">
        <f>Table13232[[#This Row],[TAB]]</f>
        <v>14</v>
      </c>
      <c r="AE137" s="166" t="str">
        <f>Table13232[[#This Row],[Horse]]</f>
        <v>Kings Valley</v>
      </c>
      <c r="AF137" s="169">
        <f>IF(Table13232[[#This Row],[Dual Listing]]&lt;&gt;1,"",Table13232[[#This Row],[Nat and Combo Bet]])</f>
        <v>200</v>
      </c>
    </row>
    <row r="138" spans="1:32" x14ac:dyDescent="0.25">
      <c r="A138" s="42">
        <v>45717</v>
      </c>
      <c r="B138" s="43">
        <v>0.75347222222222221</v>
      </c>
      <c r="C138" s="43" t="s">
        <v>12</v>
      </c>
      <c r="D138" s="46"/>
      <c r="E138" s="44">
        <v>9</v>
      </c>
      <c r="F138" s="44">
        <v>11</v>
      </c>
      <c r="G138" s="45" t="s">
        <v>106</v>
      </c>
      <c r="H138" s="45" t="s">
        <v>21</v>
      </c>
      <c r="I138" s="46">
        <v>2.6</v>
      </c>
      <c r="J138" s="206" t="s">
        <v>664</v>
      </c>
      <c r="K138" s="44" t="str">
        <f>VLOOKUP(Table13232[[#This Row],[Track]],$C$915:$E$968,2,FALSE)</f>
        <v>Qld</v>
      </c>
      <c r="L138" s="48">
        <v>100</v>
      </c>
      <c r="M138" s="44">
        <f>IF(Table13232[[#This Row],[Fin]]&lt;&gt;"1st","",Table13232[[#This Row],[Div]]*Table13232[[#This Row],[Lev Bet]])</f>
        <v>260</v>
      </c>
      <c r="N138" s="44">
        <f>IF(Table13232[[#This Row],[Lev Ret]]="",Table13232[[#This Row],[Lev Bet]]*-1,M138-L138)</f>
        <v>160</v>
      </c>
      <c r="O138" s="205">
        <v>100</v>
      </c>
      <c r="P138" s="205">
        <f>IF(Table13232[[#This Row],[Fin]]&lt;&gt;"1st","",Table13232[[#This Row],[Div]]*Table13232[[#This Row],[Nat and Combo Bet]])</f>
        <v>260</v>
      </c>
      <c r="Q138" s="205">
        <f>IF(Table13232[[#This Row],[Lev Ret]]="",Table13232[[#This Row],[Nat and Combo Bet]]*-1,P138-O138)</f>
        <v>160</v>
      </c>
      <c r="R138" s="44">
        <f t="shared" si="6"/>
        <v>1</v>
      </c>
      <c r="S138" s="44">
        <f>IF(AND(R137=2,R138=1),"",IF(R138=2,(O138+O139)/2,IF(Table13232[[#This Row],[Dual Listing]]=1,Table13232[[#This Row],[Nat and Combo Bet]],11)))</f>
        <v>100</v>
      </c>
      <c r="T138" s="44">
        <f t="shared" si="7"/>
        <v>260</v>
      </c>
      <c r="U138" s="44">
        <f t="shared" si="8"/>
        <v>160</v>
      </c>
      <c r="V138" s="44" t="str">
        <f>IF(Table13232[[#This Row],[Date]]&lt;$V$4,"","Live")</f>
        <v/>
      </c>
      <c r="W138" s="44" t="str">
        <f>TEXT(Table13232[[#This Row],[Date]],"DDD")</f>
        <v>Sat</v>
      </c>
      <c r="X138" s="44" t="str">
        <f>PROPER(TRIM(Table13232[[#This Row],[Horse]]))</f>
        <v>Termagant</v>
      </c>
      <c r="Y138" s="164">
        <f>Table13232[[#This Row],[Time]]</f>
        <v>0.75347222222222221</v>
      </c>
      <c r="Z138" s="164" t="str">
        <f>LEFT(Table13232[[#This Row],[Track]],3)</f>
        <v>Eag</v>
      </c>
      <c r="AA138" s="164" t="str">
        <f>Table13232[[#This Row],[Algo]]&amp;" "&amp;Table13232[[#This Row],[Nat and Combo Bet]]</f>
        <v>Nat 100</v>
      </c>
      <c r="AB138" s="170">
        <f>Table13232[[#This Row],[AM Odds]]</f>
        <v>0</v>
      </c>
      <c r="AC138" s="165">
        <f>Table13232[[#This Row],[Race]]</f>
        <v>9</v>
      </c>
      <c r="AD138" s="165">
        <f>Table13232[[#This Row],[TAB]]</f>
        <v>11</v>
      </c>
      <c r="AE138" s="166" t="str">
        <f>Table13232[[#This Row],[Horse]]</f>
        <v>Termagant</v>
      </c>
      <c r="AF138" s="169">
        <f>IF(Table13232[[#This Row],[Dual Listing]]&lt;&gt;1,"",Table13232[[#This Row],[Nat and Combo Bet]])</f>
        <v>100</v>
      </c>
    </row>
    <row r="139" spans="1:32" x14ac:dyDescent="0.25">
      <c r="A139" s="42">
        <v>45717</v>
      </c>
      <c r="B139" s="43">
        <v>0.77777777777777779</v>
      </c>
      <c r="C139" s="43" t="s">
        <v>12</v>
      </c>
      <c r="D139" s="46"/>
      <c r="E139" s="44">
        <v>10</v>
      </c>
      <c r="F139" s="44">
        <v>4</v>
      </c>
      <c r="G139" s="45" t="s">
        <v>107</v>
      </c>
      <c r="H139" s="45"/>
      <c r="I139" s="46"/>
      <c r="J139" s="206" t="s">
        <v>664</v>
      </c>
      <c r="K139" s="44" t="str">
        <f>VLOOKUP(Table13232[[#This Row],[Track]],$C$915:$E$968,2,FALSE)</f>
        <v>Qld</v>
      </c>
      <c r="L139" s="48">
        <v>100</v>
      </c>
      <c r="M139" s="44" t="str">
        <f>IF(Table13232[[#This Row],[Fin]]&lt;&gt;"1st","",Table13232[[#This Row],[Div]]*Table13232[[#This Row],[Lev Bet]])</f>
        <v/>
      </c>
      <c r="N139" s="44">
        <f>IF(Table13232[[#This Row],[Lev Ret]]="",Table13232[[#This Row],[Lev Bet]]*-1,M139-L139)</f>
        <v>-100</v>
      </c>
      <c r="O139" s="205">
        <v>100</v>
      </c>
      <c r="P139" s="205" t="str">
        <f>IF(Table13232[[#This Row],[Fin]]&lt;&gt;"1st","",Table13232[[#This Row],[Div]]*Table13232[[#This Row],[Nat and Combo Bet]])</f>
        <v/>
      </c>
      <c r="Q139" s="205">
        <f>IF(Table13232[[#This Row],[Lev Ret]]="",Table13232[[#This Row],[Nat and Combo Bet]]*-1,P139-O139)</f>
        <v>-100</v>
      </c>
      <c r="R139" s="44">
        <f t="shared" si="6"/>
        <v>1</v>
      </c>
      <c r="S139" s="44">
        <f>IF(AND(R138=2,R139=1),"",IF(R139=2,(O139+O140)/2,IF(Table13232[[#This Row],[Dual Listing]]=1,Table13232[[#This Row],[Nat and Combo Bet]],11)))</f>
        <v>100</v>
      </c>
      <c r="T139" s="44" t="str">
        <f t="shared" si="7"/>
        <v/>
      </c>
      <c r="U139" s="44">
        <f t="shared" si="8"/>
        <v>-100</v>
      </c>
      <c r="V139" s="44" t="str">
        <f>IF(Table13232[[#This Row],[Date]]&lt;$V$4,"","Live")</f>
        <v/>
      </c>
      <c r="W139" s="44" t="str">
        <f>TEXT(Table13232[[#This Row],[Date]],"DDD")</f>
        <v>Sat</v>
      </c>
      <c r="X139" s="44" t="str">
        <f>PROPER(TRIM(Table13232[[#This Row],[Horse]]))</f>
        <v>Cunnamulla Fella</v>
      </c>
      <c r="Y139" s="164">
        <f>Table13232[[#This Row],[Time]]</f>
        <v>0.77777777777777779</v>
      </c>
      <c r="Z139" s="164" t="str">
        <f>LEFT(Table13232[[#This Row],[Track]],3)</f>
        <v>Eag</v>
      </c>
      <c r="AA139" s="164" t="str">
        <f>Table13232[[#This Row],[Algo]]&amp;" "&amp;Table13232[[#This Row],[Nat and Combo Bet]]</f>
        <v>Nat 100</v>
      </c>
      <c r="AB139" s="170">
        <f>Table13232[[#This Row],[AM Odds]]</f>
        <v>0</v>
      </c>
      <c r="AC139" s="165">
        <f>Table13232[[#This Row],[Race]]</f>
        <v>10</v>
      </c>
      <c r="AD139" s="165">
        <f>Table13232[[#This Row],[TAB]]</f>
        <v>4</v>
      </c>
      <c r="AE139" s="166" t="str">
        <f>Table13232[[#This Row],[Horse]]</f>
        <v>Cunnamulla Fella</v>
      </c>
      <c r="AF139" s="169">
        <f>IF(Table13232[[#This Row],[Dual Listing]]&lt;&gt;1,"",Table13232[[#This Row],[Nat and Combo Bet]])</f>
        <v>100</v>
      </c>
    </row>
    <row r="140" spans="1:32" x14ac:dyDescent="0.25">
      <c r="A140" s="42">
        <v>45724</v>
      </c>
      <c r="B140" s="43">
        <v>0.50347222222222221</v>
      </c>
      <c r="C140" s="43" t="s">
        <v>10</v>
      </c>
      <c r="D140" s="46"/>
      <c r="E140" s="44">
        <v>1</v>
      </c>
      <c r="F140" s="44">
        <v>3</v>
      </c>
      <c r="G140" s="45" t="s">
        <v>109</v>
      </c>
      <c r="H140" s="45"/>
      <c r="I140" s="46"/>
      <c r="J140" s="206" t="s">
        <v>664</v>
      </c>
      <c r="K140" s="44" t="str">
        <f>VLOOKUP(Table13232[[#This Row],[Track]],$C$915:$E$968,2,FALSE)</f>
        <v>Vic</v>
      </c>
      <c r="L140" s="48">
        <v>100</v>
      </c>
      <c r="M140" s="44" t="str">
        <f>IF(Table13232[[#This Row],[Fin]]&lt;&gt;"1st","",Table13232[[#This Row],[Div]]*Table13232[[#This Row],[Lev Bet]])</f>
        <v/>
      </c>
      <c r="N140" s="44">
        <f>IF(Table13232[[#This Row],[Lev Ret]]="",Table13232[[#This Row],[Lev Bet]]*-1,M140-L140)</f>
        <v>-100</v>
      </c>
      <c r="O140" s="205">
        <v>150</v>
      </c>
      <c r="P140" s="205" t="str">
        <f>IF(Table13232[[#This Row],[Fin]]&lt;&gt;"1st","",Table13232[[#This Row],[Div]]*Table13232[[#This Row],[Nat and Combo Bet]])</f>
        <v/>
      </c>
      <c r="Q140" s="205">
        <f>IF(Table13232[[#This Row],[Lev Ret]]="",Table13232[[#This Row],[Nat and Combo Bet]]*-1,P140-O140)</f>
        <v>-150</v>
      </c>
      <c r="R140" s="44">
        <f t="shared" si="6"/>
        <v>1</v>
      </c>
      <c r="S140" s="44">
        <f>IF(AND(R139=2,R140=1),"",IF(R140=2,(O140+O141)/2,IF(Table13232[[#This Row],[Dual Listing]]=1,Table13232[[#This Row],[Nat and Combo Bet]],11)))</f>
        <v>150</v>
      </c>
      <c r="T140" s="44" t="str">
        <f t="shared" si="7"/>
        <v/>
      </c>
      <c r="U140" s="44">
        <f t="shared" si="8"/>
        <v>-150</v>
      </c>
      <c r="V140" s="44" t="str">
        <f>IF(Table13232[[#This Row],[Date]]&lt;$V$4,"","Live")</f>
        <v/>
      </c>
      <c r="W140" s="44" t="str">
        <f>TEXT(Table13232[[#This Row],[Date]],"DDD")</f>
        <v>Sat</v>
      </c>
      <c r="X140" s="44" t="str">
        <f>PROPER(TRIM(Table13232[[#This Row],[Horse]]))</f>
        <v>Interest Point</v>
      </c>
      <c r="Y140" s="164">
        <f>Table13232[[#This Row],[Time]]</f>
        <v>0.50347222222222221</v>
      </c>
      <c r="Z140" s="164" t="str">
        <f>LEFT(Table13232[[#This Row],[Track]],3)</f>
        <v>Fle</v>
      </c>
      <c r="AA140" s="164" t="str">
        <f>Table13232[[#This Row],[Algo]]&amp;" "&amp;Table13232[[#This Row],[Nat and Combo Bet]]</f>
        <v>Nat 150</v>
      </c>
      <c r="AB140" s="170">
        <f>Table13232[[#This Row],[AM Odds]]</f>
        <v>0</v>
      </c>
      <c r="AC140" s="165">
        <f>Table13232[[#This Row],[Race]]</f>
        <v>1</v>
      </c>
      <c r="AD140" s="165">
        <f>Table13232[[#This Row],[TAB]]</f>
        <v>3</v>
      </c>
      <c r="AE140" s="166" t="str">
        <f>Table13232[[#This Row],[Horse]]</f>
        <v>Interest Point</v>
      </c>
      <c r="AF140" s="169">
        <f>IF(Table13232[[#This Row],[Dual Listing]]&lt;&gt;1,"",Table13232[[#This Row],[Nat and Combo Bet]])</f>
        <v>150</v>
      </c>
    </row>
    <row r="141" spans="1:32" x14ac:dyDescent="0.25">
      <c r="A141" s="42">
        <v>45724</v>
      </c>
      <c r="B141" s="43">
        <v>0.51388888888888884</v>
      </c>
      <c r="C141" s="43" t="s">
        <v>13</v>
      </c>
      <c r="D141" s="46"/>
      <c r="E141" s="44">
        <v>1</v>
      </c>
      <c r="F141" s="44">
        <v>4</v>
      </c>
      <c r="G141" s="45" t="s">
        <v>382</v>
      </c>
      <c r="H141" s="45" t="s">
        <v>23</v>
      </c>
      <c r="I141" s="46"/>
      <c r="J141" s="206" t="s">
        <v>665</v>
      </c>
      <c r="K141" s="44" t="str">
        <f>VLOOKUP(Table13232[[#This Row],[Track]],$C$915:$E$968,2,FALSE)</f>
        <v>NSW</v>
      </c>
      <c r="L141" s="48">
        <v>100</v>
      </c>
      <c r="M141" s="44" t="str">
        <f>IF(Table13232[[#This Row],[Fin]]&lt;&gt;"1st","",Table13232[[#This Row],[Div]]*Table13232[[#This Row],[Lev Bet]])</f>
        <v/>
      </c>
      <c r="N141" s="44">
        <f>IF(Table13232[[#This Row],[Lev Ret]]="",Table13232[[#This Row],[Lev Bet]]*-1,M141-L141)</f>
        <v>-100</v>
      </c>
      <c r="O141" s="205">
        <v>100</v>
      </c>
      <c r="P141" s="205" t="str">
        <f>IF(Table13232[[#This Row],[Fin]]&lt;&gt;"1st","",Table13232[[#This Row],[Div]]*Table13232[[#This Row],[Nat and Combo Bet]])</f>
        <v/>
      </c>
      <c r="Q141" s="205">
        <f>IF(Table13232[[#This Row],[Lev Ret]]="",Table13232[[#This Row],[Nat and Combo Bet]]*-1,P141-O141)</f>
        <v>-100</v>
      </c>
      <c r="R141" s="44">
        <f t="shared" si="6"/>
        <v>1</v>
      </c>
      <c r="S141" s="44">
        <f>IF(AND(R140=2,R141=1),"",IF(R141=2,(O141+O142)/2,IF(Table13232[[#This Row],[Dual Listing]]=1,Table13232[[#This Row],[Nat and Combo Bet]],11)))</f>
        <v>100</v>
      </c>
      <c r="T141" s="44" t="str">
        <f t="shared" si="7"/>
        <v/>
      </c>
      <c r="U141" s="44">
        <f t="shared" si="8"/>
        <v>-100</v>
      </c>
      <c r="V141" s="44" t="str">
        <f>IF(Table13232[[#This Row],[Date]]&lt;$V$4,"","Live")</f>
        <v/>
      </c>
      <c r="W141" s="44" t="str">
        <f>TEXT(Table13232[[#This Row],[Date]],"DDD")</f>
        <v>Sat</v>
      </c>
      <c r="X141" s="44" t="str">
        <f>PROPER(TRIM(Table13232[[#This Row],[Horse]]))</f>
        <v>Rush Attack</v>
      </c>
      <c r="Y141" s="164">
        <f>Table13232[[#This Row],[Time]]</f>
        <v>0.51388888888888884</v>
      </c>
      <c r="Z141" s="164" t="str">
        <f>LEFT(Table13232[[#This Row],[Track]],3)</f>
        <v>Ran</v>
      </c>
      <c r="AA141" s="164" t="str">
        <f>Table13232[[#This Row],[Algo]]&amp;" "&amp;Table13232[[#This Row],[Nat and Combo Bet]]</f>
        <v>E-C  100</v>
      </c>
      <c r="AB141" s="170">
        <f>Table13232[[#This Row],[AM Odds]]</f>
        <v>0</v>
      </c>
      <c r="AC141" s="165">
        <f>Table13232[[#This Row],[Race]]</f>
        <v>1</v>
      </c>
      <c r="AD141" s="165">
        <f>Table13232[[#This Row],[TAB]]</f>
        <v>4</v>
      </c>
      <c r="AE141" s="166" t="str">
        <f>Table13232[[#This Row],[Horse]]</f>
        <v>Rush Attack</v>
      </c>
      <c r="AF141" s="169">
        <f>IF(Table13232[[#This Row],[Dual Listing]]&lt;&gt;1,"",Table13232[[#This Row],[Nat and Combo Bet]])</f>
        <v>100</v>
      </c>
    </row>
    <row r="142" spans="1:32" x14ac:dyDescent="0.25">
      <c r="A142" s="42">
        <v>45724</v>
      </c>
      <c r="B142" s="43">
        <v>0.54861111111111116</v>
      </c>
      <c r="C142" s="43" t="s">
        <v>10</v>
      </c>
      <c r="D142" s="46"/>
      <c r="E142" s="44">
        <v>3</v>
      </c>
      <c r="F142" s="44">
        <v>13</v>
      </c>
      <c r="G142" s="45" t="s">
        <v>111</v>
      </c>
      <c r="H142" s="45" t="s">
        <v>21</v>
      </c>
      <c r="I142" s="46">
        <v>4</v>
      </c>
      <c r="J142" s="206" t="s">
        <v>664</v>
      </c>
      <c r="K142" s="44" t="str">
        <f>VLOOKUP(Table13232[[#This Row],[Track]],$C$915:$E$968,2,FALSE)</f>
        <v>Vic</v>
      </c>
      <c r="L142" s="48">
        <v>100</v>
      </c>
      <c r="M142" s="44">
        <f>IF(Table13232[[#This Row],[Fin]]&lt;&gt;"1st","",Table13232[[#This Row],[Div]]*Table13232[[#This Row],[Lev Bet]])</f>
        <v>400</v>
      </c>
      <c r="N142" s="44">
        <f>IF(Table13232[[#This Row],[Lev Ret]]="",Table13232[[#This Row],[Lev Bet]]*-1,M142-L142)</f>
        <v>300</v>
      </c>
      <c r="O142" s="205">
        <v>100</v>
      </c>
      <c r="P142" s="205">
        <f>IF(Table13232[[#This Row],[Fin]]&lt;&gt;"1st","",Table13232[[#This Row],[Div]]*Table13232[[#This Row],[Nat and Combo Bet]])</f>
        <v>400</v>
      </c>
      <c r="Q142" s="205">
        <f>IF(Table13232[[#This Row],[Lev Ret]]="",Table13232[[#This Row],[Nat and Combo Bet]]*-1,P142-O142)</f>
        <v>300</v>
      </c>
      <c r="R142" s="44">
        <f t="shared" si="6"/>
        <v>1</v>
      </c>
      <c r="S142" s="44">
        <f>IF(AND(R141=2,R142=1),"",IF(R142=2,(O142+O143)/2,IF(Table13232[[#This Row],[Dual Listing]]=1,Table13232[[#This Row],[Nat and Combo Bet]],11)))</f>
        <v>100</v>
      </c>
      <c r="T142" s="44">
        <f t="shared" si="7"/>
        <v>400</v>
      </c>
      <c r="U142" s="44">
        <f t="shared" si="8"/>
        <v>300</v>
      </c>
      <c r="V142" s="44" t="str">
        <f>IF(Table13232[[#This Row],[Date]]&lt;$V$4,"","Live")</f>
        <v/>
      </c>
      <c r="W142" s="44" t="str">
        <f>TEXT(Table13232[[#This Row],[Date]],"DDD")</f>
        <v>Sat</v>
      </c>
      <c r="X142" s="44" t="str">
        <f>PROPER(TRIM(Table13232[[#This Row],[Horse]]))</f>
        <v>Mytemptation</v>
      </c>
      <c r="Y142" s="164">
        <f>Table13232[[#This Row],[Time]]</f>
        <v>0.54861111111111116</v>
      </c>
      <c r="Z142" s="164" t="str">
        <f>LEFT(Table13232[[#This Row],[Track]],3)</f>
        <v>Fle</v>
      </c>
      <c r="AA142" s="164" t="str">
        <f>Table13232[[#This Row],[Algo]]&amp;" "&amp;Table13232[[#This Row],[Nat and Combo Bet]]</f>
        <v>Nat 100</v>
      </c>
      <c r="AB142" s="170">
        <f>Table13232[[#This Row],[AM Odds]]</f>
        <v>0</v>
      </c>
      <c r="AC142" s="165">
        <f>Table13232[[#This Row],[Race]]</f>
        <v>3</v>
      </c>
      <c r="AD142" s="165">
        <f>Table13232[[#This Row],[TAB]]</f>
        <v>13</v>
      </c>
      <c r="AE142" s="166" t="str">
        <f>Table13232[[#This Row],[Horse]]</f>
        <v>Mytemptation</v>
      </c>
      <c r="AF142" s="169">
        <f>IF(Table13232[[#This Row],[Dual Listing]]&lt;&gt;1,"",Table13232[[#This Row],[Nat and Combo Bet]])</f>
        <v>100</v>
      </c>
    </row>
    <row r="143" spans="1:32" x14ac:dyDescent="0.25">
      <c r="A143" s="42">
        <v>45724</v>
      </c>
      <c r="B143" s="43">
        <v>0.57291666666666663</v>
      </c>
      <c r="C143" s="43" t="s">
        <v>10</v>
      </c>
      <c r="D143" s="46"/>
      <c r="E143" s="44">
        <v>4</v>
      </c>
      <c r="F143" s="44">
        <v>4</v>
      </c>
      <c r="G143" s="45" t="s">
        <v>364</v>
      </c>
      <c r="H143" s="45"/>
      <c r="I143" s="46"/>
      <c r="J143" s="206" t="s">
        <v>665</v>
      </c>
      <c r="K143" s="44" t="str">
        <f>VLOOKUP(Table13232[[#This Row],[Track]],$C$915:$E$968,2,FALSE)</f>
        <v>Vic</v>
      </c>
      <c r="L143" s="48">
        <v>100</v>
      </c>
      <c r="M143" s="44" t="str">
        <f>IF(Table13232[[#This Row],[Fin]]&lt;&gt;"1st","",Table13232[[#This Row],[Div]]*Table13232[[#This Row],[Lev Bet]])</f>
        <v/>
      </c>
      <c r="N143" s="44">
        <f>IF(Table13232[[#This Row],[Lev Ret]]="",Table13232[[#This Row],[Lev Bet]]*-1,M143-L143)</f>
        <v>-100</v>
      </c>
      <c r="O143" s="205">
        <v>50</v>
      </c>
      <c r="P143" s="205" t="str">
        <f>IF(Table13232[[#This Row],[Fin]]&lt;&gt;"1st","",Table13232[[#This Row],[Div]]*Table13232[[#This Row],[Nat and Combo Bet]])</f>
        <v/>
      </c>
      <c r="Q143" s="205">
        <f>IF(Table13232[[#This Row],[Lev Ret]]="",Table13232[[#This Row],[Nat and Combo Bet]]*-1,P143-O143)</f>
        <v>-50</v>
      </c>
      <c r="R143" s="44">
        <f t="shared" si="6"/>
        <v>1</v>
      </c>
      <c r="S143" s="44">
        <f>IF(AND(R142=2,R143=1),"",IF(R143=2,(O143+O144)/2,IF(Table13232[[#This Row],[Dual Listing]]=1,Table13232[[#This Row],[Nat and Combo Bet]],11)))</f>
        <v>50</v>
      </c>
      <c r="T143" s="44" t="str">
        <f t="shared" si="7"/>
        <v/>
      </c>
      <c r="U143" s="44">
        <f t="shared" si="8"/>
        <v>-50</v>
      </c>
      <c r="V143" s="44" t="str">
        <f>IF(Table13232[[#This Row],[Date]]&lt;$V$4,"","Live")</f>
        <v/>
      </c>
      <c r="W143" s="44" t="str">
        <f>TEXT(Table13232[[#This Row],[Date]],"DDD")</f>
        <v>Sat</v>
      </c>
      <c r="X143" s="44" t="str">
        <f>PROPER(TRIM(Table13232[[#This Row],[Horse]]))</f>
        <v>Aztec Ruler</v>
      </c>
      <c r="Y143" s="164">
        <f>Table13232[[#This Row],[Time]]</f>
        <v>0.57291666666666663</v>
      </c>
      <c r="Z143" s="164" t="str">
        <f>LEFT(Table13232[[#This Row],[Track]],3)</f>
        <v>Fle</v>
      </c>
      <c r="AA143" s="164" t="str">
        <f>Table13232[[#This Row],[Algo]]&amp;" "&amp;Table13232[[#This Row],[Nat and Combo Bet]]</f>
        <v>E-C  50</v>
      </c>
      <c r="AB143" s="170">
        <f>Table13232[[#This Row],[AM Odds]]</f>
        <v>0</v>
      </c>
      <c r="AC143" s="165">
        <f>Table13232[[#This Row],[Race]]</f>
        <v>4</v>
      </c>
      <c r="AD143" s="165">
        <f>Table13232[[#This Row],[TAB]]</f>
        <v>4</v>
      </c>
      <c r="AE143" s="166" t="str">
        <f>Table13232[[#This Row],[Horse]]</f>
        <v>Aztec Ruler</v>
      </c>
      <c r="AF143" s="169">
        <f>IF(Table13232[[#This Row],[Dual Listing]]&lt;&gt;1,"",Table13232[[#This Row],[Nat and Combo Bet]])</f>
        <v>50</v>
      </c>
    </row>
    <row r="144" spans="1:32" x14ac:dyDescent="0.25">
      <c r="A144" s="42">
        <v>45724</v>
      </c>
      <c r="B144" s="43">
        <v>0.57291666666666663</v>
      </c>
      <c r="C144" s="43" t="s">
        <v>10</v>
      </c>
      <c r="D144" s="46"/>
      <c r="E144" s="44">
        <v>4</v>
      </c>
      <c r="F144" s="44">
        <v>6</v>
      </c>
      <c r="G144" s="45" t="s">
        <v>375</v>
      </c>
      <c r="H144" s="45"/>
      <c r="I144" s="46"/>
      <c r="J144" s="206" t="s">
        <v>665</v>
      </c>
      <c r="K144" s="44" t="str">
        <f>VLOOKUP(Table13232[[#This Row],[Track]],$C$915:$E$968,2,FALSE)</f>
        <v>Vic</v>
      </c>
      <c r="L144" s="48">
        <v>100</v>
      </c>
      <c r="M144" s="44" t="str">
        <f>IF(Table13232[[#This Row],[Fin]]&lt;&gt;"1st","",Table13232[[#This Row],[Div]]*Table13232[[#This Row],[Lev Bet]])</f>
        <v/>
      </c>
      <c r="N144" s="44">
        <f>IF(Table13232[[#This Row],[Lev Ret]]="",Table13232[[#This Row],[Lev Bet]]*-1,M144-L144)</f>
        <v>-100</v>
      </c>
      <c r="O144" s="205">
        <v>150</v>
      </c>
      <c r="P144" s="205" t="str">
        <f>IF(Table13232[[#This Row],[Fin]]&lt;&gt;"1st","",Table13232[[#This Row],[Div]]*Table13232[[#This Row],[Nat and Combo Bet]])</f>
        <v/>
      </c>
      <c r="Q144" s="205">
        <f>IF(Table13232[[#This Row],[Lev Ret]]="",Table13232[[#This Row],[Nat and Combo Bet]]*-1,P144-O144)</f>
        <v>-150</v>
      </c>
      <c r="R144" s="44">
        <f t="shared" si="6"/>
        <v>1</v>
      </c>
      <c r="S144" s="44">
        <f>IF(AND(R143=2,R144=1),"",IF(R144=2,(O144+O145)/2,IF(Table13232[[#This Row],[Dual Listing]]=1,Table13232[[#This Row],[Nat and Combo Bet]],11)))</f>
        <v>150</v>
      </c>
      <c r="T144" s="44" t="str">
        <f t="shared" si="7"/>
        <v/>
      </c>
      <c r="U144" s="44">
        <f t="shared" si="8"/>
        <v>-150</v>
      </c>
      <c r="V144" s="44" t="str">
        <f>IF(Table13232[[#This Row],[Date]]&lt;$V$4,"","Live")</f>
        <v/>
      </c>
      <c r="W144" s="44" t="str">
        <f>TEXT(Table13232[[#This Row],[Date]],"DDD")</f>
        <v>Sat</v>
      </c>
      <c r="X144" s="44" t="str">
        <f>PROPER(TRIM(Table13232[[#This Row],[Horse]]))</f>
        <v>Fancify</v>
      </c>
      <c r="Y144" s="164">
        <f>Table13232[[#This Row],[Time]]</f>
        <v>0.57291666666666663</v>
      </c>
      <c r="Z144" s="164" t="str">
        <f>LEFT(Table13232[[#This Row],[Track]],3)</f>
        <v>Fle</v>
      </c>
      <c r="AA144" s="164" t="str">
        <f>Table13232[[#This Row],[Algo]]&amp;" "&amp;Table13232[[#This Row],[Nat and Combo Bet]]</f>
        <v>E-C  150</v>
      </c>
      <c r="AB144" s="170">
        <f>Table13232[[#This Row],[AM Odds]]</f>
        <v>0</v>
      </c>
      <c r="AC144" s="165">
        <f>Table13232[[#This Row],[Race]]</f>
        <v>4</v>
      </c>
      <c r="AD144" s="165">
        <f>Table13232[[#This Row],[TAB]]</f>
        <v>6</v>
      </c>
      <c r="AE144" s="166" t="str">
        <f>Table13232[[#This Row],[Horse]]</f>
        <v>Fancify</v>
      </c>
      <c r="AF144" s="169">
        <f>IF(Table13232[[#This Row],[Dual Listing]]&lt;&gt;1,"",Table13232[[#This Row],[Nat and Combo Bet]])</f>
        <v>150</v>
      </c>
    </row>
    <row r="145" spans="1:32" x14ac:dyDescent="0.25">
      <c r="A145" s="42">
        <v>45724</v>
      </c>
      <c r="B145" s="43">
        <v>0.62152777777777779</v>
      </c>
      <c r="C145" s="43" t="s">
        <v>10</v>
      </c>
      <c r="D145" s="46"/>
      <c r="E145" s="44">
        <v>6</v>
      </c>
      <c r="F145" s="44">
        <v>10</v>
      </c>
      <c r="G145" s="45" t="s">
        <v>39</v>
      </c>
      <c r="H145" s="45"/>
      <c r="I145" s="46"/>
      <c r="J145" s="206" t="s">
        <v>665</v>
      </c>
      <c r="K145" s="44" t="str">
        <f>VLOOKUP(Table13232[[#This Row],[Track]],$C$915:$E$968,2,FALSE)</f>
        <v>Vic</v>
      </c>
      <c r="L145" s="48">
        <v>100</v>
      </c>
      <c r="M145" s="44" t="str">
        <f>IF(Table13232[[#This Row],[Fin]]&lt;&gt;"1st","",Table13232[[#This Row],[Div]]*Table13232[[#This Row],[Lev Bet]])</f>
        <v/>
      </c>
      <c r="N145" s="44">
        <f>IF(Table13232[[#This Row],[Lev Ret]]="",Table13232[[#This Row],[Lev Bet]]*-1,M145-L145)</f>
        <v>-100</v>
      </c>
      <c r="O145" s="205">
        <v>50</v>
      </c>
      <c r="P145" s="205" t="str">
        <f>IF(Table13232[[#This Row],[Fin]]&lt;&gt;"1st","",Table13232[[#This Row],[Div]]*Table13232[[#This Row],[Nat and Combo Bet]])</f>
        <v/>
      </c>
      <c r="Q145" s="205">
        <f>IF(Table13232[[#This Row],[Lev Ret]]="",Table13232[[#This Row],[Nat and Combo Bet]]*-1,P145-O145)</f>
        <v>-50</v>
      </c>
      <c r="R145" s="44">
        <f t="shared" si="6"/>
        <v>1</v>
      </c>
      <c r="S145" s="44">
        <f>IF(AND(R144=2,R145=1),"",IF(R145=2,(O145+O146)/2,IF(Table13232[[#This Row],[Dual Listing]]=1,Table13232[[#This Row],[Nat and Combo Bet]],11)))</f>
        <v>50</v>
      </c>
      <c r="T145" s="44" t="str">
        <f t="shared" si="7"/>
        <v/>
      </c>
      <c r="U145" s="44">
        <f t="shared" si="8"/>
        <v>-50</v>
      </c>
      <c r="V145" s="44" t="str">
        <f>IF(Table13232[[#This Row],[Date]]&lt;$V$4,"","Live")</f>
        <v/>
      </c>
      <c r="W145" s="44" t="str">
        <f>TEXT(Table13232[[#This Row],[Date]],"DDD")</f>
        <v>Sat</v>
      </c>
      <c r="X145" s="44" t="str">
        <f>PROPER(TRIM(Table13232[[#This Row],[Horse]]))</f>
        <v>Aramco</v>
      </c>
      <c r="Y145" s="164">
        <f>Table13232[[#This Row],[Time]]</f>
        <v>0.62152777777777779</v>
      </c>
      <c r="Z145" s="164" t="str">
        <f>LEFT(Table13232[[#This Row],[Track]],3)</f>
        <v>Fle</v>
      </c>
      <c r="AA145" s="164" t="str">
        <f>Table13232[[#This Row],[Algo]]&amp;" "&amp;Table13232[[#This Row],[Nat and Combo Bet]]</f>
        <v>E-C  50</v>
      </c>
      <c r="AB145" s="170">
        <f>Table13232[[#This Row],[AM Odds]]</f>
        <v>0</v>
      </c>
      <c r="AC145" s="165">
        <f>Table13232[[#This Row],[Race]]</f>
        <v>6</v>
      </c>
      <c r="AD145" s="165">
        <f>Table13232[[#This Row],[TAB]]</f>
        <v>10</v>
      </c>
      <c r="AE145" s="166" t="str">
        <f>Table13232[[#This Row],[Horse]]</f>
        <v>Aramco</v>
      </c>
      <c r="AF145" s="169">
        <f>IF(Table13232[[#This Row],[Dual Listing]]&lt;&gt;1,"",Table13232[[#This Row],[Nat and Combo Bet]])</f>
        <v>50</v>
      </c>
    </row>
    <row r="146" spans="1:32" x14ac:dyDescent="0.25">
      <c r="A146" s="42">
        <v>45724</v>
      </c>
      <c r="B146" s="43">
        <v>0.62152777777777779</v>
      </c>
      <c r="C146" s="43" t="s">
        <v>10</v>
      </c>
      <c r="D146" s="46"/>
      <c r="E146" s="44">
        <v>6</v>
      </c>
      <c r="F146" s="44">
        <v>6</v>
      </c>
      <c r="G146" s="45" t="s">
        <v>389</v>
      </c>
      <c r="H146" s="45"/>
      <c r="I146" s="46"/>
      <c r="J146" s="206" t="s">
        <v>665</v>
      </c>
      <c r="K146" s="44" t="str">
        <f>VLOOKUP(Table13232[[#This Row],[Track]],$C$915:$E$968,2,FALSE)</f>
        <v>Vic</v>
      </c>
      <c r="L146" s="48">
        <v>100</v>
      </c>
      <c r="M146" s="44" t="str">
        <f>IF(Table13232[[#This Row],[Fin]]&lt;&gt;"1st","",Table13232[[#This Row],[Div]]*Table13232[[#This Row],[Lev Bet]])</f>
        <v/>
      </c>
      <c r="N146" s="44">
        <f>IF(Table13232[[#This Row],[Lev Ret]]="",Table13232[[#This Row],[Lev Bet]]*-1,M146-L146)</f>
        <v>-100</v>
      </c>
      <c r="O146" s="205">
        <v>50</v>
      </c>
      <c r="P146" s="205" t="str">
        <f>IF(Table13232[[#This Row],[Fin]]&lt;&gt;"1st","",Table13232[[#This Row],[Div]]*Table13232[[#This Row],[Nat and Combo Bet]])</f>
        <v/>
      </c>
      <c r="Q146" s="205">
        <f>IF(Table13232[[#This Row],[Lev Ret]]="",Table13232[[#This Row],[Nat and Combo Bet]]*-1,P146-O146)</f>
        <v>-50</v>
      </c>
      <c r="R146" s="44">
        <f t="shared" si="6"/>
        <v>1</v>
      </c>
      <c r="S146" s="44">
        <f>IF(AND(R145=2,R146=1),"",IF(R146=2,(O146+O147)/2,IF(Table13232[[#This Row],[Dual Listing]]=1,Table13232[[#This Row],[Nat and Combo Bet]],11)))</f>
        <v>50</v>
      </c>
      <c r="T146" s="44" t="str">
        <f t="shared" si="7"/>
        <v/>
      </c>
      <c r="U146" s="44">
        <f t="shared" si="8"/>
        <v>-50</v>
      </c>
      <c r="V146" s="44" t="str">
        <f>IF(Table13232[[#This Row],[Date]]&lt;$V$4,"","Live")</f>
        <v/>
      </c>
      <c r="W146" s="44" t="str">
        <f>TEXT(Table13232[[#This Row],[Date]],"DDD")</f>
        <v>Sat</v>
      </c>
      <c r="X146" s="44" t="str">
        <f>PROPER(TRIM(Table13232[[#This Row],[Horse]]))</f>
        <v>Young Werther</v>
      </c>
      <c r="Y146" s="164">
        <f>Table13232[[#This Row],[Time]]</f>
        <v>0.62152777777777779</v>
      </c>
      <c r="Z146" s="164" t="str">
        <f>LEFT(Table13232[[#This Row],[Track]],3)</f>
        <v>Fle</v>
      </c>
      <c r="AA146" s="164" t="str">
        <f>Table13232[[#This Row],[Algo]]&amp;" "&amp;Table13232[[#This Row],[Nat and Combo Bet]]</f>
        <v>E-C  50</v>
      </c>
      <c r="AB146" s="170">
        <f>Table13232[[#This Row],[AM Odds]]</f>
        <v>0</v>
      </c>
      <c r="AC146" s="165">
        <f>Table13232[[#This Row],[Race]]</f>
        <v>6</v>
      </c>
      <c r="AD146" s="165">
        <f>Table13232[[#This Row],[TAB]]</f>
        <v>6</v>
      </c>
      <c r="AE146" s="166" t="str">
        <f>Table13232[[#This Row],[Horse]]</f>
        <v>Young Werther</v>
      </c>
      <c r="AF146" s="169">
        <f>IF(Table13232[[#This Row],[Dual Listing]]&lt;&gt;1,"",Table13232[[#This Row],[Nat and Combo Bet]])</f>
        <v>50</v>
      </c>
    </row>
    <row r="147" spans="1:32" x14ac:dyDescent="0.25">
      <c r="A147" s="42">
        <v>45724</v>
      </c>
      <c r="B147" s="43">
        <v>0.64583333333333337</v>
      </c>
      <c r="C147" s="43" t="s">
        <v>10</v>
      </c>
      <c r="D147" s="46"/>
      <c r="E147" s="44">
        <v>7</v>
      </c>
      <c r="F147" s="44">
        <v>1</v>
      </c>
      <c r="G147" s="45" t="s">
        <v>42</v>
      </c>
      <c r="H147" s="45" t="s">
        <v>23</v>
      </c>
      <c r="I147" s="46"/>
      <c r="J147" s="206" t="s">
        <v>665</v>
      </c>
      <c r="K147" s="44" t="str">
        <f>VLOOKUP(Table13232[[#This Row],[Track]],$C$915:$E$968,2,FALSE)</f>
        <v>Vic</v>
      </c>
      <c r="L147" s="48">
        <v>100</v>
      </c>
      <c r="M147" s="44" t="str">
        <f>IF(Table13232[[#This Row],[Fin]]&lt;&gt;"1st","",Table13232[[#This Row],[Div]]*Table13232[[#This Row],[Lev Bet]])</f>
        <v/>
      </c>
      <c r="N147" s="44">
        <f>IF(Table13232[[#This Row],[Lev Ret]]="",Table13232[[#This Row],[Lev Bet]]*-1,M147-L147)</f>
        <v>-100</v>
      </c>
      <c r="O147" s="205">
        <v>150</v>
      </c>
      <c r="P147" s="205" t="str">
        <f>IF(Table13232[[#This Row],[Fin]]&lt;&gt;"1st","",Table13232[[#This Row],[Div]]*Table13232[[#This Row],[Nat and Combo Bet]])</f>
        <v/>
      </c>
      <c r="Q147" s="205">
        <f>IF(Table13232[[#This Row],[Lev Ret]]="",Table13232[[#This Row],[Nat and Combo Bet]]*-1,P147-O147)</f>
        <v>-150</v>
      </c>
      <c r="R147" s="44">
        <f t="shared" si="6"/>
        <v>1</v>
      </c>
      <c r="S147" s="44">
        <f>IF(AND(R146=2,R147=1),"",IF(R147=2,(O147+O148)/2,IF(Table13232[[#This Row],[Dual Listing]]=1,Table13232[[#This Row],[Nat and Combo Bet]],11)))</f>
        <v>150</v>
      </c>
      <c r="T147" s="44" t="str">
        <f t="shared" si="7"/>
        <v/>
      </c>
      <c r="U147" s="44">
        <f t="shared" si="8"/>
        <v>-150</v>
      </c>
      <c r="V147" s="44" t="str">
        <f>IF(Table13232[[#This Row],[Date]]&lt;$V$4,"","Live")</f>
        <v/>
      </c>
      <c r="W147" s="44" t="str">
        <f>TEXT(Table13232[[#This Row],[Date]],"DDD")</f>
        <v>Sat</v>
      </c>
      <c r="X147" s="44" t="str">
        <f>PROPER(TRIM(Table13232[[#This Row],[Horse]]))</f>
        <v>Mr Brightside</v>
      </c>
      <c r="Y147" s="164">
        <f>Table13232[[#This Row],[Time]]</f>
        <v>0.64583333333333337</v>
      </c>
      <c r="Z147" s="164" t="str">
        <f>LEFT(Table13232[[#This Row],[Track]],3)</f>
        <v>Fle</v>
      </c>
      <c r="AA147" s="164" t="str">
        <f>Table13232[[#This Row],[Algo]]&amp;" "&amp;Table13232[[#This Row],[Nat and Combo Bet]]</f>
        <v>E-C  150</v>
      </c>
      <c r="AB147" s="170">
        <f>Table13232[[#This Row],[AM Odds]]</f>
        <v>0</v>
      </c>
      <c r="AC147" s="165">
        <f>Table13232[[#This Row],[Race]]</f>
        <v>7</v>
      </c>
      <c r="AD147" s="165">
        <f>Table13232[[#This Row],[TAB]]</f>
        <v>1</v>
      </c>
      <c r="AE147" s="166" t="str">
        <f>Table13232[[#This Row],[Horse]]</f>
        <v>Mr Brightside</v>
      </c>
      <c r="AF147" s="169">
        <f>IF(Table13232[[#This Row],[Dual Listing]]&lt;&gt;1,"",Table13232[[#This Row],[Nat and Combo Bet]])</f>
        <v>150</v>
      </c>
    </row>
    <row r="148" spans="1:32" x14ac:dyDescent="0.25">
      <c r="A148" s="42">
        <v>45724</v>
      </c>
      <c r="B148" s="43">
        <v>0.64583333333333337</v>
      </c>
      <c r="C148" s="43" t="s">
        <v>10</v>
      </c>
      <c r="D148" s="46"/>
      <c r="E148" s="44">
        <v>7</v>
      </c>
      <c r="F148" s="44">
        <v>2</v>
      </c>
      <c r="G148" s="45" t="s">
        <v>390</v>
      </c>
      <c r="H148" s="45" t="s">
        <v>21</v>
      </c>
      <c r="I148" s="46">
        <v>5.5</v>
      </c>
      <c r="J148" s="206" t="s">
        <v>665</v>
      </c>
      <c r="K148" s="44" t="str">
        <f>VLOOKUP(Table13232[[#This Row],[Track]],$C$915:$E$968,2,FALSE)</f>
        <v>Vic</v>
      </c>
      <c r="L148" s="48">
        <v>100</v>
      </c>
      <c r="M148" s="44">
        <f>IF(Table13232[[#This Row],[Fin]]&lt;&gt;"1st","",Table13232[[#This Row],[Div]]*Table13232[[#This Row],[Lev Bet]])</f>
        <v>550</v>
      </c>
      <c r="N148" s="44">
        <f>IF(Table13232[[#This Row],[Lev Ret]]="",Table13232[[#This Row],[Lev Bet]]*-1,M148-L148)</f>
        <v>450</v>
      </c>
      <c r="O148" s="205">
        <v>100</v>
      </c>
      <c r="P148" s="205">
        <f>IF(Table13232[[#This Row],[Fin]]&lt;&gt;"1st","",Table13232[[#This Row],[Div]]*Table13232[[#This Row],[Nat and Combo Bet]])</f>
        <v>550</v>
      </c>
      <c r="Q148" s="205">
        <f>IF(Table13232[[#This Row],[Lev Ret]]="",Table13232[[#This Row],[Nat and Combo Bet]]*-1,P148-O148)</f>
        <v>450</v>
      </c>
      <c r="R148" s="44">
        <f t="shared" si="6"/>
        <v>1</v>
      </c>
      <c r="S148" s="44">
        <f>IF(AND(R147=2,R148=1),"",IF(R148=2,(O148+O149)/2,IF(Table13232[[#This Row],[Dual Listing]]=1,Table13232[[#This Row],[Nat and Combo Bet]],11)))</f>
        <v>100</v>
      </c>
      <c r="T148" s="44">
        <f t="shared" si="7"/>
        <v>550</v>
      </c>
      <c r="U148" s="44">
        <f t="shared" si="8"/>
        <v>450</v>
      </c>
      <c r="V148" s="44" t="str">
        <f>IF(Table13232[[#This Row],[Date]]&lt;$V$4,"","Live")</f>
        <v/>
      </c>
      <c r="W148" s="44" t="str">
        <f>TEXT(Table13232[[#This Row],[Date]],"DDD")</f>
        <v>Sat</v>
      </c>
      <c r="X148" s="44" t="str">
        <f>PROPER(TRIM(Table13232[[#This Row],[Horse]]))</f>
        <v>Tom Kitten</v>
      </c>
      <c r="Y148" s="164">
        <f>Table13232[[#This Row],[Time]]</f>
        <v>0.64583333333333337</v>
      </c>
      <c r="Z148" s="164" t="str">
        <f>LEFT(Table13232[[#This Row],[Track]],3)</f>
        <v>Fle</v>
      </c>
      <c r="AA148" s="164" t="str">
        <f>Table13232[[#This Row],[Algo]]&amp;" "&amp;Table13232[[#This Row],[Nat and Combo Bet]]</f>
        <v>E-C  100</v>
      </c>
      <c r="AB148" s="170">
        <f>Table13232[[#This Row],[AM Odds]]</f>
        <v>0</v>
      </c>
      <c r="AC148" s="165">
        <f>Table13232[[#This Row],[Race]]</f>
        <v>7</v>
      </c>
      <c r="AD148" s="165">
        <f>Table13232[[#This Row],[TAB]]</f>
        <v>2</v>
      </c>
      <c r="AE148" s="166" t="str">
        <f>Table13232[[#This Row],[Horse]]</f>
        <v>Tom Kitten</v>
      </c>
      <c r="AF148" s="169">
        <f>IF(Table13232[[#This Row],[Dual Listing]]&lt;&gt;1,"",Table13232[[#This Row],[Nat and Combo Bet]])</f>
        <v>100</v>
      </c>
    </row>
    <row r="149" spans="1:32" x14ac:dyDescent="0.25">
      <c r="A149" s="42">
        <v>45724</v>
      </c>
      <c r="B149" s="43">
        <v>0.67361111111111116</v>
      </c>
      <c r="C149" s="43" t="s">
        <v>10</v>
      </c>
      <c r="D149" s="46"/>
      <c r="E149" s="44">
        <v>8</v>
      </c>
      <c r="F149" s="44">
        <v>1</v>
      </c>
      <c r="G149" s="45" t="s">
        <v>150</v>
      </c>
      <c r="H149" s="45" t="s">
        <v>21</v>
      </c>
      <c r="I149" s="46">
        <v>1.6</v>
      </c>
      <c r="J149" s="206" t="s">
        <v>665</v>
      </c>
      <c r="K149" s="44" t="str">
        <f>VLOOKUP(Table13232[[#This Row],[Track]],$C$915:$E$968,2,FALSE)</f>
        <v>Vic</v>
      </c>
      <c r="L149" s="48">
        <v>100</v>
      </c>
      <c r="M149" s="44">
        <f>IF(Table13232[[#This Row],[Fin]]&lt;&gt;"1st","",Table13232[[#This Row],[Div]]*Table13232[[#This Row],[Lev Bet]])</f>
        <v>160</v>
      </c>
      <c r="N149" s="44">
        <f>IF(Table13232[[#This Row],[Lev Ret]]="",Table13232[[#This Row],[Lev Bet]]*-1,M149-L149)</f>
        <v>60</v>
      </c>
      <c r="O149" s="205">
        <v>50</v>
      </c>
      <c r="P149" s="205">
        <f>IF(Table13232[[#This Row],[Fin]]&lt;&gt;"1st","",Table13232[[#This Row],[Div]]*Table13232[[#This Row],[Nat and Combo Bet]])</f>
        <v>80</v>
      </c>
      <c r="Q149" s="205">
        <f>IF(Table13232[[#This Row],[Lev Ret]]="",Table13232[[#This Row],[Nat and Combo Bet]]*-1,P149-O149)</f>
        <v>30</v>
      </c>
      <c r="R149" s="44">
        <f t="shared" si="6"/>
        <v>1</v>
      </c>
      <c r="S149" s="44">
        <f>IF(AND(R148=2,R149=1),"",IF(R149=2,(O149+O150)/2,IF(Table13232[[#This Row],[Dual Listing]]=1,Table13232[[#This Row],[Nat and Combo Bet]],11)))</f>
        <v>50</v>
      </c>
      <c r="T149" s="44">
        <f t="shared" si="7"/>
        <v>80</v>
      </c>
      <c r="U149" s="44">
        <f t="shared" si="8"/>
        <v>30</v>
      </c>
      <c r="V149" s="44" t="str">
        <f>IF(Table13232[[#This Row],[Date]]&lt;$V$4,"","Live")</f>
        <v/>
      </c>
      <c r="W149" s="44" t="str">
        <f>TEXT(Table13232[[#This Row],[Date]],"DDD")</f>
        <v>Sat</v>
      </c>
      <c r="X149" s="44" t="str">
        <f>PROPER(TRIM(Table13232[[#This Row],[Horse]]))</f>
        <v>Treasurethe Moment</v>
      </c>
      <c r="Y149" s="164">
        <f>Table13232[[#This Row],[Time]]</f>
        <v>0.67361111111111116</v>
      </c>
      <c r="Z149" s="164" t="str">
        <f>LEFT(Table13232[[#This Row],[Track]],3)</f>
        <v>Fle</v>
      </c>
      <c r="AA149" s="164" t="str">
        <f>Table13232[[#This Row],[Algo]]&amp;" "&amp;Table13232[[#This Row],[Nat and Combo Bet]]</f>
        <v>E-C  50</v>
      </c>
      <c r="AB149" s="170">
        <f>Table13232[[#This Row],[AM Odds]]</f>
        <v>0</v>
      </c>
      <c r="AC149" s="165">
        <f>Table13232[[#This Row],[Race]]</f>
        <v>8</v>
      </c>
      <c r="AD149" s="165">
        <f>Table13232[[#This Row],[TAB]]</f>
        <v>1</v>
      </c>
      <c r="AE149" s="166" t="str">
        <f>Table13232[[#This Row],[Horse]]</f>
        <v>Treasurethe Moment</v>
      </c>
      <c r="AF149" s="169">
        <f>IF(Table13232[[#This Row],[Dual Listing]]&lt;&gt;1,"",Table13232[[#This Row],[Nat and Combo Bet]])</f>
        <v>50</v>
      </c>
    </row>
    <row r="150" spans="1:32" x14ac:dyDescent="0.25">
      <c r="A150" s="42">
        <v>45724</v>
      </c>
      <c r="B150" s="43">
        <v>0.70138888888888884</v>
      </c>
      <c r="C150" s="43" t="s">
        <v>10</v>
      </c>
      <c r="D150" s="46"/>
      <c r="E150" s="44">
        <v>9</v>
      </c>
      <c r="F150" s="44">
        <v>12</v>
      </c>
      <c r="G150" s="45" t="s">
        <v>112</v>
      </c>
      <c r="H150" s="45" t="s">
        <v>23</v>
      </c>
      <c r="I150" s="46"/>
      <c r="J150" s="206" t="s">
        <v>664</v>
      </c>
      <c r="K150" s="44" t="str">
        <f>VLOOKUP(Table13232[[#This Row],[Track]],$C$915:$E$968,2,FALSE)</f>
        <v>Vic</v>
      </c>
      <c r="L150" s="48">
        <v>100</v>
      </c>
      <c r="M150" s="44" t="str">
        <f>IF(Table13232[[#This Row],[Fin]]&lt;&gt;"1st","",Table13232[[#This Row],[Div]]*Table13232[[#This Row],[Lev Bet]])</f>
        <v/>
      </c>
      <c r="N150" s="44">
        <f>IF(Table13232[[#This Row],[Lev Ret]]="",Table13232[[#This Row],[Lev Bet]]*-1,M150-L150)</f>
        <v>-100</v>
      </c>
      <c r="O150" s="205">
        <v>100</v>
      </c>
      <c r="P150" s="205" t="str">
        <f>IF(Table13232[[#This Row],[Fin]]&lt;&gt;"1st","",Table13232[[#This Row],[Div]]*Table13232[[#This Row],[Nat and Combo Bet]])</f>
        <v/>
      </c>
      <c r="Q150" s="205">
        <f>IF(Table13232[[#This Row],[Lev Ret]]="",Table13232[[#This Row],[Nat and Combo Bet]]*-1,P150-O150)</f>
        <v>-100</v>
      </c>
      <c r="R150" s="44">
        <f t="shared" si="6"/>
        <v>1</v>
      </c>
      <c r="S150" s="44">
        <f>IF(AND(R149=2,R150=1),"",IF(R150=2,(O150+O151)/2,IF(Table13232[[#This Row],[Dual Listing]]=1,Table13232[[#This Row],[Nat and Combo Bet]],11)))</f>
        <v>100</v>
      </c>
      <c r="T150" s="44" t="str">
        <f t="shared" si="7"/>
        <v/>
      </c>
      <c r="U150" s="44">
        <f t="shared" si="8"/>
        <v>-100</v>
      </c>
      <c r="V150" s="44" t="str">
        <f>IF(Table13232[[#This Row],[Date]]&lt;$V$4,"","Live")</f>
        <v/>
      </c>
      <c r="W150" s="44" t="str">
        <f>TEXT(Table13232[[#This Row],[Date]],"DDD")</f>
        <v>Sat</v>
      </c>
      <c r="X150" s="44" t="str">
        <f>PROPER(TRIM(Table13232[[#This Row],[Horse]]))</f>
        <v>Headwall</v>
      </c>
      <c r="Y150" s="164">
        <f>Table13232[[#This Row],[Time]]</f>
        <v>0.70138888888888884</v>
      </c>
      <c r="Z150" s="164" t="str">
        <f>LEFT(Table13232[[#This Row],[Track]],3)</f>
        <v>Fle</v>
      </c>
      <c r="AA150" s="164" t="str">
        <f>Table13232[[#This Row],[Algo]]&amp;" "&amp;Table13232[[#This Row],[Nat and Combo Bet]]</f>
        <v>Nat 100</v>
      </c>
      <c r="AB150" s="170">
        <f>Table13232[[#This Row],[AM Odds]]</f>
        <v>0</v>
      </c>
      <c r="AC150" s="165">
        <f>Table13232[[#This Row],[Race]]</f>
        <v>9</v>
      </c>
      <c r="AD150" s="165">
        <f>Table13232[[#This Row],[TAB]]</f>
        <v>12</v>
      </c>
      <c r="AE150" s="166" t="str">
        <f>Table13232[[#This Row],[Horse]]</f>
        <v>Headwall</v>
      </c>
      <c r="AF150" s="169">
        <f>IF(Table13232[[#This Row],[Dual Listing]]&lt;&gt;1,"",Table13232[[#This Row],[Nat and Combo Bet]])</f>
        <v>100</v>
      </c>
    </row>
    <row r="151" spans="1:32" x14ac:dyDescent="0.25">
      <c r="A151" s="42">
        <v>45724</v>
      </c>
      <c r="B151" s="43">
        <v>0.71527777777777779</v>
      </c>
      <c r="C151" s="43" t="s">
        <v>13</v>
      </c>
      <c r="D151" s="46"/>
      <c r="E151" s="44">
        <v>9</v>
      </c>
      <c r="F151" s="44">
        <v>9</v>
      </c>
      <c r="G151" s="45" t="s">
        <v>391</v>
      </c>
      <c r="H151" s="45"/>
      <c r="I151" s="46"/>
      <c r="J151" s="206" t="s">
        <v>665</v>
      </c>
      <c r="K151" s="44" t="str">
        <f>VLOOKUP(Table13232[[#This Row],[Track]],$C$915:$E$968,2,FALSE)</f>
        <v>NSW</v>
      </c>
      <c r="L151" s="48">
        <v>100</v>
      </c>
      <c r="M151" s="44" t="str">
        <f>IF(Table13232[[#This Row],[Fin]]&lt;&gt;"1st","",Table13232[[#This Row],[Div]]*Table13232[[#This Row],[Lev Bet]])</f>
        <v/>
      </c>
      <c r="N151" s="44">
        <f>IF(Table13232[[#This Row],[Lev Ret]]="",Table13232[[#This Row],[Lev Bet]]*-1,M151-L151)</f>
        <v>-100</v>
      </c>
      <c r="O151" s="205">
        <v>200</v>
      </c>
      <c r="P151" s="205" t="str">
        <f>IF(Table13232[[#This Row],[Fin]]&lt;&gt;"1st","",Table13232[[#This Row],[Div]]*Table13232[[#This Row],[Nat and Combo Bet]])</f>
        <v/>
      </c>
      <c r="Q151" s="205">
        <f>IF(Table13232[[#This Row],[Lev Ret]]="",Table13232[[#This Row],[Nat and Combo Bet]]*-1,P151-O151)</f>
        <v>-200</v>
      </c>
      <c r="R151" s="44">
        <f t="shared" si="6"/>
        <v>1</v>
      </c>
      <c r="S151" s="44">
        <f>IF(AND(R150=2,R151=1),"",IF(R151=2,(O151+O152)/2,IF(Table13232[[#This Row],[Dual Listing]]=1,Table13232[[#This Row],[Nat and Combo Bet]],11)))</f>
        <v>200</v>
      </c>
      <c r="T151" s="44" t="str">
        <f t="shared" si="7"/>
        <v/>
      </c>
      <c r="U151" s="44">
        <f t="shared" si="8"/>
        <v>-200</v>
      </c>
      <c r="V151" s="44" t="str">
        <f>IF(Table13232[[#This Row],[Date]]&lt;$V$4,"","Live")</f>
        <v/>
      </c>
      <c r="W151" s="44" t="str">
        <f>TEXT(Table13232[[#This Row],[Date]],"DDD")</f>
        <v>Sat</v>
      </c>
      <c r="X151" s="44" t="str">
        <f>PROPER(TRIM(Table13232[[#This Row],[Horse]]))</f>
        <v>Our Anchorage</v>
      </c>
      <c r="Y151" s="164">
        <f>Table13232[[#This Row],[Time]]</f>
        <v>0.71527777777777779</v>
      </c>
      <c r="Z151" s="164" t="str">
        <f>LEFT(Table13232[[#This Row],[Track]],3)</f>
        <v>Ran</v>
      </c>
      <c r="AA151" s="164" t="str">
        <f>Table13232[[#This Row],[Algo]]&amp;" "&amp;Table13232[[#This Row],[Nat and Combo Bet]]</f>
        <v>E-C  200</v>
      </c>
      <c r="AB151" s="170">
        <f>Table13232[[#This Row],[AM Odds]]</f>
        <v>0</v>
      </c>
      <c r="AC151" s="165">
        <f>Table13232[[#This Row],[Race]]</f>
        <v>9</v>
      </c>
      <c r="AD151" s="165">
        <f>Table13232[[#This Row],[TAB]]</f>
        <v>9</v>
      </c>
      <c r="AE151" s="166" t="str">
        <f>Table13232[[#This Row],[Horse]]</f>
        <v>Our Anchorage</v>
      </c>
      <c r="AF151" s="169">
        <f>IF(Table13232[[#This Row],[Dual Listing]]&lt;&gt;1,"",Table13232[[#This Row],[Nat and Combo Bet]])</f>
        <v>200</v>
      </c>
    </row>
    <row r="152" spans="1:32" x14ac:dyDescent="0.25">
      <c r="A152" s="42">
        <v>45724</v>
      </c>
      <c r="B152" s="43">
        <v>0.72916666666666663</v>
      </c>
      <c r="C152" s="43" t="s">
        <v>10</v>
      </c>
      <c r="D152" s="46"/>
      <c r="E152" s="44">
        <v>10</v>
      </c>
      <c r="F152" s="44">
        <v>7</v>
      </c>
      <c r="G152" s="45" t="s">
        <v>113</v>
      </c>
      <c r="H152" s="45"/>
      <c r="I152" s="46"/>
      <c r="J152" s="206" t="s">
        <v>664</v>
      </c>
      <c r="K152" s="44" t="str">
        <f>VLOOKUP(Table13232[[#This Row],[Track]],$C$915:$E$968,2,FALSE)</f>
        <v>Vic</v>
      </c>
      <c r="L152" s="48">
        <v>100</v>
      </c>
      <c r="M152" s="44" t="str">
        <f>IF(Table13232[[#This Row],[Fin]]&lt;&gt;"1st","",Table13232[[#This Row],[Div]]*Table13232[[#This Row],[Lev Bet]])</f>
        <v/>
      </c>
      <c r="N152" s="44">
        <f>IF(Table13232[[#This Row],[Lev Ret]]="",Table13232[[#This Row],[Lev Bet]]*-1,M152-L152)</f>
        <v>-100</v>
      </c>
      <c r="O152" s="205">
        <v>100</v>
      </c>
      <c r="P152" s="205" t="str">
        <f>IF(Table13232[[#This Row],[Fin]]&lt;&gt;"1st","",Table13232[[#This Row],[Div]]*Table13232[[#This Row],[Nat and Combo Bet]])</f>
        <v/>
      </c>
      <c r="Q152" s="205">
        <f>IF(Table13232[[#This Row],[Lev Ret]]="",Table13232[[#This Row],[Nat and Combo Bet]]*-1,P152-O152)</f>
        <v>-100</v>
      </c>
      <c r="R152" s="44">
        <f t="shared" si="6"/>
        <v>1</v>
      </c>
      <c r="S152" s="44">
        <f>IF(AND(R151=2,R152=1),"",IF(R152=2,(O152+O153)/2,IF(Table13232[[#This Row],[Dual Listing]]=1,Table13232[[#This Row],[Nat and Combo Bet]],11)))</f>
        <v>100</v>
      </c>
      <c r="T152" s="44" t="str">
        <f t="shared" si="7"/>
        <v/>
      </c>
      <c r="U152" s="44">
        <f t="shared" si="8"/>
        <v>-100</v>
      </c>
      <c r="V152" s="44" t="str">
        <f>IF(Table13232[[#This Row],[Date]]&lt;$V$4,"","Live")</f>
        <v/>
      </c>
      <c r="W152" s="44" t="str">
        <f>TEXT(Table13232[[#This Row],[Date]],"DDD")</f>
        <v>Sat</v>
      </c>
      <c r="X152" s="44" t="str">
        <f>PROPER(TRIM(Table13232[[#This Row],[Horse]]))</f>
        <v>Smokin Princess</v>
      </c>
      <c r="Y152" s="164">
        <f>Table13232[[#This Row],[Time]]</f>
        <v>0.72916666666666663</v>
      </c>
      <c r="Z152" s="164" t="str">
        <f>LEFT(Table13232[[#This Row],[Track]],3)</f>
        <v>Fle</v>
      </c>
      <c r="AA152" s="164" t="str">
        <f>Table13232[[#This Row],[Algo]]&amp;" "&amp;Table13232[[#This Row],[Nat and Combo Bet]]</f>
        <v>Nat 100</v>
      </c>
      <c r="AB152" s="170">
        <f>Table13232[[#This Row],[AM Odds]]</f>
        <v>0</v>
      </c>
      <c r="AC152" s="165">
        <f>Table13232[[#This Row],[Race]]</f>
        <v>10</v>
      </c>
      <c r="AD152" s="165">
        <f>Table13232[[#This Row],[TAB]]</f>
        <v>7</v>
      </c>
      <c r="AE152" s="166" t="str">
        <f>Table13232[[#This Row],[Horse]]</f>
        <v>Smokin Princess</v>
      </c>
      <c r="AF152" s="169">
        <f>IF(Table13232[[#This Row],[Dual Listing]]&lt;&gt;1,"",Table13232[[#This Row],[Nat and Combo Bet]])</f>
        <v>100</v>
      </c>
    </row>
    <row r="153" spans="1:32" x14ac:dyDescent="0.25">
      <c r="A153" s="42">
        <v>45731</v>
      </c>
      <c r="B153" s="43">
        <v>0.51041666666666663</v>
      </c>
      <c r="C153" s="43" t="s">
        <v>34</v>
      </c>
      <c r="D153" s="46"/>
      <c r="E153" s="44">
        <v>1</v>
      </c>
      <c r="F153" s="44">
        <v>1</v>
      </c>
      <c r="G153" s="45" t="s">
        <v>185</v>
      </c>
      <c r="H153" s="45" t="s">
        <v>21</v>
      </c>
      <c r="I153" s="46">
        <v>4.4000000000000004</v>
      </c>
      <c r="J153" s="206" t="s">
        <v>665</v>
      </c>
      <c r="K153" s="44" t="str">
        <f>VLOOKUP(Table13232[[#This Row],[Track]],$C$915:$E$968,2,FALSE)</f>
        <v>Vic</v>
      </c>
      <c r="L153" s="48">
        <v>100</v>
      </c>
      <c r="M153" s="44">
        <f>IF(Table13232[[#This Row],[Fin]]&lt;&gt;"1st","",Table13232[[#This Row],[Div]]*Table13232[[#This Row],[Lev Bet]])</f>
        <v>440.00000000000006</v>
      </c>
      <c r="N153" s="44">
        <f>IF(Table13232[[#This Row],[Lev Ret]]="",Table13232[[#This Row],[Lev Bet]]*-1,M153-L153)</f>
        <v>340.00000000000006</v>
      </c>
      <c r="O153" s="205">
        <v>150</v>
      </c>
      <c r="P153" s="205">
        <f>IF(Table13232[[#This Row],[Fin]]&lt;&gt;"1st","",Table13232[[#This Row],[Div]]*Table13232[[#This Row],[Nat and Combo Bet]])</f>
        <v>660</v>
      </c>
      <c r="Q153" s="205">
        <f>IF(Table13232[[#This Row],[Lev Ret]]="",Table13232[[#This Row],[Nat and Combo Bet]]*-1,P153-O153)</f>
        <v>510</v>
      </c>
      <c r="R153" s="44">
        <f t="shared" si="6"/>
        <v>1</v>
      </c>
      <c r="S153" s="44">
        <f>IF(AND(R152=2,R153=1),"",IF(R153=2,(O153+O154)/2,IF(Table13232[[#This Row],[Dual Listing]]=1,Table13232[[#This Row],[Nat and Combo Bet]],11)))</f>
        <v>150</v>
      </c>
      <c r="T153" s="44">
        <f t="shared" si="7"/>
        <v>660</v>
      </c>
      <c r="U153" s="44">
        <f t="shared" si="8"/>
        <v>510</v>
      </c>
      <c r="V153" s="44" t="str">
        <f>IF(Table13232[[#This Row],[Date]]&lt;$V$4,"","Live")</f>
        <v/>
      </c>
      <c r="W153" s="44" t="str">
        <f>TEXT(Table13232[[#This Row],[Date]],"DDD")</f>
        <v>Sat</v>
      </c>
      <c r="X153" s="44" t="str">
        <f>PROPER(TRIM(Table13232[[#This Row],[Horse]]))</f>
        <v>Bankers Choice</v>
      </c>
      <c r="Y153" s="164">
        <f>Table13232[[#This Row],[Time]]</f>
        <v>0.51041666666666663</v>
      </c>
      <c r="Z153" s="164" t="str">
        <f>LEFT(Table13232[[#This Row],[Track]],3)</f>
        <v>Cau</v>
      </c>
      <c r="AA153" s="164" t="str">
        <f>Table13232[[#This Row],[Algo]]&amp;" "&amp;Table13232[[#This Row],[Nat and Combo Bet]]</f>
        <v>E-C  150</v>
      </c>
      <c r="AB153" s="170">
        <f>Table13232[[#This Row],[AM Odds]]</f>
        <v>0</v>
      </c>
      <c r="AC153" s="165">
        <f>Table13232[[#This Row],[Race]]</f>
        <v>1</v>
      </c>
      <c r="AD153" s="165">
        <f>Table13232[[#This Row],[TAB]]</f>
        <v>1</v>
      </c>
      <c r="AE153" s="166" t="str">
        <f>Table13232[[#This Row],[Horse]]</f>
        <v>Bankers Choice</v>
      </c>
      <c r="AF153" s="169">
        <f>IF(Table13232[[#This Row],[Dual Listing]]&lt;&gt;1,"",Table13232[[#This Row],[Nat and Combo Bet]])</f>
        <v>150</v>
      </c>
    </row>
    <row r="154" spans="1:32" x14ac:dyDescent="0.25">
      <c r="A154" s="42">
        <v>45731</v>
      </c>
      <c r="B154" s="43">
        <v>0.52638888888888891</v>
      </c>
      <c r="C154" s="43" t="s">
        <v>12</v>
      </c>
      <c r="D154" s="46"/>
      <c r="E154" s="44">
        <v>3</v>
      </c>
      <c r="F154" s="44">
        <v>10</v>
      </c>
      <c r="G154" s="45" t="s">
        <v>115</v>
      </c>
      <c r="H154" s="45"/>
      <c r="I154" s="46"/>
      <c r="J154" s="206" t="s">
        <v>664</v>
      </c>
      <c r="K154" s="44" t="str">
        <f>VLOOKUP(Table13232[[#This Row],[Track]],$C$915:$E$968,2,FALSE)</f>
        <v>Qld</v>
      </c>
      <c r="L154" s="48">
        <v>100</v>
      </c>
      <c r="M154" s="44" t="str">
        <f>IF(Table13232[[#This Row],[Fin]]&lt;&gt;"1st","",Table13232[[#This Row],[Div]]*Table13232[[#This Row],[Lev Bet]])</f>
        <v/>
      </c>
      <c r="N154" s="44">
        <f>IF(Table13232[[#This Row],[Lev Ret]]="",Table13232[[#This Row],[Lev Bet]]*-1,M154-L154)</f>
        <v>-100</v>
      </c>
      <c r="O154" s="205">
        <v>100</v>
      </c>
      <c r="P154" s="205" t="str">
        <f>IF(Table13232[[#This Row],[Fin]]&lt;&gt;"1st","",Table13232[[#This Row],[Div]]*Table13232[[#This Row],[Nat and Combo Bet]])</f>
        <v/>
      </c>
      <c r="Q154" s="205">
        <f>IF(Table13232[[#This Row],[Lev Ret]]="",Table13232[[#This Row],[Nat and Combo Bet]]*-1,P154-O154)</f>
        <v>-100</v>
      </c>
      <c r="R154" s="44">
        <f t="shared" si="6"/>
        <v>1</v>
      </c>
      <c r="S154" s="44">
        <f>IF(AND(R153=2,R154=1),"",IF(R154=2,(O154+O155)/2,IF(Table13232[[#This Row],[Dual Listing]]=1,Table13232[[#This Row],[Nat and Combo Bet]],11)))</f>
        <v>100</v>
      </c>
      <c r="T154" s="44" t="str">
        <f t="shared" si="7"/>
        <v/>
      </c>
      <c r="U154" s="44">
        <f t="shared" si="8"/>
        <v>-100</v>
      </c>
      <c r="V154" s="44" t="str">
        <f>IF(Table13232[[#This Row],[Date]]&lt;$V$4,"","Live")</f>
        <v/>
      </c>
      <c r="W154" s="44" t="str">
        <f>TEXT(Table13232[[#This Row],[Date]],"DDD")</f>
        <v>Sat</v>
      </c>
      <c r="X154" s="44" t="str">
        <f>PROPER(TRIM(Table13232[[#This Row],[Horse]]))</f>
        <v>Anemacore</v>
      </c>
      <c r="Y154" s="164">
        <f>Table13232[[#This Row],[Time]]</f>
        <v>0.52638888888888891</v>
      </c>
      <c r="Z154" s="164" t="str">
        <f>LEFT(Table13232[[#This Row],[Track]],3)</f>
        <v>Eag</v>
      </c>
      <c r="AA154" s="164" t="str">
        <f>Table13232[[#This Row],[Algo]]&amp;" "&amp;Table13232[[#This Row],[Nat and Combo Bet]]</f>
        <v>Nat 100</v>
      </c>
      <c r="AB154" s="170">
        <f>Table13232[[#This Row],[AM Odds]]</f>
        <v>0</v>
      </c>
      <c r="AC154" s="165">
        <f>Table13232[[#This Row],[Race]]</f>
        <v>3</v>
      </c>
      <c r="AD154" s="165">
        <f>Table13232[[#This Row],[TAB]]</f>
        <v>10</v>
      </c>
      <c r="AE154" s="166" t="str">
        <f>Table13232[[#This Row],[Horse]]</f>
        <v>Anemacore</v>
      </c>
      <c r="AF154" s="169">
        <f>IF(Table13232[[#This Row],[Dual Listing]]&lt;&gt;1,"",Table13232[[#This Row],[Nat and Combo Bet]])</f>
        <v>100</v>
      </c>
    </row>
    <row r="155" spans="1:32" x14ac:dyDescent="0.25">
      <c r="A155" s="42">
        <v>45731</v>
      </c>
      <c r="B155" s="43">
        <v>0.53125</v>
      </c>
      <c r="C155" s="43" t="s">
        <v>34</v>
      </c>
      <c r="D155" s="46"/>
      <c r="E155" s="44">
        <v>2</v>
      </c>
      <c r="F155" s="44">
        <v>2</v>
      </c>
      <c r="G155" s="45" t="s">
        <v>361</v>
      </c>
      <c r="H155" s="45"/>
      <c r="I155" s="46"/>
      <c r="J155" s="206" t="s">
        <v>665</v>
      </c>
      <c r="K155" s="44" t="str">
        <f>VLOOKUP(Table13232[[#This Row],[Track]],$C$915:$E$968,2,FALSE)</f>
        <v>Vic</v>
      </c>
      <c r="L155" s="48">
        <v>100</v>
      </c>
      <c r="M155" s="44" t="str">
        <f>IF(Table13232[[#This Row],[Fin]]&lt;&gt;"1st","",Table13232[[#This Row],[Div]]*Table13232[[#This Row],[Lev Bet]])</f>
        <v/>
      </c>
      <c r="N155" s="44">
        <f>IF(Table13232[[#This Row],[Lev Ret]]="",Table13232[[#This Row],[Lev Bet]]*-1,M155-L155)</f>
        <v>-100</v>
      </c>
      <c r="O155" s="205">
        <v>100</v>
      </c>
      <c r="P155" s="205" t="str">
        <f>IF(Table13232[[#This Row],[Fin]]&lt;&gt;"1st","",Table13232[[#This Row],[Div]]*Table13232[[#This Row],[Nat and Combo Bet]])</f>
        <v/>
      </c>
      <c r="Q155" s="205">
        <f>IF(Table13232[[#This Row],[Lev Ret]]="",Table13232[[#This Row],[Nat and Combo Bet]]*-1,P155-O155)</f>
        <v>-100</v>
      </c>
      <c r="R155" s="44">
        <f t="shared" si="6"/>
        <v>1</v>
      </c>
      <c r="S155" s="44">
        <f>IF(AND(R154=2,R155=1),"",IF(R155=2,(O155+O156)/2,IF(Table13232[[#This Row],[Dual Listing]]=1,Table13232[[#This Row],[Nat and Combo Bet]],11)))</f>
        <v>100</v>
      </c>
      <c r="T155" s="44" t="str">
        <f t="shared" si="7"/>
        <v/>
      </c>
      <c r="U155" s="44">
        <f t="shared" si="8"/>
        <v>-100</v>
      </c>
      <c r="V155" s="44" t="str">
        <f>IF(Table13232[[#This Row],[Date]]&lt;$V$4,"","Live")</f>
        <v/>
      </c>
      <c r="W155" s="44" t="str">
        <f>TEXT(Table13232[[#This Row],[Date]],"DDD")</f>
        <v>Sat</v>
      </c>
      <c r="X155" s="44" t="str">
        <f>PROPER(TRIM(Table13232[[#This Row],[Horse]]))</f>
        <v>Brazen Lady</v>
      </c>
      <c r="Y155" s="164">
        <f>Table13232[[#This Row],[Time]]</f>
        <v>0.53125</v>
      </c>
      <c r="Z155" s="164" t="str">
        <f>LEFT(Table13232[[#This Row],[Track]],3)</f>
        <v>Cau</v>
      </c>
      <c r="AA155" s="164" t="str">
        <f>Table13232[[#This Row],[Algo]]&amp;" "&amp;Table13232[[#This Row],[Nat and Combo Bet]]</f>
        <v>E-C  100</v>
      </c>
      <c r="AB155" s="170">
        <f>Table13232[[#This Row],[AM Odds]]</f>
        <v>0</v>
      </c>
      <c r="AC155" s="165">
        <f>Table13232[[#This Row],[Race]]</f>
        <v>2</v>
      </c>
      <c r="AD155" s="165">
        <f>Table13232[[#This Row],[TAB]]</f>
        <v>2</v>
      </c>
      <c r="AE155" s="166" t="str">
        <f>Table13232[[#This Row],[Horse]]</f>
        <v>Brazen Lady</v>
      </c>
      <c r="AF155" s="169">
        <f>IF(Table13232[[#This Row],[Dual Listing]]&lt;&gt;1,"",Table13232[[#This Row],[Nat and Combo Bet]])</f>
        <v>100</v>
      </c>
    </row>
    <row r="156" spans="1:32" x14ac:dyDescent="0.25">
      <c r="A156" s="42">
        <v>45731</v>
      </c>
      <c r="B156" s="43">
        <v>0.53125</v>
      </c>
      <c r="C156" s="43" t="s">
        <v>34</v>
      </c>
      <c r="D156" s="46"/>
      <c r="E156" s="44">
        <v>2</v>
      </c>
      <c r="F156" s="44">
        <v>5</v>
      </c>
      <c r="G156" s="45" t="s">
        <v>116</v>
      </c>
      <c r="H156" s="45" t="s">
        <v>21</v>
      </c>
      <c r="I156" s="46">
        <v>6.5</v>
      </c>
      <c r="J156" s="206" t="s">
        <v>664</v>
      </c>
      <c r="K156" s="44" t="str">
        <f>VLOOKUP(Table13232[[#This Row],[Track]],$C$915:$E$968,2,FALSE)</f>
        <v>Vic</v>
      </c>
      <c r="L156" s="48">
        <v>100</v>
      </c>
      <c r="M156" s="44">
        <f>IF(Table13232[[#This Row],[Fin]]&lt;&gt;"1st","",Table13232[[#This Row],[Div]]*Table13232[[#This Row],[Lev Bet]])</f>
        <v>650</v>
      </c>
      <c r="N156" s="44">
        <f>IF(Table13232[[#This Row],[Lev Ret]]="",Table13232[[#This Row],[Lev Bet]]*-1,M156-L156)</f>
        <v>550</v>
      </c>
      <c r="O156" s="205">
        <v>200</v>
      </c>
      <c r="P156" s="205">
        <f>IF(Table13232[[#This Row],[Fin]]&lt;&gt;"1st","",Table13232[[#This Row],[Div]]*Table13232[[#This Row],[Nat and Combo Bet]])</f>
        <v>1300</v>
      </c>
      <c r="Q156" s="205">
        <f>IF(Table13232[[#This Row],[Lev Ret]]="",Table13232[[#This Row],[Nat and Combo Bet]]*-1,P156-O156)</f>
        <v>1100</v>
      </c>
      <c r="R156" s="44">
        <f t="shared" si="6"/>
        <v>1</v>
      </c>
      <c r="S156" s="44">
        <f>IF(AND(R155=2,R156=1),"",IF(R156=2,(O156+O157)/2,IF(Table13232[[#This Row],[Dual Listing]]=1,Table13232[[#This Row],[Nat and Combo Bet]],11)))</f>
        <v>200</v>
      </c>
      <c r="T156" s="44">
        <f t="shared" si="7"/>
        <v>1300</v>
      </c>
      <c r="U156" s="44">
        <f t="shared" si="8"/>
        <v>1100</v>
      </c>
      <c r="V156" s="44" t="str">
        <f>IF(Table13232[[#This Row],[Date]]&lt;$V$4,"","Live")</f>
        <v/>
      </c>
      <c r="W156" s="44" t="str">
        <f>TEXT(Table13232[[#This Row],[Date]],"DDD")</f>
        <v>Sat</v>
      </c>
      <c r="X156" s="44" t="str">
        <f>PROPER(TRIM(Table13232[[#This Row],[Horse]]))</f>
        <v>Merrigold</v>
      </c>
      <c r="Y156" s="164">
        <f>Table13232[[#This Row],[Time]]</f>
        <v>0.53125</v>
      </c>
      <c r="Z156" s="164" t="str">
        <f>LEFT(Table13232[[#This Row],[Track]],3)</f>
        <v>Cau</v>
      </c>
      <c r="AA156" s="164" t="str">
        <f>Table13232[[#This Row],[Algo]]&amp;" "&amp;Table13232[[#This Row],[Nat and Combo Bet]]</f>
        <v>Nat 200</v>
      </c>
      <c r="AB156" s="170">
        <f>Table13232[[#This Row],[AM Odds]]</f>
        <v>0</v>
      </c>
      <c r="AC156" s="165">
        <f>Table13232[[#This Row],[Race]]</f>
        <v>2</v>
      </c>
      <c r="AD156" s="165">
        <f>Table13232[[#This Row],[TAB]]</f>
        <v>5</v>
      </c>
      <c r="AE156" s="166" t="str">
        <f>Table13232[[#This Row],[Horse]]</f>
        <v>Merrigold</v>
      </c>
      <c r="AF156" s="169">
        <f>IF(Table13232[[#This Row],[Dual Listing]]&lt;&gt;1,"",Table13232[[#This Row],[Nat and Combo Bet]])</f>
        <v>200</v>
      </c>
    </row>
    <row r="157" spans="1:32" x14ac:dyDescent="0.25">
      <c r="A157" s="42">
        <v>45731</v>
      </c>
      <c r="B157" s="43">
        <v>0.53125</v>
      </c>
      <c r="C157" s="43" t="s">
        <v>34</v>
      </c>
      <c r="D157" s="46"/>
      <c r="E157" s="44">
        <v>2</v>
      </c>
      <c r="F157" s="44">
        <v>1</v>
      </c>
      <c r="G157" s="45" t="s">
        <v>392</v>
      </c>
      <c r="H157" s="45" t="s">
        <v>22</v>
      </c>
      <c r="I157" s="46"/>
      <c r="J157" s="206" t="s">
        <v>665</v>
      </c>
      <c r="K157" s="44" t="str">
        <f>VLOOKUP(Table13232[[#This Row],[Track]],$C$915:$E$968,2,FALSE)</f>
        <v>Vic</v>
      </c>
      <c r="L157" s="48">
        <v>100</v>
      </c>
      <c r="M157" s="44" t="str">
        <f>IF(Table13232[[#This Row],[Fin]]&lt;&gt;"1st","",Table13232[[#This Row],[Div]]*Table13232[[#This Row],[Lev Bet]])</f>
        <v/>
      </c>
      <c r="N157" s="44">
        <f>IF(Table13232[[#This Row],[Lev Ret]]="",Table13232[[#This Row],[Lev Bet]]*-1,M157-L157)</f>
        <v>-100</v>
      </c>
      <c r="O157" s="205">
        <v>100</v>
      </c>
      <c r="P157" s="205" t="str">
        <f>IF(Table13232[[#This Row],[Fin]]&lt;&gt;"1st","",Table13232[[#This Row],[Div]]*Table13232[[#This Row],[Nat and Combo Bet]])</f>
        <v/>
      </c>
      <c r="Q157" s="205">
        <f>IF(Table13232[[#This Row],[Lev Ret]]="",Table13232[[#This Row],[Nat and Combo Bet]]*-1,P157-O157)</f>
        <v>-100</v>
      </c>
      <c r="R157" s="44">
        <f t="shared" si="6"/>
        <v>1</v>
      </c>
      <c r="S157" s="44">
        <f>IF(AND(R156=2,R157=1),"",IF(R157=2,(O157+O158)/2,IF(Table13232[[#This Row],[Dual Listing]]=1,Table13232[[#This Row],[Nat and Combo Bet]],11)))</f>
        <v>100</v>
      </c>
      <c r="T157" s="44" t="str">
        <f t="shared" si="7"/>
        <v/>
      </c>
      <c r="U157" s="44">
        <f t="shared" si="8"/>
        <v>-100</v>
      </c>
      <c r="V157" s="44" t="str">
        <f>IF(Table13232[[#This Row],[Date]]&lt;$V$4,"","Live")</f>
        <v/>
      </c>
      <c r="W157" s="44" t="str">
        <f>TEXT(Table13232[[#This Row],[Date]],"DDD")</f>
        <v>Sat</v>
      </c>
      <c r="X157" s="44" t="str">
        <f>PROPER(TRIM(Table13232[[#This Row],[Horse]]))</f>
        <v>Regal Vow</v>
      </c>
      <c r="Y157" s="164">
        <f>Table13232[[#This Row],[Time]]</f>
        <v>0.53125</v>
      </c>
      <c r="Z157" s="164" t="str">
        <f>LEFT(Table13232[[#This Row],[Track]],3)</f>
        <v>Cau</v>
      </c>
      <c r="AA157" s="164" t="str">
        <f>Table13232[[#This Row],[Algo]]&amp;" "&amp;Table13232[[#This Row],[Nat and Combo Bet]]</f>
        <v>E-C  100</v>
      </c>
      <c r="AB157" s="170">
        <f>Table13232[[#This Row],[AM Odds]]</f>
        <v>0</v>
      </c>
      <c r="AC157" s="165">
        <f>Table13232[[#This Row],[Race]]</f>
        <v>2</v>
      </c>
      <c r="AD157" s="165">
        <f>Table13232[[#This Row],[TAB]]</f>
        <v>1</v>
      </c>
      <c r="AE157" s="166" t="str">
        <f>Table13232[[#This Row],[Horse]]</f>
        <v>Regal Vow</v>
      </c>
      <c r="AF157" s="169">
        <f>IF(Table13232[[#This Row],[Dual Listing]]&lt;&gt;1,"",Table13232[[#This Row],[Nat and Combo Bet]])</f>
        <v>100</v>
      </c>
    </row>
    <row r="158" spans="1:32" x14ac:dyDescent="0.25">
      <c r="A158" s="42">
        <v>45731</v>
      </c>
      <c r="B158" s="43">
        <v>0.55069444444444449</v>
      </c>
      <c r="C158" s="43" t="s">
        <v>12</v>
      </c>
      <c r="D158" s="46"/>
      <c r="E158" s="44">
        <v>4</v>
      </c>
      <c r="F158" s="44">
        <v>1</v>
      </c>
      <c r="G158" s="45" t="s">
        <v>117</v>
      </c>
      <c r="H158" s="45" t="s">
        <v>21</v>
      </c>
      <c r="I158" s="46">
        <v>5</v>
      </c>
      <c r="J158" s="206" t="s">
        <v>664</v>
      </c>
      <c r="K158" s="44" t="str">
        <f>VLOOKUP(Table13232[[#This Row],[Track]],$C$915:$E$968,2,FALSE)</f>
        <v>Qld</v>
      </c>
      <c r="L158" s="48">
        <v>100</v>
      </c>
      <c r="M158" s="44">
        <f>IF(Table13232[[#This Row],[Fin]]&lt;&gt;"1st","",Table13232[[#This Row],[Div]]*Table13232[[#This Row],[Lev Bet]])</f>
        <v>500</v>
      </c>
      <c r="N158" s="44">
        <f>IF(Table13232[[#This Row],[Lev Ret]]="",Table13232[[#This Row],[Lev Bet]]*-1,M158-L158)</f>
        <v>400</v>
      </c>
      <c r="O158" s="205">
        <v>100</v>
      </c>
      <c r="P158" s="205">
        <f>IF(Table13232[[#This Row],[Fin]]&lt;&gt;"1st","",Table13232[[#This Row],[Div]]*Table13232[[#This Row],[Nat and Combo Bet]])</f>
        <v>500</v>
      </c>
      <c r="Q158" s="205">
        <f>IF(Table13232[[#This Row],[Lev Ret]]="",Table13232[[#This Row],[Nat and Combo Bet]]*-1,P158-O158)</f>
        <v>400</v>
      </c>
      <c r="R158" s="44">
        <f t="shared" si="6"/>
        <v>1</v>
      </c>
      <c r="S158" s="44">
        <f>IF(AND(R157=2,R158=1),"",IF(R158=2,(O158+O159)/2,IF(Table13232[[#This Row],[Dual Listing]]=1,Table13232[[#This Row],[Nat and Combo Bet]],11)))</f>
        <v>100</v>
      </c>
      <c r="T158" s="44">
        <f t="shared" si="7"/>
        <v>500</v>
      </c>
      <c r="U158" s="44">
        <f t="shared" si="8"/>
        <v>400</v>
      </c>
      <c r="V158" s="44" t="str">
        <f>IF(Table13232[[#This Row],[Date]]&lt;$V$4,"","Live")</f>
        <v/>
      </c>
      <c r="W158" s="44" t="str">
        <f>TEXT(Table13232[[#This Row],[Date]],"DDD")</f>
        <v>Sat</v>
      </c>
      <c r="X158" s="44" t="str">
        <f>PROPER(TRIM(Table13232[[#This Row],[Horse]]))</f>
        <v>Space Tracker</v>
      </c>
      <c r="Y158" s="164">
        <f>Table13232[[#This Row],[Time]]</f>
        <v>0.55069444444444449</v>
      </c>
      <c r="Z158" s="164" t="str">
        <f>LEFT(Table13232[[#This Row],[Track]],3)</f>
        <v>Eag</v>
      </c>
      <c r="AA158" s="164" t="str">
        <f>Table13232[[#This Row],[Algo]]&amp;" "&amp;Table13232[[#This Row],[Nat and Combo Bet]]</f>
        <v>Nat 100</v>
      </c>
      <c r="AB158" s="170">
        <f>Table13232[[#This Row],[AM Odds]]</f>
        <v>0</v>
      </c>
      <c r="AC158" s="165">
        <f>Table13232[[#This Row],[Race]]</f>
        <v>4</v>
      </c>
      <c r="AD158" s="165">
        <f>Table13232[[#This Row],[TAB]]</f>
        <v>1</v>
      </c>
      <c r="AE158" s="166" t="str">
        <f>Table13232[[#This Row],[Horse]]</f>
        <v>Space Tracker</v>
      </c>
      <c r="AF158" s="169">
        <f>IF(Table13232[[#This Row],[Dual Listing]]&lt;&gt;1,"",Table13232[[#This Row],[Nat and Combo Bet]])</f>
        <v>100</v>
      </c>
    </row>
    <row r="159" spans="1:32" x14ac:dyDescent="0.25">
      <c r="A159" s="42">
        <v>45731</v>
      </c>
      <c r="B159" s="43">
        <v>0.55555555555555558</v>
      </c>
      <c r="C159" s="43" t="s">
        <v>34</v>
      </c>
      <c r="D159" s="46"/>
      <c r="E159" s="44">
        <v>3</v>
      </c>
      <c r="F159" s="44">
        <v>2</v>
      </c>
      <c r="G159" s="45" t="s">
        <v>393</v>
      </c>
      <c r="H159" s="45"/>
      <c r="I159" s="46"/>
      <c r="J159" s="206" t="s">
        <v>665</v>
      </c>
      <c r="K159" s="44" t="str">
        <f>VLOOKUP(Table13232[[#This Row],[Track]],$C$915:$E$968,2,FALSE)</f>
        <v>Vic</v>
      </c>
      <c r="L159" s="48">
        <v>100</v>
      </c>
      <c r="M159" s="44" t="str">
        <f>IF(Table13232[[#This Row],[Fin]]&lt;&gt;"1st","",Table13232[[#This Row],[Div]]*Table13232[[#This Row],[Lev Bet]])</f>
        <v/>
      </c>
      <c r="N159" s="44">
        <f>IF(Table13232[[#This Row],[Lev Ret]]="",Table13232[[#This Row],[Lev Bet]]*-1,M159-L159)</f>
        <v>-100</v>
      </c>
      <c r="O159" s="205">
        <v>160</v>
      </c>
      <c r="P159" s="205" t="str">
        <f>IF(Table13232[[#This Row],[Fin]]&lt;&gt;"1st","",Table13232[[#This Row],[Div]]*Table13232[[#This Row],[Nat and Combo Bet]])</f>
        <v/>
      </c>
      <c r="Q159" s="205">
        <f>IF(Table13232[[#This Row],[Lev Ret]]="",Table13232[[#This Row],[Nat and Combo Bet]]*-1,P159-O159)</f>
        <v>-160</v>
      </c>
      <c r="R159" s="44">
        <f t="shared" si="6"/>
        <v>1</v>
      </c>
      <c r="S159" s="44">
        <f>IF(AND(R158=2,R159=1),"",IF(R159=2,(O159+O160)/2,IF(Table13232[[#This Row],[Dual Listing]]=1,Table13232[[#This Row],[Nat and Combo Bet]],11)))</f>
        <v>160</v>
      </c>
      <c r="T159" s="44" t="str">
        <f t="shared" si="7"/>
        <v/>
      </c>
      <c r="U159" s="44">
        <f t="shared" si="8"/>
        <v>-160</v>
      </c>
      <c r="V159" s="44" t="str">
        <f>IF(Table13232[[#This Row],[Date]]&lt;$V$4,"","Live")</f>
        <v/>
      </c>
      <c r="W159" s="44" t="str">
        <f>TEXT(Table13232[[#This Row],[Date]],"DDD")</f>
        <v>Sat</v>
      </c>
      <c r="X159" s="44" t="str">
        <f>PROPER(TRIM(Table13232[[#This Row],[Horse]]))</f>
        <v>Miss Aria</v>
      </c>
      <c r="Y159" s="164">
        <f>Table13232[[#This Row],[Time]]</f>
        <v>0.55555555555555558</v>
      </c>
      <c r="Z159" s="164" t="str">
        <f>LEFT(Table13232[[#This Row],[Track]],3)</f>
        <v>Cau</v>
      </c>
      <c r="AA159" s="164" t="str">
        <f>Table13232[[#This Row],[Algo]]&amp;" "&amp;Table13232[[#This Row],[Nat and Combo Bet]]</f>
        <v>E-C  160</v>
      </c>
      <c r="AB159" s="170">
        <f>Table13232[[#This Row],[AM Odds]]</f>
        <v>0</v>
      </c>
      <c r="AC159" s="165">
        <f>Table13232[[#This Row],[Race]]</f>
        <v>3</v>
      </c>
      <c r="AD159" s="165">
        <f>Table13232[[#This Row],[TAB]]</f>
        <v>2</v>
      </c>
      <c r="AE159" s="166" t="str">
        <f>Table13232[[#This Row],[Horse]]</f>
        <v>Miss Aria</v>
      </c>
      <c r="AF159" s="169">
        <f>IF(Table13232[[#This Row],[Dual Listing]]&lt;&gt;1,"",Table13232[[#This Row],[Nat and Combo Bet]])</f>
        <v>160</v>
      </c>
    </row>
    <row r="160" spans="1:32" x14ac:dyDescent="0.25">
      <c r="A160" s="106">
        <v>45731</v>
      </c>
      <c r="B160" s="43">
        <v>0.55555555555555558</v>
      </c>
      <c r="C160" s="107" t="s">
        <v>34</v>
      </c>
      <c r="D160" s="46"/>
      <c r="E160" s="108">
        <v>3</v>
      </c>
      <c r="F160" s="108">
        <v>5</v>
      </c>
      <c r="G160" s="109" t="s">
        <v>86</v>
      </c>
      <c r="H160" s="109" t="s">
        <v>21</v>
      </c>
      <c r="I160" s="110">
        <v>3</v>
      </c>
      <c r="J160" s="206" t="s">
        <v>665</v>
      </c>
      <c r="K160" s="44" t="str">
        <f>VLOOKUP(Table13232[[#This Row],[Track]],$C$915:$E$968,2,FALSE)</f>
        <v>Vic</v>
      </c>
      <c r="L160" s="52">
        <v>100</v>
      </c>
      <c r="M160" s="51">
        <f>IF(Table13232[[#This Row],[Fin]]&lt;&gt;"1st","",Table13232[[#This Row],[Div]]*Table13232[[#This Row],[Lev Bet]])</f>
        <v>300</v>
      </c>
      <c r="N160" s="51">
        <f>IF(Table13232[[#This Row],[Lev Ret]]="",Table13232[[#This Row],[Lev Bet]]*-1,M160-L160)</f>
        <v>200</v>
      </c>
      <c r="O160" s="205">
        <v>150</v>
      </c>
      <c r="P160" s="205">
        <f>IF(Table13232[[#This Row],[Fin]]&lt;&gt;"1st","",Table13232[[#This Row],[Div]]*Table13232[[#This Row],[Nat and Combo Bet]])</f>
        <v>450</v>
      </c>
      <c r="Q160" s="205">
        <f>IF(Table13232[[#This Row],[Lev Ret]]="",Table13232[[#This Row],[Nat and Combo Bet]]*-1,P160-O160)</f>
        <v>300</v>
      </c>
      <c r="R160" s="44">
        <f t="shared" si="6"/>
        <v>2</v>
      </c>
      <c r="S160" s="44">
        <f>IF(AND(R159=2,R160=1),"",IF(R160=2,(O160+O161)/2,IF(Table13232[[#This Row],[Dual Listing]]=1,Table13232[[#This Row],[Nat and Combo Bet]],11)))</f>
        <v>175</v>
      </c>
      <c r="T160" s="44">
        <f t="shared" si="7"/>
        <v>525</v>
      </c>
      <c r="U160" s="44">
        <f t="shared" si="8"/>
        <v>350</v>
      </c>
      <c r="V160" s="44" t="str">
        <f>IF(Table13232[[#This Row],[Date]]&lt;$V$4,"","Live")</f>
        <v/>
      </c>
      <c r="W160" s="44" t="str">
        <f>TEXT(Table13232[[#This Row],[Date]],"DDD")</f>
        <v>Sat</v>
      </c>
      <c r="X160" s="44" t="str">
        <f>PROPER(TRIM(Table13232[[#This Row],[Horse]]))</f>
        <v>Samangu</v>
      </c>
      <c r="Y160" s="167">
        <f>Table13232[[#This Row],[Time]]</f>
        <v>0.55555555555555558</v>
      </c>
      <c r="Z160" s="164" t="str">
        <f>LEFT(Table13232[[#This Row],[Track]],3)</f>
        <v>Cau</v>
      </c>
      <c r="AA160" s="164" t="str">
        <f>Table13232[[#This Row],[Algo]]&amp;" "&amp;Table13232[[#This Row],[Nat and Combo Bet]]</f>
        <v>E-C  150</v>
      </c>
      <c r="AB160" s="170">
        <f>Table13232[[#This Row],[AM Odds]]</f>
        <v>0</v>
      </c>
      <c r="AC160" s="165">
        <f>Table13232[[#This Row],[Race]]</f>
        <v>3</v>
      </c>
      <c r="AD160" s="165">
        <f>Table13232[[#This Row],[TAB]]</f>
        <v>5</v>
      </c>
      <c r="AE160" s="166" t="str">
        <f>Table13232[[#This Row],[Horse]]</f>
        <v>Samangu</v>
      </c>
      <c r="AF160" s="169" t="str">
        <f>IF(Table13232[[#This Row],[Dual Listing]]&lt;&gt;1,"",Table13232[[#This Row],[Nat and Combo Bet]])</f>
        <v/>
      </c>
    </row>
    <row r="161" spans="1:32" x14ac:dyDescent="0.25">
      <c r="A161" s="106">
        <v>45731</v>
      </c>
      <c r="B161" s="43">
        <v>0.55555555555555558</v>
      </c>
      <c r="C161" s="107" t="s">
        <v>34</v>
      </c>
      <c r="D161" s="46"/>
      <c r="E161" s="108">
        <v>3</v>
      </c>
      <c r="F161" s="108">
        <v>5</v>
      </c>
      <c r="G161" s="109" t="s">
        <v>86</v>
      </c>
      <c r="H161" s="109" t="s">
        <v>21</v>
      </c>
      <c r="I161" s="110">
        <v>3.3</v>
      </c>
      <c r="J161" s="206" t="s">
        <v>664</v>
      </c>
      <c r="K161" s="44" t="str">
        <f>VLOOKUP(Table13232[[#This Row],[Track]],$C$915:$E$968,2,FALSE)</f>
        <v>Vic</v>
      </c>
      <c r="L161" s="52">
        <v>100</v>
      </c>
      <c r="M161" s="51">
        <f>IF(Table13232[[#This Row],[Fin]]&lt;&gt;"1st","",Table13232[[#This Row],[Div]]*Table13232[[#This Row],[Lev Bet]])</f>
        <v>330</v>
      </c>
      <c r="N161" s="51">
        <f>IF(Table13232[[#This Row],[Lev Ret]]="",Table13232[[#This Row],[Lev Bet]]*-1,M161-L161)</f>
        <v>230</v>
      </c>
      <c r="O161" s="205">
        <v>200</v>
      </c>
      <c r="P161" s="205">
        <f>IF(Table13232[[#This Row],[Fin]]&lt;&gt;"1st","",Table13232[[#This Row],[Div]]*Table13232[[#This Row],[Nat and Combo Bet]])</f>
        <v>660</v>
      </c>
      <c r="Q161" s="205">
        <f>IF(Table13232[[#This Row],[Lev Ret]]="",Table13232[[#This Row],[Nat and Combo Bet]]*-1,P161-O161)</f>
        <v>460</v>
      </c>
      <c r="R161" s="44">
        <f t="shared" si="6"/>
        <v>1</v>
      </c>
      <c r="S161" s="44" t="str">
        <f>IF(AND(R160=2,R161=1),"",IF(R161=2,(O161+O162)/2,IF(Table13232[[#This Row],[Dual Listing]]=1,Table13232[[#This Row],[Nat and Combo Bet]],11)))</f>
        <v/>
      </c>
      <c r="T161" s="44" t="str">
        <f t="shared" si="7"/>
        <v/>
      </c>
      <c r="U161" s="44" t="str">
        <f t="shared" si="8"/>
        <v/>
      </c>
      <c r="V161" s="44" t="str">
        <f>IF(Table13232[[#This Row],[Date]]&lt;$V$4,"","Live")</f>
        <v/>
      </c>
      <c r="W161" s="44" t="str">
        <f>TEXT(Table13232[[#This Row],[Date]],"DDD")</f>
        <v>Sat</v>
      </c>
      <c r="X161" s="44" t="str">
        <f>PROPER(TRIM(Table13232[[#This Row],[Horse]]))</f>
        <v>Samangu</v>
      </c>
      <c r="Y161" s="167">
        <f>Table13232[[#This Row],[Time]]</f>
        <v>0.55555555555555558</v>
      </c>
      <c r="Z161" s="164" t="str">
        <f>LEFT(Table13232[[#This Row],[Track]],3)</f>
        <v>Cau</v>
      </c>
      <c r="AA161" s="164" t="str">
        <f>Table13232[[#This Row],[Algo]]&amp;" "&amp;Table13232[[#This Row],[Nat and Combo Bet]]</f>
        <v>Nat 200</v>
      </c>
      <c r="AB161" s="170">
        <f>Table13232[[#This Row],[AM Odds]]</f>
        <v>0</v>
      </c>
      <c r="AC161" s="165">
        <f>Table13232[[#This Row],[Race]]</f>
        <v>3</v>
      </c>
      <c r="AD161" s="165">
        <f>Table13232[[#This Row],[TAB]]</f>
        <v>5</v>
      </c>
      <c r="AE161" s="166" t="str">
        <f>Table13232[[#This Row],[Horse]]</f>
        <v>Samangu</v>
      </c>
      <c r="AF161" s="169">
        <f>IF(Table13232[[#This Row],[Dual Listing]]&lt;&gt;1,"",Table13232[[#This Row],[Nat and Combo Bet]])</f>
        <v>200</v>
      </c>
    </row>
    <row r="162" spans="1:32" x14ac:dyDescent="0.25">
      <c r="A162" s="42">
        <v>45731</v>
      </c>
      <c r="B162" s="43">
        <v>0.57499999999999996</v>
      </c>
      <c r="C162" s="43" t="s">
        <v>12</v>
      </c>
      <c r="D162" s="46"/>
      <c r="E162" s="44">
        <v>5</v>
      </c>
      <c r="F162" s="44">
        <v>13</v>
      </c>
      <c r="G162" s="45" t="s">
        <v>118</v>
      </c>
      <c r="H162" s="45"/>
      <c r="I162" s="46"/>
      <c r="J162" s="206" t="s">
        <v>664</v>
      </c>
      <c r="K162" s="44" t="str">
        <f>VLOOKUP(Table13232[[#This Row],[Track]],$C$915:$E$968,2,FALSE)</f>
        <v>Qld</v>
      </c>
      <c r="L162" s="48">
        <v>100</v>
      </c>
      <c r="M162" s="44" t="str">
        <f>IF(Table13232[[#This Row],[Fin]]&lt;&gt;"1st","",Table13232[[#This Row],[Div]]*Table13232[[#This Row],[Lev Bet]])</f>
        <v/>
      </c>
      <c r="N162" s="44">
        <f>IF(Table13232[[#This Row],[Lev Ret]]="",Table13232[[#This Row],[Lev Bet]]*-1,M162-L162)</f>
        <v>-100</v>
      </c>
      <c r="O162" s="205">
        <v>100</v>
      </c>
      <c r="P162" s="205" t="str">
        <f>IF(Table13232[[#This Row],[Fin]]&lt;&gt;"1st","",Table13232[[#This Row],[Div]]*Table13232[[#This Row],[Nat and Combo Bet]])</f>
        <v/>
      </c>
      <c r="Q162" s="205">
        <f>IF(Table13232[[#This Row],[Lev Ret]]="",Table13232[[#This Row],[Nat and Combo Bet]]*-1,P162-O162)</f>
        <v>-100</v>
      </c>
      <c r="R162" s="44">
        <f t="shared" si="6"/>
        <v>1</v>
      </c>
      <c r="S162" s="44">
        <f>IF(AND(R161=2,R162=1),"",IF(R162=2,(O162+O163)/2,IF(Table13232[[#This Row],[Dual Listing]]=1,Table13232[[#This Row],[Nat and Combo Bet]],11)))</f>
        <v>100</v>
      </c>
      <c r="T162" s="44" t="str">
        <f t="shared" si="7"/>
        <v/>
      </c>
      <c r="U162" s="44">
        <f t="shared" si="8"/>
        <v>-100</v>
      </c>
      <c r="V162" s="44" t="str">
        <f>IF(Table13232[[#This Row],[Date]]&lt;$V$4,"","Live")</f>
        <v/>
      </c>
      <c r="W162" s="44" t="str">
        <f>TEXT(Table13232[[#This Row],[Date]],"DDD")</f>
        <v>Sat</v>
      </c>
      <c r="X162" s="44" t="str">
        <f>PROPER(TRIM(Table13232[[#This Row],[Horse]]))</f>
        <v>Mintaka Lad</v>
      </c>
      <c r="Y162" s="164">
        <f>Table13232[[#This Row],[Time]]</f>
        <v>0.57499999999999996</v>
      </c>
      <c r="Z162" s="164" t="str">
        <f>LEFT(Table13232[[#This Row],[Track]],3)</f>
        <v>Eag</v>
      </c>
      <c r="AA162" s="164" t="str">
        <f>Table13232[[#This Row],[Algo]]&amp;" "&amp;Table13232[[#This Row],[Nat and Combo Bet]]</f>
        <v>Nat 100</v>
      </c>
      <c r="AB162" s="170">
        <f>Table13232[[#This Row],[AM Odds]]</f>
        <v>0</v>
      </c>
      <c r="AC162" s="165">
        <f>Table13232[[#This Row],[Race]]</f>
        <v>5</v>
      </c>
      <c r="AD162" s="165">
        <f>Table13232[[#This Row],[TAB]]</f>
        <v>13</v>
      </c>
      <c r="AE162" s="166" t="str">
        <f>Table13232[[#This Row],[Horse]]</f>
        <v>Mintaka Lad</v>
      </c>
      <c r="AF162" s="169">
        <f>IF(Table13232[[#This Row],[Dual Listing]]&lt;&gt;1,"",Table13232[[#This Row],[Nat and Combo Bet]])</f>
        <v>100</v>
      </c>
    </row>
    <row r="163" spans="1:32" x14ac:dyDescent="0.25">
      <c r="A163" s="42">
        <v>45731</v>
      </c>
      <c r="B163" s="43">
        <v>0.59930555555555554</v>
      </c>
      <c r="C163" s="43" t="s">
        <v>12</v>
      </c>
      <c r="D163" s="46"/>
      <c r="E163" s="44">
        <v>6</v>
      </c>
      <c r="F163" s="44">
        <v>5</v>
      </c>
      <c r="G163" s="45" t="s">
        <v>104</v>
      </c>
      <c r="H163" s="45" t="s">
        <v>23</v>
      </c>
      <c r="I163" s="46"/>
      <c r="J163" s="206" t="s">
        <v>664</v>
      </c>
      <c r="K163" s="44" t="str">
        <f>VLOOKUP(Table13232[[#This Row],[Track]],$C$915:$E$968,2,FALSE)</f>
        <v>Qld</v>
      </c>
      <c r="L163" s="48">
        <v>100</v>
      </c>
      <c r="M163" s="44" t="str">
        <f>IF(Table13232[[#This Row],[Fin]]&lt;&gt;"1st","",Table13232[[#This Row],[Div]]*Table13232[[#This Row],[Lev Bet]])</f>
        <v/>
      </c>
      <c r="N163" s="44">
        <f>IF(Table13232[[#This Row],[Lev Ret]]="",Table13232[[#This Row],[Lev Bet]]*-1,M163-L163)</f>
        <v>-100</v>
      </c>
      <c r="O163" s="205">
        <v>100</v>
      </c>
      <c r="P163" s="205" t="str">
        <f>IF(Table13232[[#This Row],[Fin]]&lt;&gt;"1st","",Table13232[[#This Row],[Div]]*Table13232[[#This Row],[Nat and Combo Bet]])</f>
        <v/>
      </c>
      <c r="Q163" s="205">
        <f>IF(Table13232[[#This Row],[Lev Ret]]="",Table13232[[#This Row],[Nat and Combo Bet]]*-1,P163-O163)</f>
        <v>-100</v>
      </c>
      <c r="R163" s="44">
        <f t="shared" si="6"/>
        <v>1</v>
      </c>
      <c r="S163" s="44">
        <f>IF(AND(R162=2,R163=1),"",IF(R163=2,(O163+O164)/2,IF(Table13232[[#This Row],[Dual Listing]]=1,Table13232[[#This Row],[Nat and Combo Bet]],11)))</f>
        <v>100</v>
      </c>
      <c r="T163" s="44" t="str">
        <f t="shared" si="7"/>
        <v/>
      </c>
      <c r="U163" s="44">
        <f t="shared" si="8"/>
        <v>-100</v>
      </c>
      <c r="V163" s="44" t="str">
        <f>IF(Table13232[[#This Row],[Date]]&lt;$V$4,"","Live")</f>
        <v/>
      </c>
      <c r="W163" s="44" t="str">
        <f>TEXT(Table13232[[#This Row],[Date]],"DDD")</f>
        <v>Sat</v>
      </c>
      <c r="X163" s="44" t="str">
        <f>PROPER(TRIM(Table13232[[#This Row],[Horse]]))</f>
        <v>Wanda Rox</v>
      </c>
      <c r="Y163" s="164">
        <f>Table13232[[#This Row],[Time]]</f>
        <v>0.59930555555555554</v>
      </c>
      <c r="Z163" s="164" t="str">
        <f>LEFT(Table13232[[#This Row],[Track]],3)</f>
        <v>Eag</v>
      </c>
      <c r="AA163" s="164" t="str">
        <f>Table13232[[#This Row],[Algo]]&amp;" "&amp;Table13232[[#This Row],[Nat and Combo Bet]]</f>
        <v>Nat 100</v>
      </c>
      <c r="AB163" s="170">
        <f>Table13232[[#This Row],[AM Odds]]</f>
        <v>0</v>
      </c>
      <c r="AC163" s="165">
        <f>Table13232[[#This Row],[Race]]</f>
        <v>6</v>
      </c>
      <c r="AD163" s="165">
        <f>Table13232[[#This Row],[TAB]]</f>
        <v>5</v>
      </c>
      <c r="AE163" s="166" t="str">
        <f>Table13232[[#This Row],[Horse]]</f>
        <v>Wanda Rox</v>
      </c>
      <c r="AF163" s="169">
        <f>IF(Table13232[[#This Row],[Dual Listing]]&lt;&gt;1,"",Table13232[[#This Row],[Nat and Combo Bet]])</f>
        <v>100</v>
      </c>
    </row>
    <row r="164" spans="1:32" x14ac:dyDescent="0.25">
      <c r="A164" s="42">
        <v>45731</v>
      </c>
      <c r="B164" s="43">
        <v>0.60416666666666663</v>
      </c>
      <c r="C164" s="43" t="s">
        <v>34</v>
      </c>
      <c r="D164" s="46"/>
      <c r="E164" s="44">
        <v>5</v>
      </c>
      <c r="F164" s="44">
        <v>8</v>
      </c>
      <c r="G164" s="45" t="s">
        <v>119</v>
      </c>
      <c r="H164" s="45" t="s">
        <v>21</v>
      </c>
      <c r="I164" s="46">
        <v>6.5</v>
      </c>
      <c r="J164" s="206" t="s">
        <v>664</v>
      </c>
      <c r="K164" s="44" t="str">
        <f>VLOOKUP(Table13232[[#This Row],[Track]],$C$915:$E$968,2,FALSE)</f>
        <v>Vic</v>
      </c>
      <c r="L164" s="48">
        <v>100</v>
      </c>
      <c r="M164" s="44">
        <f>IF(Table13232[[#This Row],[Fin]]&lt;&gt;"1st","",Table13232[[#This Row],[Div]]*Table13232[[#This Row],[Lev Bet]])</f>
        <v>650</v>
      </c>
      <c r="N164" s="44">
        <f>IF(Table13232[[#This Row],[Lev Ret]]="",Table13232[[#This Row],[Lev Bet]]*-1,M164-L164)</f>
        <v>550</v>
      </c>
      <c r="O164" s="205">
        <v>100</v>
      </c>
      <c r="P164" s="205">
        <f>IF(Table13232[[#This Row],[Fin]]&lt;&gt;"1st","",Table13232[[#This Row],[Div]]*Table13232[[#This Row],[Nat and Combo Bet]])</f>
        <v>650</v>
      </c>
      <c r="Q164" s="205">
        <f>IF(Table13232[[#This Row],[Lev Ret]]="",Table13232[[#This Row],[Nat and Combo Bet]]*-1,P164-O164)</f>
        <v>550</v>
      </c>
      <c r="R164" s="44">
        <f t="shared" si="6"/>
        <v>1</v>
      </c>
      <c r="S164" s="44">
        <f>IF(AND(R163=2,R164=1),"",IF(R164=2,(O164+O165)/2,IF(Table13232[[#This Row],[Dual Listing]]=1,Table13232[[#This Row],[Nat and Combo Bet]],11)))</f>
        <v>100</v>
      </c>
      <c r="T164" s="44">
        <f t="shared" si="7"/>
        <v>650</v>
      </c>
      <c r="U164" s="44">
        <f t="shared" si="8"/>
        <v>550</v>
      </c>
      <c r="V164" s="44" t="str">
        <f>IF(Table13232[[#This Row],[Date]]&lt;$V$4,"","Live")</f>
        <v/>
      </c>
      <c r="W164" s="44" t="str">
        <f>TEXT(Table13232[[#This Row],[Date]],"DDD")</f>
        <v>Sat</v>
      </c>
      <c r="X164" s="44" t="str">
        <f>PROPER(TRIM(Table13232[[#This Row],[Horse]]))</f>
        <v>Benagil</v>
      </c>
      <c r="Y164" s="164">
        <f>Table13232[[#This Row],[Time]]</f>
        <v>0.60416666666666663</v>
      </c>
      <c r="Z164" s="164" t="str">
        <f>LEFT(Table13232[[#This Row],[Track]],3)</f>
        <v>Cau</v>
      </c>
      <c r="AA164" s="164" t="str">
        <f>Table13232[[#This Row],[Algo]]&amp;" "&amp;Table13232[[#This Row],[Nat and Combo Bet]]</f>
        <v>Nat 100</v>
      </c>
      <c r="AB164" s="170">
        <f>Table13232[[#This Row],[AM Odds]]</f>
        <v>0</v>
      </c>
      <c r="AC164" s="165">
        <f>Table13232[[#This Row],[Race]]</f>
        <v>5</v>
      </c>
      <c r="AD164" s="165">
        <f>Table13232[[#This Row],[TAB]]</f>
        <v>8</v>
      </c>
      <c r="AE164" s="166" t="str">
        <f>Table13232[[#This Row],[Horse]]</f>
        <v>Benagil</v>
      </c>
      <c r="AF164" s="169">
        <f>IF(Table13232[[#This Row],[Dual Listing]]&lt;&gt;1,"",Table13232[[#This Row],[Nat and Combo Bet]])</f>
        <v>100</v>
      </c>
    </row>
    <row r="165" spans="1:32" x14ac:dyDescent="0.25">
      <c r="A165" s="42">
        <v>45731</v>
      </c>
      <c r="B165" s="43">
        <v>0.61805555555555558</v>
      </c>
      <c r="C165" s="43" t="s">
        <v>11</v>
      </c>
      <c r="D165" s="46"/>
      <c r="E165" s="44">
        <v>5</v>
      </c>
      <c r="F165" s="44">
        <v>2</v>
      </c>
      <c r="G165" s="45" t="s">
        <v>394</v>
      </c>
      <c r="H165" s="45" t="s">
        <v>23</v>
      </c>
      <c r="I165" s="46"/>
      <c r="J165" s="206" t="s">
        <v>665</v>
      </c>
      <c r="K165" s="44" t="str">
        <f>VLOOKUP(Table13232[[#This Row],[Track]],$C$915:$E$968,2,FALSE)</f>
        <v>NSW</v>
      </c>
      <c r="L165" s="48">
        <v>100</v>
      </c>
      <c r="M165" s="44" t="str">
        <f>IF(Table13232[[#This Row],[Fin]]&lt;&gt;"1st","",Table13232[[#This Row],[Div]]*Table13232[[#This Row],[Lev Bet]])</f>
        <v/>
      </c>
      <c r="N165" s="44">
        <f>IF(Table13232[[#This Row],[Lev Ret]]="",Table13232[[#This Row],[Lev Bet]]*-1,M165-L165)</f>
        <v>-100</v>
      </c>
      <c r="O165" s="205">
        <v>150</v>
      </c>
      <c r="P165" s="205" t="str">
        <f>IF(Table13232[[#This Row],[Fin]]&lt;&gt;"1st","",Table13232[[#This Row],[Div]]*Table13232[[#This Row],[Nat and Combo Bet]])</f>
        <v/>
      </c>
      <c r="Q165" s="205">
        <f>IF(Table13232[[#This Row],[Lev Ret]]="",Table13232[[#This Row],[Nat and Combo Bet]]*-1,P165-O165)</f>
        <v>-150</v>
      </c>
      <c r="R165" s="44">
        <f t="shared" si="6"/>
        <v>1</v>
      </c>
      <c r="S165" s="44">
        <f>IF(AND(R164=2,R165=1),"",IF(R165=2,(O165+O166)/2,IF(Table13232[[#This Row],[Dual Listing]]=1,Table13232[[#This Row],[Nat and Combo Bet]],11)))</f>
        <v>150</v>
      </c>
      <c r="T165" s="44" t="str">
        <f t="shared" si="7"/>
        <v/>
      </c>
      <c r="U165" s="44">
        <f t="shared" si="8"/>
        <v>-150</v>
      </c>
      <c r="V165" s="44" t="str">
        <f>IF(Table13232[[#This Row],[Date]]&lt;$V$4,"","Live")</f>
        <v/>
      </c>
      <c r="W165" s="44" t="str">
        <f>TEXT(Table13232[[#This Row],[Date]],"DDD")</f>
        <v>Sat</v>
      </c>
      <c r="X165" s="44" t="str">
        <f>PROPER(TRIM(Table13232[[#This Row],[Horse]]))</f>
        <v>Arapaho</v>
      </c>
      <c r="Y165" s="164">
        <f>Table13232[[#This Row],[Time]]</f>
        <v>0.61805555555555558</v>
      </c>
      <c r="Z165" s="164" t="str">
        <f>LEFT(Table13232[[#This Row],[Track]],3)</f>
        <v>Ros</v>
      </c>
      <c r="AA165" s="164" t="str">
        <f>Table13232[[#This Row],[Algo]]&amp;" "&amp;Table13232[[#This Row],[Nat and Combo Bet]]</f>
        <v>E-C  150</v>
      </c>
      <c r="AB165" s="170">
        <f>Table13232[[#This Row],[AM Odds]]</f>
        <v>0</v>
      </c>
      <c r="AC165" s="165">
        <f>Table13232[[#This Row],[Race]]</f>
        <v>5</v>
      </c>
      <c r="AD165" s="165">
        <f>Table13232[[#This Row],[TAB]]</f>
        <v>2</v>
      </c>
      <c r="AE165" s="166" t="str">
        <f>Table13232[[#This Row],[Horse]]</f>
        <v>Arapaho</v>
      </c>
      <c r="AF165" s="169">
        <f>IF(Table13232[[#This Row],[Dual Listing]]&lt;&gt;1,"",Table13232[[#This Row],[Nat and Combo Bet]])</f>
        <v>150</v>
      </c>
    </row>
    <row r="166" spans="1:32" x14ac:dyDescent="0.25">
      <c r="A166" s="42">
        <v>45731</v>
      </c>
      <c r="B166" s="43">
        <v>0.62847222222222221</v>
      </c>
      <c r="C166" s="43" t="s">
        <v>34</v>
      </c>
      <c r="D166" s="46"/>
      <c r="E166" s="44">
        <v>6</v>
      </c>
      <c r="F166" s="44">
        <v>4</v>
      </c>
      <c r="G166" s="45" t="s">
        <v>74</v>
      </c>
      <c r="H166" s="45"/>
      <c r="I166" s="46"/>
      <c r="J166" s="206" t="s">
        <v>664</v>
      </c>
      <c r="K166" s="44" t="str">
        <f>VLOOKUP(Table13232[[#This Row],[Track]],$C$915:$E$968,2,FALSE)</f>
        <v>Vic</v>
      </c>
      <c r="L166" s="48">
        <v>100</v>
      </c>
      <c r="M166" s="44" t="str">
        <f>IF(Table13232[[#This Row],[Fin]]&lt;&gt;"1st","",Table13232[[#This Row],[Div]]*Table13232[[#This Row],[Lev Bet]])</f>
        <v/>
      </c>
      <c r="N166" s="44">
        <f>IF(Table13232[[#This Row],[Lev Ret]]="",Table13232[[#This Row],[Lev Bet]]*-1,M166-L166)</f>
        <v>-100</v>
      </c>
      <c r="O166" s="205">
        <v>200</v>
      </c>
      <c r="P166" s="205" t="str">
        <f>IF(Table13232[[#This Row],[Fin]]&lt;&gt;"1st","",Table13232[[#This Row],[Div]]*Table13232[[#This Row],[Nat and Combo Bet]])</f>
        <v/>
      </c>
      <c r="Q166" s="205">
        <f>IF(Table13232[[#This Row],[Lev Ret]]="",Table13232[[#This Row],[Nat and Combo Bet]]*-1,P166-O166)</f>
        <v>-200</v>
      </c>
      <c r="R166" s="44">
        <f t="shared" si="6"/>
        <v>1</v>
      </c>
      <c r="S166" s="44">
        <f>IF(AND(R165=2,R166=1),"",IF(R166=2,(O166+O167)/2,IF(Table13232[[#This Row],[Dual Listing]]=1,Table13232[[#This Row],[Nat and Combo Bet]],11)))</f>
        <v>200</v>
      </c>
      <c r="T166" s="44" t="str">
        <f t="shared" si="7"/>
        <v/>
      </c>
      <c r="U166" s="44">
        <f t="shared" si="8"/>
        <v>-200</v>
      </c>
      <c r="V166" s="44" t="str">
        <f>IF(Table13232[[#This Row],[Date]]&lt;$V$4,"","Live")</f>
        <v/>
      </c>
      <c r="W166" s="44" t="str">
        <f>TEXT(Table13232[[#This Row],[Date]],"DDD")</f>
        <v>Sat</v>
      </c>
      <c r="X166" s="44" t="str">
        <f>PROPER(TRIM(Table13232[[#This Row],[Horse]]))</f>
        <v>Plenty Of Ammo</v>
      </c>
      <c r="Y166" s="164">
        <f>Table13232[[#This Row],[Time]]</f>
        <v>0.62847222222222221</v>
      </c>
      <c r="Z166" s="164" t="str">
        <f>LEFT(Table13232[[#This Row],[Track]],3)</f>
        <v>Cau</v>
      </c>
      <c r="AA166" s="164" t="str">
        <f>Table13232[[#This Row],[Algo]]&amp;" "&amp;Table13232[[#This Row],[Nat and Combo Bet]]</f>
        <v>Nat 200</v>
      </c>
      <c r="AB166" s="170">
        <f>Table13232[[#This Row],[AM Odds]]</f>
        <v>0</v>
      </c>
      <c r="AC166" s="165">
        <f>Table13232[[#This Row],[Race]]</f>
        <v>6</v>
      </c>
      <c r="AD166" s="165">
        <f>Table13232[[#This Row],[TAB]]</f>
        <v>4</v>
      </c>
      <c r="AE166" s="166" t="str">
        <f>Table13232[[#This Row],[Horse]]</f>
        <v>Plenty Of Ammo</v>
      </c>
      <c r="AF166" s="169">
        <f>IF(Table13232[[#This Row],[Dual Listing]]&lt;&gt;1,"",Table13232[[#This Row],[Nat and Combo Bet]])</f>
        <v>200</v>
      </c>
    </row>
    <row r="167" spans="1:32" x14ac:dyDescent="0.25">
      <c r="A167" s="42">
        <v>45731</v>
      </c>
      <c r="B167" s="43">
        <v>0.62847222222222221</v>
      </c>
      <c r="C167" s="43" t="s">
        <v>34</v>
      </c>
      <c r="D167" s="46"/>
      <c r="E167" s="44">
        <v>6</v>
      </c>
      <c r="F167" s="44">
        <v>5</v>
      </c>
      <c r="G167" s="45" t="s">
        <v>160</v>
      </c>
      <c r="H167" s="45" t="s">
        <v>21</v>
      </c>
      <c r="I167" s="46">
        <v>3.9</v>
      </c>
      <c r="J167" s="206" t="s">
        <v>665</v>
      </c>
      <c r="K167" s="44" t="str">
        <f>VLOOKUP(Table13232[[#This Row],[Track]],$C$915:$E$968,2,FALSE)</f>
        <v>Vic</v>
      </c>
      <c r="L167" s="48">
        <v>100</v>
      </c>
      <c r="M167" s="44">
        <f>IF(Table13232[[#This Row],[Fin]]&lt;&gt;"1st","",Table13232[[#This Row],[Div]]*Table13232[[#This Row],[Lev Bet]])</f>
        <v>390</v>
      </c>
      <c r="N167" s="44">
        <f>IF(Table13232[[#This Row],[Lev Ret]]="",Table13232[[#This Row],[Lev Bet]]*-1,M167-L167)</f>
        <v>290</v>
      </c>
      <c r="O167" s="205">
        <v>150</v>
      </c>
      <c r="P167" s="205">
        <f>IF(Table13232[[#This Row],[Fin]]&lt;&gt;"1st","",Table13232[[#This Row],[Div]]*Table13232[[#This Row],[Nat and Combo Bet]])</f>
        <v>585</v>
      </c>
      <c r="Q167" s="205">
        <f>IF(Table13232[[#This Row],[Lev Ret]]="",Table13232[[#This Row],[Nat and Combo Bet]]*-1,P167-O167)</f>
        <v>435</v>
      </c>
      <c r="R167" s="44">
        <f t="shared" si="6"/>
        <v>1</v>
      </c>
      <c r="S167" s="44">
        <f>IF(AND(R166=2,R167=1),"",IF(R167=2,(O167+O168)/2,IF(Table13232[[#This Row],[Dual Listing]]=1,Table13232[[#This Row],[Nat and Combo Bet]],11)))</f>
        <v>150</v>
      </c>
      <c r="T167" s="44">
        <f t="shared" si="7"/>
        <v>585</v>
      </c>
      <c r="U167" s="44">
        <f t="shared" si="8"/>
        <v>435</v>
      </c>
      <c r="V167" s="44" t="str">
        <f>IF(Table13232[[#This Row],[Date]]&lt;$V$4,"","Live")</f>
        <v/>
      </c>
      <c r="W167" s="44" t="str">
        <f>TEXT(Table13232[[#This Row],[Date]],"DDD")</f>
        <v>Sat</v>
      </c>
      <c r="X167" s="44" t="str">
        <f>PROPER(TRIM(Table13232[[#This Row],[Horse]]))</f>
        <v>Pride Of Jenni</v>
      </c>
      <c r="Y167" s="164">
        <f>Table13232[[#This Row],[Time]]</f>
        <v>0.62847222222222221</v>
      </c>
      <c r="Z167" s="164" t="str">
        <f>LEFT(Table13232[[#This Row],[Track]],3)</f>
        <v>Cau</v>
      </c>
      <c r="AA167" s="164" t="str">
        <f>Table13232[[#This Row],[Algo]]&amp;" "&amp;Table13232[[#This Row],[Nat and Combo Bet]]</f>
        <v>E-C  150</v>
      </c>
      <c r="AB167" s="170">
        <f>Table13232[[#This Row],[AM Odds]]</f>
        <v>0</v>
      </c>
      <c r="AC167" s="165">
        <f>Table13232[[#This Row],[Race]]</f>
        <v>6</v>
      </c>
      <c r="AD167" s="165">
        <f>Table13232[[#This Row],[TAB]]</f>
        <v>5</v>
      </c>
      <c r="AE167" s="166" t="str">
        <f>Table13232[[#This Row],[Horse]]</f>
        <v>Pride Of Jenni</v>
      </c>
      <c r="AF167" s="169">
        <f>IF(Table13232[[#This Row],[Dual Listing]]&lt;&gt;1,"",Table13232[[#This Row],[Nat and Combo Bet]])</f>
        <v>150</v>
      </c>
    </row>
    <row r="168" spans="1:32" x14ac:dyDescent="0.25">
      <c r="A168" s="42">
        <v>45731</v>
      </c>
      <c r="B168" s="43">
        <v>0.65277777777777779</v>
      </c>
      <c r="C168" s="43" t="s">
        <v>34</v>
      </c>
      <c r="D168" s="46"/>
      <c r="E168" s="44">
        <v>7</v>
      </c>
      <c r="F168" s="44">
        <v>4</v>
      </c>
      <c r="G168" s="45" t="s">
        <v>121</v>
      </c>
      <c r="H168" s="45" t="s">
        <v>21</v>
      </c>
      <c r="I168" s="46">
        <v>4.2</v>
      </c>
      <c r="J168" s="206" t="s">
        <v>664</v>
      </c>
      <c r="K168" s="44" t="str">
        <f>VLOOKUP(Table13232[[#This Row],[Track]],$C$915:$E$968,2,FALSE)</f>
        <v>Vic</v>
      </c>
      <c r="L168" s="48">
        <v>100</v>
      </c>
      <c r="M168" s="44">
        <f>IF(Table13232[[#This Row],[Fin]]&lt;&gt;"1st","",Table13232[[#This Row],[Div]]*Table13232[[#This Row],[Lev Bet]])</f>
        <v>420</v>
      </c>
      <c r="N168" s="44">
        <f>IF(Table13232[[#This Row],[Lev Ret]]="",Table13232[[#This Row],[Lev Bet]]*-1,M168-L168)</f>
        <v>320</v>
      </c>
      <c r="O168" s="205">
        <v>100</v>
      </c>
      <c r="P168" s="205">
        <f>IF(Table13232[[#This Row],[Fin]]&lt;&gt;"1st","",Table13232[[#This Row],[Div]]*Table13232[[#This Row],[Nat and Combo Bet]])</f>
        <v>420</v>
      </c>
      <c r="Q168" s="205">
        <f>IF(Table13232[[#This Row],[Lev Ret]]="",Table13232[[#This Row],[Nat and Combo Bet]]*-1,P168-O168)</f>
        <v>320</v>
      </c>
      <c r="R168" s="44">
        <f t="shared" si="6"/>
        <v>1</v>
      </c>
      <c r="S168" s="44">
        <f>IF(AND(R167=2,R168=1),"",IF(R168=2,(O168+O169)/2,IF(Table13232[[#This Row],[Dual Listing]]=1,Table13232[[#This Row],[Nat and Combo Bet]],11)))</f>
        <v>100</v>
      </c>
      <c r="T168" s="44">
        <f t="shared" si="7"/>
        <v>420</v>
      </c>
      <c r="U168" s="44">
        <f t="shared" si="8"/>
        <v>320</v>
      </c>
      <c r="V168" s="44" t="str">
        <f>IF(Table13232[[#This Row],[Date]]&lt;$V$4,"","Live")</f>
        <v/>
      </c>
      <c r="W168" s="44" t="str">
        <f>TEXT(Table13232[[#This Row],[Date]],"DDD")</f>
        <v>Sat</v>
      </c>
      <c r="X168" s="44" t="str">
        <f>PROPER(TRIM(Table13232[[#This Row],[Horse]]))</f>
        <v>Winnasedge</v>
      </c>
      <c r="Y168" s="164">
        <f>Table13232[[#This Row],[Time]]</f>
        <v>0.65277777777777779</v>
      </c>
      <c r="Z168" s="164" t="str">
        <f>LEFT(Table13232[[#This Row],[Track]],3)</f>
        <v>Cau</v>
      </c>
      <c r="AA168" s="164" t="str">
        <f>Table13232[[#This Row],[Algo]]&amp;" "&amp;Table13232[[#This Row],[Nat and Combo Bet]]</f>
        <v>Nat 100</v>
      </c>
      <c r="AB168" s="170">
        <f>Table13232[[#This Row],[AM Odds]]</f>
        <v>0</v>
      </c>
      <c r="AC168" s="165">
        <f>Table13232[[#This Row],[Race]]</f>
        <v>7</v>
      </c>
      <c r="AD168" s="165">
        <f>Table13232[[#This Row],[TAB]]</f>
        <v>4</v>
      </c>
      <c r="AE168" s="166" t="str">
        <f>Table13232[[#This Row],[Horse]]</f>
        <v>Winnasedge</v>
      </c>
      <c r="AF168" s="169">
        <f>IF(Table13232[[#This Row],[Dual Listing]]&lt;&gt;1,"",Table13232[[#This Row],[Nat and Combo Bet]])</f>
        <v>100</v>
      </c>
    </row>
    <row r="169" spans="1:32" x14ac:dyDescent="0.25">
      <c r="A169" s="42">
        <v>45731</v>
      </c>
      <c r="B169" s="43">
        <v>0.70486111111111116</v>
      </c>
      <c r="C169" s="43" t="s">
        <v>34</v>
      </c>
      <c r="D169" s="46"/>
      <c r="E169" s="44">
        <v>9</v>
      </c>
      <c r="F169" s="44">
        <v>4</v>
      </c>
      <c r="G169" s="45" t="s">
        <v>72</v>
      </c>
      <c r="H169" s="45" t="s">
        <v>21</v>
      </c>
      <c r="I169" s="46">
        <v>3.5</v>
      </c>
      <c r="J169" s="206" t="s">
        <v>664</v>
      </c>
      <c r="K169" s="44" t="str">
        <f>VLOOKUP(Table13232[[#This Row],[Track]],$C$915:$E$968,2,FALSE)</f>
        <v>Vic</v>
      </c>
      <c r="L169" s="48">
        <v>100</v>
      </c>
      <c r="M169" s="44">
        <f>IF(Table13232[[#This Row],[Fin]]&lt;&gt;"1st","",Table13232[[#This Row],[Div]]*Table13232[[#This Row],[Lev Bet]])</f>
        <v>350</v>
      </c>
      <c r="N169" s="44">
        <f>IF(Table13232[[#This Row],[Lev Ret]]="",Table13232[[#This Row],[Lev Bet]]*-1,M169-L169)</f>
        <v>250</v>
      </c>
      <c r="O169" s="205">
        <v>200</v>
      </c>
      <c r="P169" s="205">
        <f>IF(Table13232[[#This Row],[Fin]]&lt;&gt;"1st","",Table13232[[#This Row],[Div]]*Table13232[[#This Row],[Nat and Combo Bet]])</f>
        <v>700</v>
      </c>
      <c r="Q169" s="205">
        <f>IF(Table13232[[#This Row],[Lev Ret]]="",Table13232[[#This Row],[Nat and Combo Bet]]*-1,P169-O169)</f>
        <v>500</v>
      </c>
      <c r="R169" s="44">
        <f t="shared" si="6"/>
        <v>1</v>
      </c>
      <c r="S169" s="44">
        <f>IF(AND(R168=2,R169=1),"",IF(R169=2,(O169+O170)/2,IF(Table13232[[#This Row],[Dual Listing]]=1,Table13232[[#This Row],[Nat and Combo Bet]],11)))</f>
        <v>200</v>
      </c>
      <c r="T169" s="44">
        <f t="shared" si="7"/>
        <v>700</v>
      </c>
      <c r="U169" s="44">
        <f t="shared" si="8"/>
        <v>500</v>
      </c>
      <c r="V169" s="44" t="str">
        <f>IF(Table13232[[#This Row],[Date]]&lt;$V$4,"","Live")</f>
        <v/>
      </c>
      <c r="W169" s="44" t="str">
        <f>TEXT(Table13232[[#This Row],[Date]],"DDD")</f>
        <v>Sat</v>
      </c>
      <c r="X169" s="44" t="str">
        <f>PROPER(TRIM(Table13232[[#This Row],[Horse]]))</f>
        <v>Regal Zeus</v>
      </c>
      <c r="Y169" s="164">
        <f>Table13232[[#This Row],[Time]]</f>
        <v>0.70486111111111116</v>
      </c>
      <c r="Z169" s="164" t="str">
        <f>LEFT(Table13232[[#This Row],[Track]],3)</f>
        <v>Cau</v>
      </c>
      <c r="AA169" s="164" t="str">
        <f>Table13232[[#This Row],[Algo]]&amp;" "&amp;Table13232[[#This Row],[Nat and Combo Bet]]</f>
        <v>Nat 200</v>
      </c>
      <c r="AB169" s="170">
        <f>Table13232[[#This Row],[AM Odds]]</f>
        <v>0</v>
      </c>
      <c r="AC169" s="165">
        <f>Table13232[[#This Row],[Race]]</f>
        <v>9</v>
      </c>
      <c r="AD169" s="165">
        <f>Table13232[[#This Row],[TAB]]</f>
        <v>4</v>
      </c>
      <c r="AE169" s="166" t="str">
        <f>Table13232[[#This Row],[Horse]]</f>
        <v>Regal Zeus</v>
      </c>
      <c r="AF169" s="169">
        <f>IF(Table13232[[#This Row],[Dual Listing]]&lt;&gt;1,"",Table13232[[#This Row],[Nat and Combo Bet]])</f>
        <v>200</v>
      </c>
    </row>
    <row r="170" spans="1:32" x14ac:dyDescent="0.25">
      <c r="A170" s="42">
        <v>45731</v>
      </c>
      <c r="B170" s="43">
        <v>0.71875</v>
      </c>
      <c r="C170" s="43" t="s">
        <v>11</v>
      </c>
      <c r="D170" s="46"/>
      <c r="E170" s="44">
        <v>9</v>
      </c>
      <c r="F170" s="44">
        <v>11</v>
      </c>
      <c r="G170" s="45" t="s">
        <v>123</v>
      </c>
      <c r="H170" s="45"/>
      <c r="I170" s="46"/>
      <c r="J170" s="206" t="s">
        <v>664</v>
      </c>
      <c r="K170" s="44" t="str">
        <f>VLOOKUP(Table13232[[#This Row],[Track]],$C$915:$E$968,2,FALSE)</f>
        <v>NSW</v>
      </c>
      <c r="L170" s="48">
        <v>100</v>
      </c>
      <c r="M170" s="44" t="str">
        <f>IF(Table13232[[#This Row],[Fin]]&lt;&gt;"1st","",Table13232[[#This Row],[Div]]*Table13232[[#This Row],[Lev Bet]])</f>
        <v/>
      </c>
      <c r="N170" s="44">
        <f>IF(Table13232[[#This Row],[Lev Ret]]="",Table13232[[#This Row],[Lev Bet]]*-1,M170-L170)</f>
        <v>-100</v>
      </c>
      <c r="O170" s="205">
        <v>150</v>
      </c>
      <c r="P170" s="205" t="str">
        <f>IF(Table13232[[#This Row],[Fin]]&lt;&gt;"1st","",Table13232[[#This Row],[Div]]*Table13232[[#This Row],[Nat and Combo Bet]])</f>
        <v/>
      </c>
      <c r="Q170" s="205">
        <f>IF(Table13232[[#This Row],[Lev Ret]]="",Table13232[[#This Row],[Nat and Combo Bet]]*-1,P170-O170)</f>
        <v>-150</v>
      </c>
      <c r="R170" s="44">
        <f t="shared" si="6"/>
        <v>1</v>
      </c>
      <c r="S170" s="44">
        <f>IF(AND(R169=2,R170=1),"",IF(R170=2,(O170+O171)/2,IF(Table13232[[#This Row],[Dual Listing]]=1,Table13232[[#This Row],[Nat and Combo Bet]],11)))</f>
        <v>150</v>
      </c>
      <c r="T170" s="44" t="str">
        <f t="shared" si="7"/>
        <v/>
      </c>
      <c r="U170" s="44">
        <f t="shared" si="8"/>
        <v>-150</v>
      </c>
      <c r="V170" s="44" t="str">
        <f>IF(Table13232[[#This Row],[Date]]&lt;$V$4,"","Live")</f>
        <v/>
      </c>
      <c r="W170" s="44" t="str">
        <f>TEXT(Table13232[[#This Row],[Date]],"DDD")</f>
        <v>Sat</v>
      </c>
      <c r="X170" s="44" t="str">
        <f>PROPER(TRIM(Table13232[[#This Row],[Horse]]))</f>
        <v>Ducasse</v>
      </c>
      <c r="Y170" s="164">
        <f>Table13232[[#This Row],[Time]]</f>
        <v>0.71875</v>
      </c>
      <c r="Z170" s="164" t="str">
        <f>LEFT(Table13232[[#This Row],[Track]],3)</f>
        <v>Ros</v>
      </c>
      <c r="AA170" s="164" t="str">
        <f>Table13232[[#This Row],[Algo]]&amp;" "&amp;Table13232[[#This Row],[Nat and Combo Bet]]</f>
        <v>Nat 150</v>
      </c>
      <c r="AB170" s="170">
        <f>Table13232[[#This Row],[AM Odds]]</f>
        <v>0</v>
      </c>
      <c r="AC170" s="165">
        <f>Table13232[[#This Row],[Race]]</f>
        <v>9</v>
      </c>
      <c r="AD170" s="165">
        <f>Table13232[[#This Row],[TAB]]</f>
        <v>11</v>
      </c>
      <c r="AE170" s="166" t="str">
        <f>Table13232[[#This Row],[Horse]]</f>
        <v>Ducasse</v>
      </c>
      <c r="AF170" s="169">
        <f>IF(Table13232[[#This Row],[Dual Listing]]&lt;&gt;1,"",Table13232[[#This Row],[Nat and Combo Bet]])</f>
        <v>150</v>
      </c>
    </row>
    <row r="171" spans="1:32" x14ac:dyDescent="0.25">
      <c r="A171" s="42">
        <v>45731</v>
      </c>
      <c r="B171" s="43">
        <v>0.71875</v>
      </c>
      <c r="C171" s="43" t="s">
        <v>11</v>
      </c>
      <c r="D171" s="46"/>
      <c r="E171" s="44">
        <v>9</v>
      </c>
      <c r="F171" s="44">
        <v>9</v>
      </c>
      <c r="G171" s="45" t="s">
        <v>66</v>
      </c>
      <c r="H171" s="45" t="s">
        <v>23</v>
      </c>
      <c r="I171" s="46"/>
      <c r="J171" s="206" t="s">
        <v>665</v>
      </c>
      <c r="K171" s="44" t="str">
        <f>VLOOKUP(Table13232[[#This Row],[Track]],$C$915:$E$968,2,FALSE)</f>
        <v>NSW</v>
      </c>
      <c r="L171" s="48">
        <v>100</v>
      </c>
      <c r="M171" s="44" t="str">
        <f>IF(Table13232[[#This Row],[Fin]]&lt;&gt;"1st","",Table13232[[#This Row],[Div]]*Table13232[[#This Row],[Lev Bet]])</f>
        <v/>
      </c>
      <c r="N171" s="44">
        <f>IF(Table13232[[#This Row],[Lev Ret]]="",Table13232[[#This Row],[Lev Bet]]*-1,M171-L171)</f>
        <v>-100</v>
      </c>
      <c r="O171" s="205">
        <v>100</v>
      </c>
      <c r="P171" s="205" t="str">
        <f>IF(Table13232[[#This Row],[Fin]]&lt;&gt;"1st","",Table13232[[#This Row],[Div]]*Table13232[[#This Row],[Nat and Combo Bet]])</f>
        <v/>
      </c>
      <c r="Q171" s="205">
        <f>IF(Table13232[[#This Row],[Lev Ret]]="",Table13232[[#This Row],[Nat and Combo Bet]]*-1,P171-O171)</f>
        <v>-100</v>
      </c>
      <c r="R171" s="44">
        <f t="shared" si="6"/>
        <v>1</v>
      </c>
      <c r="S171" s="44">
        <f>IF(AND(R170=2,R171=1),"",IF(R171=2,(O171+O172)/2,IF(Table13232[[#This Row],[Dual Listing]]=1,Table13232[[#This Row],[Nat and Combo Bet]],11)))</f>
        <v>100</v>
      </c>
      <c r="T171" s="44" t="str">
        <f t="shared" si="7"/>
        <v/>
      </c>
      <c r="U171" s="44">
        <f t="shared" si="8"/>
        <v>-100</v>
      </c>
      <c r="V171" s="44" t="str">
        <f>IF(Table13232[[#This Row],[Date]]&lt;$V$4,"","Live")</f>
        <v/>
      </c>
      <c r="W171" s="44" t="str">
        <f>TEXT(Table13232[[#This Row],[Date]],"DDD")</f>
        <v>Sat</v>
      </c>
      <c r="X171" s="44" t="str">
        <f>PROPER(TRIM(Table13232[[#This Row],[Horse]]))</f>
        <v>Willaidow</v>
      </c>
      <c r="Y171" s="164">
        <f>Table13232[[#This Row],[Time]]</f>
        <v>0.71875</v>
      </c>
      <c r="Z171" s="164" t="str">
        <f>LEFT(Table13232[[#This Row],[Track]],3)</f>
        <v>Ros</v>
      </c>
      <c r="AA171" s="164" t="str">
        <f>Table13232[[#This Row],[Algo]]&amp;" "&amp;Table13232[[#This Row],[Nat and Combo Bet]]</f>
        <v>E-C  100</v>
      </c>
      <c r="AB171" s="170">
        <f>Table13232[[#This Row],[AM Odds]]</f>
        <v>0</v>
      </c>
      <c r="AC171" s="165">
        <f>Table13232[[#This Row],[Race]]</f>
        <v>9</v>
      </c>
      <c r="AD171" s="165">
        <f>Table13232[[#This Row],[TAB]]</f>
        <v>9</v>
      </c>
      <c r="AE171" s="166" t="str">
        <f>Table13232[[#This Row],[Horse]]</f>
        <v>Willaidow</v>
      </c>
      <c r="AF171" s="169">
        <f>IF(Table13232[[#This Row],[Dual Listing]]&lt;&gt;1,"",Table13232[[#This Row],[Nat and Combo Bet]])</f>
        <v>100</v>
      </c>
    </row>
    <row r="172" spans="1:32" x14ac:dyDescent="0.25">
      <c r="A172" s="42">
        <v>45731</v>
      </c>
      <c r="B172" s="43">
        <v>0.7270833333333333</v>
      </c>
      <c r="C172" s="43" t="s">
        <v>12</v>
      </c>
      <c r="D172" s="46"/>
      <c r="E172" s="44">
        <v>11</v>
      </c>
      <c r="F172" s="44">
        <v>13</v>
      </c>
      <c r="G172" s="45" t="s">
        <v>124</v>
      </c>
      <c r="H172" s="45" t="s">
        <v>21</v>
      </c>
      <c r="I172" s="46">
        <v>2.9</v>
      </c>
      <c r="J172" s="206" t="s">
        <v>664</v>
      </c>
      <c r="K172" s="44" t="str">
        <f>VLOOKUP(Table13232[[#This Row],[Track]],$C$915:$E$968,2,FALSE)</f>
        <v>Qld</v>
      </c>
      <c r="L172" s="48">
        <v>100</v>
      </c>
      <c r="M172" s="44">
        <f>IF(Table13232[[#This Row],[Fin]]&lt;&gt;"1st","",Table13232[[#This Row],[Div]]*Table13232[[#This Row],[Lev Bet]])</f>
        <v>290</v>
      </c>
      <c r="N172" s="44">
        <f>IF(Table13232[[#This Row],[Lev Ret]]="",Table13232[[#This Row],[Lev Bet]]*-1,M172-L172)</f>
        <v>190</v>
      </c>
      <c r="O172" s="205">
        <v>100</v>
      </c>
      <c r="P172" s="205">
        <f>IF(Table13232[[#This Row],[Fin]]&lt;&gt;"1st","",Table13232[[#This Row],[Div]]*Table13232[[#This Row],[Nat and Combo Bet]])</f>
        <v>290</v>
      </c>
      <c r="Q172" s="205">
        <f>IF(Table13232[[#This Row],[Lev Ret]]="",Table13232[[#This Row],[Nat and Combo Bet]]*-1,P172-O172)</f>
        <v>190</v>
      </c>
      <c r="R172" s="44">
        <f t="shared" si="6"/>
        <v>1</v>
      </c>
      <c r="S172" s="44">
        <f>IF(AND(R171=2,R172=1),"",IF(R172=2,(O172+O173)/2,IF(Table13232[[#This Row],[Dual Listing]]=1,Table13232[[#This Row],[Nat and Combo Bet]],11)))</f>
        <v>100</v>
      </c>
      <c r="T172" s="44">
        <f t="shared" si="7"/>
        <v>290</v>
      </c>
      <c r="U172" s="44">
        <f t="shared" si="8"/>
        <v>190</v>
      </c>
      <c r="V172" s="44" t="str">
        <f>IF(Table13232[[#This Row],[Date]]&lt;$V$4,"","Live")</f>
        <v/>
      </c>
      <c r="W172" s="44" t="str">
        <f>TEXT(Table13232[[#This Row],[Date]],"DDD")</f>
        <v>Sat</v>
      </c>
      <c r="X172" s="44" t="str">
        <f>PROPER(TRIM(Table13232[[#This Row],[Horse]]))</f>
        <v>Heyoka</v>
      </c>
      <c r="Y172" s="164">
        <f>Table13232[[#This Row],[Time]]</f>
        <v>0.7270833333333333</v>
      </c>
      <c r="Z172" s="164" t="str">
        <f>LEFT(Table13232[[#This Row],[Track]],3)</f>
        <v>Eag</v>
      </c>
      <c r="AA172" s="164" t="str">
        <f>Table13232[[#This Row],[Algo]]&amp;" "&amp;Table13232[[#This Row],[Nat and Combo Bet]]</f>
        <v>Nat 100</v>
      </c>
      <c r="AB172" s="170">
        <f>Table13232[[#This Row],[AM Odds]]</f>
        <v>0</v>
      </c>
      <c r="AC172" s="165">
        <f>Table13232[[#This Row],[Race]]</f>
        <v>11</v>
      </c>
      <c r="AD172" s="165">
        <f>Table13232[[#This Row],[TAB]]</f>
        <v>13</v>
      </c>
      <c r="AE172" s="166" t="str">
        <f>Table13232[[#This Row],[Horse]]</f>
        <v>Heyoka</v>
      </c>
      <c r="AF172" s="169">
        <f>IF(Table13232[[#This Row],[Dual Listing]]&lt;&gt;1,"",Table13232[[#This Row],[Nat and Combo Bet]])</f>
        <v>100</v>
      </c>
    </row>
    <row r="173" spans="1:32" x14ac:dyDescent="0.25">
      <c r="A173" s="42">
        <v>45731</v>
      </c>
      <c r="B173" s="43">
        <v>0.74652777777777779</v>
      </c>
      <c r="C173" s="43" t="s">
        <v>11</v>
      </c>
      <c r="D173" s="46"/>
      <c r="E173" s="44">
        <v>10</v>
      </c>
      <c r="F173" s="44">
        <v>10</v>
      </c>
      <c r="G173" s="45" t="s">
        <v>70</v>
      </c>
      <c r="H173" s="45"/>
      <c r="I173" s="46"/>
      <c r="J173" s="206" t="s">
        <v>665</v>
      </c>
      <c r="K173" s="44" t="str">
        <f>VLOOKUP(Table13232[[#This Row],[Track]],$C$915:$E$968,2,FALSE)</f>
        <v>NSW</v>
      </c>
      <c r="L173" s="48">
        <v>100</v>
      </c>
      <c r="M173" s="44" t="str">
        <f>IF(Table13232[[#This Row],[Fin]]&lt;&gt;"1st","",Table13232[[#This Row],[Div]]*Table13232[[#This Row],[Lev Bet]])</f>
        <v/>
      </c>
      <c r="N173" s="44">
        <f>IF(Table13232[[#This Row],[Lev Ret]]="",Table13232[[#This Row],[Lev Bet]]*-1,M173-L173)</f>
        <v>-100</v>
      </c>
      <c r="O173" s="205">
        <v>100</v>
      </c>
      <c r="P173" s="205" t="str">
        <f>IF(Table13232[[#This Row],[Fin]]&lt;&gt;"1st","",Table13232[[#This Row],[Div]]*Table13232[[#This Row],[Nat and Combo Bet]])</f>
        <v/>
      </c>
      <c r="Q173" s="205">
        <f>IF(Table13232[[#This Row],[Lev Ret]]="",Table13232[[#This Row],[Nat and Combo Bet]]*-1,P173-O173)</f>
        <v>-100</v>
      </c>
      <c r="R173" s="44">
        <f t="shared" si="6"/>
        <v>1</v>
      </c>
      <c r="S173" s="44">
        <f>IF(AND(R172=2,R173=1),"",IF(R173=2,(O173+O174)/2,IF(Table13232[[#This Row],[Dual Listing]]=1,Table13232[[#This Row],[Nat and Combo Bet]],11)))</f>
        <v>100</v>
      </c>
      <c r="T173" s="44" t="str">
        <f t="shared" si="7"/>
        <v/>
      </c>
      <c r="U173" s="44">
        <f t="shared" si="8"/>
        <v>-100</v>
      </c>
      <c r="V173" s="44" t="str">
        <f>IF(Table13232[[#This Row],[Date]]&lt;$V$4,"","Live")</f>
        <v/>
      </c>
      <c r="W173" s="44" t="str">
        <f>TEXT(Table13232[[#This Row],[Date]],"DDD")</f>
        <v>Sat</v>
      </c>
      <c r="X173" s="44" t="str">
        <f>PROPER(TRIM(Table13232[[#This Row],[Horse]]))</f>
        <v>Watch My Girl</v>
      </c>
      <c r="Y173" s="164">
        <f>Table13232[[#This Row],[Time]]</f>
        <v>0.74652777777777779</v>
      </c>
      <c r="Z173" s="164" t="str">
        <f>LEFT(Table13232[[#This Row],[Track]],3)</f>
        <v>Ros</v>
      </c>
      <c r="AA173" s="164" t="str">
        <f>Table13232[[#This Row],[Algo]]&amp;" "&amp;Table13232[[#This Row],[Nat and Combo Bet]]</f>
        <v>E-C  100</v>
      </c>
      <c r="AB173" s="170">
        <f>Table13232[[#This Row],[AM Odds]]</f>
        <v>0</v>
      </c>
      <c r="AC173" s="165">
        <f>Table13232[[#This Row],[Race]]</f>
        <v>10</v>
      </c>
      <c r="AD173" s="165">
        <f>Table13232[[#This Row],[TAB]]</f>
        <v>10</v>
      </c>
      <c r="AE173" s="166" t="str">
        <f>Table13232[[#This Row],[Horse]]</f>
        <v>Watch My Girl</v>
      </c>
      <c r="AF173" s="169">
        <f>IF(Table13232[[#This Row],[Dual Listing]]&lt;&gt;1,"",Table13232[[#This Row],[Nat and Combo Bet]])</f>
        <v>100</v>
      </c>
    </row>
    <row r="174" spans="1:32" x14ac:dyDescent="0.25">
      <c r="A174" s="42">
        <v>45738</v>
      </c>
      <c r="B174" s="43">
        <v>0.51041666666666663</v>
      </c>
      <c r="C174" s="43" t="s">
        <v>36</v>
      </c>
      <c r="D174" s="46"/>
      <c r="E174" s="44">
        <v>1</v>
      </c>
      <c r="F174" s="44">
        <v>7</v>
      </c>
      <c r="G174" s="45" t="s">
        <v>395</v>
      </c>
      <c r="H174" s="45" t="s">
        <v>21</v>
      </c>
      <c r="I174" s="46">
        <v>3.1</v>
      </c>
      <c r="J174" s="206" t="s">
        <v>665</v>
      </c>
      <c r="K174" s="44" t="str">
        <f>VLOOKUP(Table13232[[#This Row],[Track]],$C$915:$E$968,2,FALSE)</f>
        <v>Vic</v>
      </c>
      <c r="L174" s="48">
        <v>100</v>
      </c>
      <c r="M174" s="44">
        <f>IF(Table13232[[#This Row],[Fin]]&lt;&gt;"1st","",Table13232[[#This Row],[Div]]*Table13232[[#This Row],[Lev Bet]])</f>
        <v>310</v>
      </c>
      <c r="N174" s="44">
        <f>IF(Table13232[[#This Row],[Lev Ret]]="",Table13232[[#This Row],[Lev Bet]]*-1,M174-L174)</f>
        <v>210</v>
      </c>
      <c r="O174" s="205">
        <v>200</v>
      </c>
      <c r="P174" s="205">
        <f>IF(Table13232[[#This Row],[Fin]]&lt;&gt;"1st","",Table13232[[#This Row],[Div]]*Table13232[[#This Row],[Nat and Combo Bet]])</f>
        <v>620</v>
      </c>
      <c r="Q174" s="205">
        <f>IF(Table13232[[#This Row],[Lev Ret]]="",Table13232[[#This Row],[Nat and Combo Bet]]*-1,P174-O174)</f>
        <v>420</v>
      </c>
      <c r="R174" s="44">
        <f t="shared" si="6"/>
        <v>1</v>
      </c>
      <c r="S174" s="44">
        <f>IF(AND(R173=2,R174=1),"",IF(R174=2,(O174+O175)/2,IF(Table13232[[#This Row],[Dual Listing]]=1,Table13232[[#This Row],[Nat and Combo Bet]],11)))</f>
        <v>200</v>
      </c>
      <c r="T174" s="44">
        <f t="shared" si="7"/>
        <v>620</v>
      </c>
      <c r="U174" s="44">
        <f t="shared" si="8"/>
        <v>420</v>
      </c>
      <c r="V174" s="44" t="str">
        <f>IF(Table13232[[#This Row],[Date]]&lt;$V$4,"","Live")</f>
        <v/>
      </c>
      <c r="W174" s="44" t="str">
        <f>TEXT(Table13232[[#This Row],[Date]],"DDD")</f>
        <v>Sat</v>
      </c>
      <c r="X174" s="44" t="str">
        <f>PROPER(TRIM(Table13232[[#This Row],[Horse]]))</f>
        <v>Bur Dubai</v>
      </c>
      <c r="Y174" s="164">
        <f>Table13232[[#This Row],[Time]]</f>
        <v>0.51041666666666663</v>
      </c>
      <c r="Z174" s="164" t="str">
        <f>LEFT(Table13232[[#This Row],[Track]],3)</f>
        <v>Moo</v>
      </c>
      <c r="AA174" s="164" t="str">
        <f>Table13232[[#This Row],[Algo]]&amp;" "&amp;Table13232[[#This Row],[Nat and Combo Bet]]</f>
        <v>E-C  200</v>
      </c>
      <c r="AB174" s="170">
        <f>Table13232[[#This Row],[AM Odds]]</f>
        <v>0</v>
      </c>
      <c r="AC174" s="165">
        <f>Table13232[[#This Row],[Race]]</f>
        <v>1</v>
      </c>
      <c r="AD174" s="165">
        <f>Table13232[[#This Row],[TAB]]</f>
        <v>7</v>
      </c>
      <c r="AE174" s="166" t="str">
        <f>Table13232[[#This Row],[Horse]]</f>
        <v>Bur Dubai</v>
      </c>
      <c r="AF174" s="169">
        <f>IF(Table13232[[#This Row],[Dual Listing]]&lt;&gt;1,"",Table13232[[#This Row],[Nat and Combo Bet]])</f>
        <v>200</v>
      </c>
    </row>
    <row r="175" spans="1:32" x14ac:dyDescent="0.25">
      <c r="A175" s="42">
        <v>45738</v>
      </c>
      <c r="B175" s="43">
        <v>0.55069444444444449</v>
      </c>
      <c r="C175" s="43" t="s">
        <v>12</v>
      </c>
      <c r="D175" s="46"/>
      <c r="E175" s="44">
        <v>1</v>
      </c>
      <c r="F175" s="44">
        <v>1</v>
      </c>
      <c r="G175" s="45" t="s">
        <v>67</v>
      </c>
      <c r="H175" s="45"/>
      <c r="I175" s="46"/>
      <c r="J175" s="206" t="s">
        <v>664</v>
      </c>
      <c r="K175" s="44" t="str">
        <f>VLOOKUP(Table13232[[#This Row],[Track]],$C$915:$E$968,2,FALSE)</f>
        <v>Qld</v>
      </c>
      <c r="L175" s="48">
        <v>100</v>
      </c>
      <c r="M175" s="44" t="str">
        <f>IF(Table13232[[#This Row],[Fin]]&lt;&gt;"1st","",Table13232[[#This Row],[Div]]*Table13232[[#This Row],[Lev Bet]])</f>
        <v/>
      </c>
      <c r="N175" s="44">
        <f>IF(Table13232[[#This Row],[Lev Ret]]="",Table13232[[#This Row],[Lev Bet]]*-1,M175-L175)</f>
        <v>-100</v>
      </c>
      <c r="O175" s="205">
        <v>100</v>
      </c>
      <c r="P175" s="205" t="str">
        <f>IF(Table13232[[#This Row],[Fin]]&lt;&gt;"1st","",Table13232[[#This Row],[Div]]*Table13232[[#This Row],[Nat and Combo Bet]])</f>
        <v/>
      </c>
      <c r="Q175" s="205">
        <f>IF(Table13232[[#This Row],[Lev Ret]]="",Table13232[[#This Row],[Nat and Combo Bet]]*-1,P175-O175)</f>
        <v>-100</v>
      </c>
      <c r="R175" s="44">
        <f t="shared" si="6"/>
        <v>1</v>
      </c>
      <c r="S175" s="44">
        <f>IF(AND(R174=2,R175=1),"",IF(R175=2,(O175+O176)/2,IF(Table13232[[#This Row],[Dual Listing]]=1,Table13232[[#This Row],[Nat and Combo Bet]],11)))</f>
        <v>100</v>
      </c>
      <c r="T175" s="44" t="str">
        <f t="shared" si="7"/>
        <v/>
      </c>
      <c r="U175" s="44">
        <f t="shared" si="8"/>
        <v>-100</v>
      </c>
      <c r="V175" s="44" t="str">
        <f>IF(Table13232[[#This Row],[Date]]&lt;$V$4,"","Live")</f>
        <v/>
      </c>
      <c r="W175" s="44" t="str">
        <f>TEXT(Table13232[[#This Row],[Date]],"DDD")</f>
        <v>Sat</v>
      </c>
      <c r="X175" s="44" t="str">
        <f>PROPER(TRIM(Table13232[[#This Row],[Horse]]))</f>
        <v>Free Carry</v>
      </c>
      <c r="Y175" s="164">
        <f>Table13232[[#This Row],[Time]]</f>
        <v>0.55069444444444449</v>
      </c>
      <c r="Z175" s="164" t="str">
        <f>LEFT(Table13232[[#This Row],[Track]],3)</f>
        <v>Eag</v>
      </c>
      <c r="AA175" s="164" t="str">
        <f>Table13232[[#This Row],[Algo]]&amp;" "&amp;Table13232[[#This Row],[Nat and Combo Bet]]</f>
        <v>Nat 100</v>
      </c>
      <c r="AB175" s="170">
        <f>Table13232[[#This Row],[AM Odds]]</f>
        <v>0</v>
      </c>
      <c r="AC175" s="165">
        <f>Table13232[[#This Row],[Race]]</f>
        <v>1</v>
      </c>
      <c r="AD175" s="165">
        <f>Table13232[[#This Row],[TAB]]</f>
        <v>1</v>
      </c>
      <c r="AE175" s="166" t="str">
        <f>Table13232[[#This Row],[Horse]]</f>
        <v>Free Carry</v>
      </c>
      <c r="AF175" s="169">
        <f>IF(Table13232[[#This Row],[Dual Listing]]&lt;&gt;1,"",Table13232[[#This Row],[Nat and Combo Bet]])</f>
        <v>100</v>
      </c>
    </row>
    <row r="176" spans="1:32" x14ac:dyDescent="0.25">
      <c r="A176" s="42">
        <v>45738</v>
      </c>
      <c r="B176" s="43">
        <v>0.57499999999999996</v>
      </c>
      <c r="C176" s="43" t="s">
        <v>12</v>
      </c>
      <c r="D176" s="46"/>
      <c r="E176" s="44">
        <v>2</v>
      </c>
      <c r="F176" s="44">
        <v>7</v>
      </c>
      <c r="G176" s="45" t="s">
        <v>126</v>
      </c>
      <c r="H176" s="45" t="s">
        <v>22</v>
      </c>
      <c r="I176" s="46"/>
      <c r="J176" s="206" t="s">
        <v>664</v>
      </c>
      <c r="K176" s="44" t="str">
        <f>VLOOKUP(Table13232[[#This Row],[Track]],$C$915:$E$968,2,FALSE)</f>
        <v>Qld</v>
      </c>
      <c r="L176" s="48">
        <v>100</v>
      </c>
      <c r="M176" s="44" t="str">
        <f>IF(Table13232[[#This Row],[Fin]]&lt;&gt;"1st","",Table13232[[#This Row],[Div]]*Table13232[[#This Row],[Lev Bet]])</f>
        <v/>
      </c>
      <c r="N176" s="44">
        <f>IF(Table13232[[#This Row],[Lev Ret]]="",Table13232[[#This Row],[Lev Bet]]*-1,M176-L176)</f>
        <v>-100</v>
      </c>
      <c r="O176" s="205">
        <v>100</v>
      </c>
      <c r="P176" s="205" t="str">
        <f>IF(Table13232[[#This Row],[Fin]]&lt;&gt;"1st","",Table13232[[#This Row],[Div]]*Table13232[[#This Row],[Nat and Combo Bet]])</f>
        <v/>
      </c>
      <c r="Q176" s="205">
        <f>IF(Table13232[[#This Row],[Lev Ret]]="",Table13232[[#This Row],[Nat and Combo Bet]]*-1,P176-O176)</f>
        <v>-100</v>
      </c>
      <c r="R176" s="44">
        <f t="shared" si="6"/>
        <v>1</v>
      </c>
      <c r="S176" s="44">
        <f>IF(AND(R175=2,R176=1),"",IF(R176=2,(O176+O177)/2,IF(Table13232[[#This Row],[Dual Listing]]=1,Table13232[[#This Row],[Nat and Combo Bet]],11)))</f>
        <v>100</v>
      </c>
      <c r="T176" s="44" t="str">
        <f t="shared" si="7"/>
        <v/>
      </c>
      <c r="U176" s="44">
        <f t="shared" si="8"/>
        <v>-100</v>
      </c>
      <c r="V176" s="44" t="str">
        <f>IF(Table13232[[#This Row],[Date]]&lt;$V$4,"","Live")</f>
        <v/>
      </c>
      <c r="W176" s="44" t="str">
        <f>TEXT(Table13232[[#This Row],[Date]],"DDD")</f>
        <v>Sat</v>
      </c>
      <c r="X176" s="44" t="str">
        <f>PROPER(TRIM(Table13232[[#This Row],[Horse]]))</f>
        <v>Iverson</v>
      </c>
      <c r="Y176" s="164">
        <f>Table13232[[#This Row],[Time]]</f>
        <v>0.57499999999999996</v>
      </c>
      <c r="Z176" s="164" t="str">
        <f>LEFT(Table13232[[#This Row],[Track]],3)</f>
        <v>Eag</v>
      </c>
      <c r="AA176" s="164" t="str">
        <f>Table13232[[#This Row],[Algo]]&amp;" "&amp;Table13232[[#This Row],[Nat and Combo Bet]]</f>
        <v>Nat 100</v>
      </c>
      <c r="AB176" s="170">
        <f>Table13232[[#This Row],[AM Odds]]</f>
        <v>0</v>
      </c>
      <c r="AC176" s="165">
        <f>Table13232[[#This Row],[Race]]</f>
        <v>2</v>
      </c>
      <c r="AD176" s="165">
        <f>Table13232[[#This Row],[TAB]]</f>
        <v>7</v>
      </c>
      <c r="AE176" s="166" t="str">
        <f>Table13232[[#This Row],[Horse]]</f>
        <v>Iverson</v>
      </c>
      <c r="AF176" s="169">
        <f>IF(Table13232[[#This Row],[Dual Listing]]&lt;&gt;1,"",Table13232[[#This Row],[Nat and Combo Bet]])</f>
        <v>100</v>
      </c>
    </row>
    <row r="177" spans="1:32" x14ac:dyDescent="0.25">
      <c r="A177" s="42">
        <v>45738</v>
      </c>
      <c r="B177" s="43">
        <v>0.57986111111111116</v>
      </c>
      <c r="C177" s="43" t="s">
        <v>36</v>
      </c>
      <c r="D177" s="46"/>
      <c r="E177" s="44">
        <v>4</v>
      </c>
      <c r="F177" s="44">
        <v>7</v>
      </c>
      <c r="G177" s="45" t="s">
        <v>226</v>
      </c>
      <c r="H177" s="45"/>
      <c r="I177" s="46"/>
      <c r="J177" s="206" t="s">
        <v>665</v>
      </c>
      <c r="K177" s="44" t="str">
        <f>VLOOKUP(Table13232[[#This Row],[Track]],$C$915:$E$968,2,FALSE)</f>
        <v>Vic</v>
      </c>
      <c r="L177" s="48">
        <v>100</v>
      </c>
      <c r="M177" s="44" t="str">
        <f>IF(Table13232[[#This Row],[Fin]]&lt;&gt;"1st","",Table13232[[#This Row],[Div]]*Table13232[[#This Row],[Lev Bet]])</f>
        <v/>
      </c>
      <c r="N177" s="44">
        <f>IF(Table13232[[#This Row],[Lev Ret]]="",Table13232[[#This Row],[Lev Bet]]*-1,M177-L177)</f>
        <v>-100</v>
      </c>
      <c r="O177" s="205">
        <v>50</v>
      </c>
      <c r="P177" s="205" t="str">
        <f>IF(Table13232[[#This Row],[Fin]]&lt;&gt;"1st","",Table13232[[#This Row],[Div]]*Table13232[[#This Row],[Nat and Combo Bet]])</f>
        <v/>
      </c>
      <c r="Q177" s="205">
        <f>IF(Table13232[[#This Row],[Lev Ret]]="",Table13232[[#This Row],[Nat and Combo Bet]]*-1,P177-O177)</f>
        <v>-50</v>
      </c>
      <c r="R177" s="44">
        <f t="shared" si="6"/>
        <v>1</v>
      </c>
      <c r="S177" s="44">
        <f>IF(AND(R176=2,R177=1),"",IF(R177=2,(O177+O178)/2,IF(Table13232[[#This Row],[Dual Listing]]=1,Table13232[[#This Row],[Nat and Combo Bet]],11)))</f>
        <v>50</v>
      </c>
      <c r="T177" s="44" t="str">
        <f t="shared" si="7"/>
        <v/>
      </c>
      <c r="U177" s="44">
        <f t="shared" si="8"/>
        <v>-50</v>
      </c>
      <c r="V177" s="44" t="str">
        <f>IF(Table13232[[#This Row],[Date]]&lt;$V$4,"","Live")</f>
        <v/>
      </c>
      <c r="W177" s="44" t="str">
        <f>TEXT(Table13232[[#This Row],[Date]],"DDD")</f>
        <v>Sat</v>
      </c>
      <c r="X177" s="44" t="str">
        <f>PROPER(TRIM(Table13232[[#This Row],[Horse]]))</f>
        <v>Capper Thirtynine</v>
      </c>
      <c r="Y177" s="164">
        <f>Table13232[[#This Row],[Time]]</f>
        <v>0.57986111111111116</v>
      </c>
      <c r="Z177" s="164" t="str">
        <f>LEFT(Table13232[[#This Row],[Track]],3)</f>
        <v>Moo</v>
      </c>
      <c r="AA177" s="164" t="str">
        <f>Table13232[[#This Row],[Algo]]&amp;" "&amp;Table13232[[#This Row],[Nat and Combo Bet]]</f>
        <v>E-C  50</v>
      </c>
      <c r="AB177" s="170">
        <f>Table13232[[#This Row],[AM Odds]]</f>
        <v>0</v>
      </c>
      <c r="AC177" s="165">
        <f>Table13232[[#This Row],[Race]]</f>
        <v>4</v>
      </c>
      <c r="AD177" s="165">
        <f>Table13232[[#This Row],[TAB]]</f>
        <v>7</v>
      </c>
      <c r="AE177" s="166" t="str">
        <f>Table13232[[#This Row],[Horse]]</f>
        <v>Capper Thirtynine</v>
      </c>
      <c r="AF177" s="169">
        <f>IF(Table13232[[#This Row],[Dual Listing]]&lt;&gt;1,"",Table13232[[#This Row],[Nat and Combo Bet]])</f>
        <v>50</v>
      </c>
    </row>
    <row r="178" spans="1:32" x14ac:dyDescent="0.25">
      <c r="A178" s="42">
        <v>45738</v>
      </c>
      <c r="B178" s="43">
        <v>0.59375</v>
      </c>
      <c r="C178" s="43" t="s">
        <v>11</v>
      </c>
      <c r="D178" s="46"/>
      <c r="E178" s="44">
        <v>4</v>
      </c>
      <c r="F178" s="44">
        <v>3</v>
      </c>
      <c r="G178" s="45" t="s">
        <v>127</v>
      </c>
      <c r="H178" s="45" t="s">
        <v>21</v>
      </c>
      <c r="I178" s="46">
        <v>1.95</v>
      </c>
      <c r="J178" s="206" t="s">
        <v>664</v>
      </c>
      <c r="K178" s="44" t="str">
        <f>VLOOKUP(Table13232[[#This Row],[Track]],$C$915:$E$968,2,FALSE)</f>
        <v>NSW</v>
      </c>
      <c r="L178" s="48">
        <v>100</v>
      </c>
      <c r="M178" s="44">
        <f>IF(Table13232[[#This Row],[Fin]]&lt;&gt;"1st","",Table13232[[#This Row],[Div]]*Table13232[[#This Row],[Lev Bet]])</f>
        <v>195</v>
      </c>
      <c r="N178" s="44">
        <f>IF(Table13232[[#This Row],[Lev Ret]]="",Table13232[[#This Row],[Lev Bet]]*-1,M178-L178)</f>
        <v>95</v>
      </c>
      <c r="O178" s="205">
        <v>150</v>
      </c>
      <c r="P178" s="205">
        <f>IF(Table13232[[#This Row],[Fin]]&lt;&gt;"1st","",Table13232[[#This Row],[Div]]*Table13232[[#This Row],[Nat and Combo Bet]])</f>
        <v>292.5</v>
      </c>
      <c r="Q178" s="205">
        <f>IF(Table13232[[#This Row],[Lev Ret]]="",Table13232[[#This Row],[Nat and Combo Bet]]*-1,P178-O178)</f>
        <v>142.5</v>
      </c>
      <c r="R178" s="44">
        <f t="shared" si="6"/>
        <v>1</v>
      </c>
      <c r="S178" s="44">
        <f>IF(AND(R177=2,R178=1),"",IF(R178=2,(O178+O179)/2,IF(Table13232[[#This Row],[Dual Listing]]=1,Table13232[[#This Row],[Nat and Combo Bet]],11)))</f>
        <v>150</v>
      </c>
      <c r="T178" s="44">
        <f t="shared" si="7"/>
        <v>292.5</v>
      </c>
      <c r="U178" s="44">
        <f t="shared" si="8"/>
        <v>142.5</v>
      </c>
      <c r="V178" s="44" t="str">
        <f>IF(Table13232[[#This Row],[Date]]&lt;$V$4,"","Live")</f>
        <v/>
      </c>
      <c r="W178" s="44" t="str">
        <f>TEXT(Table13232[[#This Row],[Date]],"DDD")</f>
        <v>Sat</v>
      </c>
      <c r="X178" s="44" t="str">
        <f>PROPER(TRIM(Table13232[[#This Row],[Horse]]))</f>
        <v>Autumn Glow</v>
      </c>
      <c r="Y178" s="164">
        <f>Table13232[[#This Row],[Time]]</f>
        <v>0.59375</v>
      </c>
      <c r="Z178" s="164" t="str">
        <f>LEFT(Table13232[[#This Row],[Track]],3)</f>
        <v>Ros</v>
      </c>
      <c r="AA178" s="164" t="str">
        <f>Table13232[[#This Row],[Algo]]&amp;" "&amp;Table13232[[#This Row],[Nat and Combo Bet]]</f>
        <v>Nat 150</v>
      </c>
      <c r="AB178" s="170">
        <f>Table13232[[#This Row],[AM Odds]]</f>
        <v>0</v>
      </c>
      <c r="AC178" s="165">
        <f>Table13232[[#This Row],[Race]]</f>
        <v>4</v>
      </c>
      <c r="AD178" s="165">
        <f>Table13232[[#This Row],[TAB]]</f>
        <v>3</v>
      </c>
      <c r="AE178" s="166" t="str">
        <f>Table13232[[#This Row],[Horse]]</f>
        <v>Autumn Glow</v>
      </c>
      <c r="AF178" s="169">
        <f>IF(Table13232[[#This Row],[Dual Listing]]&lt;&gt;1,"",Table13232[[#This Row],[Nat and Combo Bet]])</f>
        <v>150</v>
      </c>
    </row>
    <row r="179" spans="1:32" x14ac:dyDescent="0.25">
      <c r="A179" s="42">
        <v>45738</v>
      </c>
      <c r="B179" s="43">
        <v>0.60416666666666663</v>
      </c>
      <c r="C179" s="43" t="s">
        <v>36</v>
      </c>
      <c r="D179" s="46"/>
      <c r="E179" s="44">
        <v>5</v>
      </c>
      <c r="F179" s="44">
        <v>2</v>
      </c>
      <c r="G179" s="45" t="s">
        <v>64</v>
      </c>
      <c r="H179" s="45"/>
      <c r="I179" s="46"/>
      <c r="J179" s="206" t="s">
        <v>665</v>
      </c>
      <c r="K179" s="44" t="str">
        <f>VLOOKUP(Table13232[[#This Row],[Track]],$C$915:$E$968,2,FALSE)</f>
        <v>Vic</v>
      </c>
      <c r="L179" s="48">
        <v>100</v>
      </c>
      <c r="M179" s="44" t="str">
        <f>IF(Table13232[[#This Row],[Fin]]&lt;&gt;"1st","",Table13232[[#This Row],[Div]]*Table13232[[#This Row],[Lev Bet]])</f>
        <v/>
      </c>
      <c r="N179" s="44">
        <f>IF(Table13232[[#This Row],[Lev Ret]]="",Table13232[[#This Row],[Lev Bet]]*-1,M179-L179)</f>
        <v>-100</v>
      </c>
      <c r="O179" s="205">
        <v>200</v>
      </c>
      <c r="P179" s="205" t="str">
        <f>IF(Table13232[[#This Row],[Fin]]&lt;&gt;"1st","",Table13232[[#This Row],[Div]]*Table13232[[#This Row],[Nat and Combo Bet]])</f>
        <v/>
      </c>
      <c r="Q179" s="205">
        <f>IF(Table13232[[#This Row],[Lev Ret]]="",Table13232[[#This Row],[Nat and Combo Bet]]*-1,P179-O179)</f>
        <v>-200</v>
      </c>
      <c r="R179" s="44">
        <f t="shared" si="6"/>
        <v>1</v>
      </c>
      <c r="S179" s="44">
        <f>IF(AND(R178=2,R179=1),"",IF(R179=2,(O179+O180)/2,IF(Table13232[[#This Row],[Dual Listing]]=1,Table13232[[#This Row],[Nat and Combo Bet]],11)))</f>
        <v>200</v>
      </c>
      <c r="T179" s="44" t="str">
        <f t="shared" si="7"/>
        <v/>
      </c>
      <c r="U179" s="44">
        <f t="shared" si="8"/>
        <v>-200</v>
      </c>
      <c r="V179" s="44" t="str">
        <f>IF(Table13232[[#This Row],[Date]]&lt;$V$4,"","Live")</f>
        <v/>
      </c>
      <c r="W179" s="44" t="str">
        <f>TEXT(Table13232[[#This Row],[Date]],"DDD")</f>
        <v>Sat</v>
      </c>
      <c r="X179" s="44" t="str">
        <f>PROPER(TRIM(Table13232[[#This Row],[Horse]]))</f>
        <v>Dashing Duchess</v>
      </c>
      <c r="Y179" s="164">
        <f>Table13232[[#This Row],[Time]]</f>
        <v>0.60416666666666663</v>
      </c>
      <c r="Z179" s="164" t="str">
        <f>LEFT(Table13232[[#This Row],[Track]],3)</f>
        <v>Moo</v>
      </c>
      <c r="AA179" s="164" t="str">
        <f>Table13232[[#This Row],[Algo]]&amp;" "&amp;Table13232[[#This Row],[Nat and Combo Bet]]</f>
        <v>E-C  200</v>
      </c>
      <c r="AB179" s="170">
        <f>Table13232[[#This Row],[AM Odds]]</f>
        <v>0</v>
      </c>
      <c r="AC179" s="165">
        <f>Table13232[[#This Row],[Race]]</f>
        <v>5</v>
      </c>
      <c r="AD179" s="165">
        <f>Table13232[[#This Row],[TAB]]</f>
        <v>2</v>
      </c>
      <c r="AE179" s="166" t="str">
        <f>Table13232[[#This Row],[Horse]]</f>
        <v>Dashing Duchess</v>
      </c>
      <c r="AF179" s="169">
        <f>IF(Table13232[[#This Row],[Dual Listing]]&lt;&gt;1,"",Table13232[[#This Row],[Nat and Combo Bet]])</f>
        <v>200</v>
      </c>
    </row>
    <row r="180" spans="1:32" x14ac:dyDescent="0.25">
      <c r="A180" s="42">
        <v>45738</v>
      </c>
      <c r="B180" s="43">
        <v>0.61805555555555558</v>
      </c>
      <c r="C180" s="43" t="s">
        <v>11</v>
      </c>
      <c r="D180" s="46"/>
      <c r="E180" s="44">
        <v>5</v>
      </c>
      <c r="F180" s="44">
        <v>6</v>
      </c>
      <c r="G180" s="45" t="s">
        <v>128</v>
      </c>
      <c r="H180" s="45" t="s">
        <v>21</v>
      </c>
      <c r="I180" s="46">
        <v>1.3</v>
      </c>
      <c r="J180" s="206" t="s">
        <v>664</v>
      </c>
      <c r="K180" s="44" t="str">
        <f>VLOOKUP(Table13232[[#This Row],[Track]],$C$915:$E$968,2,FALSE)</f>
        <v>NSW</v>
      </c>
      <c r="L180" s="48">
        <v>100</v>
      </c>
      <c r="M180" s="44">
        <f>IF(Table13232[[#This Row],[Fin]]&lt;&gt;"1st","",Table13232[[#This Row],[Div]]*Table13232[[#This Row],[Lev Bet]])</f>
        <v>130</v>
      </c>
      <c r="N180" s="44">
        <f>IF(Table13232[[#This Row],[Lev Ret]]="",Table13232[[#This Row],[Lev Bet]]*-1,M180-L180)</f>
        <v>30</v>
      </c>
      <c r="O180" s="205">
        <v>150</v>
      </c>
      <c r="P180" s="205">
        <f>IF(Table13232[[#This Row],[Fin]]&lt;&gt;"1st","",Table13232[[#This Row],[Div]]*Table13232[[#This Row],[Nat and Combo Bet]])</f>
        <v>195</v>
      </c>
      <c r="Q180" s="205">
        <f>IF(Table13232[[#This Row],[Lev Ret]]="",Table13232[[#This Row],[Nat and Combo Bet]]*-1,P180-O180)</f>
        <v>45</v>
      </c>
      <c r="R180" s="44">
        <f t="shared" si="6"/>
        <v>1</v>
      </c>
      <c r="S180" s="44">
        <f>IF(AND(R179=2,R180=1),"",IF(R180=2,(O180+O181)/2,IF(Table13232[[#This Row],[Dual Listing]]=1,Table13232[[#This Row],[Nat and Combo Bet]],11)))</f>
        <v>150</v>
      </c>
      <c r="T180" s="44">
        <f t="shared" si="7"/>
        <v>195</v>
      </c>
      <c r="U180" s="44">
        <f t="shared" si="8"/>
        <v>45</v>
      </c>
      <c r="V180" s="44" t="str">
        <f>IF(Table13232[[#This Row],[Date]]&lt;$V$4,"","Live")</f>
        <v/>
      </c>
      <c r="W180" s="44" t="str">
        <f>TEXT(Table13232[[#This Row],[Date]],"DDD")</f>
        <v>Sat</v>
      </c>
      <c r="X180" s="44" t="str">
        <f>PROPER(TRIM(Table13232[[#This Row],[Horse]]))</f>
        <v>Via Sistina</v>
      </c>
      <c r="Y180" s="164">
        <f>Table13232[[#This Row],[Time]]</f>
        <v>0.61805555555555558</v>
      </c>
      <c r="Z180" s="164" t="str">
        <f>LEFT(Table13232[[#This Row],[Track]],3)</f>
        <v>Ros</v>
      </c>
      <c r="AA180" s="164" t="str">
        <f>Table13232[[#This Row],[Algo]]&amp;" "&amp;Table13232[[#This Row],[Nat and Combo Bet]]</f>
        <v>Nat 150</v>
      </c>
      <c r="AB180" s="170">
        <f>Table13232[[#This Row],[AM Odds]]</f>
        <v>0</v>
      </c>
      <c r="AC180" s="165">
        <f>Table13232[[#This Row],[Race]]</f>
        <v>5</v>
      </c>
      <c r="AD180" s="165">
        <f>Table13232[[#This Row],[TAB]]</f>
        <v>6</v>
      </c>
      <c r="AE180" s="166" t="str">
        <f>Table13232[[#This Row],[Horse]]</f>
        <v>Via Sistina</v>
      </c>
      <c r="AF180" s="169">
        <f>IF(Table13232[[#This Row],[Dual Listing]]&lt;&gt;1,"",Table13232[[#This Row],[Nat and Combo Bet]])</f>
        <v>150</v>
      </c>
    </row>
    <row r="181" spans="1:32" x14ac:dyDescent="0.25">
      <c r="A181" s="42">
        <v>45738</v>
      </c>
      <c r="B181" s="43">
        <v>0.62361111111111112</v>
      </c>
      <c r="C181" s="43" t="s">
        <v>12</v>
      </c>
      <c r="D181" s="46"/>
      <c r="E181" s="44">
        <v>4</v>
      </c>
      <c r="F181" s="44">
        <v>3</v>
      </c>
      <c r="G181" s="45" t="s">
        <v>93</v>
      </c>
      <c r="H181" s="45" t="s">
        <v>23</v>
      </c>
      <c r="I181" s="46"/>
      <c r="J181" s="206" t="s">
        <v>664</v>
      </c>
      <c r="K181" s="44" t="str">
        <f>VLOOKUP(Table13232[[#This Row],[Track]],$C$915:$E$968,2,FALSE)</f>
        <v>Qld</v>
      </c>
      <c r="L181" s="48">
        <v>100</v>
      </c>
      <c r="M181" s="44" t="str">
        <f>IF(Table13232[[#This Row],[Fin]]&lt;&gt;"1st","",Table13232[[#This Row],[Div]]*Table13232[[#This Row],[Lev Bet]])</f>
        <v/>
      </c>
      <c r="N181" s="44">
        <f>IF(Table13232[[#This Row],[Lev Ret]]="",Table13232[[#This Row],[Lev Bet]]*-1,M181-L181)</f>
        <v>-100</v>
      </c>
      <c r="O181" s="205">
        <v>100</v>
      </c>
      <c r="P181" s="205" t="str">
        <f>IF(Table13232[[#This Row],[Fin]]&lt;&gt;"1st","",Table13232[[#This Row],[Div]]*Table13232[[#This Row],[Nat and Combo Bet]])</f>
        <v/>
      </c>
      <c r="Q181" s="205">
        <f>IF(Table13232[[#This Row],[Lev Ret]]="",Table13232[[#This Row],[Nat and Combo Bet]]*-1,P181-O181)</f>
        <v>-100</v>
      </c>
      <c r="R181" s="44">
        <f t="shared" si="6"/>
        <v>1</v>
      </c>
      <c r="S181" s="44">
        <f>IF(AND(R180=2,R181=1),"",IF(R181=2,(O181+O182)/2,IF(Table13232[[#This Row],[Dual Listing]]=1,Table13232[[#This Row],[Nat and Combo Bet]],11)))</f>
        <v>100</v>
      </c>
      <c r="T181" s="44" t="str">
        <f t="shared" si="7"/>
        <v/>
      </c>
      <c r="U181" s="44">
        <f t="shared" si="8"/>
        <v>-100</v>
      </c>
      <c r="V181" s="44" t="str">
        <f>IF(Table13232[[#This Row],[Date]]&lt;$V$4,"","Live")</f>
        <v/>
      </c>
      <c r="W181" s="44" t="str">
        <f>TEXT(Table13232[[#This Row],[Date]],"DDD")</f>
        <v>Sat</v>
      </c>
      <c r="X181" s="44" t="str">
        <f>PROPER(TRIM(Table13232[[#This Row],[Horse]]))</f>
        <v>Devastate</v>
      </c>
      <c r="Y181" s="164">
        <f>Table13232[[#This Row],[Time]]</f>
        <v>0.62361111111111112</v>
      </c>
      <c r="Z181" s="164" t="str">
        <f>LEFT(Table13232[[#This Row],[Track]],3)</f>
        <v>Eag</v>
      </c>
      <c r="AA181" s="164" t="str">
        <f>Table13232[[#This Row],[Algo]]&amp;" "&amp;Table13232[[#This Row],[Nat and Combo Bet]]</f>
        <v>Nat 100</v>
      </c>
      <c r="AB181" s="170">
        <f>Table13232[[#This Row],[AM Odds]]</f>
        <v>0</v>
      </c>
      <c r="AC181" s="165">
        <f>Table13232[[#This Row],[Race]]</f>
        <v>4</v>
      </c>
      <c r="AD181" s="165">
        <f>Table13232[[#This Row],[TAB]]</f>
        <v>3</v>
      </c>
      <c r="AE181" s="166" t="str">
        <f>Table13232[[#This Row],[Horse]]</f>
        <v>Devastate</v>
      </c>
      <c r="AF181" s="169">
        <f>IF(Table13232[[#This Row],[Dual Listing]]&lt;&gt;1,"",Table13232[[#This Row],[Nat and Combo Bet]])</f>
        <v>100</v>
      </c>
    </row>
    <row r="182" spans="1:32" x14ac:dyDescent="0.25">
      <c r="A182" s="42">
        <v>45738</v>
      </c>
      <c r="B182" s="43">
        <v>0.6479166666666667</v>
      </c>
      <c r="C182" s="43" t="s">
        <v>12</v>
      </c>
      <c r="D182" s="46"/>
      <c r="E182" s="44">
        <v>5</v>
      </c>
      <c r="F182" s="44">
        <v>9</v>
      </c>
      <c r="G182" s="45" t="s">
        <v>129</v>
      </c>
      <c r="H182" s="45" t="s">
        <v>21</v>
      </c>
      <c r="I182" s="46">
        <v>3.8</v>
      </c>
      <c r="J182" s="206" t="s">
        <v>664</v>
      </c>
      <c r="K182" s="44" t="str">
        <f>VLOOKUP(Table13232[[#This Row],[Track]],$C$915:$E$968,2,FALSE)</f>
        <v>Qld</v>
      </c>
      <c r="L182" s="48">
        <v>100</v>
      </c>
      <c r="M182" s="44">
        <f>IF(Table13232[[#This Row],[Fin]]&lt;&gt;"1st","",Table13232[[#This Row],[Div]]*Table13232[[#This Row],[Lev Bet]])</f>
        <v>380</v>
      </c>
      <c r="N182" s="44">
        <f>IF(Table13232[[#This Row],[Lev Ret]]="",Table13232[[#This Row],[Lev Bet]]*-1,M182-L182)</f>
        <v>280</v>
      </c>
      <c r="O182" s="205">
        <v>100</v>
      </c>
      <c r="P182" s="205">
        <f>IF(Table13232[[#This Row],[Fin]]&lt;&gt;"1st","",Table13232[[#This Row],[Div]]*Table13232[[#This Row],[Nat and Combo Bet]])</f>
        <v>380</v>
      </c>
      <c r="Q182" s="205">
        <f>IF(Table13232[[#This Row],[Lev Ret]]="",Table13232[[#This Row],[Nat and Combo Bet]]*-1,P182-O182)</f>
        <v>280</v>
      </c>
      <c r="R182" s="44">
        <f t="shared" si="6"/>
        <v>1</v>
      </c>
      <c r="S182" s="44">
        <f>IF(AND(R181=2,R182=1),"",IF(R182=2,(O182+O183)/2,IF(Table13232[[#This Row],[Dual Listing]]=1,Table13232[[#This Row],[Nat and Combo Bet]],11)))</f>
        <v>100</v>
      </c>
      <c r="T182" s="44">
        <f t="shared" si="7"/>
        <v>380</v>
      </c>
      <c r="U182" s="44">
        <f t="shared" si="8"/>
        <v>280</v>
      </c>
      <c r="V182" s="44" t="str">
        <f>IF(Table13232[[#This Row],[Date]]&lt;$V$4,"","Live")</f>
        <v/>
      </c>
      <c r="W182" s="44" t="str">
        <f>TEXT(Table13232[[#This Row],[Date]],"DDD")</f>
        <v>Sat</v>
      </c>
      <c r="X182" s="44" t="str">
        <f>PROPER(TRIM(Table13232[[#This Row],[Horse]]))</f>
        <v>Super Daisy</v>
      </c>
      <c r="Y182" s="164">
        <f>Table13232[[#This Row],[Time]]</f>
        <v>0.6479166666666667</v>
      </c>
      <c r="Z182" s="164" t="str">
        <f>LEFT(Table13232[[#This Row],[Track]],3)</f>
        <v>Eag</v>
      </c>
      <c r="AA182" s="164" t="str">
        <f>Table13232[[#This Row],[Algo]]&amp;" "&amp;Table13232[[#This Row],[Nat and Combo Bet]]</f>
        <v>Nat 100</v>
      </c>
      <c r="AB182" s="170">
        <f>Table13232[[#This Row],[AM Odds]]</f>
        <v>0</v>
      </c>
      <c r="AC182" s="165">
        <f>Table13232[[#This Row],[Race]]</f>
        <v>5</v>
      </c>
      <c r="AD182" s="165">
        <f>Table13232[[#This Row],[TAB]]</f>
        <v>9</v>
      </c>
      <c r="AE182" s="166" t="str">
        <f>Table13232[[#This Row],[Horse]]</f>
        <v>Super Daisy</v>
      </c>
      <c r="AF182" s="169">
        <f>IF(Table13232[[#This Row],[Dual Listing]]&lt;&gt;1,"",Table13232[[#This Row],[Nat and Combo Bet]])</f>
        <v>100</v>
      </c>
    </row>
    <row r="183" spans="1:32" x14ac:dyDescent="0.25">
      <c r="A183" s="42">
        <v>45738</v>
      </c>
      <c r="B183" s="43">
        <v>0.69930555555555551</v>
      </c>
      <c r="C183" s="43" t="s">
        <v>12</v>
      </c>
      <c r="D183" s="46"/>
      <c r="E183" s="44">
        <v>7</v>
      </c>
      <c r="F183" s="44">
        <v>5</v>
      </c>
      <c r="G183" s="45" t="s">
        <v>130</v>
      </c>
      <c r="H183" s="45"/>
      <c r="I183" s="46"/>
      <c r="J183" s="206" t="s">
        <v>664</v>
      </c>
      <c r="K183" s="44" t="str">
        <f>VLOOKUP(Table13232[[#This Row],[Track]],$C$915:$E$968,2,FALSE)</f>
        <v>Qld</v>
      </c>
      <c r="L183" s="48">
        <v>100</v>
      </c>
      <c r="M183" s="44" t="str">
        <f>IF(Table13232[[#This Row],[Fin]]&lt;&gt;"1st","",Table13232[[#This Row],[Div]]*Table13232[[#This Row],[Lev Bet]])</f>
        <v/>
      </c>
      <c r="N183" s="44">
        <f>IF(Table13232[[#This Row],[Lev Ret]]="",Table13232[[#This Row],[Lev Bet]]*-1,M183-L183)</f>
        <v>-100</v>
      </c>
      <c r="O183" s="205">
        <v>100</v>
      </c>
      <c r="P183" s="205" t="str">
        <f>IF(Table13232[[#This Row],[Fin]]&lt;&gt;"1st","",Table13232[[#This Row],[Div]]*Table13232[[#This Row],[Nat and Combo Bet]])</f>
        <v/>
      </c>
      <c r="Q183" s="205">
        <f>IF(Table13232[[#This Row],[Lev Ret]]="",Table13232[[#This Row],[Nat and Combo Bet]]*-1,P183-O183)</f>
        <v>-100</v>
      </c>
      <c r="R183" s="44">
        <f t="shared" si="6"/>
        <v>1</v>
      </c>
      <c r="S183" s="44">
        <f>IF(AND(R182=2,R183=1),"",IF(R183=2,(O183+O184)/2,IF(Table13232[[#This Row],[Dual Listing]]=1,Table13232[[#This Row],[Nat and Combo Bet]],11)))</f>
        <v>100</v>
      </c>
      <c r="T183" s="44" t="str">
        <f t="shared" si="7"/>
        <v/>
      </c>
      <c r="U183" s="44">
        <f t="shared" si="8"/>
        <v>-100</v>
      </c>
      <c r="V183" s="44" t="str">
        <f>IF(Table13232[[#This Row],[Date]]&lt;$V$4,"","Live")</f>
        <v/>
      </c>
      <c r="W183" s="44" t="str">
        <f>TEXT(Table13232[[#This Row],[Date]],"DDD")</f>
        <v>Sat</v>
      </c>
      <c r="X183" s="44" t="str">
        <f>PROPER(TRIM(Table13232[[#This Row],[Horse]]))</f>
        <v>Track Tale</v>
      </c>
      <c r="Y183" s="164">
        <f>Table13232[[#This Row],[Time]]</f>
        <v>0.69930555555555551</v>
      </c>
      <c r="Z183" s="164" t="str">
        <f>LEFT(Table13232[[#This Row],[Track]],3)</f>
        <v>Eag</v>
      </c>
      <c r="AA183" s="164" t="str">
        <f>Table13232[[#This Row],[Algo]]&amp;" "&amp;Table13232[[#This Row],[Nat and Combo Bet]]</f>
        <v>Nat 100</v>
      </c>
      <c r="AB183" s="170">
        <f>Table13232[[#This Row],[AM Odds]]</f>
        <v>0</v>
      </c>
      <c r="AC183" s="165">
        <f>Table13232[[#This Row],[Race]]</f>
        <v>7</v>
      </c>
      <c r="AD183" s="165">
        <f>Table13232[[#This Row],[TAB]]</f>
        <v>5</v>
      </c>
      <c r="AE183" s="166" t="str">
        <f>Table13232[[#This Row],[Horse]]</f>
        <v>Track Tale</v>
      </c>
      <c r="AF183" s="169">
        <f>IF(Table13232[[#This Row],[Dual Listing]]&lt;&gt;1,"",Table13232[[#This Row],[Nat and Combo Bet]])</f>
        <v>100</v>
      </c>
    </row>
    <row r="184" spans="1:32" x14ac:dyDescent="0.25">
      <c r="A184" s="42">
        <v>45738</v>
      </c>
      <c r="B184" s="43">
        <v>0.7270833333333333</v>
      </c>
      <c r="C184" s="43" t="s">
        <v>12</v>
      </c>
      <c r="D184" s="46"/>
      <c r="E184" s="44">
        <v>8</v>
      </c>
      <c r="F184" s="44">
        <v>8</v>
      </c>
      <c r="G184" s="45" t="s">
        <v>131</v>
      </c>
      <c r="H184" s="45" t="s">
        <v>21</v>
      </c>
      <c r="I184" s="46">
        <v>2.2000000000000002</v>
      </c>
      <c r="J184" s="206" t="s">
        <v>664</v>
      </c>
      <c r="K184" s="44" t="str">
        <f>VLOOKUP(Table13232[[#This Row],[Track]],$C$915:$E$968,2,FALSE)</f>
        <v>Qld</v>
      </c>
      <c r="L184" s="48">
        <v>100</v>
      </c>
      <c r="M184" s="44">
        <f>IF(Table13232[[#This Row],[Fin]]&lt;&gt;"1st","",Table13232[[#This Row],[Div]]*Table13232[[#This Row],[Lev Bet]])</f>
        <v>220.00000000000003</v>
      </c>
      <c r="N184" s="44">
        <f>IF(Table13232[[#This Row],[Lev Ret]]="",Table13232[[#This Row],[Lev Bet]]*-1,M184-L184)</f>
        <v>120.00000000000003</v>
      </c>
      <c r="O184" s="205">
        <v>100</v>
      </c>
      <c r="P184" s="205">
        <f>IF(Table13232[[#This Row],[Fin]]&lt;&gt;"1st","",Table13232[[#This Row],[Div]]*Table13232[[#This Row],[Nat and Combo Bet]])</f>
        <v>220.00000000000003</v>
      </c>
      <c r="Q184" s="205">
        <f>IF(Table13232[[#This Row],[Lev Ret]]="",Table13232[[#This Row],[Nat and Combo Bet]]*-1,P184-O184)</f>
        <v>120.00000000000003</v>
      </c>
      <c r="R184" s="44">
        <f t="shared" si="6"/>
        <v>1</v>
      </c>
      <c r="S184" s="44">
        <f>IF(AND(R183=2,R184=1),"",IF(R184=2,(O184+O185)/2,IF(Table13232[[#This Row],[Dual Listing]]=1,Table13232[[#This Row],[Nat and Combo Bet]],11)))</f>
        <v>100</v>
      </c>
      <c r="T184" s="44">
        <f t="shared" si="7"/>
        <v>220.00000000000003</v>
      </c>
      <c r="U184" s="44">
        <f t="shared" si="8"/>
        <v>120.00000000000003</v>
      </c>
      <c r="V184" s="44" t="str">
        <f>IF(Table13232[[#This Row],[Date]]&lt;$V$4,"","Live")</f>
        <v/>
      </c>
      <c r="W184" s="44" t="str">
        <f>TEXT(Table13232[[#This Row],[Date]],"DDD")</f>
        <v>Sat</v>
      </c>
      <c r="X184" s="44" t="str">
        <f>PROPER(TRIM(Table13232[[#This Row],[Horse]]))</f>
        <v>Ouroboros</v>
      </c>
      <c r="Y184" s="164">
        <f>Table13232[[#This Row],[Time]]</f>
        <v>0.7270833333333333</v>
      </c>
      <c r="Z184" s="164" t="str">
        <f>LEFT(Table13232[[#This Row],[Track]],3)</f>
        <v>Eag</v>
      </c>
      <c r="AA184" s="164" t="str">
        <f>Table13232[[#This Row],[Algo]]&amp;" "&amp;Table13232[[#This Row],[Nat and Combo Bet]]</f>
        <v>Nat 100</v>
      </c>
      <c r="AB184" s="170">
        <f>Table13232[[#This Row],[AM Odds]]</f>
        <v>0</v>
      </c>
      <c r="AC184" s="165">
        <f>Table13232[[#This Row],[Race]]</f>
        <v>8</v>
      </c>
      <c r="AD184" s="165">
        <f>Table13232[[#This Row],[TAB]]</f>
        <v>8</v>
      </c>
      <c r="AE184" s="166" t="str">
        <f>Table13232[[#This Row],[Horse]]</f>
        <v>Ouroboros</v>
      </c>
      <c r="AF184" s="169">
        <f>IF(Table13232[[#This Row],[Dual Listing]]&lt;&gt;1,"",Table13232[[#This Row],[Nat and Combo Bet]])</f>
        <v>100</v>
      </c>
    </row>
    <row r="185" spans="1:32" x14ac:dyDescent="0.25">
      <c r="A185" s="106">
        <v>45738</v>
      </c>
      <c r="B185" s="43">
        <v>0.73263888888888884</v>
      </c>
      <c r="C185" s="107" t="s">
        <v>36</v>
      </c>
      <c r="D185" s="46"/>
      <c r="E185" s="108">
        <v>10</v>
      </c>
      <c r="F185" s="108">
        <v>8</v>
      </c>
      <c r="G185" s="109" t="s">
        <v>96</v>
      </c>
      <c r="H185" s="109"/>
      <c r="I185" s="110"/>
      <c r="J185" s="206" t="s">
        <v>664</v>
      </c>
      <c r="K185" s="44" t="str">
        <f>VLOOKUP(Table13232[[#This Row],[Track]],$C$915:$E$968,2,FALSE)</f>
        <v>Vic</v>
      </c>
      <c r="L185" s="52">
        <v>100</v>
      </c>
      <c r="M185" s="51" t="str">
        <f>IF(Table13232[[#This Row],[Fin]]&lt;&gt;"1st","",Table13232[[#This Row],[Div]]*Table13232[[#This Row],[Lev Bet]])</f>
        <v/>
      </c>
      <c r="N185" s="51">
        <f>IF(Table13232[[#This Row],[Lev Ret]]="",Table13232[[#This Row],[Lev Bet]]*-1,M185-L185)</f>
        <v>-100</v>
      </c>
      <c r="O185" s="205">
        <v>100</v>
      </c>
      <c r="P185" s="205" t="str">
        <f>IF(Table13232[[#This Row],[Fin]]&lt;&gt;"1st","",Table13232[[#This Row],[Div]]*Table13232[[#This Row],[Nat and Combo Bet]])</f>
        <v/>
      </c>
      <c r="Q185" s="205">
        <f>IF(Table13232[[#This Row],[Lev Ret]]="",Table13232[[#This Row],[Nat and Combo Bet]]*-1,P185-O185)</f>
        <v>-100</v>
      </c>
      <c r="R185" s="44">
        <f t="shared" si="6"/>
        <v>2</v>
      </c>
      <c r="S185" s="44">
        <f>IF(AND(R184=2,R185=1),"",IF(R185=2,(O185+O186)/2,IF(Table13232[[#This Row],[Dual Listing]]=1,Table13232[[#This Row],[Nat and Combo Bet]],11)))</f>
        <v>120</v>
      </c>
      <c r="T185" s="44" t="str">
        <f t="shared" si="7"/>
        <v/>
      </c>
      <c r="U185" s="44">
        <f t="shared" si="8"/>
        <v>-120</v>
      </c>
      <c r="V185" s="44" t="str">
        <f>IF(Table13232[[#This Row],[Date]]&lt;$V$4,"","Live")</f>
        <v/>
      </c>
      <c r="W185" s="44" t="str">
        <f>TEXT(Table13232[[#This Row],[Date]],"DDD")</f>
        <v>Sat</v>
      </c>
      <c r="X185" s="44" t="str">
        <f>PROPER(TRIM(Table13232[[#This Row],[Horse]]))</f>
        <v>Scillato</v>
      </c>
      <c r="Y185" s="167">
        <f>Table13232[[#This Row],[Time]]</f>
        <v>0.73263888888888884</v>
      </c>
      <c r="Z185" s="164" t="str">
        <f>LEFT(Table13232[[#This Row],[Track]],3)</f>
        <v>Moo</v>
      </c>
      <c r="AA185" s="164" t="str">
        <f>Table13232[[#This Row],[Algo]]&amp;" "&amp;Table13232[[#This Row],[Nat and Combo Bet]]</f>
        <v>Nat 100</v>
      </c>
      <c r="AB185" s="170">
        <f>Table13232[[#This Row],[AM Odds]]</f>
        <v>0</v>
      </c>
      <c r="AC185" s="165">
        <f>Table13232[[#This Row],[Race]]</f>
        <v>10</v>
      </c>
      <c r="AD185" s="165">
        <f>Table13232[[#This Row],[TAB]]</f>
        <v>8</v>
      </c>
      <c r="AE185" s="166" t="str">
        <f>Table13232[[#This Row],[Horse]]</f>
        <v>Scillato</v>
      </c>
      <c r="AF185" s="169" t="str">
        <f>IF(Table13232[[#This Row],[Dual Listing]]&lt;&gt;1,"",Table13232[[#This Row],[Nat and Combo Bet]])</f>
        <v/>
      </c>
    </row>
    <row r="186" spans="1:32" x14ac:dyDescent="0.25">
      <c r="A186" s="106">
        <v>45738</v>
      </c>
      <c r="B186" s="43">
        <v>0.73263888888888884</v>
      </c>
      <c r="C186" s="107" t="s">
        <v>36</v>
      </c>
      <c r="D186" s="46"/>
      <c r="E186" s="108">
        <v>10</v>
      </c>
      <c r="F186" s="108">
        <v>8</v>
      </c>
      <c r="G186" s="109" t="s">
        <v>96</v>
      </c>
      <c r="H186" s="109"/>
      <c r="I186" s="110"/>
      <c r="J186" s="206" t="s">
        <v>665</v>
      </c>
      <c r="K186" s="44" t="str">
        <f>VLOOKUP(Table13232[[#This Row],[Track]],$C$915:$E$968,2,FALSE)</f>
        <v>Vic</v>
      </c>
      <c r="L186" s="52">
        <v>100</v>
      </c>
      <c r="M186" s="51" t="str">
        <f>IF(Table13232[[#This Row],[Fin]]&lt;&gt;"1st","",Table13232[[#This Row],[Div]]*Table13232[[#This Row],[Lev Bet]])</f>
        <v/>
      </c>
      <c r="N186" s="51">
        <f>IF(Table13232[[#This Row],[Lev Ret]]="",Table13232[[#This Row],[Lev Bet]]*-1,M186-L186)</f>
        <v>-100</v>
      </c>
      <c r="O186" s="205">
        <v>140</v>
      </c>
      <c r="P186" s="205" t="str">
        <f>IF(Table13232[[#This Row],[Fin]]&lt;&gt;"1st","",Table13232[[#This Row],[Div]]*Table13232[[#This Row],[Nat and Combo Bet]])</f>
        <v/>
      </c>
      <c r="Q186" s="205">
        <f>IF(Table13232[[#This Row],[Lev Ret]]="",Table13232[[#This Row],[Nat and Combo Bet]]*-1,P186-O186)</f>
        <v>-140</v>
      </c>
      <c r="R186" s="44">
        <f t="shared" si="6"/>
        <v>1</v>
      </c>
      <c r="S186" s="44" t="str">
        <f>IF(AND(R185=2,R186=1),"",IF(R186=2,(O186+O187)/2,IF(Table13232[[#This Row],[Dual Listing]]=1,Table13232[[#This Row],[Nat and Combo Bet]],11)))</f>
        <v/>
      </c>
      <c r="T186" s="44" t="str">
        <f t="shared" si="7"/>
        <v/>
      </c>
      <c r="U186" s="44" t="str">
        <f t="shared" si="8"/>
        <v/>
      </c>
      <c r="V186" s="44" t="str">
        <f>IF(Table13232[[#This Row],[Date]]&lt;$V$4,"","Live")</f>
        <v/>
      </c>
      <c r="W186" s="44" t="str">
        <f>TEXT(Table13232[[#This Row],[Date]],"DDD")</f>
        <v>Sat</v>
      </c>
      <c r="X186" s="44" t="str">
        <f>PROPER(TRIM(Table13232[[#This Row],[Horse]]))</f>
        <v>Scillato</v>
      </c>
      <c r="Y186" s="167">
        <f>Table13232[[#This Row],[Time]]</f>
        <v>0.73263888888888884</v>
      </c>
      <c r="Z186" s="164" t="str">
        <f>LEFT(Table13232[[#This Row],[Track]],3)</f>
        <v>Moo</v>
      </c>
      <c r="AA186" s="164" t="str">
        <f>Table13232[[#This Row],[Algo]]&amp;" "&amp;Table13232[[#This Row],[Nat and Combo Bet]]</f>
        <v>E-C  140</v>
      </c>
      <c r="AB186" s="170">
        <f>Table13232[[#This Row],[AM Odds]]</f>
        <v>0</v>
      </c>
      <c r="AC186" s="165">
        <f>Table13232[[#This Row],[Race]]</f>
        <v>10</v>
      </c>
      <c r="AD186" s="165">
        <f>Table13232[[#This Row],[TAB]]</f>
        <v>8</v>
      </c>
      <c r="AE186" s="166" t="str">
        <f>Table13232[[#This Row],[Horse]]</f>
        <v>Scillato</v>
      </c>
      <c r="AF186" s="169">
        <f>IF(Table13232[[#This Row],[Dual Listing]]&lt;&gt;1,"",Table13232[[#This Row],[Nat and Combo Bet]])</f>
        <v>140</v>
      </c>
    </row>
    <row r="187" spans="1:32" x14ac:dyDescent="0.25">
      <c r="A187" s="42">
        <v>45738</v>
      </c>
      <c r="B187" s="43">
        <v>0.75347222222222221</v>
      </c>
      <c r="C187" s="43" t="s">
        <v>36</v>
      </c>
      <c r="D187" s="46"/>
      <c r="E187" s="44">
        <v>11</v>
      </c>
      <c r="F187" s="44">
        <v>12</v>
      </c>
      <c r="G187" s="45" t="s">
        <v>132</v>
      </c>
      <c r="H187" s="45"/>
      <c r="I187" s="46"/>
      <c r="J187" s="206" t="s">
        <v>664</v>
      </c>
      <c r="K187" s="44" t="str">
        <f>VLOOKUP(Table13232[[#This Row],[Track]],$C$915:$E$968,2,FALSE)</f>
        <v>Vic</v>
      </c>
      <c r="L187" s="48">
        <v>100</v>
      </c>
      <c r="M187" s="44" t="str">
        <f>IF(Table13232[[#This Row],[Fin]]&lt;&gt;"1st","",Table13232[[#This Row],[Div]]*Table13232[[#This Row],[Lev Bet]])</f>
        <v/>
      </c>
      <c r="N187" s="44">
        <f>IF(Table13232[[#This Row],[Lev Ret]]="",Table13232[[#This Row],[Lev Bet]]*-1,M187-L187)</f>
        <v>-100</v>
      </c>
      <c r="O187" s="205">
        <v>100</v>
      </c>
      <c r="P187" s="205" t="str">
        <f>IF(Table13232[[#This Row],[Fin]]&lt;&gt;"1st","",Table13232[[#This Row],[Div]]*Table13232[[#This Row],[Nat and Combo Bet]])</f>
        <v/>
      </c>
      <c r="Q187" s="205">
        <f>IF(Table13232[[#This Row],[Lev Ret]]="",Table13232[[#This Row],[Nat and Combo Bet]]*-1,P187-O187)</f>
        <v>-100</v>
      </c>
      <c r="R187" s="44">
        <f t="shared" si="6"/>
        <v>1</v>
      </c>
      <c r="S187" s="44">
        <f>IF(AND(R186=2,R187=1),"",IF(R187=2,(O187+O188)/2,IF(Table13232[[#This Row],[Dual Listing]]=1,Table13232[[#This Row],[Nat and Combo Bet]],11)))</f>
        <v>100</v>
      </c>
      <c r="T187" s="44" t="str">
        <f t="shared" si="7"/>
        <v/>
      </c>
      <c r="U187" s="44">
        <f t="shared" si="8"/>
        <v>-100</v>
      </c>
      <c r="V187" s="44" t="str">
        <f>IF(Table13232[[#This Row],[Date]]&lt;$V$4,"","Live")</f>
        <v/>
      </c>
      <c r="W187" s="44" t="str">
        <f>TEXT(Table13232[[#This Row],[Date]],"DDD")</f>
        <v>Sat</v>
      </c>
      <c r="X187" s="44" t="str">
        <f>PROPER(TRIM(Table13232[[#This Row],[Horse]]))</f>
        <v>Moby Dick</v>
      </c>
      <c r="Y187" s="164">
        <f>Table13232[[#This Row],[Time]]</f>
        <v>0.75347222222222221</v>
      </c>
      <c r="Z187" s="164" t="str">
        <f>LEFT(Table13232[[#This Row],[Track]],3)</f>
        <v>Moo</v>
      </c>
      <c r="AA187" s="164" t="str">
        <f>Table13232[[#This Row],[Algo]]&amp;" "&amp;Table13232[[#This Row],[Nat and Combo Bet]]</f>
        <v>Nat 100</v>
      </c>
      <c r="AB187" s="170">
        <f>Table13232[[#This Row],[AM Odds]]</f>
        <v>0</v>
      </c>
      <c r="AC187" s="165">
        <f>Table13232[[#This Row],[Race]]</f>
        <v>11</v>
      </c>
      <c r="AD187" s="165">
        <f>Table13232[[#This Row],[TAB]]</f>
        <v>12</v>
      </c>
      <c r="AE187" s="166" t="str">
        <f>Table13232[[#This Row],[Horse]]</f>
        <v>Moby Dick</v>
      </c>
      <c r="AF187" s="169">
        <f>IF(Table13232[[#This Row],[Dual Listing]]&lt;&gt;1,"",Table13232[[#This Row],[Nat and Combo Bet]])</f>
        <v>100</v>
      </c>
    </row>
    <row r="188" spans="1:32" x14ac:dyDescent="0.25">
      <c r="A188" s="42">
        <v>45738</v>
      </c>
      <c r="B188" s="43">
        <v>0.75347222222222221</v>
      </c>
      <c r="C188" s="43" t="s">
        <v>36</v>
      </c>
      <c r="D188" s="46"/>
      <c r="E188" s="44">
        <v>11</v>
      </c>
      <c r="F188" s="44">
        <v>10</v>
      </c>
      <c r="G188" s="45" t="s">
        <v>111</v>
      </c>
      <c r="H188" s="45"/>
      <c r="I188" s="46"/>
      <c r="J188" s="206" t="s">
        <v>665</v>
      </c>
      <c r="K188" s="44" t="str">
        <f>VLOOKUP(Table13232[[#This Row],[Track]],$C$915:$E$968,2,FALSE)</f>
        <v>Vic</v>
      </c>
      <c r="L188" s="48">
        <v>100</v>
      </c>
      <c r="M188" s="44" t="str">
        <f>IF(Table13232[[#This Row],[Fin]]&lt;&gt;"1st","",Table13232[[#This Row],[Div]]*Table13232[[#This Row],[Lev Bet]])</f>
        <v/>
      </c>
      <c r="N188" s="44">
        <f>IF(Table13232[[#This Row],[Lev Ret]]="",Table13232[[#This Row],[Lev Bet]]*-1,M188-L188)</f>
        <v>-100</v>
      </c>
      <c r="O188" s="205">
        <v>100</v>
      </c>
      <c r="P188" s="205" t="str">
        <f>IF(Table13232[[#This Row],[Fin]]&lt;&gt;"1st","",Table13232[[#This Row],[Div]]*Table13232[[#This Row],[Nat and Combo Bet]])</f>
        <v/>
      </c>
      <c r="Q188" s="205">
        <f>IF(Table13232[[#This Row],[Lev Ret]]="",Table13232[[#This Row],[Nat and Combo Bet]]*-1,P188-O188)</f>
        <v>-100</v>
      </c>
      <c r="R188" s="44">
        <f t="shared" si="6"/>
        <v>1</v>
      </c>
      <c r="S188" s="44">
        <f>IF(AND(R187=2,R188=1),"",IF(R188=2,(O188+O189)/2,IF(Table13232[[#This Row],[Dual Listing]]=1,Table13232[[#This Row],[Nat and Combo Bet]],11)))</f>
        <v>100</v>
      </c>
      <c r="T188" s="44" t="str">
        <f t="shared" si="7"/>
        <v/>
      </c>
      <c r="U188" s="44">
        <f t="shared" si="8"/>
        <v>-100</v>
      </c>
      <c r="V188" s="44" t="str">
        <f>IF(Table13232[[#This Row],[Date]]&lt;$V$4,"","Live")</f>
        <v/>
      </c>
      <c r="W188" s="44" t="str">
        <f>TEXT(Table13232[[#This Row],[Date]],"DDD")</f>
        <v>Sat</v>
      </c>
      <c r="X188" s="44" t="str">
        <f>PROPER(TRIM(Table13232[[#This Row],[Horse]]))</f>
        <v>Mytemptation</v>
      </c>
      <c r="Y188" s="164">
        <f>Table13232[[#This Row],[Time]]</f>
        <v>0.75347222222222221</v>
      </c>
      <c r="Z188" s="164" t="str">
        <f>LEFT(Table13232[[#This Row],[Track]],3)</f>
        <v>Moo</v>
      </c>
      <c r="AA188" s="164" t="str">
        <f>Table13232[[#This Row],[Algo]]&amp;" "&amp;Table13232[[#This Row],[Nat and Combo Bet]]</f>
        <v>E-C  100</v>
      </c>
      <c r="AB188" s="170">
        <f>Table13232[[#This Row],[AM Odds]]</f>
        <v>0</v>
      </c>
      <c r="AC188" s="165">
        <f>Table13232[[#This Row],[Race]]</f>
        <v>11</v>
      </c>
      <c r="AD188" s="165">
        <f>Table13232[[#This Row],[TAB]]</f>
        <v>10</v>
      </c>
      <c r="AE188" s="166" t="str">
        <f>Table13232[[#This Row],[Horse]]</f>
        <v>Mytemptation</v>
      </c>
      <c r="AF188" s="169">
        <f>IF(Table13232[[#This Row],[Dual Listing]]&lt;&gt;1,"",Table13232[[#This Row],[Nat and Combo Bet]])</f>
        <v>100</v>
      </c>
    </row>
    <row r="189" spans="1:32" x14ac:dyDescent="0.25">
      <c r="A189" s="42">
        <v>45738</v>
      </c>
      <c r="B189" s="43">
        <v>0.75694444444444442</v>
      </c>
      <c r="C189" s="43" t="s">
        <v>12</v>
      </c>
      <c r="D189" s="46"/>
      <c r="E189" s="44">
        <v>9</v>
      </c>
      <c r="F189" s="44">
        <v>10</v>
      </c>
      <c r="G189" s="45" t="s">
        <v>133</v>
      </c>
      <c r="H189" s="45"/>
      <c r="I189" s="46"/>
      <c r="J189" s="206" t="s">
        <v>664</v>
      </c>
      <c r="K189" s="44" t="str">
        <f>VLOOKUP(Table13232[[#This Row],[Track]],$C$915:$E$968,2,FALSE)</f>
        <v>Qld</v>
      </c>
      <c r="L189" s="48">
        <v>100</v>
      </c>
      <c r="M189" s="44" t="str">
        <f>IF(Table13232[[#This Row],[Fin]]&lt;&gt;"1st","",Table13232[[#This Row],[Div]]*Table13232[[#This Row],[Lev Bet]])</f>
        <v/>
      </c>
      <c r="N189" s="44">
        <f>IF(Table13232[[#This Row],[Lev Ret]]="",Table13232[[#This Row],[Lev Bet]]*-1,M189-L189)</f>
        <v>-100</v>
      </c>
      <c r="O189" s="205">
        <v>100</v>
      </c>
      <c r="P189" s="205" t="str">
        <f>IF(Table13232[[#This Row],[Fin]]&lt;&gt;"1st","",Table13232[[#This Row],[Div]]*Table13232[[#This Row],[Nat and Combo Bet]])</f>
        <v/>
      </c>
      <c r="Q189" s="205">
        <f>IF(Table13232[[#This Row],[Lev Ret]]="",Table13232[[#This Row],[Nat and Combo Bet]]*-1,P189-O189)</f>
        <v>-100</v>
      </c>
      <c r="R189" s="44">
        <f t="shared" si="6"/>
        <v>1</v>
      </c>
      <c r="S189" s="44">
        <f>IF(AND(R188=2,R189=1),"",IF(R189=2,(O189+O190)/2,IF(Table13232[[#This Row],[Dual Listing]]=1,Table13232[[#This Row],[Nat and Combo Bet]],11)))</f>
        <v>100</v>
      </c>
      <c r="T189" s="44" t="str">
        <f t="shared" si="7"/>
        <v/>
      </c>
      <c r="U189" s="44">
        <f t="shared" si="8"/>
        <v>-100</v>
      </c>
      <c r="V189" s="44" t="str">
        <f>IF(Table13232[[#This Row],[Date]]&lt;$V$4,"","Live")</f>
        <v/>
      </c>
      <c r="W189" s="44" t="str">
        <f>TEXT(Table13232[[#This Row],[Date]],"DDD")</f>
        <v>Sat</v>
      </c>
      <c r="X189" s="44" t="str">
        <f>PROPER(TRIM(Table13232[[#This Row],[Horse]]))</f>
        <v>Keitel</v>
      </c>
      <c r="Y189" s="164">
        <f>Table13232[[#This Row],[Time]]</f>
        <v>0.75694444444444442</v>
      </c>
      <c r="Z189" s="164" t="str">
        <f>LEFT(Table13232[[#This Row],[Track]],3)</f>
        <v>Eag</v>
      </c>
      <c r="AA189" s="164" t="str">
        <f>Table13232[[#This Row],[Algo]]&amp;" "&amp;Table13232[[#This Row],[Nat and Combo Bet]]</f>
        <v>Nat 100</v>
      </c>
      <c r="AB189" s="170">
        <f>Table13232[[#This Row],[AM Odds]]</f>
        <v>0</v>
      </c>
      <c r="AC189" s="165">
        <f>Table13232[[#This Row],[Race]]</f>
        <v>9</v>
      </c>
      <c r="AD189" s="165">
        <f>Table13232[[#This Row],[TAB]]</f>
        <v>10</v>
      </c>
      <c r="AE189" s="166" t="str">
        <f>Table13232[[#This Row],[Horse]]</f>
        <v>Keitel</v>
      </c>
      <c r="AF189" s="169">
        <f>IF(Table13232[[#This Row],[Dual Listing]]&lt;&gt;1,"",Table13232[[#This Row],[Nat and Combo Bet]])</f>
        <v>100</v>
      </c>
    </row>
    <row r="190" spans="1:32" x14ac:dyDescent="0.25">
      <c r="A190" s="42">
        <v>45745</v>
      </c>
      <c r="B190" s="43">
        <v>0.51041666666666663</v>
      </c>
      <c r="C190" s="43" t="s">
        <v>10</v>
      </c>
      <c r="D190" s="46"/>
      <c r="E190" s="44">
        <v>1</v>
      </c>
      <c r="F190" s="44">
        <v>1</v>
      </c>
      <c r="G190" s="45" t="s">
        <v>71</v>
      </c>
      <c r="H190" s="45" t="s">
        <v>21</v>
      </c>
      <c r="I190" s="46">
        <v>5</v>
      </c>
      <c r="J190" s="206" t="s">
        <v>665</v>
      </c>
      <c r="K190" s="44" t="str">
        <f>VLOOKUP(Table13232[[#This Row],[Track]],$C$915:$E$968,2,FALSE)</f>
        <v>Vic</v>
      </c>
      <c r="L190" s="48">
        <v>100</v>
      </c>
      <c r="M190" s="44">
        <f>IF(Table13232[[#This Row],[Fin]]&lt;&gt;"1st","",Table13232[[#This Row],[Div]]*Table13232[[#This Row],[Lev Bet]])</f>
        <v>500</v>
      </c>
      <c r="N190" s="44">
        <f>IF(Table13232[[#This Row],[Lev Ret]]="",Table13232[[#This Row],[Lev Bet]]*-1,M190-L190)</f>
        <v>400</v>
      </c>
      <c r="O190" s="205">
        <v>100</v>
      </c>
      <c r="P190" s="205">
        <f>IF(Table13232[[#This Row],[Fin]]&lt;&gt;"1st","",Table13232[[#This Row],[Div]]*Table13232[[#This Row],[Nat and Combo Bet]])</f>
        <v>500</v>
      </c>
      <c r="Q190" s="205">
        <f>IF(Table13232[[#This Row],[Lev Ret]]="",Table13232[[#This Row],[Nat and Combo Bet]]*-1,P190-O190)</f>
        <v>400</v>
      </c>
      <c r="R190" s="44">
        <f t="shared" si="6"/>
        <v>1</v>
      </c>
      <c r="S190" s="44">
        <f>IF(AND(R189=2,R190=1),"",IF(R190=2,(O190+O191)/2,IF(Table13232[[#This Row],[Dual Listing]]=1,Table13232[[#This Row],[Nat and Combo Bet]],11)))</f>
        <v>100</v>
      </c>
      <c r="T190" s="44">
        <f t="shared" si="7"/>
        <v>500</v>
      </c>
      <c r="U190" s="44">
        <f t="shared" si="8"/>
        <v>400</v>
      </c>
      <c r="V190" s="44" t="str">
        <f>IF(Table13232[[#This Row],[Date]]&lt;$V$4,"","Live")</f>
        <v/>
      </c>
      <c r="W190" s="44" t="str">
        <f>TEXT(Table13232[[#This Row],[Date]],"DDD")</f>
        <v>Sat</v>
      </c>
      <c r="X190" s="44" t="str">
        <f>PROPER(TRIM(Table13232[[#This Row],[Horse]]))</f>
        <v>A Little Deep</v>
      </c>
      <c r="Y190" s="164">
        <f>Table13232[[#This Row],[Time]]</f>
        <v>0.51041666666666663</v>
      </c>
      <c r="Z190" s="164" t="str">
        <f>LEFT(Table13232[[#This Row],[Track]],3)</f>
        <v>Fle</v>
      </c>
      <c r="AA190" s="164" t="str">
        <f>Table13232[[#This Row],[Algo]]&amp;" "&amp;Table13232[[#This Row],[Nat and Combo Bet]]</f>
        <v>E-C  100</v>
      </c>
      <c r="AB190" s="170">
        <f>Table13232[[#This Row],[AM Odds]]</f>
        <v>0</v>
      </c>
      <c r="AC190" s="165">
        <f>Table13232[[#This Row],[Race]]</f>
        <v>1</v>
      </c>
      <c r="AD190" s="165">
        <f>Table13232[[#This Row],[TAB]]</f>
        <v>1</v>
      </c>
      <c r="AE190" s="166" t="str">
        <f>Table13232[[#This Row],[Horse]]</f>
        <v>A Little Deep</v>
      </c>
      <c r="AF190" s="169">
        <f>IF(Table13232[[#This Row],[Dual Listing]]&lt;&gt;1,"",Table13232[[#This Row],[Nat and Combo Bet]])</f>
        <v>100</v>
      </c>
    </row>
    <row r="191" spans="1:32" x14ac:dyDescent="0.25">
      <c r="A191" s="42">
        <v>45745</v>
      </c>
      <c r="B191" s="43">
        <v>0.51041666666666663</v>
      </c>
      <c r="C191" s="43" t="s">
        <v>10</v>
      </c>
      <c r="D191" s="46"/>
      <c r="E191" s="44">
        <v>1</v>
      </c>
      <c r="F191" s="44">
        <v>2</v>
      </c>
      <c r="G191" s="45" t="s">
        <v>384</v>
      </c>
      <c r="H191" s="45" t="s">
        <v>22</v>
      </c>
      <c r="I191" s="46"/>
      <c r="J191" s="206" t="s">
        <v>665</v>
      </c>
      <c r="K191" s="44" t="str">
        <f>VLOOKUP(Table13232[[#This Row],[Track]],$C$915:$E$968,2,FALSE)</f>
        <v>Vic</v>
      </c>
      <c r="L191" s="48">
        <v>100</v>
      </c>
      <c r="M191" s="44" t="str">
        <f>IF(Table13232[[#This Row],[Fin]]&lt;&gt;"1st","",Table13232[[#This Row],[Div]]*Table13232[[#This Row],[Lev Bet]])</f>
        <v/>
      </c>
      <c r="N191" s="44">
        <f>IF(Table13232[[#This Row],[Lev Ret]]="",Table13232[[#This Row],[Lev Bet]]*-1,M191-L191)</f>
        <v>-100</v>
      </c>
      <c r="O191" s="205">
        <v>150</v>
      </c>
      <c r="P191" s="205" t="str">
        <f>IF(Table13232[[#This Row],[Fin]]&lt;&gt;"1st","",Table13232[[#This Row],[Div]]*Table13232[[#This Row],[Nat and Combo Bet]])</f>
        <v/>
      </c>
      <c r="Q191" s="205">
        <f>IF(Table13232[[#This Row],[Lev Ret]]="",Table13232[[#This Row],[Nat and Combo Bet]]*-1,P191-O191)</f>
        <v>-150</v>
      </c>
      <c r="R191" s="44">
        <f t="shared" si="6"/>
        <v>1</v>
      </c>
      <c r="S191" s="44">
        <f>IF(AND(R190=2,R191=1),"",IF(R191=2,(O191+O192)/2,IF(Table13232[[#This Row],[Dual Listing]]=1,Table13232[[#This Row],[Nat and Combo Bet]],11)))</f>
        <v>150</v>
      </c>
      <c r="T191" s="44" t="str">
        <f t="shared" si="7"/>
        <v/>
      </c>
      <c r="U191" s="44">
        <f t="shared" si="8"/>
        <v>-150</v>
      </c>
      <c r="V191" s="44" t="str">
        <f>IF(Table13232[[#This Row],[Date]]&lt;$V$4,"","Live")</f>
        <v/>
      </c>
      <c r="W191" s="44" t="str">
        <f>TEXT(Table13232[[#This Row],[Date]],"DDD")</f>
        <v>Sat</v>
      </c>
      <c r="X191" s="44" t="str">
        <f>PROPER(TRIM(Table13232[[#This Row],[Horse]]))</f>
        <v>Bossy Nic</v>
      </c>
      <c r="Y191" s="164">
        <f>Table13232[[#This Row],[Time]]</f>
        <v>0.51041666666666663</v>
      </c>
      <c r="Z191" s="164" t="str">
        <f>LEFT(Table13232[[#This Row],[Track]],3)</f>
        <v>Fle</v>
      </c>
      <c r="AA191" s="164" t="str">
        <f>Table13232[[#This Row],[Algo]]&amp;" "&amp;Table13232[[#This Row],[Nat and Combo Bet]]</f>
        <v>E-C  150</v>
      </c>
      <c r="AB191" s="170">
        <f>Table13232[[#This Row],[AM Odds]]</f>
        <v>0</v>
      </c>
      <c r="AC191" s="165">
        <f>Table13232[[#This Row],[Race]]</f>
        <v>1</v>
      </c>
      <c r="AD191" s="165">
        <f>Table13232[[#This Row],[TAB]]</f>
        <v>2</v>
      </c>
      <c r="AE191" s="166" t="str">
        <f>Table13232[[#This Row],[Horse]]</f>
        <v>Bossy Nic</v>
      </c>
      <c r="AF191" s="169">
        <f>IF(Table13232[[#This Row],[Dual Listing]]&lt;&gt;1,"",Table13232[[#This Row],[Nat and Combo Bet]])</f>
        <v>150</v>
      </c>
    </row>
    <row r="192" spans="1:32" x14ac:dyDescent="0.25">
      <c r="A192" s="42">
        <v>45745</v>
      </c>
      <c r="B192" s="43">
        <v>0.51041666666666663</v>
      </c>
      <c r="C192" s="43" t="s">
        <v>10</v>
      </c>
      <c r="D192" s="46"/>
      <c r="E192" s="44">
        <v>1</v>
      </c>
      <c r="F192" s="44">
        <v>5</v>
      </c>
      <c r="G192" s="45" t="s">
        <v>136</v>
      </c>
      <c r="H192" s="45"/>
      <c r="I192" s="46"/>
      <c r="J192" s="206" t="s">
        <v>664</v>
      </c>
      <c r="K192" s="44" t="str">
        <f>VLOOKUP(Table13232[[#This Row],[Track]],$C$915:$E$968,2,FALSE)</f>
        <v>Vic</v>
      </c>
      <c r="L192" s="48">
        <v>100</v>
      </c>
      <c r="M192" s="44" t="str">
        <f>IF(Table13232[[#This Row],[Fin]]&lt;&gt;"1st","",Table13232[[#This Row],[Div]]*Table13232[[#This Row],[Lev Bet]])</f>
        <v/>
      </c>
      <c r="N192" s="44">
        <f>IF(Table13232[[#This Row],[Lev Ret]]="",Table13232[[#This Row],[Lev Bet]]*-1,M192-L192)</f>
        <v>-100</v>
      </c>
      <c r="O192" s="205">
        <v>100</v>
      </c>
      <c r="P192" s="205" t="str">
        <f>IF(Table13232[[#This Row],[Fin]]&lt;&gt;"1st","",Table13232[[#This Row],[Div]]*Table13232[[#This Row],[Nat and Combo Bet]])</f>
        <v/>
      </c>
      <c r="Q192" s="205">
        <f>IF(Table13232[[#This Row],[Lev Ret]]="",Table13232[[#This Row],[Nat and Combo Bet]]*-1,P192-O192)</f>
        <v>-100</v>
      </c>
      <c r="R192" s="44">
        <f t="shared" si="6"/>
        <v>1</v>
      </c>
      <c r="S192" s="44">
        <f>IF(AND(R191=2,R192=1),"",IF(R192=2,(O192+O193)/2,IF(Table13232[[#This Row],[Dual Listing]]=1,Table13232[[#This Row],[Nat and Combo Bet]],11)))</f>
        <v>100</v>
      </c>
      <c r="T192" s="44" t="str">
        <f t="shared" si="7"/>
        <v/>
      </c>
      <c r="U192" s="44">
        <f t="shared" si="8"/>
        <v>-100</v>
      </c>
      <c r="V192" s="44" t="str">
        <f>IF(Table13232[[#This Row],[Date]]&lt;$V$4,"","Live")</f>
        <v/>
      </c>
      <c r="W192" s="44" t="str">
        <f>TEXT(Table13232[[#This Row],[Date]],"DDD")</f>
        <v>Sat</v>
      </c>
      <c r="X192" s="44" t="str">
        <f>PROPER(TRIM(Table13232[[#This Row],[Horse]]))</f>
        <v>Material Dreams</v>
      </c>
      <c r="Y192" s="164">
        <f>Table13232[[#This Row],[Time]]</f>
        <v>0.51041666666666663</v>
      </c>
      <c r="Z192" s="164" t="str">
        <f>LEFT(Table13232[[#This Row],[Track]],3)</f>
        <v>Fle</v>
      </c>
      <c r="AA192" s="164" t="str">
        <f>Table13232[[#This Row],[Algo]]&amp;" "&amp;Table13232[[#This Row],[Nat and Combo Bet]]</f>
        <v>Nat 100</v>
      </c>
      <c r="AB192" s="170">
        <f>Table13232[[#This Row],[AM Odds]]</f>
        <v>0</v>
      </c>
      <c r="AC192" s="165">
        <f>Table13232[[#This Row],[Race]]</f>
        <v>1</v>
      </c>
      <c r="AD192" s="165">
        <f>Table13232[[#This Row],[TAB]]</f>
        <v>5</v>
      </c>
      <c r="AE192" s="166" t="str">
        <f>Table13232[[#This Row],[Horse]]</f>
        <v>Material Dreams</v>
      </c>
      <c r="AF192" s="169">
        <f>IF(Table13232[[#This Row],[Dual Listing]]&lt;&gt;1,"",Table13232[[#This Row],[Nat and Combo Bet]])</f>
        <v>100</v>
      </c>
    </row>
    <row r="193" spans="1:32" x14ac:dyDescent="0.25">
      <c r="A193" s="106">
        <v>45745</v>
      </c>
      <c r="B193" s="43">
        <v>0.57986111111111116</v>
      </c>
      <c r="C193" s="107" t="s">
        <v>10</v>
      </c>
      <c r="D193" s="46"/>
      <c r="E193" s="108">
        <v>4</v>
      </c>
      <c r="F193" s="108">
        <v>1</v>
      </c>
      <c r="G193" s="109" t="s">
        <v>137</v>
      </c>
      <c r="H193" s="109" t="s">
        <v>473</v>
      </c>
      <c r="I193" s="110"/>
      <c r="J193" s="206" t="s">
        <v>665</v>
      </c>
      <c r="K193" s="44" t="str">
        <f>VLOOKUP(Table13232[[#This Row],[Track]],$C$915:$E$968,2,FALSE)</f>
        <v>Vic</v>
      </c>
      <c r="L193" s="52">
        <v>100</v>
      </c>
      <c r="M193" s="51" t="str">
        <f>IF(Table13232[[#This Row],[Fin]]&lt;&gt;"1st","",Table13232[[#This Row],[Div]]*Table13232[[#This Row],[Lev Bet]])</f>
        <v/>
      </c>
      <c r="N193" s="51">
        <f>IF(Table13232[[#This Row],[Lev Ret]]="",Table13232[[#This Row],[Lev Bet]]*-1,M193-L193)</f>
        <v>-100</v>
      </c>
      <c r="O193" s="205">
        <v>50</v>
      </c>
      <c r="P193" s="205" t="str">
        <f>IF(Table13232[[#This Row],[Fin]]&lt;&gt;"1st","",Table13232[[#This Row],[Div]]*Table13232[[#This Row],[Nat and Combo Bet]])</f>
        <v/>
      </c>
      <c r="Q193" s="205">
        <f>IF(Table13232[[#This Row],[Lev Ret]]="",Table13232[[#This Row],[Nat and Combo Bet]]*-1,P193-O193)</f>
        <v>-50</v>
      </c>
      <c r="R193" s="44">
        <f t="shared" si="6"/>
        <v>2</v>
      </c>
      <c r="S193" s="44">
        <f>IF(AND(R192=2,R193=1),"",IF(R193=2,(O193+O194)/2,IF(Table13232[[#This Row],[Dual Listing]]=1,Table13232[[#This Row],[Nat and Combo Bet]],11)))</f>
        <v>75</v>
      </c>
      <c r="T193" s="44" t="str">
        <f t="shared" si="7"/>
        <v/>
      </c>
      <c r="U193" s="44">
        <f t="shared" si="8"/>
        <v>-75</v>
      </c>
      <c r="V193" s="44" t="str">
        <f>IF(Table13232[[#This Row],[Date]]&lt;$V$4,"","Live")</f>
        <v/>
      </c>
      <c r="W193" s="44" t="str">
        <f>TEXT(Table13232[[#This Row],[Date]],"DDD")</f>
        <v>Sat</v>
      </c>
      <c r="X193" s="44" t="str">
        <f>PROPER(TRIM(Table13232[[#This Row],[Horse]]))</f>
        <v>Ndola</v>
      </c>
      <c r="Y193" s="167">
        <f>Table13232[[#This Row],[Time]]</f>
        <v>0.57986111111111116</v>
      </c>
      <c r="Z193" s="164" t="str">
        <f>LEFT(Table13232[[#This Row],[Track]],3)</f>
        <v>Fle</v>
      </c>
      <c r="AA193" s="164" t="str">
        <f>Table13232[[#This Row],[Algo]]&amp;" "&amp;Table13232[[#This Row],[Nat and Combo Bet]]</f>
        <v>E-C  50</v>
      </c>
      <c r="AB193" s="170">
        <f>Table13232[[#This Row],[AM Odds]]</f>
        <v>0</v>
      </c>
      <c r="AC193" s="165">
        <f>Table13232[[#This Row],[Race]]</f>
        <v>4</v>
      </c>
      <c r="AD193" s="165">
        <f>Table13232[[#This Row],[TAB]]</f>
        <v>1</v>
      </c>
      <c r="AE193" s="166" t="str">
        <f>Table13232[[#This Row],[Horse]]</f>
        <v>Ndola</v>
      </c>
      <c r="AF193" s="169" t="str">
        <f>IF(Table13232[[#This Row],[Dual Listing]]&lt;&gt;1,"",Table13232[[#This Row],[Nat and Combo Bet]])</f>
        <v/>
      </c>
    </row>
    <row r="194" spans="1:32" x14ac:dyDescent="0.25">
      <c r="A194" s="106">
        <v>45745</v>
      </c>
      <c r="B194" s="43">
        <v>0.57986111111111116</v>
      </c>
      <c r="C194" s="107" t="s">
        <v>10</v>
      </c>
      <c r="D194" s="46"/>
      <c r="E194" s="108">
        <v>4</v>
      </c>
      <c r="F194" s="108">
        <v>1</v>
      </c>
      <c r="G194" s="109" t="s">
        <v>137</v>
      </c>
      <c r="H194" s="109" t="s">
        <v>22</v>
      </c>
      <c r="I194" s="110"/>
      <c r="J194" s="206" t="s">
        <v>664</v>
      </c>
      <c r="K194" s="44" t="str">
        <f>VLOOKUP(Table13232[[#This Row],[Track]],$C$915:$E$968,2,FALSE)</f>
        <v>Vic</v>
      </c>
      <c r="L194" s="52">
        <v>100</v>
      </c>
      <c r="M194" s="51" t="str">
        <f>IF(Table13232[[#This Row],[Fin]]&lt;&gt;"1st","",Table13232[[#This Row],[Div]]*Table13232[[#This Row],[Lev Bet]])</f>
        <v/>
      </c>
      <c r="N194" s="51">
        <f>IF(Table13232[[#This Row],[Lev Ret]]="",Table13232[[#This Row],[Lev Bet]]*-1,M194-L194)</f>
        <v>-100</v>
      </c>
      <c r="O194" s="205">
        <v>100</v>
      </c>
      <c r="P194" s="205" t="str">
        <f>IF(Table13232[[#This Row],[Fin]]&lt;&gt;"1st","",Table13232[[#This Row],[Div]]*Table13232[[#This Row],[Nat and Combo Bet]])</f>
        <v/>
      </c>
      <c r="Q194" s="205">
        <f>IF(Table13232[[#This Row],[Lev Ret]]="",Table13232[[#This Row],[Nat and Combo Bet]]*-1,P194-O194)</f>
        <v>-100</v>
      </c>
      <c r="R194" s="44">
        <f t="shared" si="6"/>
        <v>1</v>
      </c>
      <c r="S194" s="44" t="str">
        <f>IF(AND(R193=2,R194=1),"",IF(R194=2,(O194+O195)/2,IF(Table13232[[#This Row],[Dual Listing]]=1,Table13232[[#This Row],[Nat and Combo Bet]],11)))</f>
        <v/>
      </c>
      <c r="T194" s="44" t="str">
        <f t="shared" si="7"/>
        <v/>
      </c>
      <c r="U194" s="44" t="str">
        <f t="shared" si="8"/>
        <v/>
      </c>
      <c r="V194" s="44" t="str">
        <f>IF(Table13232[[#This Row],[Date]]&lt;$V$4,"","Live")</f>
        <v/>
      </c>
      <c r="W194" s="44" t="str">
        <f>TEXT(Table13232[[#This Row],[Date]],"DDD")</f>
        <v>Sat</v>
      </c>
      <c r="X194" s="44" t="str">
        <f>PROPER(TRIM(Table13232[[#This Row],[Horse]]))</f>
        <v>Ndola</v>
      </c>
      <c r="Y194" s="167">
        <f>Table13232[[#This Row],[Time]]</f>
        <v>0.57986111111111116</v>
      </c>
      <c r="Z194" s="164" t="str">
        <f>LEFT(Table13232[[#This Row],[Track]],3)</f>
        <v>Fle</v>
      </c>
      <c r="AA194" s="164" t="str">
        <f>Table13232[[#This Row],[Algo]]&amp;" "&amp;Table13232[[#This Row],[Nat and Combo Bet]]</f>
        <v>Nat 100</v>
      </c>
      <c r="AB194" s="170">
        <f>Table13232[[#This Row],[AM Odds]]</f>
        <v>0</v>
      </c>
      <c r="AC194" s="165">
        <f>Table13232[[#This Row],[Race]]</f>
        <v>4</v>
      </c>
      <c r="AD194" s="165">
        <f>Table13232[[#This Row],[TAB]]</f>
        <v>1</v>
      </c>
      <c r="AE194" s="166" t="str">
        <f>Table13232[[#This Row],[Horse]]</f>
        <v>Ndola</v>
      </c>
      <c r="AF194" s="169">
        <f>IF(Table13232[[#This Row],[Dual Listing]]&lt;&gt;1,"",Table13232[[#This Row],[Nat and Combo Bet]])</f>
        <v>100</v>
      </c>
    </row>
    <row r="195" spans="1:32" x14ac:dyDescent="0.25">
      <c r="A195" s="42">
        <v>45745</v>
      </c>
      <c r="B195" s="43">
        <v>0.60416666666666663</v>
      </c>
      <c r="C195" s="43" t="s">
        <v>10</v>
      </c>
      <c r="D195" s="46"/>
      <c r="E195" s="44">
        <v>5</v>
      </c>
      <c r="F195" s="44">
        <v>11</v>
      </c>
      <c r="G195" s="45" t="s">
        <v>165</v>
      </c>
      <c r="H195" s="45"/>
      <c r="I195" s="46"/>
      <c r="J195" s="206" t="s">
        <v>665</v>
      </c>
      <c r="K195" s="44" t="str">
        <f>VLOOKUP(Table13232[[#This Row],[Track]],$C$915:$E$968,2,FALSE)</f>
        <v>Vic</v>
      </c>
      <c r="L195" s="48">
        <v>100</v>
      </c>
      <c r="M195" s="44" t="str">
        <f>IF(Table13232[[#This Row],[Fin]]&lt;&gt;"1st","",Table13232[[#This Row],[Div]]*Table13232[[#This Row],[Lev Bet]])</f>
        <v/>
      </c>
      <c r="N195" s="44">
        <f>IF(Table13232[[#This Row],[Lev Ret]]="",Table13232[[#This Row],[Lev Bet]]*-1,M195-L195)</f>
        <v>-100</v>
      </c>
      <c r="O195" s="205">
        <v>150</v>
      </c>
      <c r="P195" s="205" t="str">
        <f>IF(Table13232[[#This Row],[Fin]]&lt;&gt;"1st","",Table13232[[#This Row],[Div]]*Table13232[[#This Row],[Nat and Combo Bet]])</f>
        <v/>
      </c>
      <c r="Q195" s="205">
        <f>IF(Table13232[[#This Row],[Lev Ret]]="",Table13232[[#This Row],[Nat and Combo Bet]]*-1,P195-O195)</f>
        <v>-150</v>
      </c>
      <c r="R195" s="44">
        <f t="shared" si="6"/>
        <v>1</v>
      </c>
      <c r="S195" s="44">
        <f>IF(AND(R194=2,R195=1),"",IF(R195=2,(O195+O196)/2,IF(Table13232[[#This Row],[Dual Listing]]=1,Table13232[[#This Row],[Nat and Combo Bet]],11)))</f>
        <v>150</v>
      </c>
      <c r="T195" s="44" t="str">
        <f t="shared" si="7"/>
        <v/>
      </c>
      <c r="U195" s="44">
        <f t="shared" si="8"/>
        <v>-150</v>
      </c>
      <c r="V195" s="44" t="str">
        <f>IF(Table13232[[#This Row],[Date]]&lt;$V$4,"","Live")</f>
        <v/>
      </c>
      <c r="W195" s="44" t="str">
        <f>TEXT(Table13232[[#This Row],[Date]],"DDD")</f>
        <v>Sat</v>
      </c>
      <c r="X195" s="44" t="str">
        <f>PROPER(TRIM(Table13232[[#This Row],[Horse]]))</f>
        <v>Hellsing</v>
      </c>
      <c r="Y195" s="164">
        <f>Table13232[[#This Row],[Time]]</f>
        <v>0.60416666666666663</v>
      </c>
      <c r="Z195" s="164" t="str">
        <f>LEFT(Table13232[[#This Row],[Track]],3)</f>
        <v>Fle</v>
      </c>
      <c r="AA195" s="164" t="str">
        <f>Table13232[[#This Row],[Algo]]&amp;" "&amp;Table13232[[#This Row],[Nat and Combo Bet]]</f>
        <v>E-C  150</v>
      </c>
      <c r="AB195" s="170">
        <f>Table13232[[#This Row],[AM Odds]]</f>
        <v>0</v>
      </c>
      <c r="AC195" s="165">
        <f>Table13232[[#This Row],[Race]]</f>
        <v>5</v>
      </c>
      <c r="AD195" s="165">
        <f>Table13232[[#This Row],[TAB]]</f>
        <v>11</v>
      </c>
      <c r="AE195" s="166" t="str">
        <f>Table13232[[#This Row],[Horse]]</f>
        <v>Hellsing</v>
      </c>
      <c r="AF195" s="169">
        <f>IF(Table13232[[#This Row],[Dual Listing]]&lt;&gt;1,"",Table13232[[#This Row],[Nat and Combo Bet]])</f>
        <v>150</v>
      </c>
    </row>
    <row r="196" spans="1:32" x14ac:dyDescent="0.25">
      <c r="A196" s="42">
        <v>45745</v>
      </c>
      <c r="B196" s="43">
        <v>0.62847222222222221</v>
      </c>
      <c r="C196" s="43" t="s">
        <v>10</v>
      </c>
      <c r="D196" s="46"/>
      <c r="E196" s="44">
        <v>6</v>
      </c>
      <c r="F196" s="44">
        <v>1</v>
      </c>
      <c r="G196" s="45" t="s">
        <v>396</v>
      </c>
      <c r="H196" s="45"/>
      <c r="I196" s="46"/>
      <c r="J196" s="206" t="s">
        <v>665</v>
      </c>
      <c r="K196" s="44" t="str">
        <f>VLOOKUP(Table13232[[#This Row],[Track]],$C$915:$E$968,2,FALSE)</f>
        <v>Vic</v>
      </c>
      <c r="L196" s="48">
        <v>100</v>
      </c>
      <c r="M196" s="44" t="str">
        <f>IF(Table13232[[#This Row],[Fin]]&lt;&gt;"1st","",Table13232[[#This Row],[Div]]*Table13232[[#This Row],[Lev Bet]])</f>
        <v/>
      </c>
      <c r="N196" s="44">
        <f>IF(Table13232[[#This Row],[Lev Ret]]="",Table13232[[#This Row],[Lev Bet]]*-1,M196-L196)</f>
        <v>-100</v>
      </c>
      <c r="O196" s="205">
        <v>150</v>
      </c>
      <c r="P196" s="205" t="str">
        <f>IF(Table13232[[#This Row],[Fin]]&lt;&gt;"1st","",Table13232[[#This Row],[Div]]*Table13232[[#This Row],[Nat and Combo Bet]])</f>
        <v/>
      </c>
      <c r="Q196" s="205">
        <f>IF(Table13232[[#This Row],[Lev Ret]]="",Table13232[[#This Row],[Nat and Combo Bet]]*-1,P196-O196)</f>
        <v>-150</v>
      </c>
      <c r="R196" s="44">
        <f t="shared" si="6"/>
        <v>1</v>
      </c>
      <c r="S196" s="44">
        <f>IF(AND(R195=2,R196=1),"",IF(R196=2,(O196+O197)/2,IF(Table13232[[#This Row],[Dual Listing]]=1,Table13232[[#This Row],[Nat and Combo Bet]],11)))</f>
        <v>150</v>
      </c>
      <c r="T196" s="44" t="str">
        <f t="shared" si="7"/>
        <v/>
      </c>
      <c r="U196" s="44">
        <f t="shared" si="8"/>
        <v>-150</v>
      </c>
      <c r="V196" s="44" t="str">
        <f>IF(Table13232[[#This Row],[Date]]&lt;$V$4,"","Live")</f>
        <v/>
      </c>
      <c r="W196" s="44" t="str">
        <f>TEXT(Table13232[[#This Row],[Date]],"DDD")</f>
        <v>Sat</v>
      </c>
      <c r="X196" s="44" t="str">
        <f>PROPER(TRIM(Table13232[[#This Row],[Horse]]))</f>
        <v>Oscar'S Fortune</v>
      </c>
      <c r="Y196" s="164">
        <f>Table13232[[#This Row],[Time]]</f>
        <v>0.62847222222222221</v>
      </c>
      <c r="Z196" s="164" t="str">
        <f>LEFT(Table13232[[#This Row],[Track]],3)</f>
        <v>Fle</v>
      </c>
      <c r="AA196" s="164" t="str">
        <f>Table13232[[#This Row],[Algo]]&amp;" "&amp;Table13232[[#This Row],[Nat and Combo Bet]]</f>
        <v>E-C  150</v>
      </c>
      <c r="AB196" s="170">
        <f>Table13232[[#This Row],[AM Odds]]</f>
        <v>0</v>
      </c>
      <c r="AC196" s="165">
        <f>Table13232[[#This Row],[Race]]</f>
        <v>6</v>
      </c>
      <c r="AD196" s="165">
        <f>Table13232[[#This Row],[TAB]]</f>
        <v>1</v>
      </c>
      <c r="AE196" s="166" t="str">
        <f>Table13232[[#This Row],[Horse]]</f>
        <v>Oscar'S Fortune</v>
      </c>
      <c r="AF196" s="169">
        <f>IF(Table13232[[#This Row],[Dual Listing]]&lt;&gt;1,"",Table13232[[#This Row],[Nat and Combo Bet]])</f>
        <v>150</v>
      </c>
    </row>
    <row r="197" spans="1:32" x14ac:dyDescent="0.25">
      <c r="A197" s="42">
        <v>45745</v>
      </c>
      <c r="B197" s="43">
        <v>0.67708333333333337</v>
      </c>
      <c r="C197" s="43" t="s">
        <v>10</v>
      </c>
      <c r="D197" s="46"/>
      <c r="E197" s="44">
        <v>8</v>
      </c>
      <c r="F197" s="44">
        <v>6</v>
      </c>
      <c r="G197" s="45" t="s">
        <v>160</v>
      </c>
      <c r="H197" s="45"/>
      <c r="I197" s="46"/>
      <c r="J197" s="206" t="s">
        <v>665</v>
      </c>
      <c r="K197" s="44" t="str">
        <f>VLOOKUP(Table13232[[#This Row],[Track]],$C$915:$E$968,2,FALSE)</f>
        <v>Vic</v>
      </c>
      <c r="L197" s="48">
        <v>100</v>
      </c>
      <c r="M197" s="44" t="str">
        <f>IF(Table13232[[#This Row],[Fin]]&lt;&gt;"1st","",Table13232[[#This Row],[Div]]*Table13232[[#This Row],[Lev Bet]])</f>
        <v/>
      </c>
      <c r="N197" s="44">
        <f>IF(Table13232[[#This Row],[Lev Ret]]="",Table13232[[#This Row],[Lev Bet]]*-1,M197-L197)</f>
        <v>-100</v>
      </c>
      <c r="O197" s="205">
        <v>150</v>
      </c>
      <c r="P197" s="205" t="str">
        <f>IF(Table13232[[#This Row],[Fin]]&lt;&gt;"1st","",Table13232[[#This Row],[Div]]*Table13232[[#This Row],[Nat and Combo Bet]])</f>
        <v/>
      </c>
      <c r="Q197" s="205">
        <f>IF(Table13232[[#This Row],[Lev Ret]]="",Table13232[[#This Row],[Nat and Combo Bet]]*-1,P197-O197)</f>
        <v>-150</v>
      </c>
      <c r="R197" s="44">
        <f t="shared" si="6"/>
        <v>1</v>
      </c>
      <c r="S197" s="44">
        <f>IF(AND(R196=2,R197=1),"",IF(R197=2,(O197+O198)/2,IF(Table13232[[#This Row],[Dual Listing]]=1,Table13232[[#This Row],[Nat and Combo Bet]],11)))</f>
        <v>150</v>
      </c>
      <c r="T197" s="44" t="str">
        <f t="shared" si="7"/>
        <v/>
      </c>
      <c r="U197" s="44">
        <f t="shared" si="8"/>
        <v>-150</v>
      </c>
      <c r="V197" s="44" t="str">
        <f>IF(Table13232[[#This Row],[Date]]&lt;$V$4,"","Live")</f>
        <v/>
      </c>
      <c r="W197" s="44" t="str">
        <f>TEXT(Table13232[[#This Row],[Date]],"DDD")</f>
        <v>Sat</v>
      </c>
      <c r="X197" s="44" t="str">
        <f>PROPER(TRIM(Table13232[[#This Row],[Horse]]))</f>
        <v>Pride Of Jenni</v>
      </c>
      <c r="Y197" s="164">
        <f>Table13232[[#This Row],[Time]]</f>
        <v>0.67708333333333337</v>
      </c>
      <c r="Z197" s="164" t="str">
        <f>LEFT(Table13232[[#This Row],[Track]],3)</f>
        <v>Fle</v>
      </c>
      <c r="AA197" s="164" t="str">
        <f>Table13232[[#This Row],[Algo]]&amp;" "&amp;Table13232[[#This Row],[Nat and Combo Bet]]</f>
        <v>E-C  150</v>
      </c>
      <c r="AB197" s="170">
        <f>Table13232[[#This Row],[AM Odds]]</f>
        <v>0</v>
      </c>
      <c r="AC197" s="165">
        <f>Table13232[[#This Row],[Race]]</f>
        <v>8</v>
      </c>
      <c r="AD197" s="165">
        <f>Table13232[[#This Row],[TAB]]</f>
        <v>6</v>
      </c>
      <c r="AE197" s="166" t="str">
        <f>Table13232[[#This Row],[Horse]]</f>
        <v>Pride Of Jenni</v>
      </c>
      <c r="AF197" s="169">
        <f>IF(Table13232[[#This Row],[Dual Listing]]&lt;&gt;1,"",Table13232[[#This Row],[Nat and Combo Bet]])</f>
        <v>150</v>
      </c>
    </row>
    <row r="198" spans="1:32" x14ac:dyDescent="0.25">
      <c r="A198" s="42">
        <v>45745</v>
      </c>
      <c r="B198" s="43">
        <v>0.70486111111111116</v>
      </c>
      <c r="C198" s="43" t="s">
        <v>10</v>
      </c>
      <c r="D198" s="46"/>
      <c r="E198" s="44">
        <v>9</v>
      </c>
      <c r="F198" s="44">
        <v>3</v>
      </c>
      <c r="G198" s="45" t="s">
        <v>138</v>
      </c>
      <c r="H198" s="45" t="s">
        <v>21</v>
      </c>
      <c r="I198" s="46">
        <v>1.9</v>
      </c>
      <c r="J198" s="206" t="s">
        <v>665</v>
      </c>
      <c r="K198" s="44" t="str">
        <f>VLOOKUP(Table13232[[#This Row],[Track]],$C$915:$E$968,2,FALSE)</f>
        <v>Vic</v>
      </c>
      <c r="L198" s="48">
        <v>100</v>
      </c>
      <c r="M198" s="44">
        <f>IF(Table13232[[#This Row],[Fin]]&lt;&gt;"1st","",Table13232[[#This Row],[Div]]*Table13232[[#This Row],[Lev Bet]])</f>
        <v>190</v>
      </c>
      <c r="N198" s="44">
        <f>IF(Table13232[[#This Row],[Lev Ret]]="",Table13232[[#This Row],[Lev Bet]]*-1,M198-L198)</f>
        <v>90</v>
      </c>
      <c r="O198" s="205">
        <v>200</v>
      </c>
      <c r="P198" s="205">
        <f>IF(Table13232[[#This Row],[Fin]]&lt;&gt;"1st","",Table13232[[#This Row],[Div]]*Table13232[[#This Row],[Nat and Combo Bet]])</f>
        <v>380</v>
      </c>
      <c r="Q198" s="205">
        <f>IF(Table13232[[#This Row],[Lev Ret]]="",Table13232[[#This Row],[Nat and Combo Bet]]*-1,P198-O198)</f>
        <v>180</v>
      </c>
      <c r="R198" s="44">
        <f t="shared" si="6"/>
        <v>1</v>
      </c>
      <c r="S198" s="44">
        <f>IF(AND(R197=2,R198=1),"",IF(R198=2,(O198+O199)/2,IF(Table13232[[#This Row],[Dual Listing]]=1,Table13232[[#This Row],[Nat and Combo Bet]],11)))</f>
        <v>200</v>
      </c>
      <c r="T198" s="44">
        <f t="shared" si="7"/>
        <v>380</v>
      </c>
      <c r="U198" s="44">
        <f t="shared" si="8"/>
        <v>180</v>
      </c>
      <c r="V198" s="44" t="str">
        <f>IF(Table13232[[#This Row],[Date]]&lt;$V$4,"","Live")</f>
        <v/>
      </c>
      <c r="W198" s="44" t="str">
        <f>TEXT(Table13232[[#This Row],[Date]],"DDD")</f>
        <v>Sat</v>
      </c>
      <c r="X198" s="44" t="str">
        <f>PROPER(TRIM(Table13232[[#This Row],[Horse]]))</f>
        <v>Deakin</v>
      </c>
      <c r="Y198" s="164">
        <f>Table13232[[#This Row],[Time]]</f>
        <v>0.70486111111111116</v>
      </c>
      <c r="Z198" s="164" t="str">
        <f>LEFT(Table13232[[#This Row],[Track]],3)</f>
        <v>Fle</v>
      </c>
      <c r="AA198" s="164" t="str">
        <f>Table13232[[#This Row],[Algo]]&amp;" "&amp;Table13232[[#This Row],[Nat and Combo Bet]]</f>
        <v>E-C  200</v>
      </c>
      <c r="AB198" s="170">
        <f>Table13232[[#This Row],[AM Odds]]</f>
        <v>0</v>
      </c>
      <c r="AC198" s="165">
        <f>Table13232[[#This Row],[Race]]</f>
        <v>9</v>
      </c>
      <c r="AD198" s="165">
        <f>Table13232[[#This Row],[TAB]]</f>
        <v>3</v>
      </c>
      <c r="AE198" s="166" t="str">
        <f>Table13232[[#This Row],[Horse]]</f>
        <v>Deakin</v>
      </c>
      <c r="AF198" s="169">
        <f>IF(Table13232[[#This Row],[Dual Listing]]&lt;&gt;1,"",Table13232[[#This Row],[Nat and Combo Bet]])</f>
        <v>200</v>
      </c>
    </row>
    <row r="199" spans="1:32" x14ac:dyDescent="0.25">
      <c r="A199" s="106">
        <v>45752</v>
      </c>
      <c r="B199" s="43">
        <v>0.55208333333333337</v>
      </c>
      <c r="C199" s="107" t="s">
        <v>34</v>
      </c>
      <c r="D199" s="46"/>
      <c r="E199" s="108">
        <v>3</v>
      </c>
      <c r="F199" s="108">
        <v>13</v>
      </c>
      <c r="G199" s="109" t="s">
        <v>108</v>
      </c>
      <c r="H199" s="109" t="s">
        <v>22</v>
      </c>
      <c r="I199" s="110"/>
      <c r="J199" s="206" t="s">
        <v>665</v>
      </c>
      <c r="K199" s="44" t="str">
        <f>VLOOKUP(Table13232[[#This Row],[Track]],$C$915:$E$968,2,FALSE)</f>
        <v>Vic</v>
      </c>
      <c r="L199" s="52">
        <v>100</v>
      </c>
      <c r="M199" s="51" t="str">
        <f>IF(Table13232[[#This Row],[Fin]]&lt;&gt;"1st","",Table13232[[#This Row],[Div]]*Table13232[[#This Row],[Lev Bet]])</f>
        <v/>
      </c>
      <c r="N199" s="51">
        <f>IF(Table13232[[#This Row],[Lev Ret]]="",Table13232[[#This Row],[Lev Bet]]*-1,M199-L199)</f>
        <v>-100</v>
      </c>
      <c r="O199" s="205">
        <v>200</v>
      </c>
      <c r="P199" s="205" t="str">
        <f>IF(Table13232[[#This Row],[Fin]]&lt;&gt;"1st","",Table13232[[#This Row],[Div]]*Table13232[[#This Row],[Nat and Combo Bet]])</f>
        <v/>
      </c>
      <c r="Q199" s="205">
        <f>IF(Table13232[[#This Row],[Lev Ret]]="",Table13232[[#This Row],[Nat and Combo Bet]]*-1,P199-O199)</f>
        <v>-200</v>
      </c>
      <c r="R199" s="44">
        <f t="shared" ref="R199:R262" si="9">IF(AND(A200=A199,G200=G199),2,1)</f>
        <v>2</v>
      </c>
      <c r="S199" s="44">
        <f>IF(AND(R198=2,R199=1),"",IF(R199=2,(O199+O200)/2,IF(Table13232[[#This Row],[Dual Listing]]=1,Table13232[[#This Row],[Nat and Combo Bet]],11)))</f>
        <v>200</v>
      </c>
      <c r="T199" s="44" t="str">
        <f t="shared" ref="T199:T262" si="10">IF(S199="","",IF(P199="","",S199*I199))</f>
        <v/>
      </c>
      <c r="U199" s="44">
        <f t="shared" ref="U199:U262" si="11">IF(S199="","",IF(T199="",S199*-1,T199-S199))</f>
        <v>-200</v>
      </c>
      <c r="V199" s="44" t="str">
        <f>IF(Table13232[[#This Row],[Date]]&lt;$V$4,"","Live")</f>
        <v/>
      </c>
      <c r="W199" s="44" t="str">
        <f>TEXT(Table13232[[#This Row],[Date]],"DDD")</f>
        <v>Sat</v>
      </c>
      <c r="X199" s="44" t="str">
        <f>PROPER(TRIM(Table13232[[#This Row],[Horse]]))</f>
        <v>Just Glamourous</v>
      </c>
      <c r="Y199" s="167">
        <f>Table13232[[#This Row],[Time]]</f>
        <v>0.55208333333333337</v>
      </c>
      <c r="Z199" s="164" t="str">
        <f>LEFT(Table13232[[#This Row],[Track]],3)</f>
        <v>Cau</v>
      </c>
      <c r="AA199" s="164" t="str">
        <f>Table13232[[#This Row],[Algo]]&amp;" "&amp;Table13232[[#This Row],[Nat and Combo Bet]]</f>
        <v>E-C  200</v>
      </c>
      <c r="AB199" s="170">
        <f>Table13232[[#This Row],[AM Odds]]</f>
        <v>0</v>
      </c>
      <c r="AC199" s="165">
        <f>Table13232[[#This Row],[Race]]</f>
        <v>3</v>
      </c>
      <c r="AD199" s="165">
        <f>Table13232[[#This Row],[TAB]]</f>
        <v>13</v>
      </c>
      <c r="AE199" s="166" t="str">
        <f>Table13232[[#This Row],[Horse]]</f>
        <v>Just Glamourous</v>
      </c>
      <c r="AF199" s="169" t="str">
        <f>IF(Table13232[[#This Row],[Dual Listing]]&lt;&gt;1,"",Table13232[[#This Row],[Nat and Combo Bet]])</f>
        <v/>
      </c>
    </row>
    <row r="200" spans="1:32" x14ac:dyDescent="0.25">
      <c r="A200" s="106">
        <v>45752</v>
      </c>
      <c r="B200" s="43">
        <v>0.55208333333333337</v>
      </c>
      <c r="C200" s="107" t="s">
        <v>34</v>
      </c>
      <c r="D200" s="46"/>
      <c r="E200" s="108">
        <v>3</v>
      </c>
      <c r="F200" s="108">
        <v>13</v>
      </c>
      <c r="G200" s="109" t="s">
        <v>108</v>
      </c>
      <c r="H200" s="109" t="s">
        <v>22</v>
      </c>
      <c r="I200" s="110"/>
      <c r="J200" s="206" t="s">
        <v>664</v>
      </c>
      <c r="K200" s="44" t="str">
        <f>VLOOKUP(Table13232[[#This Row],[Track]],$C$915:$E$968,2,FALSE)</f>
        <v>Vic</v>
      </c>
      <c r="L200" s="52">
        <v>100</v>
      </c>
      <c r="M200" s="51" t="str">
        <f>IF(Table13232[[#This Row],[Fin]]&lt;&gt;"1st","",Table13232[[#This Row],[Div]]*Table13232[[#This Row],[Lev Bet]])</f>
        <v/>
      </c>
      <c r="N200" s="51">
        <f>IF(Table13232[[#This Row],[Lev Ret]]="",Table13232[[#This Row],[Lev Bet]]*-1,M200-L200)</f>
        <v>-100</v>
      </c>
      <c r="O200" s="205">
        <v>200</v>
      </c>
      <c r="P200" s="205" t="str">
        <f>IF(Table13232[[#This Row],[Fin]]&lt;&gt;"1st","",Table13232[[#This Row],[Div]]*Table13232[[#This Row],[Nat and Combo Bet]])</f>
        <v/>
      </c>
      <c r="Q200" s="205">
        <f>IF(Table13232[[#This Row],[Lev Ret]]="",Table13232[[#This Row],[Nat and Combo Bet]]*-1,P200-O200)</f>
        <v>-200</v>
      </c>
      <c r="R200" s="44">
        <f t="shared" si="9"/>
        <v>1</v>
      </c>
      <c r="S200" s="44" t="str">
        <f>IF(AND(R199=2,R200=1),"",IF(R200=2,(O200+O201)/2,IF(Table13232[[#This Row],[Dual Listing]]=1,Table13232[[#This Row],[Nat and Combo Bet]],11)))</f>
        <v/>
      </c>
      <c r="T200" s="44" t="str">
        <f t="shared" si="10"/>
        <v/>
      </c>
      <c r="U200" s="44" t="str">
        <f t="shared" si="11"/>
        <v/>
      </c>
      <c r="V200" s="44" t="str">
        <f>IF(Table13232[[#This Row],[Date]]&lt;$V$4,"","Live")</f>
        <v/>
      </c>
      <c r="W200" s="44" t="str">
        <f>TEXT(Table13232[[#This Row],[Date]],"DDD")</f>
        <v>Sat</v>
      </c>
      <c r="X200" s="44" t="str">
        <f>PROPER(TRIM(Table13232[[#This Row],[Horse]]))</f>
        <v>Just Glamourous</v>
      </c>
      <c r="Y200" s="167">
        <f>Table13232[[#This Row],[Time]]</f>
        <v>0.55208333333333337</v>
      </c>
      <c r="Z200" s="164" t="str">
        <f>LEFT(Table13232[[#This Row],[Track]],3)</f>
        <v>Cau</v>
      </c>
      <c r="AA200" s="164" t="str">
        <f>Table13232[[#This Row],[Algo]]&amp;" "&amp;Table13232[[#This Row],[Nat and Combo Bet]]</f>
        <v>Nat 200</v>
      </c>
      <c r="AB200" s="170">
        <f>Table13232[[#This Row],[AM Odds]]</f>
        <v>0</v>
      </c>
      <c r="AC200" s="165">
        <f>Table13232[[#This Row],[Race]]</f>
        <v>3</v>
      </c>
      <c r="AD200" s="165">
        <f>Table13232[[#This Row],[TAB]]</f>
        <v>13</v>
      </c>
      <c r="AE200" s="166" t="str">
        <f>Table13232[[#This Row],[Horse]]</f>
        <v>Just Glamourous</v>
      </c>
      <c r="AF200" s="169">
        <f>IF(Table13232[[#This Row],[Dual Listing]]&lt;&gt;1,"",Table13232[[#This Row],[Nat and Combo Bet]])</f>
        <v>200</v>
      </c>
    </row>
    <row r="201" spans="1:32" x14ac:dyDescent="0.25">
      <c r="A201" s="42">
        <v>45752</v>
      </c>
      <c r="B201" s="43">
        <v>0.56597222222222221</v>
      </c>
      <c r="C201" s="43" t="s">
        <v>13</v>
      </c>
      <c r="D201" s="46"/>
      <c r="E201" s="44">
        <v>3</v>
      </c>
      <c r="F201" s="44">
        <v>3</v>
      </c>
      <c r="G201" s="45" t="s">
        <v>139</v>
      </c>
      <c r="H201" s="45" t="s">
        <v>21</v>
      </c>
      <c r="I201" s="46">
        <v>3</v>
      </c>
      <c r="J201" s="206" t="s">
        <v>664</v>
      </c>
      <c r="K201" s="44" t="str">
        <f>VLOOKUP(Table13232[[#This Row],[Track]],$C$915:$E$968,2,FALSE)</f>
        <v>NSW</v>
      </c>
      <c r="L201" s="48">
        <v>100</v>
      </c>
      <c r="M201" s="44">
        <f>IF(Table13232[[#This Row],[Fin]]&lt;&gt;"1st","",Table13232[[#This Row],[Div]]*Table13232[[#This Row],[Lev Bet]])</f>
        <v>300</v>
      </c>
      <c r="N201" s="44">
        <f>IF(Table13232[[#This Row],[Lev Ret]]="",Table13232[[#This Row],[Lev Bet]]*-1,M201-L201)</f>
        <v>200</v>
      </c>
      <c r="O201" s="205">
        <v>150</v>
      </c>
      <c r="P201" s="205">
        <f>IF(Table13232[[#This Row],[Fin]]&lt;&gt;"1st","",Table13232[[#This Row],[Div]]*Table13232[[#This Row],[Nat and Combo Bet]])</f>
        <v>450</v>
      </c>
      <c r="Q201" s="205">
        <f>IF(Table13232[[#This Row],[Lev Ret]]="",Table13232[[#This Row],[Nat and Combo Bet]]*-1,P201-O201)</f>
        <v>300</v>
      </c>
      <c r="R201" s="44">
        <f t="shared" si="9"/>
        <v>1</v>
      </c>
      <c r="S201" s="44">
        <f>IF(AND(R200=2,R201=1),"",IF(R201=2,(O201+O202)/2,IF(Table13232[[#This Row],[Dual Listing]]=1,Table13232[[#This Row],[Nat and Combo Bet]],11)))</f>
        <v>150</v>
      </c>
      <c r="T201" s="44">
        <f t="shared" si="10"/>
        <v>450</v>
      </c>
      <c r="U201" s="44">
        <f t="shared" si="11"/>
        <v>300</v>
      </c>
      <c r="V201" s="44" t="str">
        <f>IF(Table13232[[#This Row],[Date]]&lt;$V$4,"","Live")</f>
        <v/>
      </c>
      <c r="W201" s="44" t="str">
        <f>TEXT(Table13232[[#This Row],[Date]],"DDD")</f>
        <v>Sat</v>
      </c>
      <c r="X201" s="44" t="str">
        <f>PROPER(TRIM(Table13232[[#This Row],[Horse]]))</f>
        <v>Alalcance</v>
      </c>
      <c r="Y201" s="164">
        <f>Table13232[[#This Row],[Time]]</f>
        <v>0.56597222222222221</v>
      </c>
      <c r="Z201" s="164" t="str">
        <f>LEFT(Table13232[[#This Row],[Track]],3)</f>
        <v>Ran</v>
      </c>
      <c r="AA201" s="164" t="str">
        <f>Table13232[[#This Row],[Algo]]&amp;" "&amp;Table13232[[#This Row],[Nat and Combo Bet]]</f>
        <v>Nat 150</v>
      </c>
      <c r="AB201" s="170">
        <f>Table13232[[#This Row],[AM Odds]]</f>
        <v>0</v>
      </c>
      <c r="AC201" s="165">
        <f>Table13232[[#This Row],[Race]]</f>
        <v>3</v>
      </c>
      <c r="AD201" s="165">
        <f>Table13232[[#This Row],[TAB]]</f>
        <v>3</v>
      </c>
      <c r="AE201" s="166" t="str">
        <f>Table13232[[#This Row],[Horse]]</f>
        <v>Alalcance</v>
      </c>
      <c r="AF201" s="169">
        <f>IF(Table13232[[#This Row],[Dual Listing]]&lt;&gt;1,"",Table13232[[#This Row],[Nat and Combo Bet]])</f>
        <v>150</v>
      </c>
    </row>
    <row r="202" spans="1:32" x14ac:dyDescent="0.25">
      <c r="A202" s="42">
        <v>45752</v>
      </c>
      <c r="B202" s="43">
        <v>0.57638888888888884</v>
      </c>
      <c r="C202" s="43" t="s">
        <v>34</v>
      </c>
      <c r="D202" s="46"/>
      <c r="E202" s="44">
        <v>4</v>
      </c>
      <c r="F202" s="44">
        <v>2</v>
      </c>
      <c r="G202" s="45" t="s">
        <v>140</v>
      </c>
      <c r="H202" s="45" t="s">
        <v>21</v>
      </c>
      <c r="I202" s="46">
        <v>5.5</v>
      </c>
      <c r="J202" s="206" t="s">
        <v>664</v>
      </c>
      <c r="K202" s="44" t="str">
        <f>VLOOKUP(Table13232[[#This Row],[Track]],$C$915:$E$968,2,FALSE)</f>
        <v>Vic</v>
      </c>
      <c r="L202" s="48">
        <v>100</v>
      </c>
      <c r="M202" s="44">
        <f>IF(Table13232[[#This Row],[Fin]]&lt;&gt;"1st","",Table13232[[#This Row],[Div]]*Table13232[[#This Row],[Lev Bet]])</f>
        <v>550</v>
      </c>
      <c r="N202" s="44">
        <f>IF(Table13232[[#This Row],[Lev Ret]]="",Table13232[[#This Row],[Lev Bet]]*-1,M202-L202)</f>
        <v>450</v>
      </c>
      <c r="O202" s="205">
        <v>100</v>
      </c>
      <c r="P202" s="205">
        <f>IF(Table13232[[#This Row],[Fin]]&lt;&gt;"1st","",Table13232[[#This Row],[Div]]*Table13232[[#This Row],[Nat and Combo Bet]])</f>
        <v>550</v>
      </c>
      <c r="Q202" s="205">
        <f>IF(Table13232[[#This Row],[Lev Ret]]="",Table13232[[#This Row],[Nat and Combo Bet]]*-1,P202-O202)</f>
        <v>450</v>
      </c>
      <c r="R202" s="44">
        <f t="shared" si="9"/>
        <v>1</v>
      </c>
      <c r="S202" s="44">
        <f>IF(AND(R201=2,R202=1),"",IF(R202=2,(O202+O203)/2,IF(Table13232[[#This Row],[Dual Listing]]=1,Table13232[[#This Row],[Nat and Combo Bet]],11)))</f>
        <v>100</v>
      </c>
      <c r="T202" s="44">
        <f t="shared" si="10"/>
        <v>550</v>
      </c>
      <c r="U202" s="44">
        <f t="shared" si="11"/>
        <v>450</v>
      </c>
      <c r="V202" s="44" t="str">
        <f>IF(Table13232[[#This Row],[Date]]&lt;$V$4,"","Live")</f>
        <v/>
      </c>
      <c r="W202" s="44" t="str">
        <f>TEXT(Table13232[[#This Row],[Date]],"DDD")</f>
        <v>Sat</v>
      </c>
      <c r="X202" s="44" t="str">
        <f>PROPER(TRIM(Table13232[[#This Row],[Horse]]))</f>
        <v>Hughes</v>
      </c>
      <c r="Y202" s="164">
        <f>Table13232[[#This Row],[Time]]</f>
        <v>0.57638888888888884</v>
      </c>
      <c r="Z202" s="164" t="str">
        <f>LEFT(Table13232[[#This Row],[Track]],3)</f>
        <v>Cau</v>
      </c>
      <c r="AA202" s="164" t="str">
        <f>Table13232[[#This Row],[Algo]]&amp;" "&amp;Table13232[[#This Row],[Nat and Combo Bet]]</f>
        <v>Nat 100</v>
      </c>
      <c r="AB202" s="170">
        <f>Table13232[[#This Row],[AM Odds]]</f>
        <v>0</v>
      </c>
      <c r="AC202" s="165">
        <f>Table13232[[#This Row],[Race]]</f>
        <v>4</v>
      </c>
      <c r="AD202" s="165">
        <f>Table13232[[#This Row],[TAB]]</f>
        <v>2</v>
      </c>
      <c r="AE202" s="166" t="str">
        <f>Table13232[[#This Row],[Horse]]</f>
        <v>Hughes</v>
      </c>
      <c r="AF202" s="169">
        <f>IF(Table13232[[#This Row],[Dual Listing]]&lt;&gt;1,"",Table13232[[#This Row],[Nat and Combo Bet]])</f>
        <v>100</v>
      </c>
    </row>
    <row r="203" spans="1:32" x14ac:dyDescent="0.25">
      <c r="A203" s="42">
        <v>45752</v>
      </c>
      <c r="B203" s="43">
        <v>0.59375</v>
      </c>
      <c r="C203" s="43" t="s">
        <v>13</v>
      </c>
      <c r="D203" s="46"/>
      <c r="E203" s="44">
        <v>3</v>
      </c>
      <c r="F203" s="44">
        <v>3</v>
      </c>
      <c r="G203" s="45" t="s">
        <v>139</v>
      </c>
      <c r="H203" s="45" t="s">
        <v>21</v>
      </c>
      <c r="I203" s="46">
        <v>3</v>
      </c>
      <c r="J203" s="206" t="s">
        <v>665</v>
      </c>
      <c r="K203" s="44" t="str">
        <f>VLOOKUP(Table13232[[#This Row],[Track]],$C$915:$E$968,2,FALSE)</f>
        <v>NSW</v>
      </c>
      <c r="L203" s="48">
        <v>100</v>
      </c>
      <c r="M203" s="44">
        <f>IF(Table13232[[#This Row],[Fin]]&lt;&gt;"1st","",Table13232[[#This Row],[Div]]*Table13232[[#This Row],[Lev Bet]])</f>
        <v>300</v>
      </c>
      <c r="N203" s="44">
        <f>IF(Table13232[[#This Row],[Lev Ret]]="",Table13232[[#This Row],[Lev Bet]]*-1,M203-L203)</f>
        <v>200</v>
      </c>
      <c r="O203" s="205">
        <v>150</v>
      </c>
      <c r="P203" s="205">
        <f>IF(Table13232[[#This Row],[Fin]]&lt;&gt;"1st","",Table13232[[#This Row],[Div]]*Table13232[[#This Row],[Nat and Combo Bet]])</f>
        <v>450</v>
      </c>
      <c r="Q203" s="205">
        <f>IF(Table13232[[#This Row],[Lev Ret]]="",Table13232[[#This Row],[Nat and Combo Bet]]*-1,P203-O203)</f>
        <v>300</v>
      </c>
      <c r="R203" s="44">
        <f t="shared" si="9"/>
        <v>1</v>
      </c>
      <c r="S203" s="44">
        <f>IF(AND(R202=2,R203=1),"",IF(R203=2,(O203+O204)/2,IF(Table13232[[#This Row],[Dual Listing]]=1,Table13232[[#This Row],[Nat and Combo Bet]],11)))</f>
        <v>150</v>
      </c>
      <c r="T203" s="44">
        <f t="shared" si="10"/>
        <v>450</v>
      </c>
      <c r="U203" s="44">
        <f t="shared" si="11"/>
        <v>300</v>
      </c>
      <c r="V203" s="44" t="str">
        <f>IF(Table13232[[#This Row],[Date]]&lt;$V$4,"","Live")</f>
        <v/>
      </c>
      <c r="W203" s="44" t="str">
        <f>TEXT(Table13232[[#This Row],[Date]],"DDD")</f>
        <v>Sat</v>
      </c>
      <c r="X203" s="44" t="str">
        <f>PROPER(TRIM(Table13232[[#This Row],[Horse]]))</f>
        <v>Alalcance</v>
      </c>
      <c r="Y203" s="164">
        <f>Table13232[[#This Row],[Time]]</f>
        <v>0.59375</v>
      </c>
      <c r="Z203" s="164" t="str">
        <f>LEFT(Table13232[[#This Row],[Track]],3)</f>
        <v>Ran</v>
      </c>
      <c r="AA203" s="164" t="str">
        <f>Table13232[[#This Row],[Algo]]&amp;" "&amp;Table13232[[#This Row],[Nat and Combo Bet]]</f>
        <v>E-C  150</v>
      </c>
      <c r="AB203" s="170">
        <f>Table13232[[#This Row],[AM Odds]]</f>
        <v>0</v>
      </c>
      <c r="AC203" s="165">
        <f>Table13232[[#This Row],[Race]]</f>
        <v>3</v>
      </c>
      <c r="AD203" s="165">
        <f>Table13232[[#This Row],[TAB]]</f>
        <v>3</v>
      </c>
      <c r="AE203" s="166" t="str">
        <f>Table13232[[#This Row],[Horse]]</f>
        <v>Alalcance</v>
      </c>
      <c r="AF203" s="169">
        <f>IF(Table13232[[#This Row],[Dual Listing]]&lt;&gt;1,"",Table13232[[#This Row],[Nat and Combo Bet]])</f>
        <v>150</v>
      </c>
    </row>
    <row r="204" spans="1:32" x14ac:dyDescent="0.25">
      <c r="A204" s="42">
        <v>45752</v>
      </c>
      <c r="B204" s="43">
        <v>0.64930555555555558</v>
      </c>
      <c r="C204" s="43" t="s">
        <v>34</v>
      </c>
      <c r="D204" s="46"/>
      <c r="E204" s="44">
        <v>7</v>
      </c>
      <c r="F204" s="44">
        <v>9</v>
      </c>
      <c r="G204" s="45" t="s">
        <v>141</v>
      </c>
      <c r="H204" s="45" t="s">
        <v>23</v>
      </c>
      <c r="I204" s="46"/>
      <c r="J204" s="206" t="s">
        <v>664</v>
      </c>
      <c r="K204" s="44" t="str">
        <f>VLOOKUP(Table13232[[#This Row],[Track]],$C$915:$E$968,2,FALSE)</f>
        <v>Vic</v>
      </c>
      <c r="L204" s="48">
        <v>100</v>
      </c>
      <c r="M204" s="44" t="str">
        <f>IF(Table13232[[#This Row],[Fin]]&lt;&gt;"1st","",Table13232[[#This Row],[Div]]*Table13232[[#This Row],[Lev Bet]])</f>
        <v/>
      </c>
      <c r="N204" s="44">
        <f>IF(Table13232[[#This Row],[Lev Ret]]="",Table13232[[#This Row],[Lev Bet]]*-1,M204-L204)</f>
        <v>-100</v>
      </c>
      <c r="O204" s="205">
        <v>100</v>
      </c>
      <c r="P204" s="205" t="str">
        <f>IF(Table13232[[#This Row],[Fin]]&lt;&gt;"1st","",Table13232[[#This Row],[Div]]*Table13232[[#This Row],[Nat and Combo Bet]])</f>
        <v/>
      </c>
      <c r="Q204" s="205">
        <f>IF(Table13232[[#This Row],[Lev Ret]]="",Table13232[[#This Row],[Nat and Combo Bet]]*-1,P204-O204)</f>
        <v>-100</v>
      </c>
      <c r="R204" s="44">
        <f t="shared" si="9"/>
        <v>1</v>
      </c>
      <c r="S204" s="44">
        <f>IF(AND(R203=2,R204=1),"",IF(R204=2,(O204+O205)/2,IF(Table13232[[#This Row],[Dual Listing]]=1,Table13232[[#This Row],[Nat and Combo Bet]],11)))</f>
        <v>100</v>
      </c>
      <c r="T204" s="44" t="str">
        <f t="shared" si="10"/>
        <v/>
      </c>
      <c r="U204" s="44">
        <f t="shared" si="11"/>
        <v>-100</v>
      </c>
      <c r="V204" s="44" t="str">
        <f>IF(Table13232[[#This Row],[Date]]&lt;$V$4,"","Live")</f>
        <v/>
      </c>
      <c r="W204" s="44" t="str">
        <f>TEXT(Table13232[[#This Row],[Date]],"DDD")</f>
        <v>Sat</v>
      </c>
      <c r="X204" s="44" t="str">
        <f>PROPER(TRIM(Table13232[[#This Row],[Horse]]))</f>
        <v>Thames</v>
      </c>
      <c r="Y204" s="164">
        <f>Table13232[[#This Row],[Time]]</f>
        <v>0.64930555555555558</v>
      </c>
      <c r="Z204" s="164" t="str">
        <f>LEFT(Table13232[[#This Row],[Track]],3)</f>
        <v>Cau</v>
      </c>
      <c r="AA204" s="164" t="str">
        <f>Table13232[[#This Row],[Algo]]&amp;" "&amp;Table13232[[#This Row],[Nat and Combo Bet]]</f>
        <v>Nat 100</v>
      </c>
      <c r="AB204" s="170">
        <f>Table13232[[#This Row],[AM Odds]]</f>
        <v>0</v>
      </c>
      <c r="AC204" s="165">
        <f>Table13232[[#This Row],[Race]]</f>
        <v>7</v>
      </c>
      <c r="AD204" s="165">
        <f>Table13232[[#This Row],[TAB]]</f>
        <v>9</v>
      </c>
      <c r="AE204" s="166" t="str">
        <f>Table13232[[#This Row],[Horse]]</f>
        <v>Thames</v>
      </c>
      <c r="AF204" s="169">
        <f>IF(Table13232[[#This Row],[Dual Listing]]&lt;&gt;1,"",Table13232[[#This Row],[Nat and Combo Bet]])</f>
        <v>100</v>
      </c>
    </row>
    <row r="205" spans="1:32" x14ac:dyDescent="0.25">
      <c r="A205" s="42">
        <v>45752</v>
      </c>
      <c r="B205" s="43">
        <v>0.66319444444444442</v>
      </c>
      <c r="C205" s="43" t="s">
        <v>13</v>
      </c>
      <c r="D205" s="46"/>
      <c r="E205" s="44">
        <v>7</v>
      </c>
      <c r="F205" s="44">
        <v>7</v>
      </c>
      <c r="G205" s="45" t="s">
        <v>142</v>
      </c>
      <c r="H205" s="45"/>
      <c r="I205" s="46"/>
      <c r="J205" s="206" t="s">
        <v>664</v>
      </c>
      <c r="K205" s="44" t="str">
        <f>VLOOKUP(Table13232[[#This Row],[Track]],$C$915:$E$968,2,FALSE)</f>
        <v>NSW</v>
      </c>
      <c r="L205" s="48">
        <v>100</v>
      </c>
      <c r="M205" s="44" t="str">
        <f>IF(Table13232[[#This Row],[Fin]]&lt;&gt;"1st","",Table13232[[#This Row],[Div]]*Table13232[[#This Row],[Lev Bet]])</f>
        <v/>
      </c>
      <c r="N205" s="44">
        <f>IF(Table13232[[#This Row],[Lev Ret]]="",Table13232[[#This Row],[Lev Bet]]*-1,M205-L205)</f>
        <v>-100</v>
      </c>
      <c r="O205" s="205">
        <v>150</v>
      </c>
      <c r="P205" s="205" t="str">
        <f>IF(Table13232[[#This Row],[Fin]]&lt;&gt;"1st","",Table13232[[#This Row],[Div]]*Table13232[[#This Row],[Nat and Combo Bet]])</f>
        <v/>
      </c>
      <c r="Q205" s="205">
        <f>IF(Table13232[[#This Row],[Lev Ret]]="",Table13232[[#This Row],[Nat and Combo Bet]]*-1,P205-O205)</f>
        <v>-150</v>
      </c>
      <c r="R205" s="44">
        <f t="shared" si="9"/>
        <v>1</v>
      </c>
      <c r="S205" s="44">
        <f>IF(AND(R204=2,R205=1),"",IF(R205=2,(O205+O206)/2,IF(Table13232[[#This Row],[Dual Listing]]=1,Table13232[[#This Row],[Nat and Combo Bet]],11)))</f>
        <v>150</v>
      </c>
      <c r="T205" s="44" t="str">
        <f t="shared" si="10"/>
        <v/>
      </c>
      <c r="U205" s="44">
        <f t="shared" si="11"/>
        <v>-150</v>
      </c>
      <c r="V205" s="44" t="str">
        <f>IF(Table13232[[#This Row],[Date]]&lt;$V$4,"","Live")</f>
        <v/>
      </c>
      <c r="W205" s="44" t="str">
        <f>TEXT(Table13232[[#This Row],[Date]],"DDD")</f>
        <v>Sat</v>
      </c>
      <c r="X205" s="44" t="str">
        <f>PROPER(TRIM(Table13232[[#This Row],[Horse]]))</f>
        <v>Joliestar</v>
      </c>
      <c r="Y205" s="164">
        <f>Table13232[[#This Row],[Time]]</f>
        <v>0.66319444444444442</v>
      </c>
      <c r="Z205" s="164" t="str">
        <f>LEFT(Table13232[[#This Row],[Track]],3)</f>
        <v>Ran</v>
      </c>
      <c r="AA205" s="164" t="str">
        <f>Table13232[[#This Row],[Algo]]&amp;" "&amp;Table13232[[#This Row],[Nat and Combo Bet]]</f>
        <v>Nat 150</v>
      </c>
      <c r="AB205" s="170">
        <f>Table13232[[#This Row],[AM Odds]]</f>
        <v>0</v>
      </c>
      <c r="AC205" s="165">
        <f>Table13232[[#This Row],[Race]]</f>
        <v>7</v>
      </c>
      <c r="AD205" s="165">
        <f>Table13232[[#This Row],[TAB]]</f>
        <v>7</v>
      </c>
      <c r="AE205" s="166" t="str">
        <f>Table13232[[#This Row],[Horse]]</f>
        <v>Joliestar</v>
      </c>
      <c r="AF205" s="169">
        <f>IF(Table13232[[#This Row],[Dual Listing]]&lt;&gt;1,"",Table13232[[#This Row],[Nat and Combo Bet]])</f>
        <v>150</v>
      </c>
    </row>
    <row r="206" spans="1:32" x14ac:dyDescent="0.25">
      <c r="A206" s="42">
        <v>45752</v>
      </c>
      <c r="B206" s="43">
        <v>0.67708333333333337</v>
      </c>
      <c r="C206" s="43" t="s">
        <v>34</v>
      </c>
      <c r="D206" s="46"/>
      <c r="E206" s="44">
        <v>8</v>
      </c>
      <c r="F206" s="44">
        <v>6</v>
      </c>
      <c r="G206" s="45" t="s">
        <v>143</v>
      </c>
      <c r="H206" s="45"/>
      <c r="I206" s="46"/>
      <c r="J206" s="206" t="s">
        <v>664</v>
      </c>
      <c r="K206" s="44" t="str">
        <f>VLOOKUP(Table13232[[#This Row],[Track]],$C$915:$E$968,2,FALSE)</f>
        <v>Vic</v>
      </c>
      <c r="L206" s="48">
        <v>100</v>
      </c>
      <c r="M206" s="44" t="str">
        <f>IF(Table13232[[#This Row],[Fin]]&lt;&gt;"1st","",Table13232[[#This Row],[Div]]*Table13232[[#This Row],[Lev Bet]])</f>
        <v/>
      </c>
      <c r="N206" s="44">
        <f>IF(Table13232[[#This Row],[Lev Ret]]="",Table13232[[#This Row],[Lev Bet]]*-1,M206-L206)</f>
        <v>-100</v>
      </c>
      <c r="O206" s="205">
        <v>100</v>
      </c>
      <c r="P206" s="205" t="str">
        <f>IF(Table13232[[#This Row],[Fin]]&lt;&gt;"1st","",Table13232[[#This Row],[Div]]*Table13232[[#This Row],[Nat and Combo Bet]])</f>
        <v/>
      </c>
      <c r="Q206" s="205">
        <f>IF(Table13232[[#This Row],[Lev Ret]]="",Table13232[[#This Row],[Nat and Combo Bet]]*-1,P206-O206)</f>
        <v>-100</v>
      </c>
      <c r="R206" s="44">
        <f t="shared" si="9"/>
        <v>1</v>
      </c>
      <c r="S206" s="44">
        <f>IF(AND(R205=2,R206=1),"",IF(R206=2,(O206+O207)/2,IF(Table13232[[#This Row],[Dual Listing]]=1,Table13232[[#This Row],[Nat and Combo Bet]],11)))</f>
        <v>100</v>
      </c>
      <c r="T206" s="44" t="str">
        <f t="shared" si="10"/>
        <v/>
      </c>
      <c r="U206" s="44">
        <f t="shared" si="11"/>
        <v>-100</v>
      </c>
      <c r="V206" s="44" t="str">
        <f>IF(Table13232[[#This Row],[Date]]&lt;$V$4,"","Live")</f>
        <v/>
      </c>
      <c r="W206" s="44" t="str">
        <f>TEXT(Table13232[[#This Row],[Date]],"DDD")</f>
        <v>Sat</v>
      </c>
      <c r="X206" s="44" t="str">
        <f>PROPER(TRIM(Table13232[[#This Row],[Horse]]))</f>
        <v>Poison Chalice</v>
      </c>
      <c r="Y206" s="164">
        <f>Table13232[[#This Row],[Time]]</f>
        <v>0.67708333333333337</v>
      </c>
      <c r="Z206" s="164" t="str">
        <f>LEFT(Table13232[[#This Row],[Track]],3)</f>
        <v>Cau</v>
      </c>
      <c r="AA206" s="164" t="str">
        <f>Table13232[[#This Row],[Algo]]&amp;" "&amp;Table13232[[#This Row],[Nat and Combo Bet]]</f>
        <v>Nat 100</v>
      </c>
      <c r="AB206" s="170">
        <f>Table13232[[#This Row],[AM Odds]]</f>
        <v>0</v>
      </c>
      <c r="AC206" s="165">
        <f>Table13232[[#This Row],[Race]]</f>
        <v>8</v>
      </c>
      <c r="AD206" s="165">
        <f>Table13232[[#This Row],[TAB]]</f>
        <v>6</v>
      </c>
      <c r="AE206" s="166" t="str">
        <f>Table13232[[#This Row],[Horse]]</f>
        <v>Poison Chalice</v>
      </c>
      <c r="AF206" s="169">
        <f>IF(Table13232[[#This Row],[Dual Listing]]&lt;&gt;1,"",Table13232[[#This Row],[Nat and Combo Bet]])</f>
        <v>100</v>
      </c>
    </row>
    <row r="207" spans="1:32" x14ac:dyDescent="0.25">
      <c r="A207" s="42">
        <v>45752</v>
      </c>
      <c r="B207" s="43">
        <v>0.71875</v>
      </c>
      <c r="C207" s="43" t="s">
        <v>13</v>
      </c>
      <c r="D207" s="46"/>
      <c r="E207" s="44">
        <v>9</v>
      </c>
      <c r="F207" s="44">
        <v>18</v>
      </c>
      <c r="G207" s="45" t="s">
        <v>144</v>
      </c>
      <c r="H207" s="45" t="s">
        <v>21</v>
      </c>
      <c r="I207" s="46">
        <v>2.4500000000000002</v>
      </c>
      <c r="J207" s="206" t="s">
        <v>664</v>
      </c>
      <c r="K207" s="44" t="str">
        <f>VLOOKUP(Table13232[[#This Row],[Track]],$C$915:$E$968,2,FALSE)</f>
        <v>NSW</v>
      </c>
      <c r="L207" s="48">
        <v>100</v>
      </c>
      <c r="M207" s="44">
        <f>IF(Table13232[[#This Row],[Fin]]&lt;&gt;"1st","",Table13232[[#This Row],[Div]]*Table13232[[#This Row],[Lev Bet]])</f>
        <v>245.00000000000003</v>
      </c>
      <c r="N207" s="44">
        <f>IF(Table13232[[#This Row],[Lev Ret]]="",Table13232[[#This Row],[Lev Bet]]*-1,M207-L207)</f>
        <v>145.00000000000003</v>
      </c>
      <c r="O207" s="205">
        <v>150</v>
      </c>
      <c r="P207" s="205">
        <f>IF(Table13232[[#This Row],[Fin]]&lt;&gt;"1st","",Table13232[[#This Row],[Div]]*Table13232[[#This Row],[Nat and Combo Bet]])</f>
        <v>367.5</v>
      </c>
      <c r="Q207" s="205">
        <f>IF(Table13232[[#This Row],[Lev Ret]]="",Table13232[[#This Row],[Nat and Combo Bet]]*-1,P207-O207)</f>
        <v>217.5</v>
      </c>
      <c r="R207" s="44">
        <f t="shared" si="9"/>
        <v>1</v>
      </c>
      <c r="S207" s="44">
        <f>IF(AND(R206=2,R207=1),"",IF(R207=2,(O207+O208)/2,IF(Table13232[[#This Row],[Dual Listing]]=1,Table13232[[#This Row],[Nat and Combo Bet]],11)))</f>
        <v>150</v>
      </c>
      <c r="T207" s="44">
        <f t="shared" si="10"/>
        <v>367.5</v>
      </c>
      <c r="U207" s="44">
        <f t="shared" si="11"/>
        <v>217.5</v>
      </c>
      <c r="V207" s="44" t="str">
        <f>IF(Table13232[[#This Row],[Date]]&lt;$V$4,"","Live")</f>
        <v/>
      </c>
      <c r="W207" s="44" t="str">
        <f>TEXT(Table13232[[#This Row],[Date]],"DDD")</f>
        <v>Sat</v>
      </c>
      <c r="X207" s="44" t="str">
        <f>PROPER(TRIM(Table13232[[#This Row],[Horse]]))</f>
        <v>Aeliana</v>
      </c>
      <c r="Y207" s="164">
        <f>Table13232[[#This Row],[Time]]</f>
        <v>0.71875</v>
      </c>
      <c r="Z207" s="164" t="str">
        <f>LEFT(Table13232[[#This Row],[Track]],3)</f>
        <v>Ran</v>
      </c>
      <c r="AA207" s="164" t="str">
        <f>Table13232[[#This Row],[Algo]]&amp;" "&amp;Table13232[[#This Row],[Nat and Combo Bet]]</f>
        <v>Nat 150</v>
      </c>
      <c r="AB207" s="170">
        <f>Table13232[[#This Row],[AM Odds]]</f>
        <v>0</v>
      </c>
      <c r="AC207" s="165">
        <f>Table13232[[#This Row],[Race]]</f>
        <v>9</v>
      </c>
      <c r="AD207" s="165">
        <f>Table13232[[#This Row],[TAB]]</f>
        <v>18</v>
      </c>
      <c r="AE207" s="166" t="str">
        <f>Table13232[[#This Row],[Horse]]</f>
        <v>Aeliana</v>
      </c>
      <c r="AF207" s="169">
        <f>IF(Table13232[[#This Row],[Dual Listing]]&lt;&gt;1,"",Table13232[[#This Row],[Nat and Combo Bet]])</f>
        <v>150</v>
      </c>
    </row>
    <row r="208" spans="1:32" x14ac:dyDescent="0.25">
      <c r="A208" s="42">
        <v>45752</v>
      </c>
      <c r="B208" s="43">
        <v>0.73263888888888884</v>
      </c>
      <c r="C208" s="43" t="s">
        <v>34</v>
      </c>
      <c r="D208" s="46"/>
      <c r="E208" s="44">
        <v>10</v>
      </c>
      <c r="F208" s="44">
        <v>1</v>
      </c>
      <c r="G208" s="45" t="s">
        <v>397</v>
      </c>
      <c r="H208" s="45"/>
      <c r="I208" s="46"/>
      <c r="J208" s="206" t="s">
        <v>665</v>
      </c>
      <c r="K208" s="44" t="str">
        <f>VLOOKUP(Table13232[[#This Row],[Track]],$C$915:$E$968,2,FALSE)</f>
        <v>Vic</v>
      </c>
      <c r="L208" s="48">
        <v>100</v>
      </c>
      <c r="M208" s="44" t="str">
        <f>IF(Table13232[[#This Row],[Fin]]&lt;&gt;"1st","",Table13232[[#This Row],[Div]]*Table13232[[#This Row],[Lev Bet]])</f>
        <v/>
      </c>
      <c r="N208" s="44">
        <f>IF(Table13232[[#This Row],[Lev Ret]]="",Table13232[[#This Row],[Lev Bet]]*-1,M208-L208)</f>
        <v>-100</v>
      </c>
      <c r="O208" s="205">
        <v>150</v>
      </c>
      <c r="P208" s="205" t="str">
        <f>IF(Table13232[[#This Row],[Fin]]&lt;&gt;"1st","",Table13232[[#This Row],[Div]]*Table13232[[#This Row],[Nat and Combo Bet]])</f>
        <v/>
      </c>
      <c r="Q208" s="205">
        <f>IF(Table13232[[#This Row],[Lev Ret]]="",Table13232[[#This Row],[Nat and Combo Bet]]*-1,P208-O208)</f>
        <v>-150</v>
      </c>
      <c r="R208" s="44">
        <f t="shared" si="9"/>
        <v>1</v>
      </c>
      <c r="S208" s="44">
        <f>IF(AND(R207=2,R208=1),"",IF(R208=2,(O208+O209)/2,IF(Table13232[[#This Row],[Dual Listing]]=1,Table13232[[#This Row],[Nat and Combo Bet]],11)))</f>
        <v>150</v>
      </c>
      <c r="T208" s="44" t="str">
        <f t="shared" si="10"/>
        <v/>
      </c>
      <c r="U208" s="44">
        <f t="shared" si="11"/>
        <v>-150</v>
      </c>
      <c r="V208" s="44" t="str">
        <f>IF(Table13232[[#This Row],[Date]]&lt;$V$4,"","Live")</f>
        <v/>
      </c>
      <c r="W208" s="44" t="str">
        <f>TEXT(Table13232[[#This Row],[Date]],"DDD")</f>
        <v>Sat</v>
      </c>
      <c r="X208" s="44" t="str">
        <f>PROPER(TRIM(Table13232[[#This Row],[Horse]]))</f>
        <v>Modown</v>
      </c>
      <c r="Y208" s="164">
        <f>Table13232[[#This Row],[Time]]</f>
        <v>0.73263888888888884</v>
      </c>
      <c r="Z208" s="164" t="str">
        <f>LEFT(Table13232[[#This Row],[Track]],3)</f>
        <v>Cau</v>
      </c>
      <c r="AA208" s="164" t="str">
        <f>Table13232[[#This Row],[Algo]]&amp;" "&amp;Table13232[[#This Row],[Nat and Combo Bet]]</f>
        <v>E-C  150</v>
      </c>
      <c r="AB208" s="170">
        <f>Table13232[[#This Row],[AM Odds]]</f>
        <v>0</v>
      </c>
      <c r="AC208" s="165">
        <f>Table13232[[#This Row],[Race]]</f>
        <v>10</v>
      </c>
      <c r="AD208" s="165">
        <f>Table13232[[#This Row],[TAB]]</f>
        <v>1</v>
      </c>
      <c r="AE208" s="166" t="str">
        <f>Table13232[[#This Row],[Horse]]</f>
        <v>Modown</v>
      </c>
      <c r="AF208" s="169">
        <f>IF(Table13232[[#This Row],[Dual Listing]]&lt;&gt;1,"",Table13232[[#This Row],[Nat and Combo Bet]])</f>
        <v>150</v>
      </c>
    </row>
    <row r="209" spans="1:32" x14ac:dyDescent="0.25">
      <c r="A209" s="42">
        <v>45752</v>
      </c>
      <c r="B209" s="43">
        <v>0.74305555555555558</v>
      </c>
      <c r="C209" s="43" t="s">
        <v>13</v>
      </c>
      <c r="D209" s="46"/>
      <c r="E209" s="44">
        <v>10</v>
      </c>
      <c r="F209" s="44">
        <v>1</v>
      </c>
      <c r="G209" s="45" t="s">
        <v>145</v>
      </c>
      <c r="H209" s="45"/>
      <c r="I209" s="46"/>
      <c r="J209" s="206" t="s">
        <v>664</v>
      </c>
      <c r="K209" s="44" t="str">
        <f>VLOOKUP(Table13232[[#This Row],[Track]],$C$915:$E$968,2,FALSE)</f>
        <v>NSW</v>
      </c>
      <c r="L209" s="48">
        <v>100</v>
      </c>
      <c r="M209" s="44" t="str">
        <f>IF(Table13232[[#This Row],[Fin]]&lt;&gt;"1st","",Table13232[[#This Row],[Div]]*Table13232[[#This Row],[Lev Bet]])</f>
        <v/>
      </c>
      <c r="N209" s="44">
        <f>IF(Table13232[[#This Row],[Lev Ret]]="",Table13232[[#This Row],[Lev Bet]]*-1,M209-L209)</f>
        <v>-100</v>
      </c>
      <c r="O209" s="205">
        <v>150</v>
      </c>
      <c r="P209" s="205" t="str">
        <f>IF(Table13232[[#This Row],[Fin]]&lt;&gt;"1st","",Table13232[[#This Row],[Div]]*Table13232[[#This Row],[Nat and Combo Bet]])</f>
        <v/>
      </c>
      <c r="Q209" s="205">
        <f>IF(Table13232[[#This Row],[Lev Ret]]="",Table13232[[#This Row],[Nat and Combo Bet]]*-1,P209-O209)</f>
        <v>-150</v>
      </c>
      <c r="R209" s="44">
        <f t="shared" si="9"/>
        <v>1</v>
      </c>
      <c r="S209" s="44">
        <f>IF(AND(R208=2,R209=1),"",IF(R209=2,(O209+O210)/2,IF(Table13232[[#This Row],[Dual Listing]]=1,Table13232[[#This Row],[Nat and Combo Bet]],11)))</f>
        <v>150</v>
      </c>
      <c r="T209" s="44" t="str">
        <f t="shared" si="10"/>
        <v/>
      </c>
      <c r="U209" s="44">
        <f t="shared" si="11"/>
        <v>-150</v>
      </c>
      <c r="V209" s="44" t="str">
        <f>IF(Table13232[[#This Row],[Date]]&lt;$V$4,"","Live")</f>
        <v/>
      </c>
      <c r="W209" s="44" t="str">
        <f>TEXT(Table13232[[#This Row],[Date]],"DDD")</f>
        <v>Sat</v>
      </c>
      <c r="X209" s="44" t="str">
        <f>PROPER(TRIM(Table13232[[#This Row],[Horse]]))</f>
        <v>Clean Energy</v>
      </c>
      <c r="Y209" s="164">
        <f>Table13232[[#This Row],[Time]]</f>
        <v>0.74305555555555558</v>
      </c>
      <c r="Z209" s="164" t="str">
        <f>LEFT(Table13232[[#This Row],[Track]],3)</f>
        <v>Ran</v>
      </c>
      <c r="AA209" s="164" t="str">
        <f>Table13232[[#This Row],[Algo]]&amp;" "&amp;Table13232[[#This Row],[Nat and Combo Bet]]</f>
        <v>Nat 150</v>
      </c>
      <c r="AB209" s="170">
        <f>Table13232[[#This Row],[AM Odds]]</f>
        <v>0</v>
      </c>
      <c r="AC209" s="165">
        <f>Table13232[[#This Row],[Race]]</f>
        <v>10</v>
      </c>
      <c r="AD209" s="165">
        <f>Table13232[[#This Row],[TAB]]</f>
        <v>1</v>
      </c>
      <c r="AE209" s="166" t="str">
        <f>Table13232[[#This Row],[Horse]]</f>
        <v>Clean Energy</v>
      </c>
      <c r="AF209" s="169">
        <f>IF(Table13232[[#This Row],[Dual Listing]]&lt;&gt;1,"",Table13232[[#This Row],[Nat and Combo Bet]])</f>
        <v>150</v>
      </c>
    </row>
    <row r="210" spans="1:32" x14ac:dyDescent="0.25">
      <c r="A210" s="42">
        <v>45759</v>
      </c>
      <c r="B210" s="43">
        <v>0.50347222222222221</v>
      </c>
      <c r="C210" s="43" t="s">
        <v>44</v>
      </c>
      <c r="D210" s="46"/>
      <c r="E210" s="44">
        <v>1</v>
      </c>
      <c r="F210" s="44">
        <v>5</v>
      </c>
      <c r="G210" s="45" t="s">
        <v>146</v>
      </c>
      <c r="H210" s="45"/>
      <c r="I210" s="46"/>
      <c r="J210" s="206" t="s">
        <v>665</v>
      </c>
      <c r="K210" s="44" t="str">
        <f>VLOOKUP(Table13232[[#This Row],[Track]],$C$915:$E$968,2,FALSE)</f>
        <v>Vic</v>
      </c>
      <c r="L210" s="48">
        <v>100</v>
      </c>
      <c r="M210" s="44" t="str">
        <f>IF(Table13232[[#This Row],[Fin]]&lt;&gt;"1st","",Table13232[[#This Row],[Div]]*Table13232[[#This Row],[Lev Bet]])</f>
        <v/>
      </c>
      <c r="N210" s="44">
        <f>IF(Table13232[[#This Row],[Lev Ret]]="",Table13232[[#This Row],[Lev Bet]]*-1,M210-L210)</f>
        <v>-100</v>
      </c>
      <c r="O210" s="205">
        <v>200</v>
      </c>
      <c r="P210" s="205" t="str">
        <f>IF(Table13232[[#This Row],[Fin]]&lt;&gt;"1st","",Table13232[[#This Row],[Div]]*Table13232[[#This Row],[Nat and Combo Bet]])</f>
        <v/>
      </c>
      <c r="Q210" s="205">
        <f>IF(Table13232[[#This Row],[Lev Ret]]="",Table13232[[#This Row],[Nat and Combo Bet]]*-1,P210-O210)</f>
        <v>-200</v>
      </c>
      <c r="R210" s="44">
        <f t="shared" si="9"/>
        <v>1</v>
      </c>
      <c r="S210" s="44">
        <f>IF(AND(R209=2,R210=1),"",IF(R210=2,(O210+O211)/2,IF(Table13232[[#This Row],[Dual Listing]]=1,Table13232[[#This Row],[Nat and Combo Bet]],11)))</f>
        <v>200</v>
      </c>
      <c r="T210" s="44" t="str">
        <f t="shared" si="10"/>
        <v/>
      </c>
      <c r="U210" s="44">
        <f t="shared" si="11"/>
        <v>-200</v>
      </c>
      <c r="V210" s="44" t="str">
        <f>IF(Table13232[[#This Row],[Date]]&lt;$V$4,"","Live")</f>
        <v/>
      </c>
      <c r="W210" s="44" t="str">
        <f>TEXT(Table13232[[#This Row],[Date]],"DDD")</f>
        <v>Sat</v>
      </c>
      <c r="X210" s="44" t="str">
        <f>PROPER(TRIM(Table13232[[#This Row],[Horse]]))</f>
        <v>Dschingis Prestige</v>
      </c>
      <c r="Y210" s="164">
        <f>Table13232[[#This Row],[Time]]</f>
        <v>0.50347222222222221</v>
      </c>
      <c r="Z210" s="164" t="str">
        <f>LEFT(Table13232[[#This Row],[Track]],3)</f>
        <v>Ben</v>
      </c>
      <c r="AA210" s="164" t="str">
        <f>Table13232[[#This Row],[Algo]]&amp;" "&amp;Table13232[[#This Row],[Nat and Combo Bet]]</f>
        <v>E-C  200</v>
      </c>
      <c r="AB210" s="170">
        <f>Table13232[[#This Row],[AM Odds]]</f>
        <v>0</v>
      </c>
      <c r="AC210" s="165">
        <f>Table13232[[#This Row],[Race]]</f>
        <v>1</v>
      </c>
      <c r="AD210" s="165">
        <f>Table13232[[#This Row],[TAB]]</f>
        <v>5</v>
      </c>
      <c r="AE210" s="166" t="str">
        <f>Table13232[[#This Row],[Horse]]</f>
        <v>Dschingis Prestige</v>
      </c>
      <c r="AF210" s="169">
        <f>IF(Table13232[[#This Row],[Dual Listing]]&lt;&gt;1,"",Table13232[[#This Row],[Nat and Combo Bet]])</f>
        <v>200</v>
      </c>
    </row>
    <row r="211" spans="1:32" x14ac:dyDescent="0.25">
      <c r="A211" s="106">
        <v>45759</v>
      </c>
      <c r="B211" s="43">
        <v>0.53819444444444442</v>
      </c>
      <c r="C211" s="107" t="s">
        <v>13</v>
      </c>
      <c r="D211" s="46"/>
      <c r="E211" s="108">
        <v>3</v>
      </c>
      <c r="F211" s="108">
        <v>1</v>
      </c>
      <c r="G211" s="109" t="s">
        <v>147</v>
      </c>
      <c r="H211" s="109" t="s">
        <v>21</v>
      </c>
      <c r="I211" s="110">
        <v>4.4000000000000004</v>
      </c>
      <c r="J211" s="206" t="s">
        <v>665</v>
      </c>
      <c r="K211" s="44" t="str">
        <f>VLOOKUP(Table13232[[#This Row],[Track]],$C$915:$E$968,2,FALSE)</f>
        <v>NSW</v>
      </c>
      <c r="L211" s="52">
        <v>100</v>
      </c>
      <c r="M211" s="51">
        <f>IF(Table13232[[#This Row],[Fin]]&lt;&gt;"1st","",Table13232[[#This Row],[Div]]*Table13232[[#This Row],[Lev Bet]])</f>
        <v>440.00000000000006</v>
      </c>
      <c r="N211" s="51">
        <f>IF(Table13232[[#This Row],[Lev Ret]]="",Table13232[[#This Row],[Lev Bet]]*-1,M211-L211)</f>
        <v>340.00000000000006</v>
      </c>
      <c r="O211" s="205">
        <v>100</v>
      </c>
      <c r="P211" s="205">
        <f>IF(Table13232[[#This Row],[Fin]]&lt;&gt;"1st","",Table13232[[#This Row],[Div]]*Table13232[[#This Row],[Nat and Combo Bet]])</f>
        <v>440.00000000000006</v>
      </c>
      <c r="Q211" s="205">
        <f>IF(Table13232[[#This Row],[Lev Ret]]="",Table13232[[#This Row],[Nat and Combo Bet]]*-1,P211-O211)</f>
        <v>340.00000000000006</v>
      </c>
      <c r="R211" s="44">
        <f t="shared" si="9"/>
        <v>2</v>
      </c>
      <c r="S211" s="44">
        <f>IF(AND(R210=2,R211=1),"",IF(R211=2,(O211+O212)/2,IF(Table13232[[#This Row],[Dual Listing]]=1,Table13232[[#This Row],[Nat and Combo Bet]],11)))</f>
        <v>125</v>
      </c>
      <c r="T211" s="44">
        <f t="shared" si="10"/>
        <v>550</v>
      </c>
      <c r="U211" s="44">
        <f t="shared" si="11"/>
        <v>425</v>
      </c>
      <c r="V211" s="44" t="str">
        <f>IF(Table13232[[#This Row],[Date]]&lt;$V$4,"","Live")</f>
        <v/>
      </c>
      <c r="W211" s="44" t="str">
        <f>TEXT(Table13232[[#This Row],[Date]],"DDD")</f>
        <v>Sat</v>
      </c>
      <c r="X211" s="44" t="str">
        <f>PROPER(TRIM(Table13232[[#This Row],[Horse]]))</f>
        <v>Matcha Latte</v>
      </c>
      <c r="Y211" s="167">
        <f>Table13232[[#This Row],[Time]]</f>
        <v>0.53819444444444442</v>
      </c>
      <c r="Z211" s="164" t="str">
        <f>LEFT(Table13232[[#This Row],[Track]],3)</f>
        <v>Ran</v>
      </c>
      <c r="AA211" s="164" t="str">
        <f>Table13232[[#This Row],[Algo]]&amp;" "&amp;Table13232[[#This Row],[Nat and Combo Bet]]</f>
        <v>E-C  100</v>
      </c>
      <c r="AB211" s="170">
        <f>Table13232[[#This Row],[AM Odds]]</f>
        <v>0</v>
      </c>
      <c r="AC211" s="165">
        <f>Table13232[[#This Row],[Race]]</f>
        <v>3</v>
      </c>
      <c r="AD211" s="165">
        <f>Table13232[[#This Row],[TAB]]</f>
        <v>1</v>
      </c>
      <c r="AE211" s="166" t="str">
        <f>Table13232[[#This Row],[Horse]]</f>
        <v>Matcha Latte</v>
      </c>
      <c r="AF211" s="169" t="str">
        <f>IF(Table13232[[#This Row],[Dual Listing]]&lt;&gt;1,"",Table13232[[#This Row],[Nat and Combo Bet]])</f>
        <v/>
      </c>
    </row>
    <row r="212" spans="1:32" x14ac:dyDescent="0.25">
      <c r="A212" s="106">
        <v>45759</v>
      </c>
      <c r="B212" s="43">
        <v>0.53819444444444442</v>
      </c>
      <c r="C212" s="107" t="s">
        <v>13</v>
      </c>
      <c r="D212" s="46"/>
      <c r="E212" s="108">
        <v>3</v>
      </c>
      <c r="F212" s="108">
        <v>1</v>
      </c>
      <c r="G212" s="109" t="s">
        <v>147</v>
      </c>
      <c r="H212" s="109" t="s">
        <v>21</v>
      </c>
      <c r="I212" s="110">
        <v>4.4000000000000004</v>
      </c>
      <c r="J212" s="206" t="s">
        <v>664</v>
      </c>
      <c r="K212" s="44" t="str">
        <f>VLOOKUP(Table13232[[#This Row],[Track]],$C$915:$E$968,2,FALSE)</f>
        <v>NSW</v>
      </c>
      <c r="L212" s="52">
        <v>100</v>
      </c>
      <c r="M212" s="51">
        <f>IF(Table13232[[#This Row],[Fin]]&lt;&gt;"1st","",Table13232[[#This Row],[Div]]*Table13232[[#This Row],[Lev Bet]])</f>
        <v>440.00000000000006</v>
      </c>
      <c r="N212" s="51">
        <f>IF(Table13232[[#This Row],[Lev Ret]]="",Table13232[[#This Row],[Lev Bet]]*-1,M212-L212)</f>
        <v>340.00000000000006</v>
      </c>
      <c r="O212" s="205">
        <v>150</v>
      </c>
      <c r="P212" s="205">
        <f>IF(Table13232[[#This Row],[Fin]]&lt;&gt;"1st","",Table13232[[#This Row],[Div]]*Table13232[[#This Row],[Nat and Combo Bet]])</f>
        <v>660</v>
      </c>
      <c r="Q212" s="205">
        <f>IF(Table13232[[#This Row],[Lev Ret]]="",Table13232[[#This Row],[Nat and Combo Bet]]*-1,P212-O212)</f>
        <v>510</v>
      </c>
      <c r="R212" s="44">
        <f t="shared" si="9"/>
        <v>1</v>
      </c>
      <c r="S212" s="44" t="str">
        <f>IF(AND(R211=2,R212=1),"",IF(R212=2,(O212+O213)/2,IF(Table13232[[#This Row],[Dual Listing]]=1,Table13232[[#This Row],[Nat and Combo Bet]],11)))</f>
        <v/>
      </c>
      <c r="T212" s="44" t="str">
        <f t="shared" si="10"/>
        <v/>
      </c>
      <c r="U212" s="44" t="str">
        <f t="shared" si="11"/>
        <v/>
      </c>
      <c r="V212" s="44" t="str">
        <f>IF(Table13232[[#This Row],[Date]]&lt;$V$4,"","Live")</f>
        <v/>
      </c>
      <c r="W212" s="44" t="str">
        <f>TEXT(Table13232[[#This Row],[Date]],"DDD")</f>
        <v>Sat</v>
      </c>
      <c r="X212" s="44" t="str">
        <f>PROPER(TRIM(Table13232[[#This Row],[Horse]]))</f>
        <v>Matcha Latte</v>
      </c>
      <c r="Y212" s="167">
        <f>Table13232[[#This Row],[Time]]</f>
        <v>0.53819444444444442</v>
      </c>
      <c r="Z212" s="164" t="str">
        <f>LEFT(Table13232[[#This Row],[Track]],3)</f>
        <v>Ran</v>
      </c>
      <c r="AA212" s="164" t="str">
        <f>Table13232[[#This Row],[Algo]]&amp;" "&amp;Table13232[[#This Row],[Nat and Combo Bet]]</f>
        <v>Nat 150</v>
      </c>
      <c r="AB212" s="170">
        <f>Table13232[[#This Row],[AM Odds]]</f>
        <v>0</v>
      </c>
      <c r="AC212" s="165">
        <f>Table13232[[#This Row],[Race]]</f>
        <v>3</v>
      </c>
      <c r="AD212" s="165">
        <f>Table13232[[#This Row],[TAB]]</f>
        <v>1</v>
      </c>
      <c r="AE212" s="166" t="str">
        <f>Table13232[[#This Row],[Horse]]</f>
        <v>Matcha Latte</v>
      </c>
      <c r="AF212" s="169">
        <f>IF(Table13232[[#This Row],[Dual Listing]]&lt;&gt;1,"",Table13232[[#This Row],[Nat and Combo Bet]])</f>
        <v>150</v>
      </c>
    </row>
    <row r="213" spans="1:32" x14ac:dyDescent="0.25">
      <c r="A213" s="42">
        <v>45759</v>
      </c>
      <c r="B213" s="43">
        <v>0.54374999999999996</v>
      </c>
      <c r="C213" s="43" t="s">
        <v>9</v>
      </c>
      <c r="D213" s="46"/>
      <c r="E213" s="44">
        <v>3</v>
      </c>
      <c r="F213" s="44">
        <v>15</v>
      </c>
      <c r="G213" s="45" t="s">
        <v>148</v>
      </c>
      <c r="H213" s="45"/>
      <c r="I213" s="46"/>
      <c r="J213" s="206" t="s">
        <v>664</v>
      </c>
      <c r="K213" s="44" t="str">
        <f>VLOOKUP(Table13232[[#This Row],[Track]],$C$915:$E$968,2,FALSE)</f>
        <v>Qld</v>
      </c>
      <c r="L213" s="48">
        <v>100</v>
      </c>
      <c r="M213" s="44" t="str">
        <f>IF(Table13232[[#This Row],[Fin]]&lt;&gt;"1st","",Table13232[[#This Row],[Div]]*Table13232[[#This Row],[Lev Bet]])</f>
        <v/>
      </c>
      <c r="N213" s="44">
        <f>IF(Table13232[[#This Row],[Lev Ret]]="",Table13232[[#This Row],[Lev Bet]]*-1,M213-L213)</f>
        <v>-100</v>
      </c>
      <c r="O213" s="205">
        <v>100</v>
      </c>
      <c r="P213" s="205" t="str">
        <f>IF(Table13232[[#This Row],[Fin]]&lt;&gt;"1st","",Table13232[[#This Row],[Div]]*Table13232[[#This Row],[Nat and Combo Bet]])</f>
        <v/>
      </c>
      <c r="Q213" s="205">
        <f>IF(Table13232[[#This Row],[Lev Ret]]="",Table13232[[#This Row],[Nat and Combo Bet]]*-1,P213-O213)</f>
        <v>-100</v>
      </c>
      <c r="R213" s="44">
        <f t="shared" si="9"/>
        <v>1</v>
      </c>
      <c r="S213" s="44">
        <f>IF(AND(R212=2,R213=1),"",IF(R213=2,(O213+O214)/2,IF(Table13232[[#This Row],[Dual Listing]]=1,Table13232[[#This Row],[Nat and Combo Bet]],11)))</f>
        <v>100</v>
      </c>
      <c r="T213" s="44" t="str">
        <f t="shared" si="10"/>
        <v/>
      </c>
      <c r="U213" s="44">
        <f t="shared" si="11"/>
        <v>-100</v>
      </c>
      <c r="V213" s="44" t="str">
        <f>IF(Table13232[[#This Row],[Date]]&lt;$V$4,"","Live")</f>
        <v/>
      </c>
      <c r="W213" s="44" t="str">
        <f>TEXT(Table13232[[#This Row],[Date]],"DDD")</f>
        <v>Sat</v>
      </c>
      <c r="X213" s="44" t="str">
        <f>PROPER(TRIM(Table13232[[#This Row],[Horse]]))</f>
        <v>Shes Got Veuve</v>
      </c>
      <c r="Y213" s="164">
        <f>Table13232[[#This Row],[Time]]</f>
        <v>0.54374999999999996</v>
      </c>
      <c r="Z213" s="164" t="str">
        <f>LEFT(Table13232[[#This Row],[Track]],3)</f>
        <v>Doo</v>
      </c>
      <c r="AA213" s="164" t="str">
        <f>Table13232[[#This Row],[Algo]]&amp;" "&amp;Table13232[[#This Row],[Nat and Combo Bet]]</f>
        <v>Nat 100</v>
      </c>
      <c r="AB213" s="170">
        <f>Table13232[[#This Row],[AM Odds]]</f>
        <v>0</v>
      </c>
      <c r="AC213" s="165">
        <f>Table13232[[#This Row],[Race]]</f>
        <v>3</v>
      </c>
      <c r="AD213" s="165">
        <f>Table13232[[#This Row],[TAB]]</f>
        <v>15</v>
      </c>
      <c r="AE213" s="166" t="str">
        <f>Table13232[[#This Row],[Horse]]</f>
        <v>Shes Got Veuve</v>
      </c>
      <c r="AF213" s="169">
        <f>IF(Table13232[[#This Row],[Dual Listing]]&lt;&gt;1,"",Table13232[[#This Row],[Nat and Combo Bet]])</f>
        <v>100</v>
      </c>
    </row>
    <row r="214" spans="1:32" x14ac:dyDescent="0.25">
      <c r="A214" s="42">
        <v>45759</v>
      </c>
      <c r="B214" s="43">
        <v>0.58680555555555558</v>
      </c>
      <c r="C214" s="43" t="s">
        <v>13</v>
      </c>
      <c r="D214" s="46"/>
      <c r="E214" s="44">
        <v>5</v>
      </c>
      <c r="F214" s="44">
        <v>6</v>
      </c>
      <c r="G214" s="45" t="s">
        <v>149</v>
      </c>
      <c r="H214" s="45"/>
      <c r="I214" s="46"/>
      <c r="J214" s="206" t="s">
        <v>664</v>
      </c>
      <c r="K214" s="44" t="str">
        <f>VLOOKUP(Table13232[[#This Row],[Track]],$C$915:$E$968,2,FALSE)</f>
        <v>NSW</v>
      </c>
      <c r="L214" s="48">
        <v>100</v>
      </c>
      <c r="M214" s="44" t="str">
        <f>IF(Table13232[[#This Row],[Fin]]&lt;&gt;"1st","",Table13232[[#This Row],[Div]]*Table13232[[#This Row],[Lev Bet]])</f>
        <v/>
      </c>
      <c r="N214" s="44">
        <f>IF(Table13232[[#This Row],[Lev Ret]]="",Table13232[[#This Row],[Lev Bet]]*-1,M214-L214)</f>
        <v>-100</v>
      </c>
      <c r="O214" s="205">
        <v>150</v>
      </c>
      <c r="P214" s="205" t="str">
        <f>IF(Table13232[[#This Row],[Fin]]&lt;&gt;"1st","",Table13232[[#This Row],[Div]]*Table13232[[#This Row],[Nat and Combo Bet]])</f>
        <v/>
      </c>
      <c r="Q214" s="205">
        <f>IF(Table13232[[#This Row],[Lev Ret]]="",Table13232[[#This Row],[Nat and Combo Bet]]*-1,P214-O214)</f>
        <v>-150</v>
      </c>
      <c r="R214" s="44">
        <f t="shared" si="9"/>
        <v>1</v>
      </c>
      <c r="S214" s="44">
        <f>IF(AND(R213=2,R214=1),"",IF(R214=2,(O214+O215)/2,IF(Table13232[[#This Row],[Dual Listing]]=1,Table13232[[#This Row],[Nat and Combo Bet]],11)))</f>
        <v>150</v>
      </c>
      <c r="T214" s="44" t="str">
        <f t="shared" si="10"/>
        <v/>
      </c>
      <c r="U214" s="44">
        <f t="shared" si="11"/>
        <v>-150</v>
      </c>
      <c r="V214" s="44" t="str">
        <f>IF(Table13232[[#This Row],[Date]]&lt;$V$4,"","Live")</f>
        <v/>
      </c>
      <c r="W214" s="44" t="str">
        <f>TEXT(Table13232[[#This Row],[Date]],"DDD")</f>
        <v>Sat</v>
      </c>
      <c r="X214" s="44" t="str">
        <f>PROPER(TRIM(Table13232[[#This Row],[Horse]]))</f>
        <v>Big Swinger</v>
      </c>
      <c r="Y214" s="164">
        <f>Table13232[[#This Row],[Time]]</f>
        <v>0.58680555555555558</v>
      </c>
      <c r="Z214" s="164" t="str">
        <f>LEFT(Table13232[[#This Row],[Track]],3)</f>
        <v>Ran</v>
      </c>
      <c r="AA214" s="164" t="str">
        <f>Table13232[[#This Row],[Algo]]&amp;" "&amp;Table13232[[#This Row],[Nat and Combo Bet]]</f>
        <v>Nat 150</v>
      </c>
      <c r="AB214" s="170">
        <f>Table13232[[#This Row],[AM Odds]]</f>
        <v>0</v>
      </c>
      <c r="AC214" s="165">
        <f>Table13232[[#This Row],[Race]]</f>
        <v>5</v>
      </c>
      <c r="AD214" s="165">
        <f>Table13232[[#This Row],[TAB]]</f>
        <v>6</v>
      </c>
      <c r="AE214" s="166" t="str">
        <f>Table13232[[#This Row],[Horse]]</f>
        <v>Big Swinger</v>
      </c>
      <c r="AF214" s="169">
        <f>IF(Table13232[[#This Row],[Dual Listing]]&lt;&gt;1,"",Table13232[[#This Row],[Nat and Combo Bet]])</f>
        <v>150</v>
      </c>
    </row>
    <row r="215" spans="1:32" x14ac:dyDescent="0.25">
      <c r="A215" s="42">
        <v>45759</v>
      </c>
      <c r="B215" s="43">
        <v>0.59722222222222221</v>
      </c>
      <c r="C215" s="43" t="s">
        <v>44</v>
      </c>
      <c r="D215" s="46"/>
      <c r="E215" s="44">
        <v>5</v>
      </c>
      <c r="F215" s="44">
        <v>3</v>
      </c>
      <c r="G215" s="45" t="s">
        <v>398</v>
      </c>
      <c r="H215" s="45" t="s">
        <v>22</v>
      </c>
      <c r="I215" s="46"/>
      <c r="J215" s="206" t="s">
        <v>665</v>
      </c>
      <c r="K215" s="44" t="str">
        <f>VLOOKUP(Table13232[[#This Row],[Track]],$C$915:$E$968,2,FALSE)</f>
        <v>Vic</v>
      </c>
      <c r="L215" s="48">
        <v>100</v>
      </c>
      <c r="M215" s="44" t="str">
        <f>IF(Table13232[[#This Row],[Fin]]&lt;&gt;"1st","",Table13232[[#This Row],[Div]]*Table13232[[#This Row],[Lev Bet]])</f>
        <v/>
      </c>
      <c r="N215" s="44">
        <f>IF(Table13232[[#This Row],[Lev Ret]]="",Table13232[[#This Row],[Lev Bet]]*-1,M215-L215)</f>
        <v>-100</v>
      </c>
      <c r="O215" s="205">
        <v>50</v>
      </c>
      <c r="P215" s="205" t="str">
        <f>IF(Table13232[[#This Row],[Fin]]&lt;&gt;"1st","",Table13232[[#This Row],[Div]]*Table13232[[#This Row],[Nat and Combo Bet]])</f>
        <v/>
      </c>
      <c r="Q215" s="205">
        <f>IF(Table13232[[#This Row],[Lev Ret]]="",Table13232[[#This Row],[Nat and Combo Bet]]*-1,P215-O215)</f>
        <v>-50</v>
      </c>
      <c r="R215" s="44">
        <f t="shared" si="9"/>
        <v>1</v>
      </c>
      <c r="S215" s="44">
        <f>IF(AND(R214=2,R215=1),"",IF(R215=2,(O215+O216)/2,IF(Table13232[[#This Row],[Dual Listing]]=1,Table13232[[#This Row],[Nat and Combo Bet]],11)))</f>
        <v>50</v>
      </c>
      <c r="T215" s="44" t="str">
        <f t="shared" si="10"/>
        <v/>
      </c>
      <c r="U215" s="44">
        <f t="shared" si="11"/>
        <v>-50</v>
      </c>
      <c r="V215" s="44" t="str">
        <f>IF(Table13232[[#This Row],[Date]]&lt;$V$4,"","Live")</f>
        <v/>
      </c>
      <c r="W215" s="44" t="str">
        <f>TEXT(Table13232[[#This Row],[Date]],"DDD")</f>
        <v>Sat</v>
      </c>
      <c r="X215" s="44" t="str">
        <f>PROPER(TRIM(Table13232[[#This Row],[Horse]]))</f>
        <v>Sweethearted</v>
      </c>
      <c r="Y215" s="164">
        <f>Table13232[[#This Row],[Time]]</f>
        <v>0.59722222222222221</v>
      </c>
      <c r="Z215" s="164" t="str">
        <f>LEFT(Table13232[[#This Row],[Track]],3)</f>
        <v>Ben</v>
      </c>
      <c r="AA215" s="164" t="str">
        <f>Table13232[[#This Row],[Algo]]&amp;" "&amp;Table13232[[#This Row],[Nat and Combo Bet]]</f>
        <v>E-C  50</v>
      </c>
      <c r="AB215" s="170">
        <f>Table13232[[#This Row],[AM Odds]]</f>
        <v>0</v>
      </c>
      <c r="AC215" s="165">
        <f>Table13232[[#This Row],[Race]]</f>
        <v>5</v>
      </c>
      <c r="AD215" s="165">
        <f>Table13232[[#This Row],[TAB]]</f>
        <v>3</v>
      </c>
      <c r="AE215" s="166" t="str">
        <f>Table13232[[#This Row],[Horse]]</f>
        <v>Sweethearted</v>
      </c>
      <c r="AF215" s="169">
        <f>IF(Table13232[[#This Row],[Dual Listing]]&lt;&gt;1,"",Table13232[[#This Row],[Nat and Combo Bet]])</f>
        <v>50</v>
      </c>
    </row>
    <row r="216" spans="1:32" x14ac:dyDescent="0.25">
      <c r="A216" s="42">
        <v>45759</v>
      </c>
      <c r="B216" s="43">
        <v>0.61111111111111116</v>
      </c>
      <c r="C216" s="43" t="s">
        <v>13</v>
      </c>
      <c r="D216" s="46"/>
      <c r="E216" s="44">
        <v>6</v>
      </c>
      <c r="F216" s="44">
        <v>2</v>
      </c>
      <c r="G216" s="45" t="s">
        <v>150</v>
      </c>
      <c r="H216" s="45" t="s">
        <v>21</v>
      </c>
      <c r="I216" s="46">
        <v>1.6</v>
      </c>
      <c r="J216" s="206" t="s">
        <v>664</v>
      </c>
      <c r="K216" s="44" t="str">
        <f>VLOOKUP(Table13232[[#This Row],[Track]],$C$915:$E$968,2,FALSE)</f>
        <v>NSW</v>
      </c>
      <c r="L216" s="48">
        <v>100</v>
      </c>
      <c r="M216" s="44">
        <f>IF(Table13232[[#This Row],[Fin]]&lt;&gt;"1st","",Table13232[[#This Row],[Div]]*Table13232[[#This Row],[Lev Bet]])</f>
        <v>160</v>
      </c>
      <c r="N216" s="44">
        <f>IF(Table13232[[#This Row],[Lev Ret]]="",Table13232[[#This Row],[Lev Bet]]*-1,M216-L216)</f>
        <v>60</v>
      </c>
      <c r="O216" s="205">
        <v>150</v>
      </c>
      <c r="P216" s="205">
        <f>IF(Table13232[[#This Row],[Fin]]&lt;&gt;"1st","",Table13232[[#This Row],[Div]]*Table13232[[#This Row],[Nat and Combo Bet]])</f>
        <v>240</v>
      </c>
      <c r="Q216" s="205">
        <f>IF(Table13232[[#This Row],[Lev Ret]]="",Table13232[[#This Row],[Nat and Combo Bet]]*-1,P216-O216)</f>
        <v>90</v>
      </c>
      <c r="R216" s="44">
        <f t="shared" si="9"/>
        <v>1</v>
      </c>
      <c r="S216" s="44">
        <f>IF(AND(R215=2,R216=1),"",IF(R216=2,(O216+O217)/2,IF(Table13232[[#This Row],[Dual Listing]]=1,Table13232[[#This Row],[Nat and Combo Bet]],11)))</f>
        <v>150</v>
      </c>
      <c r="T216" s="44">
        <f t="shared" si="10"/>
        <v>240</v>
      </c>
      <c r="U216" s="44">
        <f t="shared" si="11"/>
        <v>90</v>
      </c>
      <c r="V216" s="44" t="str">
        <f>IF(Table13232[[#This Row],[Date]]&lt;$V$4,"","Live")</f>
        <v/>
      </c>
      <c r="W216" s="44" t="str">
        <f>TEXT(Table13232[[#This Row],[Date]],"DDD")</f>
        <v>Sat</v>
      </c>
      <c r="X216" s="44" t="str">
        <f>PROPER(TRIM(Table13232[[#This Row],[Horse]]))</f>
        <v>Treasurethe Moment</v>
      </c>
      <c r="Y216" s="164">
        <f>Table13232[[#This Row],[Time]]</f>
        <v>0.61111111111111116</v>
      </c>
      <c r="Z216" s="164" t="str">
        <f>LEFT(Table13232[[#This Row],[Track]],3)</f>
        <v>Ran</v>
      </c>
      <c r="AA216" s="164" t="str">
        <f>Table13232[[#This Row],[Algo]]&amp;" "&amp;Table13232[[#This Row],[Nat and Combo Bet]]</f>
        <v>Nat 150</v>
      </c>
      <c r="AB216" s="170">
        <f>Table13232[[#This Row],[AM Odds]]</f>
        <v>0</v>
      </c>
      <c r="AC216" s="165">
        <f>Table13232[[#This Row],[Race]]</f>
        <v>6</v>
      </c>
      <c r="AD216" s="165">
        <f>Table13232[[#This Row],[TAB]]</f>
        <v>2</v>
      </c>
      <c r="AE216" s="166" t="str">
        <f>Table13232[[#This Row],[Horse]]</f>
        <v>Treasurethe Moment</v>
      </c>
      <c r="AF216" s="169">
        <f>IF(Table13232[[#This Row],[Dual Listing]]&lt;&gt;1,"",Table13232[[#This Row],[Nat and Combo Bet]])</f>
        <v>150</v>
      </c>
    </row>
    <row r="217" spans="1:32" x14ac:dyDescent="0.25">
      <c r="A217" s="42">
        <v>45759</v>
      </c>
      <c r="B217" s="43">
        <v>0.62152777777777779</v>
      </c>
      <c r="C217" s="43" t="s">
        <v>44</v>
      </c>
      <c r="D217" s="46"/>
      <c r="E217" s="44">
        <v>6</v>
      </c>
      <c r="F217" s="44">
        <v>7</v>
      </c>
      <c r="G217" s="45" t="s">
        <v>151</v>
      </c>
      <c r="H217" s="45"/>
      <c r="I217" s="46"/>
      <c r="J217" s="206" t="s">
        <v>664</v>
      </c>
      <c r="K217" s="44" t="str">
        <f>VLOOKUP(Table13232[[#This Row],[Track]],$C$915:$E$968,2,FALSE)</f>
        <v>Vic</v>
      </c>
      <c r="L217" s="48">
        <v>100</v>
      </c>
      <c r="M217" s="44" t="str">
        <f>IF(Table13232[[#This Row],[Fin]]&lt;&gt;"1st","",Table13232[[#This Row],[Div]]*Table13232[[#This Row],[Lev Bet]])</f>
        <v/>
      </c>
      <c r="N217" s="44">
        <f>IF(Table13232[[#This Row],[Lev Ret]]="",Table13232[[#This Row],[Lev Bet]]*-1,M217-L217)</f>
        <v>-100</v>
      </c>
      <c r="O217" s="205">
        <v>200</v>
      </c>
      <c r="P217" s="205" t="str">
        <f>IF(Table13232[[#This Row],[Fin]]&lt;&gt;"1st","",Table13232[[#This Row],[Div]]*Table13232[[#This Row],[Nat and Combo Bet]])</f>
        <v/>
      </c>
      <c r="Q217" s="205">
        <f>IF(Table13232[[#This Row],[Lev Ret]]="",Table13232[[#This Row],[Nat and Combo Bet]]*-1,P217-O217)</f>
        <v>-200</v>
      </c>
      <c r="R217" s="44">
        <f t="shared" si="9"/>
        <v>1</v>
      </c>
      <c r="S217" s="44">
        <f>IF(AND(R216=2,R217=1),"",IF(R217=2,(O217+O218)/2,IF(Table13232[[#This Row],[Dual Listing]]=1,Table13232[[#This Row],[Nat and Combo Bet]],11)))</f>
        <v>200</v>
      </c>
      <c r="T217" s="44" t="str">
        <f t="shared" si="10"/>
        <v/>
      </c>
      <c r="U217" s="44">
        <f t="shared" si="11"/>
        <v>-200</v>
      </c>
      <c r="V217" s="44" t="str">
        <f>IF(Table13232[[#This Row],[Date]]&lt;$V$4,"","Live")</f>
        <v/>
      </c>
      <c r="W217" s="44" t="str">
        <f>TEXT(Table13232[[#This Row],[Date]],"DDD")</f>
        <v>Sat</v>
      </c>
      <c r="X217" s="44" t="str">
        <f>PROPER(TRIM(Table13232[[#This Row],[Horse]]))</f>
        <v>Harry Got Styles</v>
      </c>
      <c r="Y217" s="164">
        <f>Table13232[[#This Row],[Time]]</f>
        <v>0.62152777777777779</v>
      </c>
      <c r="Z217" s="164" t="str">
        <f>LEFT(Table13232[[#This Row],[Track]],3)</f>
        <v>Ben</v>
      </c>
      <c r="AA217" s="164" t="str">
        <f>Table13232[[#This Row],[Algo]]&amp;" "&amp;Table13232[[#This Row],[Nat and Combo Bet]]</f>
        <v>Nat 200</v>
      </c>
      <c r="AB217" s="170">
        <f>Table13232[[#This Row],[AM Odds]]</f>
        <v>0</v>
      </c>
      <c r="AC217" s="165">
        <f>Table13232[[#This Row],[Race]]</f>
        <v>6</v>
      </c>
      <c r="AD217" s="165">
        <f>Table13232[[#This Row],[TAB]]</f>
        <v>7</v>
      </c>
      <c r="AE217" s="166" t="str">
        <f>Table13232[[#This Row],[Horse]]</f>
        <v>Harry Got Styles</v>
      </c>
      <c r="AF217" s="169">
        <f>IF(Table13232[[#This Row],[Dual Listing]]&lt;&gt;1,"",Table13232[[#This Row],[Nat and Combo Bet]])</f>
        <v>200</v>
      </c>
    </row>
    <row r="218" spans="1:32" x14ac:dyDescent="0.25">
      <c r="A218" s="42">
        <v>45759</v>
      </c>
      <c r="B218" s="43">
        <v>0.66319444444444442</v>
      </c>
      <c r="C218" s="43" t="s">
        <v>13</v>
      </c>
      <c r="D218" s="46"/>
      <c r="E218" s="44">
        <v>8</v>
      </c>
      <c r="F218" s="44">
        <v>12</v>
      </c>
      <c r="G218" s="45" t="s">
        <v>128</v>
      </c>
      <c r="H218" s="45" t="s">
        <v>21</v>
      </c>
      <c r="I218" s="46">
        <v>2.1</v>
      </c>
      <c r="J218" s="206" t="s">
        <v>664</v>
      </c>
      <c r="K218" s="44" t="str">
        <f>VLOOKUP(Table13232[[#This Row],[Track]],$C$915:$E$968,2,FALSE)</f>
        <v>NSW</v>
      </c>
      <c r="L218" s="48">
        <v>100</v>
      </c>
      <c r="M218" s="44">
        <f>IF(Table13232[[#This Row],[Fin]]&lt;&gt;"1st","",Table13232[[#This Row],[Div]]*Table13232[[#This Row],[Lev Bet]])</f>
        <v>210</v>
      </c>
      <c r="N218" s="44">
        <f>IF(Table13232[[#This Row],[Lev Ret]]="",Table13232[[#This Row],[Lev Bet]]*-1,M218-L218)</f>
        <v>110</v>
      </c>
      <c r="O218" s="205">
        <v>150</v>
      </c>
      <c r="P218" s="205">
        <f>IF(Table13232[[#This Row],[Fin]]&lt;&gt;"1st","",Table13232[[#This Row],[Div]]*Table13232[[#This Row],[Nat and Combo Bet]])</f>
        <v>315</v>
      </c>
      <c r="Q218" s="205">
        <f>IF(Table13232[[#This Row],[Lev Ret]]="",Table13232[[#This Row],[Nat and Combo Bet]]*-1,P218-O218)</f>
        <v>165</v>
      </c>
      <c r="R218" s="44">
        <f t="shared" si="9"/>
        <v>1</v>
      </c>
      <c r="S218" s="44">
        <f>IF(AND(R217=2,R218=1),"",IF(R218=2,(O218+O219)/2,IF(Table13232[[#This Row],[Dual Listing]]=1,Table13232[[#This Row],[Nat and Combo Bet]],11)))</f>
        <v>150</v>
      </c>
      <c r="T218" s="44">
        <f t="shared" si="10"/>
        <v>315</v>
      </c>
      <c r="U218" s="44">
        <f t="shared" si="11"/>
        <v>165</v>
      </c>
      <c r="V218" s="44" t="str">
        <f>IF(Table13232[[#This Row],[Date]]&lt;$V$4,"","Live")</f>
        <v/>
      </c>
      <c r="W218" s="44" t="str">
        <f>TEXT(Table13232[[#This Row],[Date]],"DDD")</f>
        <v>Sat</v>
      </c>
      <c r="X218" s="44" t="str">
        <f>PROPER(TRIM(Table13232[[#This Row],[Horse]]))</f>
        <v>Via Sistina</v>
      </c>
      <c r="Y218" s="164">
        <f>Table13232[[#This Row],[Time]]</f>
        <v>0.66319444444444442</v>
      </c>
      <c r="Z218" s="164" t="str">
        <f>LEFT(Table13232[[#This Row],[Track]],3)</f>
        <v>Ran</v>
      </c>
      <c r="AA218" s="164" t="str">
        <f>Table13232[[#This Row],[Algo]]&amp;" "&amp;Table13232[[#This Row],[Nat and Combo Bet]]</f>
        <v>Nat 150</v>
      </c>
      <c r="AB218" s="170">
        <f>Table13232[[#This Row],[AM Odds]]</f>
        <v>0</v>
      </c>
      <c r="AC218" s="165">
        <f>Table13232[[#This Row],[Race]]</f>
        <v>8</v>
      </c>
      <c r="AD218" s="165">
        <f>Table13232[[#This Row],[TAB]]</f>
        <v>12</v>
      </c>
      <c r="AE218" s="166" t="str">
        <f>Table13232[[#This Row],[Horse]]</f>
        <v>Via Sistina</v>
      </c>
      <c r="AF218" s="169">
        <f>IF(Table13232[[#This Row],[Dual Listing]]&lt;&gt;1,"",Table13232[[#This Row],[Nat and Combo Bet]])</f>
        <v>150</v>
      </c>
    </row>
    <row r="219" spans="1:32" x14ac:dyDescent="0.25">
      <c r="A219" s="42">
        <v>45759</v>
      </c>
      <c r="B219" s="43">
        <v>0.71527777777777779</v>
      </c>
      <c r="C219" s="43" t="s">
        <v>13</v>
      </c>
      <c r="D219" s="46"/>
      <c r="E219" s="44">
        <v>10</v>
      </c>
      <c r="F219" s="44">
        <v>3</v>
      </c>
      <c r="G219" s="45" t="s">
        <v>399</v>
      </c>
      <c r="H219" s="45"/>
      <c r="I219" s="46"/>
      <c r="J219" s="206" t="s">
        <v>665</v>
      </c>
      <c r="K219" s="44" t="str">
        <f>VLOOKUP(Table13232[[#This Row],[Track]],$C$915:$E$968,2,FALSE)</f>
        <v>NSW</v>
      </c>
      <c r="L219" s="48">
        <v>100</v>
      </c>
      <c r="M219" s="44" t="str">
        <f>IF(Table13232[[#This Row],[Fin]]&lt;&gt;"1st","",Table13232[[#This Row],[Div]]*Table13232[[#This Row],[Lev Bet]])</f>
        <v/>
      </c>
      <c r="N219" s="44">
        <f>IF(Table13232[[#This Row],[Lev Ret]]="",Table13232[[#This Row],[Lev Bet]]*-1,M219-L219)</f>
        <v>-100</v>
      </c>
      <c r="O219" s="205">
        <v>150</v>
      </c>
      <c r="P219" s="205" t="str">
        <f>IF(Table13232[[#This Row],[Fin]]&lt;&gt;"1st","",Table13232[[#This Row],[Div]]*Table13232[[#This Row],[Nat and Combo Bet]])</f>
        <v/>
      </c>
      <c r="Q219" s="205">
        <f>IF(Table13232[[#This Row],[Lev Ret]]="",Table13232[[#This Row],[Nat and Combo Bet]]*-1,P219-O219)</f>
        <v>-150</v>
      </c>
      <c r="R219" s="44">
        <f t="shared" si="9"/>
        <v>1</v>
      </c>
      <c r="S219" s="44">
        <f>IF(AND(R218=2,R219=1),"",IF(R219=2,(O219+O220)/2,IF(Table13232[[#This Row],[Dual Listing]]=1,Table13232[[#This Row],[Nat and Combo Bet]],11)))</f>
        <v>150</v>
      </c>
      <c r="T219" s="44" t="str">
        <f t="shared" si="10"/>
        <v/>
      </c>
      <c r="U219" s="44">
        <f t="shared" si="11"/>
        <v>-150</v>
      </c>
      <c r="V219" s="44" t="str">
        <f>IF(Table13232[[#This Row],[Date]]&lt;$V$4,"","Live")</f>
        <v/>
      </c>
      <c r="W219" s="44" t="str">
        <f>TEXT(Table13232[[#This Row],[Date]],"DDD")</f>
        <v>Sat</v>
      </c>
      <c r="X219" s="44" t="str">
        <f>PROPER(TRIM(Table13232[[#This Row],[Horse]]))</f>
        <v>Olentia</v>
      </c>
      <c r="Y219" s="164">
        <f>Table13232[[#This Row],[Time]]</f>
        <v>0.71527777777777779</v>
      </c>
      <c r="Z219" s="164" t="str">
        <f>LEFT(Table13232[[#This Row],[Track]],3)</f>
        <v>Ran</v>
      </c>
      <c r="AA219" s="164" t="str">
        <f>Table13232[[#This Row],[Algo]]&amp;" "&amp;Table13232[[#This Row],[Nat and Combo Bet]]</f>
        <v>E-C  150</v>
      </c>
      <c r="AB219" s="170">
        <f>Table13232[[#This Row],[AM Odds]]</f>
        <v>0</v>
      </c>
      <c r="AC219" s="165">
        <f>Table13232[[#This Row],[Race]]</f>
        <v>10</v>
      </c>
      <c r="AD219" s="165">
        <f>Table13232[[#This Row],[TAB]]</f>
        <v>3</v>
      </c>
      <c r="AE219" s="166" t="str">
        <f>Table13232[[#This Row],[Horse]]</f>
        <v>Olentia</v>
      </c>
      <c r="AF219" s="169">
        <f>IF(Table13232[[#This Row],[Dual Listing]]&lt;&gt;1,"",Table13232[[#This Row],[Nat and Combo Bet]])</f>
        <v>150</v>
      </c>
    </row>
    <row r="220" spans="1:32" x14ac:dyDescent="0.25">
      <c r="A220" s="42">
        <v>45759</v>
      </c>
      <c r="B220" s="43">
        <v>0.72569444444444442</v>
      </c>
      <c r="C220" s="43" t="s">
        <v>44</v>
      </c>
      <c r="D220" s="46"/>
      <c r="E220" s="44">
        <v>10</v>
      </c>
      <c r="F220" s="44">
        <v>12</v>
      </c>
      <c r="G220" s="45" t="s">
        <v>400</v>
      </c>
      <c r="H220" s="45" t="s">
        <v>22</v>
      </c>
      <c r="I220" s="46"/>
      <c r="J220" s="206" t="s">
        <v>665</v>
      </c>
      <c r="K220" s="44" t="str">
        <f>VLOOKUP(Table13232[[#This Row],[Track]],$C$915:$E$968,2,FALSE)</f>
        <v>Vic</v>
      </c>
      <c r="L220" s="48">
        <v>100</v>
      </c>
      <c r="M220" s="44" t="str">
        <f>IF(Table13232[[#This Row],[Fin]]&lt;&gt;"1st","",Table13232[[#This Row],[Div]]*Table13232[[#This Row],[Lev Bet]])</f>
        <v/>
      </c>
      <c r="N220" s="44">
        <f>IF(Table13232[[#This Row],[Lev Ret]]="",Table13232[[#This Row],[Lev Bet]]*-1,M220-L220)</f>
        <v>-100</v>
      </c>
      <c r="O220" s="205">
        <v>100</v>
      </c>
      <c r="P220" s="205" t="str">
        <f>IF(Table13232[[#This Row],[Fin]]&lt;&gt;"1st","",Table13232[[#This Row],[Div]]*Table13232[[#This Row],[Nat and Combo Bet]])</f>
        <v/>
      </c>
      <c r="Q220" s="205">
        <f>IF(Table13232[[#This Row],[Lev Ret]]="",Table13232[[#This Row],[Nat and Combo Bet]]*-1,P220-O220)</f>
        <v>-100</v>
      </c>
      <c r="R220" s="44">
        <f t="shared" si="9"/>
        <v>1</v>
      </c>
      <c r="S220" s="44">
        <f>IF(AND(R219=2,R220=1),"",IF(R220=2,(O220+O221)/2,IF(Table13232[[#This Row],[Dual Listing]]=1,Table13232[[#This Row],[Nat and Combo Bet]],11)))</f>
        <v>100</v>
      </c>
      <c r="T220" s="44" t="str">
        <f t="shared" si="10"/>
        <v/>
      </c>
      <c r="U220" s="44">
        <f t="shared" si="11"/>
        <v>-100</v>
      </c>
      <c r="V220" s="44" t="str">
        <f>IF(Table13232[[#This Row],[Date]]&lt;$V$4,"","Live")</f>
        <v/>
      </c>
      <c r="W220" s="44" t="str">
        <f>TEXT(Table13232[[#This Row],[Date]],"DDD")</f>
        <v>Sat</v>
      </c>
      <c r="X220" s="44" t="str">
        <f>PROPER(TRIM(Table13232[[#This Row],[Horse]]))</f>
        <v>Pivot City</v>
      </c>
      <c r="Y220" s="164">
        <f>Table13232[[#This Row],[Time]]</f>
        <v>0.72569444444444442</v>
      </c>
      <c r="Z220" s="164" t="str">
        <f>LEFT(Table13232[[#This Row],[Track]],3)</f>
        <v>Ben</v>
      </c>
      <c r="AA220" s="164" t="str">
        <f>Table13232[[#This Row],[Algo]]&amp;" "&amp;Table13232[[#This Row],[Nat and Combo Bet]]</f>
        <v>E-C  100</v>
      </c>
      <c r="AB220" s="170">
        <f>Table13232[[#This Row],[AM Odds]]</f>
        <v>0</v>
      </c>
      <c r="AC220" s="165">
        <f>Table13232[[#This Row],[Race]]</f>
        <v>10</v>
      </c>
      <c r="AD220" s="165">
        <f>Table13232[[#This Row],[TAB]]</f>
        <v>12</v>
      </c>
      <c r="AE220" s="166" t="str">
        <f>Table13232[[#This Row],[Horse]]</f>
        <v>Pivot City</v>
      </c>
      <c r="AF220" s="169">
        <f>IF(Table13232[[#This Row],[Dual Listing]]&lt;&gt;1,"",Table13232[[#This Row],[Nat and Combo Bet]])</f>
        <v>100</v>
      </c>
    </row>
    <row r="221" spans="1:32" x14ac:dyDescent="0.25">
      <c r="A221" s="42">
        <v>45766</v>
      </c>
      <c r="B221" s="43">
        <v>0.47569444444444442</v>
      </c>
      <c r="C221" s="43" t="s">
        <v>13</v>
      </c>
      <c r="D221" s="46"/>
      <c r="E221" s="44">
        <v>1</v>
      </c>
      <c r="F221" s="44">
        <v>12</v>
      </c>
      <c r="G221" s="45" t="s">
        <v>401</v>
      </c>
      <c r="H221" s="45"/>
      <c r="I221" s="46"/>
      <c r="J221" s="206" t="s">
        <v>665</v>
      </c>
      <c r="K221" s="44" t="str">
        <f>VLOOKUP(Table13232[[#This Row],[Track]],$C$915:$E$968,2,FALSE)</f>
        <v>NSW</v>
      </c>
      <c r="L221" s="48">
        <v>100</v>
      </c>
      <c r="M221" s="44" t="str">
        <f>IF(Table13232[[#This Row],[Fin]]&lt;&gt;"1st","",Table13232[[#This Row],[Div]]*Table13232[[#This Row],[Lev Bet]])</f>
        <v/>
      </c>
      <c r="N221" s="44">
        <f>IF(Table13232[[#This Row],[Lev Ret]]="",Table13232[[#This Row],[Lev Bet]]*-1,M221-L221)</f>
        <v>-100</v>
      </c>
      <c r="O221" s="205">
        <v>150</v>
      </c>
      <c r="P221" s="205" t="str">
        <f>IF(Table13232[[#This Row],[Fin]]&lt;&gt;"1st","",Table13232[[#This Row],[Div]]*Table13232[[#This Row],[Nat and Combo Bet]])</f>
        <v/>
      </c>
      <c r="Q221" s="205">
        <f>IF(Table13232[[#This Row],[Lev Ret]]="",Table13232[[#This Row],[Nat and Combo Bet]]*-1,P221-O221)</f>
        <v>-150</v>
      </c>
      <c r="R221" s="44">
        <f t="shared" si="9"/>
        <v>1</v>
      </c>
      <c r="S221" s="44">
        <f>IF(AND(R220=2,R221=1),"",IF(R221=2,(O221+O222)/2,IF(Table13232[[#This Row],[Dual Listing]]=1,Table13232[[#This Row],[Nat and Combo Bet]],11)))</f>
        <v>150</v>
      </c>
      <c r="T221" s="44" t="str">
        <f t="shared" si="10"/>
        <v/>
      </c>
      <c r="U221" s="44">
        <f t="shared" si="11"/>
        <v>-150</v>
      </c>
      <c r="V221" s="44" t="str">
        <f>IF(Table13232[[#This Row],[Date]]&lt;$V$4,"","Live")</f>
        <v/>
      </c>
      <c r="W221" s="44" t="str">
        <f>TEXT(Table13232[[#This Row],[Date]],"DDD")</f>
        <v>Sat</v>
      </c>
      <c r="X221" s="44" t="str">
        <f>PROPER(TRIM(Table13232[[#This Row],[Horse]]))</f>
        <v>Starboard</v>
      </c>
      <c r="Y221" s="164">
        <f>Table13232[[#This Row],[Time]]</f>
        <v>0.47569444444444442</v>
      </c>
      <c r="Z221" s="164" t="str">
        <f>LEFT(Table13232[[#This Row],[Track]],3)</f>
        <v>Ran</v>
      </c>
      <c r="AA221" s="164" t="str">
        <f>Table13232[[#This Row],[Algo]]&amp;" "&amp;Table13232[[#This Row],[Nat and Combo Bet]]</f>
        <v>E-C  150</v>
      </c>
      <c r="AB221" s="170">
        <f>Table13232[[#This Row],[AM Odds]]</f>
        <v>0</v>
      </c>
      <c r="AC221" s="165">
        <f>Table13232[[#This Row],[Race]]</f>
        <v>1</v>
      </c>
      <c r="AD221" s="165">
        <f>Table13232[[#This Row],[TAB]]</f>
        <v>12</v>
      </c>
      <c r="AE221" s="166" t="str">
        <f>Table13232[[#This Row],[Horse]]</f>
        <v>Starboard</v>
      </c>
      <c r="AF221" s="169">
        <f>IF(Table13232[[#This Row],[Dual Listing]]&lt;&gt;1,"",Table13232[[#This Row],[Nat and Combo Bet]])</f>
        <v>150</v>
      </c>
    </row>
    <row r="222" spans="1:32" x14ac:dyDescent="0.25">
      <c r="A222" s="42">
        <v>45766</v>
      </c>
      <c r="B222" s="43">
        <v>0.48125000000000001</v>
      </c>
      <c r="C222" s="43" t="s">
        <v>12</v>
      </c>
      <c r="D222" s="46"/>
      <c r="E222" s="44">
        <v>2</v>
      </c>
      <c r="F222" s="44">
        <v>8</v>
      </c>
      <c r="G222" s="45" t="s">
        <v>152</v>
      </c>
      <c r="H222" s="45"/>
      <c r="I222" s="46"/>
      <c r="J222" s="206" t="s">
        <v>664</v>
      </c>
      <c r="K222" s="44" t="str">
        <f>VLOOKUP(Table13232[[#This Row],[Track]],$C$915:$E$968,2,FALSE)</f>
        <v>Qld</v>
      </c>
      <c r="L222" s="48">
        <v>100</v>
      </c>
      <c r="M222" s="44" t="str">
        <f>IF(Table13232[[#This Row],[Fin]]&lt;&gt;"1st","",Table13232[[#This Row],[Div]]*Table13232[[#This Row],[Lev Bet]])</f>
        <v/>
      </c>
      <c r="N222" s="44">
        <f>IF(Table13232[[#This Row],[Lev Ret]]="",Table13232[[#This Row],[Lev Bet]]*-1,M222-L222)</f>
        <v>-100</v>
      </c>
      <c r="O222" s="205">
        <v>100</v>
      </c>
      <c r="P222" s="205" t="str">
        <f>IF(Table13232[[#This Row],[Fin]]&lt;&gt;"1st","",Table13232[[#This Row],[Div]]*Table13232[[#This Row],[Nat and Combo Bet]])</f>
        <v/>
      </c>
      <c r="Q222" s="205">
        <f>IF(Table13232[[#This Row],[Lev Ret]]="",Table13232[[#This Row],[Nat and Combo Bet]]*-1,P222-O222)</f>
        <v>-100</v>
      </c>
      <c r="R222" s="44">
        <f t="shared" si="9"/>
        <v>1</v>
      </c>
      <c r="S222" s="44">
        <f>IF(AND(R221=2,R222=1),"",IF(R222=2,(O222+O223)/2,IF(Table13232[[#This Row],[Dual Listing]]=1,Table13232[[#This Row],[Nat and Combo Bet]],11)))</f>
        <v>100</v>
      </c>
      <c r="T222" s="44" t="str">
        <f t="shared" si="10"/>
        <v/>
      </c>
      <c r="U222" s="44">
        <f t="shared" si="11"/>
        <v>-100</v>
      </c>
      <c r="V222" s="44" t="str">
        <f>IF(Table13232[[#This Row],[Date]]&lt;$V$4,"","Live")</f>
        <v/>
      </c>
      <c r="W222" s="44" t="str">
        <f>TEXT(Table13232[[#This Row],[Date]],"DDD")</f>
        <v>Sat</v>
      </c>
      <c r="X222" s="44" t="str">
        <f>PROPER(TRIM(Table13232[[#This Row],[Horse]]))</f>
        <v>The Right Way</v>
      </c>
      <c r="Y222" s="164">
        <f>Table13232[[#This Row],[Time]]</f>
        <v>0.48125000000000001</v>
      </c>
      <c r="Z222" s="164" t="str">
        <f>LEFT(Table13232[[#This Row],[Track]],3)</f>
        <v>Eag</v>
      </c>
      <c r="AA222" s="164" t="str">
        <f>Table13232[[#This Row],[Algo]]&amp;" "&amp;Table13232[[#This Row],[Nat and Combo Bet]]</f>
        <v>Nat 100</v>
      </c>
      <c r="AB222" s="170">
        <f>Table13232[[#This Row],[AM Odds]]</f>
        <v>0</v>
      </c>
      <c r="AC222" s="165">
        <f>Table13232[[#This Row],[Race]]</f>
        <v>2</v>
      </c>
      <c r="AD222" s="165">
        <f>Table13232[[#This Row],[TAB]]</f>
        <v>8</v>
      </c>
      <c r="AE222" s="166" t="str">
        <f>Table13232[[#This Row],[Horse]]</f>
        <v>The Right Way</v>
      </c>
      <c r="AF222" s="169">
        <f>IF(Table13232[[#This Row],[Dual Listing]]&lt;&gt;1,"",Table13232[[#This Row],[Nat and Combo Bet]])</f>
        <v>100</v>
      </c>
    </row>
    <row r="223" spans="1:32" x14ac:dyDescent="0.25">
      <c r="A223" s="42">
        <v>45766</v>
      </c>
      <c r="B223" s="43">
        <v>0.50555555555555554</v>
      </c>
      <c r="C223" s="43" t="s">
        <v>12</v>
      </c>
      <c r="D223" s="46"/>
      <c r="E223" s="44">
        <v>3</v>
      </c>
      <c r="F223" s="44">
        <v>10</v>
      </c>
      <c r="G223" s="45" t="s">
        <v>68</v>
      </c>
      <c r="H223" s="45"/>
      <c r="I223" s="46"/>
      <c r="J223" s="206" t="s">
        <v>664</v>
      </c>
      <c r="K223" s="44" t="str">
        <f>VLOOKUP(Table13232[[#This Row],[Track]],$C$915:$E$968,2,FALSE)</f>
        <v>Qld</v>
      </c>
      <c r="L223" s="48">
        <v>100</v>
      </c>
      <c r="M223" s="44" t="str">
        <f>IF(Table13232[[#This Row],[Fin]]&lt;&gt;"1st","",Table13232[[#This Row],[Div]]*Table13232[[#This Row],[Lev Bet]])</f>
        <v/>
      </c>
      <c r="N223" s="44">
        <f>IF(Table13232[[#This Row],[Lev Ret]]="",Table13232[[#This Row],[Lev Bet]]*-1,M223-L223)</f>
        <v>-100</v>
      </c>
      <c r="O223" s="205">
        <v>100</v>
      </c>
      <c r="P223" s="205" t="str">
        <f>IF(Table13232[[#This Row],[Fin]]&lt;&gt;"1st","",Table13232[[#This Row],[Div]]*Table13232[[#This Row],[Nat and Combo Bet]])</f>
        <v/>
      </c>
      <c r="Q223" s="205">
        <f>IF(Table13232[[#This Row],[Lev Ret]]="",Table13232[[#This Row],[Nat and Combo Bet]]*-1,P223-O223)</f>
        <v>-100</v>
      </c>
      <c r="R223" s="44">
        <f t="shared" si="9"/>
        <v>1</v>
      </c>
      <c r="S223" s="44">
        <f>IF(AND(R222=2,R223=1),"",IF(R223=2,(O223+O224)/2,IF(Table13232[[#This Row],[Dual Listing]]=1,Table13232[[#This Row],[Nat and Combo Bet]],11)))</f>
        <v>100</v>
      </c>
      <c r="T223" s="44" t="str">
        <f t="shared" si="10"/>
        <v/>
      </c>
      <c r="U223" s="44">
        <f t="shared" si="11"/>
        <v>-100</v>
      </c>
      <c r="V223" s="44" t="str">
        <f>IF(Table13232[[#This Row],[Date]]&lt;$V$4,"","Live")</f>
        <v/>
      </c>
      <c r="W223" s="44" t="str">
        <f>TEXT(Table13232[[#This Row],[Date]],"DDD")</f>
        <v>Sat</v>
      </c>
      <c r="X223" s="44" t="str">
        <f>PROPER(TRIM(Table13232[[#This Row],[Horse]]))</f>
        <v>Arisphere</v>
      </c>
      <c r="Y223" s="164">
        <f>Table13232[[#This Row],[Time]]</f>
        <v>0.50555555555555554</v>
      </c>
      <c r="Z223" s="164" t="str">
        <f>LEFT(Table13232[[#This Row],[Track]],3)</f>
        <v>Eag</v>
      </c>
      <c r="AA223" s="164" t="str">
        <f>Table13232[[#This Row],[Algo]]&amp;" "&amp;Table13232[[#This Row],[Nat and Combo Bet]]</f>
        <v>Nat 100</v>
      </c>
      <c r="AB223" s="170">
        <f>Table13232[[#This Row],[AM Odds]]</f>
        <v>0</v>
      </c>
      <c r="AC223" s="165">
        <f>Table13232[[#This Row],[Race]]</f>
        <v>3</v>
      </c>
      <c r="AD223" s="165">
        <f>Table13232[[#This Row],[TAB]]</f>
        <v>10</v>
      </c>
      <c r="AE223" s="166" t="str">
        <f>Table13232[[#This Row],[Horse]]</f>
        <v>Arisphere</v>
      </c>
      <c r="AF223" s="169">
        <f>IF(Table13232[[#This Row],[Dual Listing]]&lt;&gt;1,"",Table13232[[#This Row],[Nat and Combo Bet]])</f>
        <v>100</v>
      </c>
    </row>
    <row r="224" spans="1:32" x14ac:dyDescent="0.25">
      <c r="A224" s="42">
        <v>45766</v>
      </c>
      <c r="B224" s="43">
        <v>0.53819444444444442</v>
      </c>
      <c r="C224" s="43" t="s">
        <v>24</v>
      </c>
      <c r="D224" s="46"/>
      <c r="E224" s="44">
        <v>3</v>
      </c>
      <c r="F224" s="44">
        <v>8</v>
      </c>
      <c r="G224" s="45" t="s">
        <v>402</v>
      </c>
      <c r="H224" s="45" t="s">
        <v>22</v>
      </c>
      <c r="I224" s="46"/>
      <c r="J224" s="206" t="s">
        <v>665</v>
      </c>
      <c r="K224" s="44" t="str">
        <f>VLOOKUP(Table13232[[#This Row],[Track]],$C$915:$E$968,2,FALSE)</f>
        <v>Vic</v>
      </c>
      <c r="L224" s="48">
        <v>100</v>
      </c>
      <c r="M224" s="44" t="str">
        <f>IF(Table13232[[#This Row],[Fin]]&lt;&gt;"1st","",Table13232[[#This Row],[Div]]*Table13232[[#This Row],[Lev Bet]])</f>
        <v/>
      </c>
      <c r="N224" s="44">
        <f>IF(Table13232[[#This Row],[Lev Ret]]="",Table13232[[#This Row],[Lev Bet]]*-1,M224-L224)</f>
        <v>-100</v>
      </c>
      <c r="O224" s="205">
        <v>150</v>
      </c>
      <c r="P224" s="205" t="str">
        <f>IF(Table13232[[#This Row],[Fin]]&lt;&gt;"1st","",Table13232[[#This Row],[Div]]*Table13232[[#This Row],[Nat and Combo Bet]])</f>
        <v/>
      </c>
      <c r="Q224" s="205">
        <f>IF(Table13232[[#This Row],[Lev Ret]]="",Table13232[[#This Row],[Nat and Combo Bet]]*-1,P224-O224)</f>
        <v>-150</v>
      </c>
      <c r="R224" s="44">
        <f t="shared" si="9"/>
        <v>1</v>
      </c>
      <c r="S224" s="44">
        <f>IF(AND(R223=2,R224=1),"",IF(R224=2,(O224+O225)/2,IF(Table13232[[#This Row],[Dual Listing]]=1,Table13232[[#This Row],[Nat and Combo Bet]],11)))</f>
        <v>150</v>
      </c>
      <c r="T224" s="44" t="str">
        <f t="shared" si="10"/>
        <v/>
      </c>
      <c r="U224" s="44">
        <f t="shared" si="11"/>
        <v>-150</v>
      </c>
      <c r="V224" s="44" t="str">
        <f>IF(Table13232[[#This Row],[Date]]&lt;$V$4,"","Live")</f>
        <v/>
      </c>
      <c r="W224" s="44" t="str">
        <f>TEXT(Table13232[[#This Row],[Date]],"DDD")</f>
        <v>Sat</v>
      </c>
      <c r="X224" s="44" t="str">
        <f>PROPER(TRIM(Table13232[[#This Row],[Horse]]))</f>
        <v>Fiasco Tess</v>
      </c>
      <c r="Y224" s="164">
        <f>Table13232[[#This Row],[Time]]</f>
        <v>0.53819444444444442</v>
      </c>
      <c r="Z224" s="164" t="str">
        <f>LEFT(Table13232[[#This Row],[Track]],3)</f>
        <v>Mor</v>
      </c>
      <c r="AA224" s="164" t="str">
        <f>Table13232[[#This Row],[Algo]]&amp;" "&amp;Table13232[[#This Row],[Nat and Combo Bet]]</f>
        <v>E-C  150</v>
      </c>
      <c r="AB224" s="170">
        <f>Table13232[[#This Row],[AM Odds]]</f>
        <v>0</v>
      </c>
      <c r="AC224" s="165">
        <f>Table13232[[#This Row],[Race]]</f>
        <v>3</v>
      </c>
      <c r="AD224" s="165">
        <f>Table13232[[#This Row],[TAB]]</f>
        <v>8</v>
      </c>
      <c r="AE224" s="166" t="str">
        <f>Table13232[[#This Row],[Horse]]</f>
        <v>Fiasco Tess</v>
      </c>
      <c r="AF224" s="169">
        <f>IF(Table13232[[#This Row],[Dual Listing]]&lt;&gt;1,"",Table13232[[#This Row],[Nat and Combo Bet]])</f>
        <v>150</v>
      </c>
    </row>
    <row r="225" spans="1:32" x14ac:dyDescent="0.25">
      <c r="A225" s="42">
        <v>45766</v>
      </c>
      <c r="B225" s="43">
        <v>0.53819444444444442</v>
      </c>
      <c r="C225" s="43" t="s">
        <v>24</v>
      </c>
      <c r="D225" s="46"/>
      <c r="E225" s="44">
        <v>3</v>
      </c>
      <c r="F225" s="44">
        <v>2</v>
      </c>
      <c r="G225" s="45" t="s">
        <v>388</v>
      </c>
      <c r="H225" s="45" t="s">
        <v>21</v>
      </c>
      <c r="I225" s="46">
        <v>2.35</v>
      </c>
      <c r="J225" s="206" t="s">
        <v>665</v>
      </c>
      <c r="K225" s="44" t="str">
        <f>VLOOKUP(Table13232[[#This Row],[Track]],$C$915:$E$968,2,FALSE)</f>
        <v>Vic</v>
      </c>
      <c r="L225" s="48">
        <v>100</v>
      </c>
      <c r="M225" s="44">
        <f>IF(Table13232[[#This Row],[Fin]]&lt;&gt;"1st","",Table13232[[#This Row],[Div]]*Table13232[[#This Row],[Lev Bet]])</f>
        <v>235</v>
      </c>
      <c r="N225" s="44">
        <f>IF(Table13232[[#This Row],[Lev Ret]]="",Table13232[[#This Row],[Lev Bet]]*-1,M225-L225)</f>
        <v>135</v>
      </c>
      <c r="O225" s="205">
        <v>120</v>
      </c>
      <c r="P225" s="205">
        <f>IF(Table13232[[#This Row],[Fin]]&lt;&gt;"1st","",Table13232[[#This Row],[Div]]*Table13232[[#This Row],[Nat and Combo Bet]])</f>
        <v>282</v>
      </c>
      <c r="Q225" s="205">
        <f>IF(Table13232[[#This Row],[Lev Ret]]="",Table13232[[#This Row],[Nat and Combo Bet]]*-1,P225-O225)</f>
        <v>162</v>
      </c>
      <c r="R225" s="44">
        <f t="shared" si="9"/>
        <v>1</v>
      </c>
      <c r="S225" s="44">
        <f>IF(AND(R224=2,R225=1),"",IF(R225=2,(O225+O226)/2,IF(Table13232[[#This Row],[Dual Listing]]=1,Table13232[[#This Row],[Nat and Combo Bet]],11)))</f>
        <v>120</v>
      </c>
      <c r="T225" s="44">
        <f t="shared" si="10"/>
        <v>282</v>
      </c>
      <c r="U225" s="44">
        <f t="shared" si="11"/>
        <v>162</v>
      </c>
      <c r="V225" s="44" t="str">
        <f>IF(Table13232[[#This Row],[Date]]&lt;$V$4,"","Live")</f>
        <v/>
      </c>
      <c r="W225" s="44" t="str">
        <f>TEXT(Table13232[[#This Row],[Date]],"DDD")</f>
        <v>Sat</v>
      </c>
      <c r="X225" s="44" t="str">
        <f>PROPER(TRIM(Table13232[[#This Row],[Horse]]))</f>
        <v>Verdad</v>
      </c>
      <c r="Y225" s="164">
        <f>Table13232[[#This Row],[Time]]</f>
        <v>0.53819444444444442</v>
      </c>
      <c r="Z225" s="164" t="str">
        <f>LEFT(Table13232[[#This Row],[Track]],3)</f>
        <v>Mor</v>
      </c>
      <c r="AA225" s="164" t="str">
        <f>Table13232[[#This Row],[Algo]]&amp;" "&amp;Table13232[[#This Row],[Nat and Combo Bet]]</f>
        <v>E-C  120</v>
      </c>
      <c r="AB225" s="170">
        <f>Table13232[[#This Row],[AM Odds]]</f>
        <v>0</v>
      </c>
      <c r="AC225" s="165">
        <f>Table13232[[#This Row],[Race]]</f>
        <v>3</v>
      </c>
      <c r="AD225" s="165">
        <f>Table13232[[#This Row],[TAB]]</f>
        <v>2</v>
      </c>
      <c r="AE225" s="166" t="str">
        <f>Table13232[[#This Row],[Horse]]</f>
        <v>Verdad</v>
      </c>
      <c r="AF225" s="169">
        <f>IF(Table13232[[#This Row],[Dual Listing]]&lt;&gt;1,"",Table13232[[#This Row],[Nat and Combo Bet]])</f>
        <v>120</v>
      </c>
    </row>
    <row r="226" spans="1:32" x14ac:dyDescent="0.25">
      <c r="A226" s="42">
        <v>45766</v>
      </c>
      <c r="B226" s="43">
        <v>0.5625</v>
      </c>
      <c r="C226" s="43" t="s">
        <v>24</v>
      </c>
      <c r="D226" s="46"/>
      <c r="E226" s="44">
        <v>4</v>
      </c>
      <c r="F226" s="44">
        <v>3</v>
      </c>
      <c r="G226" s="45" t="s">
        <v>403</v>
      </c>
      <c r="H226" s="45" t="s">
        <v>23</v>
      </c>
      <c r="I226" s="46"/>
      <c r="J226" s="206" t="s">
        <v>665</v>
      </c>
      <c r="K226" s="44" t="str">
        <f>VLOOKUP(Table13232[[#This Row],[Track]],$C$915:$E$968,2,FALSE)</f>
        <v>Vic</v>
      </c>
      <c r="L226" s="48">
        <v>100</v>
      </c>
      <c r="M226" s="44" t="str">
        <f>IF(Table13232[[#This Row],[Fin]]&lt;&gt;"1st","",Table13232[[#This Row],[Div]]*Table13232[[#This Row],[Lev Bet]])</f>
        <v/>
      </c>
      <c r="N226" s="44">
        <f>IF(Table13232[[#This Row],[Lev Ret]]="",Table13232[[#This Row],[Lev Bet]]*-1,M226-L226)</f>
        <v>-100</v>
      </c>
      <c r="O226" s="205">
        <v>100</v>
      </c>
      <c r="P226" s="205" t="str">
        <f>IF(Table13232[[#This Row],[Fin]]&lt;&gt;"1st","",Table13232[[#This Row],[Div]]*Table13232[[#This Row],[Nat and Combo Bet]])</f>
        <v/>
      </c>
      <c r="Q226" s="205">
        <f>IF(Table13232[[#This Row],[Lev Ret]]="",Table13232[[#This Row],[Nat and Combo Bet]]*-1,P226-O226)</f>
        <v>-100</v>
      </c>
      <c r="R226" s="44">
        <f t="shared" si="9"/>
        <v>1</v>
      </c>
      <c r="S226" s="44">
        <f>IF(AND(R225=2,R226=1),"",IF(R226=2,(O226+O227)/2,IF(Table13232[[#This Row],[Dual Listing]]=1,Table13232[[#This Row],[Nat and Combo Bet]],11)))</f>
        <v>100</v>
      </c>
      <c r="T226" s="44" t="str">
        <f t="shared" si="10"/>
        <v/>
      </c>
      <c r="U226" s="44">
        <f t="shared" si="11"/>
        <v>-100</v>
      </c>
      <c r="V226" s="44" t="str">
        <f>IF(Table13232[[#This Row],[Date]]&lt;$V$4,"","Live")</f>
        <v/>
      </c>
      <c r="W226" s="44" t="str">
        <f>TEXT(Table13232[[#This Row],[Date]],"DDD")</f>
        <v>Sat</v>
      </c>
      <c r="X226" s="44" t="str">
        <f>PROPER(TRIM(Table13232[[#This Row],[Horse]]))</f>
        <v>Foujita San</v>
      </c>
      <c r="Y226" s="164">
        <f>Table13232[[#This Row],[Time]]</f>
        <v>0.5625</v>
      </c>
      <c r="Z226" s="164" t="str">
        <f>LEFT(Table13232[[#This Row],[Track]],3)</f>
        <v>Mor</v>
      </c>
      <c r="AA226" s="164" t="str">
        <f>Table13232[[#This Row],[Algo]]&amp;" "&amp;Table13232[[#This Row],[Nat and Combo Bet]]</f>
        <v>E-C  100</v>
      </c>
      <c r="AB226" s="170">
        <f>Table13232[[#This Row],[AM Odds]]</f>
        <v>0</v>
      </c>
      <c r="AC226" s="165">
        <f>Table13232[[#This Row],[Race]]</f>
        <v>4</v>
      </c>
      <c r="AD226" s="165">
        <f>Table13232[[#This Row],[TAB]]</f>
        <v>3</v>
      </c>
      <c r="AE226" s="166" t="str">
        <f>Table13232[[#This Row],[Horse]]</f>
        <v>Foujita San</v>
      </c>
      <c r="AF226" s="169">
        <f>IF(Table13232[[#This Row],[Dual Listing]]&lt;&gt;1,"",Table13232[[#This Row],[Nat and Combo Bet]])</f>
        <v>100</v>
      </c>
    </row>
    <row r="227" spans="1:32" x14ac:dyDescent="0.25">
      <c r="A227" s="42">
        <v>45766</v>
      </c>
      <c r="B227" s="43">
        <v>0.60069444444444442</v>
      </c>
      <c r="C227" s="43" t="s">
        <v>13</v>
      </c>
      <c r="D227" s="46"/>
      <c r="E227" s="44">
        <v>6</v>
      </c>
      <c r="F227" s="44">
        <v>6</v>
      </c>
      <c r="G227" s="45" t="s">
        <v>404</v>
      </c>
      <c r="H227" s="45" t="s">
        <v>22</v>
      </c>
      <c r="I227" s="46"/>
      <c r="J227" s="206" t="s">
        <v>665</v>
      </c>
      <c r="K227" s="44" t="str">
        <f>VLOOKUP(Table13232[[#This Row],[Track]],$C$915:$E$968,2,FALSE)</f>
        <v>NSW</v>
      </c>
      <c r="L227" s="48">
        <v>100</v>
      </c>
      <c r="M227" s="44" t="str">
        <f>IF(Table13232[[#This Row],[Fin]]&lt;&gt;"1st","",Table13232[[#This Row],[Div]]*Table13232[[#This Row],[Lev Bet]])</f>
        <v/>
      </c>
      <c r="N227" s="44">
        <f>IF(Table13232[[#This Row],[Lev Ret]]="",Table13232[[#This Row],[Lev Bet]]*-1,M227-L227)</f>
        <v>-100</v>
      </c>
      <c r="O227" s="205">
        <v>150</v>
      </c>
      <c r="P227" s="205" t="str">
        <f>IF(Table13232[[#This Row],[Fin]]&lt;&gt;"1st","",Table13232[[#This Row],[Div]]*Table13232[[#This Row],[Nat and Combo Bet]])</f>
        <v/>
      </c>
      <c r="Q227" s="205">
        <f>IF(Table13232[[#This Row],[Lev Ret]]="",Table13232[[#This Row],[Nat and Combo Bet]]*-1,P227-O227)</f>
        <v>-150</v>
      </c>
      <c r="R227" s="44">
        <f t="shared" si="9"/>
        <v>1</v>
      </c>
      <c r="S227" s="44">
        <f>IF(AND(R226=2,R227=1),"",IF(R227=2,(O227+O228)/2,IF(Table13232[[#This Row],[Dual Listing]]=1,Table13232[[#This Row],[Nat and Combo Bet]],11)))</f>
        <v>150</v>
      </c>
      <c r="T227" s="44" t="str">
        <f t="shared" si="10"/>
        <v/>
      </c>
      <c r="U227" s="44">
        <f t="shared" si="11"/>
        <v>-150</v>
      </c>
      <c r="V227" s="44" t="str">
        <f>IF(Table13232[[#This Row],[Date]]&lt;$V$4,"","Live")</f>
        <v/>
      </c>
      <c r="W227" s="44" t="str">
        <f>TEXT(Table13232[[#This Row],[Date]],"DDD")</f>
        <v>Sat</v>
      </c>
      <c r="X227" s="44" t="str">
        <f>PROPER(TRIM(Table13232[[#This Row],[Horse]]))</f>
        <v>New Endeavour</v>
      </c>
      <c r="Y227" s="164">
        <f>Table13232[[#This Row],[Time]]</f>
        <v>0.60069444444444442</v>
      </c>
      <c r="Z227" s="164" t="str">
        <f>LEFT(Table13232[[#This Row],[Track]],3)</f>
        <v>Ran</v>
      </c>
      <c r="AA227" s="164" t="str">
        <f>Table13232[[#This Row],[Algo]]&amp;" "&amp;Table13232[[#This Row],[Nat and Combo Bet]]</f>
        <v>E-C  150</v>
      </c>
      <c r="AB227" s="170">
        <f>Table13232[[#This Row],[AM Odds]]</f>
        <v>0</v>
      </c>
      <c r="AC227" s="165">
        <f>Table13232[[#This Row],[Race]]</f>
        <v>6</v>
      </c>
      <c r="AD227" s="165">
        <f>Table13232[[#This Row],[TAB]]</f>
        <v>6</v>
      </c>
      <c r="AE227" s="166" t="str">
        <f>Table13232[[#This Row],[Horse]]</f>
        <v>New Endeavour</v>
      </c>
      <c r="AF227" s="169">
        <f>IF(Table13232[[#This Row],[Dual Listing]]&lt;&gt;1,"",Table13232[[#This Row],[Nat and Combo Bet]])</f>
        <v>150</v>
      </c>
    </row>
    <row r="228" spans="1:32" x14ac:dyDescent="0.25">
      <c r="A228" s="106">
        <v>45766</v>
      </c>
      <c r="B228" s="43">
        <v>0.61111111111111116</v>
      </c>
      <c r="C228" s="107" t="s">
        <v>24</v>
      </c>
      <c r="D228" s="46"/>
      <c r="E228" s="108">
        <v>6</v>
      </c>
      <c r="F228" s="108">
        <v>5</v>
      </c>
      <c r="G228" s="109" t="s">
        <v>141</v>
      </c>
      <c r="H228" s="109" t="s">
        <v>23</v>
      </c>
      <c r="I228" s="110"/>
      <c r="J228" s="206" t="s">
        <v>665</v>
      </c>
      <c r="K228" s="44" t="str">
        <f>VLOOKUP(Table13232[[#This Row],[Track]],$C$915:$E$968,2,FALSE)</f>
        <v>Vic</v>
      </c>
      <c r="L228" s="52">
        <v>100</v>
      </c>
      <c r="M228" s="51" t="str">
        <f>IF(Table13232[[#This Row],[Fin]]&lt;&gt;"1st","",Table13232[[#This Row],[Div]]*Table13232[[#This Row],[Lev Bet]])</f>
        <v/>
      </c>
      <c r="N228" s="51">
        <f>IF(Table13232[[#This Row],[Lev Ret]]="",Table13232[[#This Row],[Lev Bet]]*-1,M228-L228)</f>
        <v>-100</v>
      </c>
      <c r="O228" s="205">
        <v>50</v>
      </c>
      <c r="P228" s="205" t="str">
        <f>IF(Table13232[[#This Row],[Fin]]&lt;&gt;"1st","",Table13232[[#This Row],[Div]]*Table13232[[#This Row],[Nat and Combo Bet]])</f>
        <v/>
      </c>
      <c r="Q228" s="205">
        <f>IF(Table13232[[#This Row],[Lev Ret]]="",Table13232[[#This Row],[Nat and Combo Bet]]*-1,P228-O228)</f>
        <v>-50</v>
      </c>
      <c r="R228" s="44">
        <f t="shared" si="9"/>
        <v>2</v>
      </c>
      <c r="S228" s="44">
        <f>IF(AND(R227=2,R228=1),"",IF(R228=2,(O228+O229)/2,IF(Table13232[[#This Row],[Dual Listing]]=1,Table13232[[#This Row],[Nat and Combo Bet]],11)))</f>
        <v>100</v>
      </c>
      <c r="T228" s="44" t="str">
        <f t="shared" si="10"/>
        <v/>
      </c>
      <c r="U228" s="44">
        <f t="shared" si="11"/>
        <v>-100</v>
      </c>
      <c r="V228" s="44" t="str">
        <f>IF(Table13232[[#This Row],[Date]]&lt;$V$4,"","Live")</f>
        <v/>
      </c>
      <c r="W228" s="44" t="str">
        <f>TEXT(Table13232[[#This Row],[Date]],"DDD")</f>
        <v>Sat</v>
      </c>
      <c r="X228" s="44" t="str">
        <f>PROPER(TRIM(Table13232[[#This Row],[Horse]]))</f>
        <v>Thames</v>
      </c>
      <c r="Y228" s="167">
        <f>Table13232[[#This Row],[Time]]</f>
        <v>0.61111111111111116</v>
      </c>
      <c r="Z228" s="164" t="str">
        <f>LEFT(Table13232[[#This Row],[Track]],3)</f>
        <v>Mor</v>
      </c>
      <c r="AA228" s="164" t="str">
        <f>Table13232[[#This Row],[Algo]]&amp;" "&amp;Table13232[[#This Row],[Nat and Combo Bet]]</f>
        <v>E-C  50</v>
      </c>
      <c r="AB228" s="170">
        <f>Table13232[[#This Row],[AM Odds]]</f>
        <v>0</v>
      </c>
      <c r="AC228" s="165">
        <f>Table13232[[#This Row],[Race]]</f>
        <v>6</v>
      </c>
      <c r="AD228" s="165">
        <f>Table13232[[#This Row],[TAB]]</f>
        <v>5</v>
      </c>
      <c r="AE228" s="166" t="str">
        <f>Table13232[[#This Row],[Horse]]</f>
        <v>Thames</v>
      </c>
      <c r="AF228" s="169" t="str">
        <f>IF(Table13232[[#This Row],[Dual Listing]]&lt;&gt;1,"",Table13232[[#This Row],[Nat and Combo Bet]])</f>
        <v/>
      </c>
    </row>
    <row r="229" spans="1:32" x14ac:dyDescent="0.25">
      <c r="A229" s="106">
        <v>45766</v>
      </c>
      <c r="B229" s="43">
        <v>0.61111111111111116</v>
      </c>
      <c r="C229" s="107" t="s">
        <v>24</v>
      </c>
      <c r="D229" s="46"/>
      <c r="E229" s="108">
        <v>6</v>
      </c>
      <c r="F229" s="108">
        <v>5</v>
      </c>
      <c r="G229" s="109" t="s">
        <v>141</v>
      </c>
      <c r="H229" s="109" t="s">
        <v>23</v>
      </c>
      <c r="I229" s="110"/>
      <c r="J229" s="206" t="s">
        <v>664</v>
      </c>
      <c r="K229" s="44" t="str">
        <f>VLOOKUP(Table13232[[#This Row],[Track]],$C$915:$E$968,2,FALSE)</f>
        <v>Vic</v>
      </c>
      <c r="L229" s="52">
        <v>100</v>
      </c>
      <c r="M229" s="51" t="str">
        <f>IF(Table13232[[#This Row],[Fin]]&lt;&gt;"1st","",Table13232[[#This Row],[Div]]*Table13232[[#This Row],[Lev Bet]])</f>
        <v/>
      </c>
      <c r="N229" s="51">
        <f>IF(Table13232[[#This Row],[Lev Ret]]="",Table13232[[#This Row],[Lev Bet]]*-1,M229-L229)</f>
        <v>-100</v>
      </c>
      <c r="O229" s="205">
        <v>150</v>
      </c>
      <c r="P229" s="205" t="str">
        <f>IF(Table13232[[#This Row],[Fin]]&lt;&gt;"1st","",Table13232[[#This Row],[Div]]*Table13232[[#This Row],[Nat and Combo Bet]])</f>
        <v/>
      </c>
      <c r="Q229" s="205">
        <f>IF(Table13232[[#This Row],[Lev Ret]]="",Table13232[[#This Row],[Nat and Combo Bet]]*-1,P229-O229)</f>
        <v>-150</v>
      </c>
      <c r="R229" s="44">
        <f t="shared" si="9"/>
        <v>1</v>
      </c>
      <c r="S229" s="44" t="str">
        <f>IF(AND(R228=2,R229=1),"",IF(R229=2,(O229+O230)/2,IF(Table13232[[#This Row],[Dual Listing]]=1,Table13232[[#This Row],[Nat and Combo Bet]],11)))</f>
        <v/>
      </c>
      <c r="T229" s="44" t="str">
        <f t="shared" si="10"/>
        <v/>
      </c>
      <c r="U229" s="44" t="str">
        <f t="shared" si="11"/>
        <v/>
      </c>
      <c r="V229" s="44" t="str">
        <f>IF(Table13232[[#This Row],[Date]]&lt;$V$4,"","Live")</f>
        <v/>
      </c>
      <c r="W229" s="44" t="str">
        <f>TEXT(Table13232[[#This Row],[Date]],"DDD")</f>
        <v>Sat</v>
      </c>
      <c r="X229" s="44" t="str">
        <f>PROPER(TRIM(Table13232[[#This Row],[Horse]]))</f>
        <v>Thames</v>
      </c>
      <c r="Y229" s="167">
        <f>Table13232[[#This Row],[Time]]</f>
        <v>0.61111111111111116</v>
      </c>
      <c r="Z229" s="164" t="str">
        <f>LEFT(Table13232[[#This Row],[Track]],3)</f>
        <v>Mor</v>
      </c>
      <c r="AA229" s="164" t="str">
        <f>Table13232[[#This Row],[Algo]]&amp;" "&amp;Table13232[[#This Row],[Nat and Combo Bet]]</f>
        <v>Nat 150</v>
      </c>
      <c r="AB229" s="170">
        <f>Table13232[[#This Row],[AM Odds]]</f>
        <v>0</v>
      </c>
      <c r="AC229" s="165">
        <f>Table13232[[#This Row],[Race]]</f>
        <v>6</v>
      </c>
      <c r="AD229" s="165">
        <f>Table13232[[#This Row],[TAB]]</f>
        <v>5</v>
      </c>
      <c r="AE229" s="166" t="str">
        <f>Table13232[[#This Row],[Horse]]</f>
        <v>Thames</v>
      </c>
      <c r="AF229" s="169">
        <f>IF(Table13232[[#This Row],[Dual Listing]]&lt;&gt;1,"",Table13232[[#This Row],[Nat and Combo Bet]])</f>
        <v>150</v>
      </c>
    </row>
    <row r="230" spans="1:32" x14ac:dyDescent="0.25">
      <c r="A230" s="42">
        <v>45766</v>
      </c>
      <c r="B230" s="43">
        <v>0.63888888888888884</v>
      </c>
      <c r="C230" s="43" t="s">
        <v>24</v>
      </c>
      <c r="D230" s="46"/>
      <c r="E230" s="44">
        <v>7</v>
      </c>
      <c r="F230" s="44">
        <v>7</v>
      </c>
      <c r="G230" s="45" t="s">
        <v>405</v>
      </c>
      <c r="H230" s="45" t="s">
        <v>22</v>
      </c>
      <c r="I230" s="46"/>
      <c r="J230" s="206" t="s">
        <v>665</v>
      </c>
      <c r="K230" s="44" t="str">
        <f>VLOOKUP(Table13232[[#This Row],[Track]],$C$915:$E$968,2,FALSE)</f>
        <v>Vic</v>
      </c>
      <c r="L230" s="48">
        <v>100</v>
      </c>
      <c r="M230" s="44" t="str">
        <f>IF(Table13232[[#This Row],[Fin]]&lt;&gt;"1st","",Table13232[[#This Row],[Div]]*Table13232[[#This Row],[Lev Bet]])</f>
        <v/>
      </c>
      <c r="N230" s="44">
        <f>IF(Table13232[[#This Row],[Lev Ret]]="",Table13232[[#This Row],[Lev Bet]]*-1,M230-L230)</f>
        <v>-100</v>
      </c>
      <c r="O230" s="205">
        <v>50</v>
      </c>
      <c r="P230" s="205" t="str">
        <f>IF(Table13232[[#This Row],[Fin]]&lt;&gt;"1st","",Table13232[[#This Row],[Div]]*Table13232[[#This Row],[Nat and Combo Bet]])</f>
        <v/>
      </c>
      <c r="Q230" s="205">
        <f>IF(Table13232[[#This Row],[Lev Ret]]="",Table13232[[#This Row],[Nat and Combo Bet]]*-1,P230-O230)</f>
        <v>-50</v>
      </c>
      <c r="R230" s="44">
        <f t="shared" si="9"/>
        <v>1</v>
      </c>
      <c r="S230" s="44">
        <f>IF(AND(R229=2,R230=1),"",IF(R230=2,(O230+O231)/2,IF(Table13232[[#This Row],[Dual Listing]]=1,Table13232[[#This Row],[Nat and Combo Bet]],11)))</f>
        <v>50</v>
      </c>
      <c r="T230" s="44" t="str">
        <f t="shared" si="10"/>
        <v/>
      </c>
      <c r="U230" s="44">
        <f t="shared" si="11"/>
        <v>-50</v>
      </c>
      <c r="V230" s="44" t="str">
        <f>IF(Table13232[[#This Row],[Date]]&lt;$V$4,"","Live")</f>
        <v/>
      </c>
      <c r="W230" s="44" t="str">
        <f>TEXT(Table13232[[#This Row],[Date]],"DDD")</f>
        <v>Sat</v>
      </c>
      <c r="X230" s="44" t="str">
        <f>PROPER(TRIM(Table13232[[#This Row],[Horse]]))</f>
        <v>Fear No Evil</v>
      </c>
      <c r="Y230" s="164">
        <f>Table13232[[#This Row],[Time]]</f>
        <v>0.63888888888888884</v>
      </c>
      <c r="Z230" s="164" t="str">
        <f>LEFT(Table13232[[#This Row],[Track]],3)</f>
        <v>Mor</v>
      </c>
      <c r="AA230" s="164" t="str">
        <f>Table13232[[#This Row],[Algo]]&amp;" "&amp;Table13232[[#This Row],[Nat and Combo Bet]]</f>
        <v>E-C  50</v>
      </c>
      <c r="AB230" s="170">
        <f>Table13232[[#This Row],[AM Odds]]</f>
        <v>0</v>
      </c>
      <c r="AC230" s="165">
        <f>Table13232[[#This Row],[Race]]</f>
        <v>7</v>
      </c>
      <c r="AD230" s="165">
        <f>Table13232[[#This Row],[TAB]]</f>
        <v>7</v>
      </c>
      <c r="AE230" s="166" t="str">
        <f>Table13232[[#This Row],[Horse]]</f>
        <v>Fear No Evil</v>
      </c>
      <c r="AF230" s="169">
        <f>IF(Table13232[[#This Row],[Dual Listing]]&lt;&gt;1,"",Table13232[[#This Row],[Nat and Combo Bet]])</f>
        <v>50</v>
      </c>
    </row>
    <row r="231" spans="1:32" x14ac:dyDescent="0.25">
      <c r="A231" s="42">
        <v>45766</v>
      </c>
      <c r="B231" s="43">
        <v>0.66666666666666663</v>
      </c>
      <c r="C231" s="43" t="s">
        <v>24</v>
      </c>
      <c r="D231" s="46"/>
      <c r="E231" s="44">
        <v>8</v>
      </c>
      <c r="F231" s="44">
        <v>6</v>
      </c>
      <c r="G231" s="45" t="s">
        <v>58</v>
      </c>
      <c r="H231" s="45"/>
      <c r="I231" s="46"/>
      <c r="J231" s="206" t="s">
        <v>665</v>
      </c>
      <c r="K231" s="44" t="str">
        <f>VLOOKUP(Table13232[[#This Row],[Track]],$C$915:$E$968,2,FALSE)</f>
        <v>Vic</v>
      </c>
      <c r="L231" s="48">
        <v>100</v>
      </c>
      <c r="M231" s="44" t="str">
        <f>IF(Table13232[[#This Row],[Fin]]&lt;&gt;"1st","",Table13232[[#This Row],[Div]]*Table13232[[#This Row],[Lev Bet]])</f>
        <v/>
      </c>
      <c r="N231" s="44">
        <f>IF(Table13232[[#This Row],[Lev Ret]]="",Table13232[[#This Row],[Lev Bet]]*-1,M231-L231)</f>
        <v>-100</v>
      </c>
      <c r="O231" s="205">
        <v>100</v>
      </c>
      <c r="P231" s="205" t="str">
        <f>IF(Table13232[[#This Row],[Fin]]&lt;&gt;"1st","",Table13232[[#This Row],[Div]]*Table13232[[#This Row],[Nat and Combo Bet]])</f>
        <v/>
      </c>
      <c r="Q231" s="205">
        <f>IF(Table13232[[#This Row],[Lev Ret]]="",Table13232[[#This Row],[Nat and Combo Bet]]*-1,P231-O231)</f>
        <v>-100</v>
      </c>
      <c r="R231" s="44">
        <f t="shared" si="9"/>
        <v>1</v>
      </c>
      <c r="S231" s="44">
        <f>IF(AND(R230=2,R231=1),"",IF(R231=2,(O231+O232)/2,IF(Table13232[[#This Row],[Dual Listing]]=1,Table13232[[#This Row],[Nat and Combo Bet]],11)))</f>
        <v>100</v>
      </c>
      <c r="T231" s="44" t="str">
        <f t="shared" si="10"/>
        <v/>
      </c>
      <c r="U231" s="44">
        <f t="shared" si="11"/>
        <v>-100</v>
      </c>
      <c r="V231" s="44" t="str">
        <f>IF(Table13232[[#This Row],[Date]]&lt;$V$4,"","Live")</f>
        <v/>
      </c>
      <c r="W231" s="44" t="str">
        <f>TEXT(Table13232[[#This Row],[Date]],"DDD")</f>
        <v>Sat</v>
      </c>
      <c r="X231" s="44" t="str">
        <f>PROPER(TRIM(Table13232[[#This Row],[Horse]]))</f>
        <v>Berkshire Breeze</v>
      </c>
      <c r="Y231" s="164">
        <f>Table13232[[#This Row],[Time]]</f>
        <v>0.66666666666666663</v>
      </c>
      <c r="Z231" s="164" t="str">
        <f>LEFT(Table13232[[#This Row],[Track]],3)</f>
        <v>Mor</v>
      </c>
      <c r="AA231" s="164" t="str">
        <f>Table13232[[#This Row],[Algo]]&amp;" "&amp;Table13232[[#This Row],[Nat and Combo Bet]]</f>
        <v>E-C  100</v>
      </c>
      <c r="AB231" s="170">
        <f>Table13232[[#This Row],[AM Odds]]</f>
        <v>0</v>
      </c>
      <c r="AC231" s="165">
        <f>Table13232[[#This Row],[Race]]</f>
        <v>8</v>
      </c>
      <c r="AD231" s="165">
        <f>Table13232[[#This Row],[TAB]]</f>
        <v>6</v>
      </c>
      <c r="AE231" s="166" t="str">
        <f>Table13232[[#This Row],[Horse]]</f>
        <v>Berkshire Breeze</v>
      </c>
      <c r="AF231" s="169">
        <f>IF(Table13232[[#This Row],[Dual Listing]]&lt;&gt;1,"",Table13232[[#This Row],[Nat and Combo Bet]])</f>
        <v>100</v>
      </c>
    </row>
    <row r="232" spans="1:32" x14ac:dyDescent="0.25">
      <c r="A232" s="42">
        <v>45766</v>
      </c>
      <c r="B232" s="43">
        <v>0.68055555555555558</v>
      </c>
      <c r="C232" s="43" t="s">
        <v>13</v>
      </c>
      <c r="D232" s="46"/>
      <c r="E232" s="44">
        <v>9</v>
      </c>
      <c r="F232" s="44">
        <v>5</v>
      </c>
      <c r="G232" s="45" t="s">
        <v>406</v>
      </c>
      <c r="H232" s="45" t="s">
        <v>21</v>
      </c>
      <c r="I232" s="46">
        <v>4.4000000000000004</v>
      </c>
      <c r="J232" s="206" t="s">
        <v>665</v>
      </c>
      <c r="K232" s="44" t="str">
        <f>VLOOKUP(Table13232[[#This Row],[Track]],$C$915:$E$968,2,FALSE)</f>
        <v>NSW</v>
      </c>
      <c r="L232" s="48">
        <v>100</v>
      </c>
      <c r="M232" s="44">
        <f>IF(Table13232[[#This Row],[Fin]]&lt;&gt;"1st","",Table13232[[#This Row],[Div]]*Table13232[[#This Row],[Lev Bet]])</f>
        <v>440.00000000000006</v>
      </c>
      <c r="N232" s="44">
        <f>IF(Table13232[[#This Row],[Lev Ret]]="",Table13232[[#This Row],[Lev Bet]]*-1,M232-L232)</f>
        <v>340.00000000000006</v>
      </c>
      <c r="O232" s="205">
        <v>200</v>
      </c>
      <c r="P232" s="205">
        <f>IF(Table13232[[#This Row],[Fin]]&lt;&gt;"1st","",Table13232[[#This Row],[Div]]*Table13232[[#This Row],[Nat and Combo Bet]])</f>
        <v>880.00000000000011</v>
      </c>
      <c r="Q232" s="205">
        <f>IF(Table13232[[#This Row],[Lev Ret]]="",Table13232[[#This Row],[Nat and Combo Bet]]*-1,P232-O232)</f>
        <v>680.00000000000011</v>
      </c>
      <c r="R232" s="44">
        <f t="shared" si="9"/>
        <v>1</v>
      </c>
      <c r="S232" s="44">
        <f>IF(AND(R231=2,R232=1),"",IF(R232=2,(O232+O233)/2,IF(Table13232[[#This Row],[Dual Listing]]=1,Table13232[[#This Row],[Nat and Combo Bet]],11)))</f>
        <v>200</v>
      </c>
      <c r="T232" s="44">
        <f t="shared" si="10"/>
        <v>880.00000000000011</v>
      </c>
      <c r="U232" s="44">
        <f t="shared" si="11"/>
        <v>680.00000000000011</v>
      </c>
      <c r="V232" s="44" t="str">
        <f>IF(Table13232[[#This Row],[Date]]&lt;$V$4,"","Live")</f>
        <v/>
      </c>
      <c r="W232" s="44" t="str">
        <f>TEXT(Table13232[[#This Row],[Date]],"DDD")</f>
        <v>Sat</v>
      </c>
      <c r="X232" s="44" t="str">
        <f>PROPER(TRIM(Table13232[[#This Row],[Horse]]))</f>
        <v>Mazu</v>
      </c>
      <c r="Y232" s="164">
        <f>Table13232[[#This Row],[Time]]</f>
        <v>0.68055555555555558</v>
      </c>
      <c r="Z232" s="164" t="str">
        <f>LEFT(Table13232[[#This Row],[Track]],3)</f>
        <v>Ran</v>
      </c>
      <c r="AA232" s="164" t="str">
        <f>Table13232[[#This Row],[Algo]]&amp;" "&amp;Table13232[[#This Row],[Nat and Combo Bet]]</f>
        <v>E-C  200</v>
      </c>
      <c r="AB232" s="170">
        <f>Table13232[[#This Row],[AM Odds]]</f>
        <v>0</v>
      </c>
      <c r="AC232" s="165">
        <f>Table13232[[#This Row],[Race]]</f>
        <v>9</v>
      </c>
      <c r="AD232" s="165">
        <f>Table13232[[#This Row],[TAB]]</f>
        <v>5</v>
      </c>
      <c r="AE232" s="166" t="str">
        <f>Table13232[[#This Row],[Horse]]</f>
        <v>Mazu</v>
      </c>
      <c r="AF232" s="169">
        <f>IF(Table13232[[#This Row],[Dual Listing]]&lt;&gt;1,"",Table13232[[#This Row],[Nat and Combo Bet]])</f>
        <v>200</v>
      </c>
    </row>
    <row r="233" spans="1:32" x14ac:dyDescent="0.25">
      <c r="A233" s="106">
        <v>45766</v>
      </c>
      <c r="B233" s="43">
        <v>0.71527777777777779</v>
      </c>
      <c r="C233" s="107" t="s">
        <v>24</v>
      </c>
      <c r="D233" s="46"/>
      <c r="E233" s="108">
        <v>10</v>
      </c>
      <c r="F233" s="108">
        <v>8</v>
      </c>
      <c r="G233" s="109" t="s">
        <v>154</v>
      </c>
      <c r="H233" s="109" t="s">
        <v>21</v>
      </c>
      <c r="I233" s="110">
        <v>3.7</v>
      </c>
      <c r="J233" s="206" t="s">
        <v>665</v>
      </c>
      <c r="K233" s="44" t="str">
        <f>VLOOKUP(Table13232[[#This Row],[Track]],$C$915:$E$968,2,FALSE)</f>
        <v>Vic</v>
      </c>
      <c r="L233" s="52">
        <v>100</v>
      </c>
      <c r="M233" s="51">
        <f>IF(Table13232[[#This Row],[Fin]]&lt;&gt;"1st","",Table13232[[#This Row],[Div]]*Table13232[[#This Row],[Lev Bet]])</f>
        <v>370</v>
      </c>
      <c r="N233" s="51">
        <f>IF(Table13232[[#This Row],[Lev Ret]]="",Table13232[[#This Row],[Lev Bet]]*-1,M233-L233)</f>
        <v>270</v>
      </c>
      <c r="O233" s="205">
        <v>160</v>
      </c>
      <c r="P233" s="205">
        <f>IF(Table13232[[#This Row],[Fin]]&lt;&gt;"1st","",Table13232[[#This Row],[Div]]*Table13232[[#This Row],[Nat and Combo Bet]])</f>
        <v>592</v>
      </c>
      <c r="Q233" s="205">
        <f>IF(Table13232[[#This Row],[Lev Ret]]="",Table13232[[#This Row],[Nat and Combo Bet]]*-1,P233-O233)</f>
        <v>432</v>
      </c>
      <c r="R233" s="44">
        <f t="shared" si="9"/>
        <v>2</v>
      </c>
      <c r="S233" s="44">
        <f>IF(AND(R232=2,R233=1),"",IF(R233=2,(O233+O234)/2,IF(Table13232[[#This Row],[Dual Listing]]=1,Table13232[[#This Row],[Nat and Combo Bet]],11)))</f>
        <v>180</v>
      </c>
      <c r="T233" s="44">
        <f t="shared" si="10"/>
        <v>666</v>
      </c>
      <c r="U233" s="44">
        <f t="shared" si="11"/>
        <v>486</v>
      </c>
      <c r="V233" s="44" t="str">
        <f>IF(Table13232[[#This Row],[Date]]&lt;$V$4,"","Live")</f>
        <v/>
      </c>
      <c r="W233" s="44" t="str">
        <f>TEXT(Table13232[[#This Row],[Date]],"DDD")</f>
        <v>Sat</v>
      </c>
      <c r="X233" s="44" t="str">
        <f>PROPER(TRIM(Table13232[[#This Row],[Horse]]))</f>
        <v>Namesake</v>
      </c>
      <c r="Y233" s="167">
        <f>Table13232[[#This Row],[Time]]</f>
        <v>0.71527777777777779</v>
      </c>
      <c r="Z233" s="164" t="str">
        <f>LEFT(Table13232[[#This Row],[Track]],3)</f>
        <v>Mor</v>
      </c>
      <c r="AA233" s="164" t="str">
        <f>Table13232[[#This Row],[Algo]]&amp;" "&amp;Table13232[[#This Row],[Nat and Combo Bet]]</f>
        <v>E-C  160</v>
      </c>
      <c r="AB233" s="170">
        <f>Table13232[[#This Row],[AM Odds]]</f>
        <v>0</v>
      </c>
      <c r="AC233" s="165">
        <f>Table13232[[#This Row],[Race]]</f>
        <v>10</v>
      </c>
      <c r="AD233" s="165">
        <f>Table13232[[#This Row],[TAB]]</f>
        <v>8</v>
      </c>
      <c r="AE233" s="166" t="str">
        <f>Table13232[[#This Row],[Horse]]</f>
        <v>Namesake</v>
      </c>
      <c r="AF233" s="169" t="str">
        <f>IF(Table13232[[#This Row],[Dual Listing]]&lt;&gt;1,"",Table13232[[#This Row],[Nat and Combo Bet]])</f>
        <v/>
      </c>
    </row>
    <row r="234" spans="1:32" x14ac:dyDescent="0.25">
      <c r="A234" s="106">
        <v>45766</v>
      </c>
      <c r="B234" s="43">
        <v>0.71527777777777779</v>
      </c>
      <c r="C234" s="107" t="s">
        <v>24</v>
      </c>
      <c r="D234" s="46"/>
      <c r="E234" s="108">
        <v>10</v>
      </c>
      <c r="F234" s="108">
        <v>8</v>
      </c>
      <c r="G234" s="109" t="s">
        <v>154</v>
      </c>
      <c r="H234" s="109" t="s">
        <v>21</v>
      </c>
      <c r="I234" s="110">
        <v>3.7</v>
      </c>
      <c r="J234" s="206" t="s">
        <v>664</v>
      </c>
      <c r="K234" s="44" t="str">
        <f>VLOOKUP(Table13232[[#This Row],[Track]],$C$915:$E$968,2,FALSE)</f>
        <v>Vic</v>
      </c>
      <c r="L234" s="52">
        <v>100</v>
      </c>
      <c r="M234" s="51">
        <f>IF(Table13232[[#This Row],[Fin]]&lt;&gt;"1st","",Table13232[[#This Row],[Div]]*Table13232[[#This Row],[Lev Bet]])</f>
        <v>370</v>
      </c>
      <c r="N234" s="51">
        <f>IF(Table13232[[#This Row],[Lev Ret]]="",Table13232[[#This Row],[Lev Bet]]*-1,M234-L234)</f>
        <v>270</v>
      </c>
      <c r="O234" s="205">
        <v>200</v>
      </c>
      <c r="P234" s="205">
        <f>IF(Table13232[[#This Row],[Fin]]&lt;&gt;"1st","",Table13232[[#This Row],[Div]]*Table13232[[#This Row],[Nat and Combo Bet]])</f>
        <v>740</v>
      </c>
      <c r="Q234" s="205">
        <f>IF(Table13232[[#This Row],[Lev Ret]]="",Table13232[[#This Row],[Nat and Combo Bet]]*-1,P234-O234)</f>
        <v>540</v>
      </c>
      <c r="R234" s="44">
        <f t="shared" si="9"/>
        <v>1</v>
      </c>
      <c r="S234" s="44" t="str">
        <f>IF(AND(R233=2,R234=1),"",IF(R234=2,(O234+O235)/2,IF(Table13232[[#This Row],[Dual Listing]]=1,Table13232[[#This Row],[Nat and Combo Bet]],11)))</f>
        <v/>
      </c>
      <c r="T234" s="44" t="str">
        <f t="shared" si="10"/>
        <v/>
      </c>
      <c r="U234" s="44" t="str">
        <f t="shared" si="11"/>
        <v/>
      </c>
      <c r="V234" s="44" t="str">
        <f>IF(Table13232[[#This Row],[Date]]&lt;$V$4,"","Live")</f>
        <v/>
      </c>
      <c r="W234" s="44" t="str">
        <f>TEXT(Table13232[[#This Row],[Date]],"DDD")</f>
        <v>Sat</v>
      </c>
      <c r="X234" s="44" t="str">
        <f>PROPER(TRIM(Table13232[[#This Row],[Horse]]))</f>
        <v>Namesake</v>
      </c>
      <c r="Y234" s="167">
        <f>Table13232[[#This Row],[Time]]</f>
        <v>0.71527777777777779</v>
      </c>
      <c r="Z234" s="164" t="str">
        <f>LEFT(Table13232[[#This Row],[Track]],3)</f>
        <v>Mor</v>
      </c>
      <c r="AA234" s="164" t="str">
        <f>Table13232[[#This Row],[Algo]]&amp;" "&amp;Table13232[[#This Row],[Nat and Combo Bet]]</f>
        <v>Nat 200</v>
      </c>
      <c r="AB234" s="170">
        <f>Table13232[[#This Row],[AM Odds]]</f>
        <v>0</v>
      </c>
      <c r="AC234" s="165">
        <f>Table13232[[#This Row],[Race]]</f>
        <v>10</v>
      </c>
      <c r="AD234" s="165">
        <f>Table13232[[#This Row],[TAB]]</f>
        <v>8</v>
      </c>
      <c r="AE234" s="166" t="str">
        <f>Table13232[[#This Row],[Horse]]</f>
        <v>Namesake</v>
      </c>
      <c r="AF234" s="169">
        <f>IF(Table13232[[#This Row],[Dual Listing]]&lt;&gt;1,"",Table13232[[#This Row],[Nat and Combo Bet]])</f>
        <v>200</v>
      </c>
    </row>
    <row r="235" spans="1:32" x14ac:dyDescent="0.25">
      <c r="A235" s="42">
        <v>45766</v>
      </c>
      <c r="B235" s="43">
        <v>0.71527777777777779</v>
      </c>
      <c r="C235" s="43" t="s">
        <v>24</v>
      </c>
      <c r="D235" s="46"/>
      <c r="E235" s="44">
        <v>10</v>
      </c>
      <c r="F235" s="44">
        <v>2</v>
      </c>
      <c r="G235" s="45" t="s">
        <v>51</v>
      </c>
      <c r="H235" s="45" t="s">
        <v>23</v>
      </c>
      <c r="I235" s="46"/>
      <c r="J235" s="206" t="s">
        <v>665</v>
      </c>
      <c r="K235" s="44" t="str">
        <f>VLOOKUP(Table13232[[#This Row],[Track]],$C$915:$E$968,2,FALSE)</f>
        <v>Vic</v>
      </c>
      <c r="L235" s="48">
        <v>100</v>
      </c>
      <c r="M235" s="44" t="str">
        <f>IF(Table13232[[#This Row],[Fin]]&lt;&gt;"1st","",Table13232[[#This Row],[Div]]*Table13232[[#This Row],[Lev Bet]])</f>
        <v/>
      </c>
      <c r="N235" s="44">
        <f>IF(Table13232[[#This Row],[Lev Ret]]="",Table13232[[#This Row],[Lev Bet]]*-1,M235-L235)</f>
        <v>-100</v>
      </c>
      <c r="O235" s="205">
        <v>150</v>
      </c>
      <c r="P235" s="205" t="str">
        <f>IF(Table13232[[#This Row],[Fin]]&lt;&gt;"1st","",Table13232[[#This Row],[Div]]*Table13232[[#This Row],[Nat and Combo Bet]])</f>
        <v/>
      </c>
      <c r="Q235" s="205">
        <f>IF(Table13232[[#This Row],[Lev Ret]]="",Table13232[[#This Row],[Nat and Combo Bet]]*-1,P235-O235)</f>
        <v>-150</v>
      </c>
      <c r="R235" s="44">
        <f t="shared" si="9"/>
        <v>1</v>
      </c>
      <c r="S235" s="44">
        <f>IF(AND(R234=2,R235=1),"",IF(R235=2,(O235+O236)/2,IF(Table13232[[#This Row],[Dual Listing]]=1,Table13232[[#This Row],[Nat and Combo Bet]],11)))</f>
        <v>150</v>
      </c>
      <c r="T235" s="44" t="str">
        <f t="shared" si="10"/>
        <v/>
      </c>
      <c r="U235" s="44">
        <f t="shared" si="11"/>
        <v>-150</v>
      </c>
      <c r="V235" s="44" t="str">
        <f>IF(Table13232[[#This Row],[Date]]&lt;$V$4,"","Live")</f>
        <v/>
      </c>
      <c r="W235" s="44" t="str">
        <f>TEXT(Table13232[[#This Row],[Date]],"DDD")</f>
        <v>Sat</v>
      </c>
      <c r="X235" s="44" t="str">
        <f>PROPER(TRIM(Table13232[[#This Row],[Horse]]))</f>
        <v>Prancing Spirit</v>
      </c>
      <c r="Y235" s="164">
        <f>Table13232[[#This Row],[Time]]</f>
        <v>0.71527777777777779</v>
      </c>
      <c r="Z235" s="164" t="str">
        <f>LEFT(Table13232[[#This Row],[Track]],3)</f>
        <v>Mor</v>
      </c>
      <c r="AA235" s="164" t="str">
        <f>Table13232[[#This Row],[Algo]]&amp;" "&amp;Table13232[[#This Row],[Nat and Combo Bet]]</f>
        <v>E-C  150</v>
      </c>
      <c r="AB235" s="170">
        <f>Table13232[[#This Row],[AM Odds]]</f>
        <v>0</v>
      </c>
      <c r="AC235" s="165">
        <f>Table13232[[#This Row],[Race]]</f>
        <v>10</v>
      </c>
      <c r="AD235" s="165">
        <f>Table13232[[#This Row],[TAB]]</f>
        <v>2</v>
      </c>
      <c r="AE235" s="166" t="str">
        <f>Table13232[[#This Row],[Horse]]</f>
        <v>Prancing Spirit</v>
      </c>
      <c r="AF235" s="169">
        <f>IF(Table13232[[#This Row],[Dual Listing]]&lt;&gt;1,"",Table13232[[#This Row],[Nat and Combo Bet]])</f>
        <v>150</v>
      </c>
    </row>
    <row r="236" spans="1:32" x14ac:dyDescent="0.25">
      <c r="A236" s="42">
        <v>45773</v>
      </c>
      <c r="B236" s="43">
        <v>0.50347222222222221</v>
      </c>
      <c r="C236" s="43" t="s">
        <v>13</v>
      </c>
      <c r="D236" s="46"/>
      <c r="E236" s="44">
        <v>2</v>
      </c>
      <c r="F236" s="44">
        <v>2</v>
      </c>
      <c r="G236" s="45" t="s">
        <v>407</v>
      </c>
      <c r="H236" s="45" t="s">
        <v>23</v>
      </c>
      <c r="I236" s="46"/>
      <c r="J236" s="206" t="s">
        <v>665</v>
      </c>
      <c r="K236" s="44" t="str">
        <f>VLOOKUP(Table13232[[#This Row],[Track]],$C$915:$E$968,2,FALSE)</f>
        <v>NSW</v>
      </c>
      <c r="L236" s="48">
        <v>100</v>
      </c>
      <c r="M236" s="44" t="str">
        <f>IF(Table13232[[#This Row],[Fin]]&lt;&gt;"1st","",Table13232[[#This Row],[Div]]*Table13232[[#This Row],[Lev Bet]])</f>
        <v/>
      </c>
      <c r="N236" s="44">
        <f>IF(Table13232[[#This Row],[Lev Ret]]="",Table13232[[#This Row],[Lev Bet]]*-1,M236-L236)</f>
        <v>-100</v>
      </c>
      <c r="O236" s="205">
        <v>100</v>
      </c>
      <c r="P236" s="205" t="str">
        <f>IF(Table13232[[#This Row],[Fin]]&lt;&gt;"1st","",Table13232[[#This Row],[Div]]*Table13232[[#This Row],[Nat and Combo Bet]])</f>
        <v/>
      </c>
      <c r="Q236" s="205">
        <f>IF(Table13232[[#This Row],[Lev Ret]]="",Table13232[[#This Row],[Nat and Combo Bet]]*-1,P236-O236)</f>
        <v>-100</v>
      </c>
      <c r="R236" s="44">
        <f t="shared" si="9"/>
        <v>1</v>
      </c>
      <c r="S236" s="44">
        <f>IF(AND(R235=2,R236=1),"",IF(R236=2,(O236+O237)/2,IF(Table13232[[#This Row],[Dual Listing]]=1,Table13232[[#This Row],[Nat and Combo Bet]],11)))</f>
        <v>100</v>
      </c>
      <c r="T236" s="44" t="str">
        <f t="shared" si="10"/>
        <v/>
      </c>
      <c r="U236" s="44">
        <f t="shared" si="11"/>
        <v>-100</v>
      </c>
      <c r="V236" s="44" t="str">
        <f>IF(Table13232[[#This Row],[Date]]&lt;$V$4,"","Live")</f>
        <v/>
      </c>
      <c r="W236" s="44" t="str">
        <f>TEXT(Table13232[[#This Row],[Date]],"DDD")</f>
        <v>Sat</v>
      </c>
      <c r="X236" s="44" t="str">
        <f>PROPER(TRIM(Table13232[[#This Row],[Horse]]))</f>
        <v>Oakfield Badger</v>
      </c>
      <c r="Y236" s="164">
        <f>Table13232[[#This Row],[Time]]</f>
        <v>0.50347222222222221</v>
      </c>
      <c r="Z236" s="164" t="str">
        <f>LEFT(Table13232[[#This Row],[Track]],3)</f>
        <v>Ran</v>
      </c>
      <c r="AA236" s="164" t="str">
        <f>Table13232[[#This Row],[Algo]]&amp;" "&amp;Table13232[[#This Row],[Nat and Combo Bet]]</f>
        <v>E-C  100</v>
      </c>
      <c r="AB236" s="170">
        <f>Table13232[[#This Row],[AM Odds]]</f>
        <v>0</v>
      </c>
      <c r="AC236" s="165">
        <f>Table13232[[#This Row],[Race]]</f>
        <v>2</v>
      </c>
      <c r="AD236" s="165">
        <f>Table13232[[#This Row],[TAB]]</f>
        <v>2</v>
      </c>
      <c r="AE236" s="166" t="str">
        <f>Table13232[[#This Row],[Horse]]</f>
        <v>Oakfield Badger</v>
      </c>
      <c r="AF236" s="169">
        <f>IF(Table13232[[#This Row],[Dual Listing]]&lt;&gt;1,"",Table13232[[#This Row],[Nat and Combo Bet]])</f>
        <v>100</v>
      </c>
    </row>
    <row r="237" spans="1:32" x14ac:dyDescent="0.25">
      <c r="A237" s="106">
        <v>45773</v>
      </c>
      <c r="B237" s="43">
        <v>0.53819444444444442</v>
      </c>
      <c r="C237" s="107" t="s">
        <v>36</v>
      </c>
      <c r="D237" s="46"/>
      <c r="E237" s="108">
        <v>2</v>
      </c>
      <c r="F237" s="108">
        <v>4</v>
      </c>
      <c r="G237" s="109" t="s">
        <v>52</v>
      </c>
      <c r="H237" s="109" t="s">
        <v>21</v>
      </c>
      <c r="I237" s="110">
        <v>1.7</v>
      </c>
      <c r="J237" s="206" t="s">
        <v>665</v>
      </c>
      <c r="K237" s="44" t="str">
        <f>VLOOKUP(Table13232[[#This Row],[Track]],$C$915:$E$968,2,FALSE)</f>
        <v>Vic</v>
      </c>
      <c r="L237" s="52">
        <v>100</v>
      </c>
      <c r="M237" s="51">
        <f>IF(Table13232[[#This Row],[Fin]]&lt;&gt;"1st","",Table13232[[#This Row],[Div]]*Table13232[[#This Row],[Lev Bet]])</f>
        <v>170</v>
      </c>
      <c r="N237" s="51">
        <f>IF(Table13232[[#This Row],[Lev Ret]]="",Table13232[[#This Row],[Lev Bet]]*-1,M237-L237)</f>
        <v>70</v>
      </c>
      <c r="O237" s="205">
        <v>100</v>
      </c>
      <c r="P237" s="205">
        <f>IF(Table13232[[#This Row],[Fin]]&lt;&gt;"1st","",Table13232[[#This Row],[Div]]*Table13232[[#This Row],[Nat and Combo Bet]])</f>
        <v>170</v>
      </c>
      <c r="Q237" s="205">
        <f>IF(Table13232[[#This Row],[Lev Ret]]="",Table13232[[#This Row],[Nat and Combo Bet]]*-1,P237-O237)</f>
        <v>70</v>
      </c>
      <c r="R237" s="44">
        <f t="shared" si="9"/>
        <v>2</v>
      </c>
      <c r="S237" s="44">
        <f>IF(AND(R236=2,R237=1),"",IF(R237=2,(O237+O238)/2,IF(Table13232[[#This Row],[Dual Listing]]=1,Table13232[[#This Row],[Nat and Combo Bet]],11)))</f>
        <v>150</v>
      </c>
      <c r="T237" s="44">
        <f t="shared" si="10"/>
        <v>255</v>
      </c>
      <c r="U237" s="44">
        <f t="shared" si="11"/>
        <v>105</v>
      </c>
      <c r="V237" s="44" t="str">
        <f>IF(Table13232[[#This Row],[Date]]&lt;$V$4,"","Live")</f>
        <v/>
      </c>
      <c r="W237" s="44" t="str">
        <f>TEXT(Table13232[[#This Row],[Date]],"DDD")</f>
        <v>Sat</v>
      </c>
      <c r="X237" s="44" t="str">
        <f>PROPER(TRIM(Table13232[[#This Row],[Horse]]))</f>
        <v>Elouyou</v>
      </c>
      <c r="Y237" s="167">
        <f>Table13232[[#This Row],[Time]]</f>
        <v>0.53819444444444442</v>
      </c>
      <c r="Z237" s="164" t="str">
        <f>LEFT(Table13232[[#This Row],[Track]],3)</f>
        <v>Moo</v>
      </c>
      <c r="AA237" s="164" t="str">
        <f>Table13232[[#This Row],[Algo]]&amp;" "&amp;Table13232[[#This Row],[Nat and Combo Bet]]</f>
        <v>E-C  100</v>
      </c>
      <c r="AB237" s="170">
        <f>Table13232[[#This Row],[AM Odds]]</f>
        <v>0</v>
      </c>
      <c r="AC237" s="165">
        <f>Table13232[[#This Row],[Race]]</f>
        <v>2</v>
      </c>
      <c r="AD237" s="165">
        <f>Table13232[[#This Row],[TAB]]</f>
        <v>4</v>
      </c>
      <c r="AE237" s="166" t="str">
        <f>Table13232[[#This Row],[Horse]]</f>
        <v>Elouyou</v>
      </c>
      <c r="AF237" s="169" t="str">
        <f>IF(Table13232[[#This Row],[Dual Listing]]&lt;&gt;1,"",Table13232[[#This Row],[Nat and Combo Bet]])</f>
        <v/>
      </c>
    </row>
    <row r="238" spans="1:32" x14ac:dyDescent="0.25">
      <c r="A238" s="106">
        <v>45773</v>
      </c>
      <c r="B238" s="43">
        <v>0.53819444444444442</v>
      </c>
      <c r="C238" s="107" t="s">
        <v>36</v>
      </c>
      <c r="D238" s="46"/>
      <c r="E238" s="108">
        <v>2</v>
      </c>
      <c r="F238" s="108">
        <v>4</v>
      </c>
      <c r="G238" s="109" t="s">
        <v>52</v>
      </c>
      <c r="H238" s="109" t="s">
        <v>21</v>
      </c>
      <c r="I238" s="110">
        <v>1.7</v>
      </c>
      <c r="J238" s="206" t="s">
        <v>664</v>
      </c>
      <c r="K238" s="44" t="str">
        <f>VLOOKUP(Table13232[[#This Row],[Track]],$C$915:$E$968,2,FALSE)</f>
        <v>Vic</v>
      </c>
      <c r="L238" s="52">
        <v>100</v>
      </c>
      <c r="M238" s="51">
        <f>IF(Table13232[[#This Row],[Fin]]&lt;&gt;"1st","",Table13232[[#This Row],[Div]]*Table13232[[#This Row],[Lev Bet]])</f>
        <v>170</v>
      </c>
      <c r="N238" s="51">
        <f>IF(Table13232[[#This Row],[Lev Ret]]="",Table13232[[#This Row],[Lev Bet]]*-1,M238-L238)</f>
        <v>70</v>
      </c>
      <c r="O238" s="205">
        <v>200</v>
      </c>
      <c r="P238" s="205">
        <f>IF(Table13232[[#This Row],[Fin]]&lt;&gt;"1st","",Table13232[[#This Row],[Div]]*Table13232[[#This Row],[Nat and Combo Bet]])</f>
        <v>340</v>
      </c>
      <c r="Q238" s="205">
        <f>IF(Table13232[[#This Row],[Lev Ret]]="",Table13232[[#This Row],[Nat and Combo Bet]]*-1,P238-O238)</f>
        <v>140</v>
      </c>
      <c r="R238" s="44">
        <f t="shared" si="9"/>
        <v>1</v>
      </c>
      <c r="S238" s="44" t="str">
        <f>IF(AND(R237=2,R238=1),"",IF(R238=2,(O238+O239)/2,IF(Table13232[[#This Row],[Dual Listing]]=1,Table13232[[#This Row],[Nat and Combo Bet]],11)))</f>
        <v/>
      </c>
      <c r="T238" s="44" t="str">
        <f t="shared" si="10"/>
        <v/>
      </c>
      <c r="U238" s="44" t="str">
        <f t="shared" si="11"/>
        <v/>
      </c>
      <c r="V238" s="44" t="str">
        <f>IF(Table13232[[#This Row],[Date]]&lt;$V$4,"","Live")</f>
        <v/>
      </c>
      <c r="W238" s="44" t="str">
        <f>TEXT(Table13232[[#This Row],[Date]],"DDD")</f>
        <v>Sat</v>
      </c>
      <c r="X238" s="44" t="str">
        <f>PROPER(TRIM(Table13232[[#This Row],[Horse]]))</f>
        <v>Elouyou</v>
      </c>
      <c r="Y238" s="167">
        <f>Table13232[[#This Row],[Time]]</f>
        <v>0.53819444444444442</v>
      </c>
      <c r="Z238" s="164" t="str">
        <f>LEFT(Table13232[[#This Row],[Track]],3)</f>
        <v>Moo</v>
      </c>
      <c r="AA238" s="164" t="str">
        <f>Table13232[[#This Row],[Algo]]&amp;" "&amp;Table13232[[#This Row],[Nat and Combo Bet]]</f>
        <v>Nat 200</v>
      </c>
      <c r="AB238" s="170">
        <f>Table13232[[#This Row],[AM Odds]]</f>
        <v>0</v>
      </c>
      <c r="AC238" s="165">
        <f>Table13232[[#This Row],[Race]]</f>
        <v>2</v>
      </c>
      <c r="AD238" s="165">
        <f>Table13232[[#This Row],[TAB]]</f>
        <v>4</v>
      </c>
      <c r="AE238" s="166" t="str">
        <f>Table13232[[#This Row],[Horse]]</f>
        <v>Elouyou</v>
      </c>
      <c r="AF238" s="169">
        <f>IF(Table13232[[#This Row],[Dual Listing]]&lt;&gt;1,"",Table13232[[#This Row],[Nat and Combo Bet]])</f>
        <v>200</v>
      </c>
    </row>
    <row r="239" spans="1:32" x14ac:dyDescent="0.25">
      <c r="A239" s="42">
        <v>45773</v>
      </c>
      <c r="B239" s="43">
        <v>0.5625</v>
      </c>
      <c r="C239" s="43" t="s">
        <v>36</v>
      </c>
      <c r="D239" s="46"/>
      <c r="E239" s="44">
        <v>3</v>
      </c>
      <c r="F239" s="44">
        <v>8</v>
      </c>
      <c r="G239" s="45" t="s">
        <v>156</v>
      </c>
      <c r="H239" s="45"/>
      <c r="I239" s="46"/>
      <c r="J239" s="206" t="s">
        <v>664</v>
      </c>
      <c r="K239" s="44" t="str">
        <f>VLOOKUP(Table13232[[#This Row],[Track]],$C$915:$E$968,2,FALSE)</f>
        <v>Vic</v>
      </c>
      <c r="L239" s="48">
        <v>100</v>
      </c>
      <c r="M239" s="44" t="str">
        <f>IF(Table13232[[#This Row],[Fin]]&lt;&gt;"1st","",Table13232[[#This Row],[Div]]*Table13232[[#This Row],[Lev Bet]])</f>
        <v/>
      </c>
      <c r="N239" s="44">
        <f>IF(Table13232[[#This Row],[Lev Ret]]="",Table13232[[#This Row],[Lev Bet]]*-1,M239-L239)</f>
        <v>-100</v>
      </c>
      <c r="O239" s="205">
        <v>200</v>
      </c>
      <c r="P239" s="205" t="str">
        <f>IF(Table13232[[#This Row],[Fin]]&lt;&gt;"1st","",Table13232[[#This Row],[Div]]*Table13232[[#This Row],[Nat and Combo Bet]])</f>
        <v/>
      </c>
      <c r="Q239" s="205">
        <f>IF(Table13232[[#This Row],[Lev Ret]]="",Table13232[[#This Row],[Nat and Combo Bet]]*-1,P239-O239)</f>
        <v>-200</v>
      </c>
      <c r="R239" s="44">
        <f t="shared" si="9"/>
        <v>1</v>
      </c>
      <c r="S239" s="44">
        <f>IF(AND(R238=2,R239=1),"",IF(R239=2,(O239+O240)/2,IF(Table13232[[#This Row],[Dual Listing]]=1,Table13232[[#This Row],[Nat and Combo Bet]],11)))</f>
        <v>200</v>
      </c>
      <c r="T239" s="44" t="str">
        <f t="shared" si="10"/>
        <v/>
      </c>
      <c r="U239" s="44">
        <f t="shared" si="11"/>
        <v>-200</v>
      </c>
      <c r="V239" s="44" t="str">
        <f>IF(Table13232[[#This Row],[Date]]&lt;$V$4,"","Live")</f>
        <v/>
      </c>
      <c r="W239" s="44" t="str">
        <f>TEXT(Table13232[[#This Row],[Date]],"DDD")</f>
        <v>Sat</v>
      </c>
      <c r="X239" s="44" t="str">
        <f>PROPER(TRIM(Table13232[[#This Row],[Horse]]))</f>
        <v>Happy Link</v>
      </c>
      <c r="Y239" s="164">
        <f>Table13232[[#This Row],[Time]]</f>
        <v>0.5625</v>
      </c>
      <c r="Z239" s="164" t="str">
        <f>LEFT(Table13232[[#This Row],[Track]],3)</f>
        <v>Moo</v>
      </c>
      <c r="AA239" s="164" t="str">
        <f>Table13232[[#This Row],[Algo]]&amp;" "&amp;Table13232[[#This Row],[Nat and Combo Bet]]</f>
        <v>Nat 200</v>
      </c>
      <c r="AB239" s="170">
        <f>Table13232[[#This Row],[AM Odds]]</f>
        <v>0</v>
      </c>
      <c r="AC239" s="165">
        <f>Table13232[[#This Row],[Race]]</f>
        <v>3</v>
      </c>
      <c r="AD239" s="165">
        <f>Table13232[[#This Row],[TAB]]</f>
        <v>8</v>
      </c>
      <c r="AE239" s="166" t="str">
        <f>Table13232[[#This Row],[Horse]]</f>
        <v>Happy Link</v>
      </c>
      <c r="AF239" s="169">
        <f>IF(Table13232[[#This Row],[Dual Listing]]&lt;&gt;1,"",Table13232[[#This Row],[Nat and Combo Bet]])</f>
        <v>200</v>
      </c>
    </row>
    <row r="240" spans="1:32" x14ac:dyDescent="0.25">
      <c r="A240" s="42">
        <v>45773</v>
      </c>
      <c r="B240" s="43">
        <v>0.58680555555555558</v>
      </c>
      <c r="C240" s="43" t="s">
        <v>36</v>
      </c>
      <c r="D240" s="46"/>
      <c r="E240" s="44">
        <v>4</v>
      </c>
      <c r="F240" s="44">
        <v>5</v>
      </c>
      <c r="G240" s="45" t="s">
        <v>408</v>
      </c>
      <c r="H240" s="45" t="s">
        <v>23</v>
      </c>
      <c r="I240" s="46"/>
      <c r="J240" s="206" t="s">
        <v>665</v>
      </c>
      <c r="K240" s="44" t="str">
        <f>VLOOKUP(Table13232[[#This Row],[Track]],$C$915:$E$968,2,FALSE)</f>
        <v>Vic</v>
      </c>
      <c r="L240" s="48">
        <v>100</v>
      </c>
      <c r="M240" s="44" t="str">
        <f>IF(Table13232[[#This Row],[Fin]]&lt;&gt;"1st","",Table13232[[#This Row],[Div]]*Table13232[[#This Row],[Lev Bet]])</f>
        <v/>
      </c>
      <c r="N240" s="44">
        <f>IF(Table13232[[#This Row],[Lev Ret]]="",Table13232[[#This Row],[Lev Bet]]*-1,M240-L240)</f>
        <v>-100</v>
      </c>
      <c r="O240" s="205">
        <v>50</v>
      </c>
      <c r="P240" s="205" t="str">
        <f>IF(Table13232[[#This Row],[Fin]]&lt;&gt;"1st","",Table13232[[#This Row],[Div]]*Table13232[[#This Row],[Nat and Combo Bet]])</f>
        <v/>
      </c>
      <c r="Q240" s="205">
        <f>IF(Table13232[[#This Row],[Lev Ret]]="",Table13232[[#This Row],[Nat and Combo Bet]]*-1,P240-O240)</f>
        <v>-50</v>
      </c>
      <c r="R240" s="44">
        <f t="shared" si="9"/>
        <v>1</v>
      </c>
      <c r="S240" s="44">
        <f>IF(AND(R239=2,R240=1),"",IF(R240=2,(O240+O241)/2,IF(Table13232[[#This Row],[Dual Listing]]=1,Table13232[[#This Row],[Nat and Combo Bet]],11)))</f>
        <v>50</v>
      </c>
      <c r="T240" s="44" t="str">
        <f t="shared" si="10"/>
        <v/>
      </c>
      <c r="U240" s="44">
        <f t="shared" si="11"/>
        <v>-50</v>
      </c>
      <c r="V240" s="44" t="str">
        <f>IF(Table13232[[#This Row],[Date]]&lt;$V$4,"","Live")</f>
        <v/>
      </c>
      <c r="W240" s="44" t="str">
        <f>TEXT(Table13232[[#This Row],[Date]],"DDD")</f>
        <v>Sat</v>
      </c>
      <c r="X240" s="44" t="str">
        <f>PROPER(TRIM(Table13232[[#This Row],[Horse]]))</f>
        <v>Gitalong</v>
      </c>
      <c r="Y240" s="164">
        <f>Table13232[[#This Row],[Time]]</f>
        <v>0.58680555555555558</v>
      </c>
      <c r="Z240" s="164" t="str">
        <f>LEFT(Table13232[[#This Row],[Track]],3)</f>
        <v>Moo</v>
      </c>
      <c r="AA240" s="164" t="str">
        <f>Table13232[[#This Row],[Algo]]&amp;" "&amp;Table13232[[#This Row],[Nat and Combo Bet]]</f>
        <v>E-C  50</v>
      </c>
      <c r="AB240" s="170">
        <f>Table13232[[#This Row],[AM Odds]]</f>
        <v>0</v>
      </c>
      <c r="AC240" s="165">
        <f>Table13232[[#This Row],[Race]]</f>
        <v>4</v>
      </c>
      <c r="AD240" s="165">
        <f>Table13232[[#This Row],[TAB]]</f>
        <v>5</v>
      </c>
      <c r="AE240" s="166" t="str">
        <f>Table13232[[#This Row],[Horse]]</f>
        <v>Gitalong</v>
      </c>
      <c r="AF240" s="169">
        <f>IF(Table13232[[#This Row],[Dual Listing]]&lt;&gt;1,"",Table13232[[#This Row],[Nat and Combo Bet]])</f>
        <v>50</v>
      </c>
    </row>
    <row r="241" spans="1:32" x14ac:dyDescent="0.25">
      <c r="A241" s="42">
        <v>45773</v>
      </c>
      <c r="B241" s="43">
        <v>0.58680555555555558</v>
      </c>
      <c r="C241" s="43" t="s">
        <v>36</v>
      </c>
      <c r="D241" s="46"/>
      <c r="E241" s="44">
        <v>4</v>
      </c>
      <c r="F241" s="44">
        <v>3</v>
      </c>
      <c r="G241" s="45" t="s">
        <v>87</v>
      </c>
      <c r="H241" s="45" t="s">
        <v>21</v>
      </c>
      <c r="I241" s="46">
        <v>2.5</v>
      </c>
      <c r="J241" s="206" t="s">
        <v>665</v>
      </c>
      <c r="K241" s="44" t="str">
        <f>VLOOKUP(Table13232[[#This Row],[Track]],$C$915:$E$968,2,FALSE)</f>
        <v>Vic</v>
      </c>
      <c r="L241" s="48">
        <v>100</v>
      </c>
      <c r="M241" s="44">
        <f>IF(Table13232[[#This Row],[Fin]]&lt;&gt;"1st","",Table13232[[#This Row],[Div]]*Table13232[[#This Row],[Lev Bet]])</f>
        <v>250</v>
      </c>
      <c r="N241" s="44">
        <f>IF(Table13232[[#This Row],[Lev Ret]]="",Table13232[[#This Row],[Lev Bet]]*-1,M241-L241)</f>
        <v>150</v>
      </c>
      <c r="O241" s="205">
        <v>100</v>
      </c>
      <c r="P241" s="205">
        <f>IF(Table13232[[#This Row],[Fin]]&lt;&gt;"1st","",Table13232[[#This Row],[Div]]*Table13232[[#This Row],[Nat and Combo Bet]])</f>
        <v>250</v>
      </c>
      <c r="Q241" s="205">
        <f>IF(Table13232[[#This Row],[Lev Ret]]="",Table13232[[#This Row],[Nat and Combo Bet]]*-1,P241-O241)</f>
        <v>150</v>
      </c>
      <c r="R241" s="44">
        <f t="shared" si="9"/>
        <v>1</v>
      </c>
      <c r="S241" s="44">
        <f>IF(AND(R240=2,R241=1),"",IF(R241=2,(O241+O242)/2,IF(Table13232[[#This Row],[Dual Listing]]=1,Table13232[[#This Row],[Nat and Combo Bet]],11)))</f>
        <v>100</v>
      </c>
      <c r="T241" s="44">
        <f t="shared" si="10"/>
        <v>250</v>
      </c>
      <c r="U241" s="44">
        <f t="shared" si="11"/>
        <v>150</v>
      </c>
      <c r="V241" s="44" t="str">
        <f>IF(Table13232[[#This Row],[Date]]&lt;$V$4,"","Live")</f>
        <v/>
      </c>
      <c r="W241" s="44" t="str">
        <f>TEXT(Table13232[[#This Row],[Date]],"DDD")</f>
        <v>Sat</v>
      </c>
      <c r="X241" s="44" t="str">
        <f>PROPER(TRIM(Table13232[[#This Row],[Horse]]))</f>
        <v>New York Lustre</v>
      </c>
      <c r="Y241" s="164">
        <f>Table13232[[#This Row],[Time]]</f>
        <v>0.58680555555555558</v>
      </c>
      <c r="Z241" s="164" t="str">
        <f>LEFT(Table13232[[#This Row],[Track]],3)</f>
        <v>Moo</v>
      </c>
      <c r="AA241" s="164" t="str">
        <f>Table13232[[#This Row],[Algo]]&amp;" "&amp;Table13232[[#This Row],[Nat and Combo Bet]]</f>
        <v>E-C  100</v>
      </c>
      <c r="AB241" s="170">
        <f>Table13232[[#This Row],[AM Odds]]</f>
        <v>0</v>
      </c>
      <c r="AC241" s="165">
        <f>Table13232[[#This Row],[Race]]</f>
        <v>4</v>
      </c>
      <c r="AD241" s="165">
        <f>Table13232[[#This Row],[TAB]]</f>
        <v>3</v>
      </c>
      <c r="AE241" s="166" t="str">
        <f>Table13232[[#This Row],[Horse]]</f>
        <v>New York Lustre</v>
      </c>
      <c r="AF241" s="169">
        <f>IF(Table13232[[#This Row],[Dual Listing]]&lt;&gt;1,"",Table13232[[#This Row],[Nat and Combo Bet]])</f>
        <v>100</v>
      </c>
    </row>
    <row r="242" spans="1:32" x14ac:dyDescent="0.25">
      <c r="A242" s="42">
        <v>45773</v>
      </c>
      <c r="B242" s="43">
        <v>0.61111111111111116</v>
      </c>
      <c r="C242" s="43" t="s">
        <v>36</v>
      </c>
      <c r="D242" s="46"/>
      <c r="E242" s="44">
        <v>5</v>
      </c>
      <c r="F242" s="44">
        <v>2</v>
      </c>
      <c r="G242" s="45" t="s">
        <v>409</v>
      </c>
      <c r="H242" s="45"/>
      <c r="I242" s="46"/>
      <c r="J242" s="206" t="s">
        <v>665</v>
      </c>
      <c r="K242" s="44" t="str">
        <f>VLOOKUP(Table13232[[#This Row],[Track]],$C$915:$E$968,2,FALSE)</f>
        <v>Vic</v>
      </c>
      <c r="L242" s="48">
        <v>100</v>
      </c>
      <c r="M242" s="44" t="str">
        <f>IF(Table13232[[#This Row],[Fin]]&lt;&gt;"1st","",Table13232[[#This Row],[Div]]*Table13232[[#This Row],[Lev Bet]])</f>
        <v/>
      </c>
      <c r="N242" s="44">
        <f>IF(Table13232[[#This Row],[Lev Ret]]="",Table13232[[#This Row],[Lev Bet]]*-1,M242-L242)</f>
        <v>-100</v>
      </c>
      <c r="O242" s="205">
        <v>100</v>
      </c>
      <c r="P242" s="205" t="str">
        <f>IF(Table13232[[#This Row],[Fin]]&lt;&gt;"1st","",Table13232[[#This Row],[Div]]*Table13232[[#This Row],[Nat and Combo Bet]])</f>
        <v/>
      </c>
      <c r="Q242" s="205">
        <f>IF(Table13232[[#This Row],[Lev Ret]]="",Table13232[[#This Row],[Nat and Combo Bet]]*-1,P242-O242)</f>
        <v>-100</v>
      </c>
      <c r="R242" s="44">
        <f t="shared" si="9"/>
        <v>1</v>
      </c>
      <c r="S242" s="44">
        <f>IF(AND(R241=2,R242=1),"",IF(R242=2,(O242+O243)/2,IF(Table13232[[#This Row],[Dual Listing]]=1,Table13232[[#This Row],[Nat and Combo Bet]],11)))</f>
        <v>100</v>
      </c>
      <c r="T242" s="44" t="str">
        <f t="shared" si="10"/>
        <v/>
      </c>
      <c r="U242" s="44">
        <f t="shared" si="11"/>
        <v>-100</v>
      </c>
      <c r="V242" s="44" t="str">
        <f>IF(Table13232[[#This Row],[Date]]&lt;$V$4,"","Live")</f>
        <v/>
      </c>
      <c r="W242" s="44" t="str">
        <f>TEXT(Table13232[[#This Row],[Date]],"DDD")</f>
        <v>Sat</v>
      </c>
      <c r="X242" s="44" t="str">
        <f>PROPER(TRIM(Table13232[[#This Row],[Horse]]))</f>
        <v>Nicolini Vito</v>
      </c>
      <c r="Y242" s="164">
        <f>Table13232[[#This Row],[Time]]</f>
        <v>0.61111111111111116</v>
      </c>
      <c r="Z242" s="164" t="str">
        <f>LEFT(Table13232[[#This Row],[Track]],3)</f>
        <v>Moo</v>
      </c>
      <c r="AA242" s="164" t="str">
        <f>Table13232[[#This Row],[Algo]]&amp;" "&amp;Table13232[[#This Row],[Nat and Combo Bet]]</f>
        <v>E-C  100</v>
      </c>
      <c r="AB242" s="170">
        <f>Table13232[[#This Row],[AM Odds]]</f>
        <v>0</v>
      </c>
      <c r="AC242" s="165">
        <f>Table13232[[#This Row],[Race]]</f>
        <v>5</v>
      </c>
      <c r="AD242" s="165">
        <f>Table13232[[#This Row],[TAB]]</f>
        <v>2</v>
      </c>
      <c r="AE242" s="166" t="str">
        <f>Table13232[[#This Row],[Horse]]</f>
        <v>Nicolini Vito</v>
      </c>
      <c r="AF242" s="169">
        <f>IF(Table13232[[#This Row],[Dual Listing]]&lt;&gt;1,"",Table13232[[#This Row],[Nat and Combo Bet]])</f>
        <v>100</v>
      </c>
    </row>
    <row r="243" spans="1:32" x14ac:dyDescent="0.25">
      <c r="A243" s="42">
        <v>45773</v>
      </c>
      <c r="B243" s="43">
        <v>0.64930555555555558</v>
      </c>
      <c r="C243" s="43" t="s">
        <v>13</v>
      </c>
      <c r="D243" s="46"/>
      <c r="E243" s="44">
        <v>8</v>
      </c>
      <c r="F243" s="44">
        <v>3</v>
      </c>
      <c r="G243" s="45" t="s">
        <v>123</v>
      </c>
      <c r="H243" s="45"/>
      <c r="I243" s="46"/>
      <c r="J243" s="206" t="s">
        <v>665</v>
      </c>
      <c r="K243" s="44" t="str">
        <f>VLOOKUP(Table13232[[#This Row],[Track]],$C$915:$E$968,2,FALSE)</f>
        <v>NSW</v>
      </c>
      <c r="L243" s="48">
        <v>100</v>
      </c>
      <c r="M243" s="44" t="str">
        <f>IF(Table13232[[#This Row],[Fin]]&lt;&gt;"1st","",Table13232[[#This Row],[Div]]*Table13232[[#This Row],[Lev Bet]])</f>
        <v/>
      </c>
      <c r="N243" s="44">
        <f>IF(Table13232[[#This Row],[Lev Ret]]="",Table13232[[#This Row],[Lev Bet]]*-1,M243-L243)</f>
        <v>-100</v>
      </c>
      <c r="O243" s="205">
        <v>100</v>
      </c>
      <c r="P243" s="205" t="str">
        <f>IF(Table13232[[#This Row],[Fin]]&lt;&gt;"1st","",Table13232[[#This Row],[Div]]*Table13232[[#This Row],[Nat and Combo Bet]])</f>
        <v/>
      </c>
      <c r="Q243" s="205">
        <f>IF(Table13232[[#This Row],[Lev Ret]]="",Table13232[[#This Row],[Nat and Combo Bet]]*-1,P243-O243)</f>
        <v>-100</v>
      </c>
      <c r="R243" s="44">
        <f t="shared" si="9"/>
        <v>1</v>
      </c>
      <c r="S243" s="44">
        <f>IF(AND(R242=2,R243=1),"",IF(R243=2,(O243+O244)/2,IF(Table13232[[#This Row],[Dual Listing]]=1,Table13232[[#This Row],[Nat and Combo Bet]],11)))</f>
        <v>100</v>
      </c>
      <c r="T243" s="44" t="str">
        <f t="shared" si="10"/>
        <v/>
      </c>
      <c r="U243" s="44">
        <f t="shared" si="11"/>
        <v>-100</v>
      </c>
      <c r="V243" s="44" t="str">
        <f>IF(Table13232[[#This Row],[Date]]&lt;$V$4,"","Live")</f>
        <v/>
      </c>
      <c r="W243" s="44" t="str">
        <f>TEXT(Table13232[[#This Row],[Date]],"DDD")</f>
        <v>Sat</v>
      </c>
      <c r="X243" s="44" t="str">
        <f>PROPER(TRIM(Table13232[[#This Row],[Horse]]))</f>
        <v>Ducasse</v>
      </c>
      <c r="Y243" s="164">
        <f>Table13232[[#This Row],[Time]]</f>
        <v>0.64930555555555558</v>
      </c>
      <c r="Z243" s="164" t="str">
        <f>LEFT(Table13232[[#This Row],[Track]],3)</f>
        <v>Ran</v>
      </c>
      <c r="AA243" s="164" t="str">
        <f>Table13232[[#This Row],[Algo]]&amp;" "&amp;Table13232[[#This Row],[Nat and Combo Bet]]</f>
        <v>E-C  100</v>
      </c>
      <c r="AB243" s="170">
        <f>Table13232[[#This Row],[AM Odds]]</f>
        <v>0</v>
      </c>
      <c r="AC243" s="165">
        <f>Table13232[[#This Row],[Race]]</f>
        <v>8</v>
      </c>
      <c r="AD243" s="165">
        <f>Table13232[[#This Row],[TAB]]</f>
        <v>3</v>
      </c>
      <c r="AE243" s="166" t="str">
        <f>Table13232[[#This Row],[Horse]]</f>
        <v>Ducasse</v>
      </c>
      <c r="AF243" s="169">
        <f>IF(Table13232[[#This Row],[Dual Listing]]&lt;&gt;1,"",Table13232[[#This Row],[Nat and Combo Bet]])</f>
        <v>100</v>
      </c>
    </row>
    <row r="244" spans="1:32" x14ac:dyDescent="0.25">
      <c r="A244" s="42">
        <v>45773</v>
      </c>
      <c r="B244" s="43">
        <v>0.6875</v>
      </c>
      <c r="C244" s="43" t="s">
        <v>36</v>
      </c>
      <c r="D244" s="46"/>
      <c r="E244" s="44">
        <v>8</v>
      </c>
      <c r="F244" s="44">
        <v>4</v>
      </c>
      <c r="G244" s="45" t="s">
        <v>410</v>
      </c>
      <c r="H244" s="45"/>
      <c r="I244" s="46"/>
      <c r="J244" s="206" t="s">
        <v>665</v>
      </c>
      <c r="K244" s="44" t="str">
        <f>VLOOKUP(Table13232[[#This Row],[Track]],$C$915:$E$968,2,FALSE)</f>
        <v>Vic</v>
      </c>
      <c r="L244" s="48">
        <v>100</v>
      </c>
      <c r="M244" s="44" t="str">
        <f>IF(Table13232[[#This Row],[Fin]]&lt;&gt;"1st","",Table13232[[#This Row],[Div]]*Table13232[[#This Row],[Lev Bet]])</f>
        <v/>
      </c>
      <c r="N244" s="44">
        <f>IF(Table13232[[#This Row],[Lev Ret]]="",Table13232[[#This Row],[Lev Bet]]*-1,M244-L244)</f>
        <v>-100</v>
      </c>
      <c r="O244" s="205">
        <v>100</v>
      </c>
      <c r="P244" s="205" t="str">
        <f>IF(Table13232[[#This Row],[Fin]]&lt;&gt;"1st","",Table13232[[#This Row],[Div]]*Table13232[[#This Row],[Nat and Combo Bet]])</f>
        <v/>
      </c>
      <c r="Q244" s="205">
        <f>IF(Table13232[[#This Row],[Lev Ret]]="",Table13232[[#This Row],[Nat and Combo Bet]]*-1,P244-O244)</f>
        <v>-100</v>
      </c>
      <c r="R244" s="44">
        <f t="shared" si="9"/>
        <v>1</v>
      </c>
      <c r="S244" s="44">
        <f>IF(AND(R243=2,R244=1),"",IF(R244=2,(O244+O245)/2,IF(Table13232[[#This Row],[Dual Listing]]=1,Table13232[[#This Row],[Nat and Combo Bet]],11)))</f>
        <v>100</v>
      </c>
      <c r="T244" s="44" t="str">
        <f t="shared" si="10"/>
        <v/>
      </c>
      <c r="U244" s="44">
        <f t="shared" si="11"/>
        <v>-100</v>
      </c>
      <c r="V244" s="44" t="str">
        <f>IF(Table13232[[#This Row],[Date]]&lt;$V$4,"","Live")</f>
        <v/>
      </c>
      <c r="W244" s="44" t="str">
        <f>TEXT(Table13232[[#This Row],[Date]],"DDD")</f>
        <v>Sat</v>
      </c>
      <c r="X244" s="44" t="str">
        <f>PROPER(TRIM(Table13232[[#This Row],[Horse]]))</f>
        <v>Khor</v>
      </c>
      <c r="Y244" s="164">
        <f>Table13232[[#This Row],[Time]]</f>
        <v>0.6875</v>
      </c>
      <c r="Z244" s="164" t="str">
        <f>LEFT(Table13232[[#This Row],[Track]],3)</f>
        <v>Moo</v>
      </c>
      <c r="AA244" s="164" t="str">
        <f>Table13232[[#This Row],[Algo]]&amp;" "&amp;Table13232[[#This Row],[Nat and Combo Bet]]</f>
        <v>E-C  100</v>
      </c>
      <c r="AB244" s="170">
        <f>Table13232[[#This Row],[AM Odds]]</f>
        <v>0</v>
      </c>
      <c r="AC244" s="165">
        <f>Table13232[[#This Row],[Race]]</f>
        <v>8</v>
      </c>
      <c r="AD244" s="165">
        <f>Table13232[[#This Row],[TAB]]</f>
        <v>4</v>
      </c>
      <c r="AE244" s="166" t="str">
        <f>Table13232[[#This Row],[Horse]]</f>
        <v>Khor</v>
      </c>
      <c r="AF244" s="169">
        <f>IF(Table13232[[#This Row],[Dual Listing]]&lt;&gt;1,"",Table13232[[#This Row],[Nat and Combo Bet]])</f>
        <v>100</v>
      </c>
    </row>
    <row r="245" spans="1:32" x14ac:dyDescent="0.25">
      <c r="A245" s="42">
        <v>45773</v>
      </c>
      <c r="B245" s="43">
        <v>0.6875</v>
      </c>
      <c r="C245" s="43" t="s">
        <v>36</v>
      </c>
      <c r="D245" s="46"/>
      <c r="E245" s="44">
        <v>8</v>
      </c>
      <c r="F245" s="44">
        <v>7</v>
      </c>
      <c r="G245" s="45" t="s">
        <v>411</v>
      </c>
      <c r="H245" s="45"/>
      <c r="I245" s="46"/>
      <c r="J245" s="206" t="s">
        <v>665</v>
      </c>
      <c r="K245" s="44" t="str">
        <f>VLOOKUP(Table13232[[#This Row],[Track]],$C$915:$E$968,2,FALSE)</f>
        <v>Vic</v>
      </c>
      <c r="L245" s="48">
        <v>100</v>
      </c>
      <c r="M245" s="44" t="str">
        <f>IF(Table13232[[#This Row],[Fin]]&lt;&gt;"1st","",Table13232[[#This Row],[Div]]*Table13232[[#This Row],[Lev Bet]])</f>
        <v/>
      </c>
      <c r="N245" s="44">
        <f>IF(Table13232[[#This Row],[Lev Ret]]="",Table13232[[#This Row],[Lev Bet]]*-1,M245-L245)</f>
        <v>-100</v>
      </c>
      <c r="O245" s="205">
        <v>50</v>
      </c>
      <c r="P245" s="205" t="str">
        <f>IF(Table13232[[#This Row],[Fin]]&lt;&gt;"1st","",Table13232[[#This Row],[Div]]*Table13232[[#This Row],[Nat and Combo Bet]])</f>
        <v/>
      </c>
      <c r="Q245" s="205">
        <f>IF(Table13232[[#This Row],[Lev Ret]]="",Table13232[[#This Row],[Nat and Combo Bet]]*-1,P245-O245)</f>
        <v>-50</v>
      </c>
      <c r="R245" s="44">
        <f t="shared" si="9"/>
        <v>1</v>
      </c>
      <c r="S245" s="44">
        <f>IF(AND(R244=2,R245=1),"",IF(R245=2,(O245+O246)/2,IF(Table13232[[#This Row],[Dual Listing]]=1,Table13232[[#This Row],[Nat and Combo Bet]],11)))</f>
        <v>50</v>
      </c>
      <c r="T245" s="44" t="str">
        <f t="shared" si="10"/>
        <v/>
      </c>
      <c r="U245" s="44">
        <f t="shared" si="11"/>
        <v>-50</v>
      </c>
      <c r="V245" s="44" t="str">
        <f>IF(Table13232[[#This Row],[Date]]&lt;$V$4,"","Live")</f>
        <v/>
      </c>
      <c r="W245" s="44" t="str">
        <f>TEXT(Table13232[[#This Row],[Date]],"DDD")</f>
        <v>Sat</v>
      </c>
      <c r="X245" s="44" t="str">
        <f>PROPER(TRIM(Table13232[[#This Row],[Horse]]))</f>
        <v>Roguery</v>
      </c>
      <c r="Y245" s="164">
        <f>Table13232[[#This Row],[Time]]</f>
        <v>0.6875</v>
      </c>
      <c r="Z245" s="164" t="str">
        <f>LEFT(Table13232[[#This Row],[Track]],3)</f>
        <v>Moo</v>
      </c>
      <c r="AA245" s="164" t="str">
        <f>Table13232[[#This Row],[Algo]]&amp;" "&amp;Table13232[[#This Row],[Nat and Combo Bet]]</f>
        <v>E-C  50</v>
      </c>
      <c r="AB245" s="170">
        <f>Table13232[[#This Row],[AM Odds]]</f>
        <v>0</v>
      </c>
      <c r="AC245" s="165">
        <f>Table13232[[#This Row],[Race]]</f>
        <v>8</v>
      </c>
      <c r="AD245" s="165">
        <f>Table13232[[#This Row],[TAB]]</f>
        <v>7</v>
      </c>
      <c r="AE245" s="166" t="str">
        <f>Table13232[[#This Row],[Horse]]</f>
        <v>Roguery</v>
      </c>
      <c r="AF245" s="169">
        <f>IF(Table13232[[#This Row],[Dual Listing]]&lt;&gt;1,"",Table13232[[#This Row],[Nat and Combo Bet]])</f>
        <v>50</v>
      </c>
    </row>
    <row r="246" spans="1:32" x14ac:dyDescent="0.25">
      <c r="A246" s="42">
        <v>45773</v>
      </c>
      <c r="B246" s="43">
        <v>0.71527777777777779</v>
      </c>
      <c r="C246" s="43" t="s">
        <v>36</v>
      </c>
      <c r="D246" s="46"/>
      <c r="E246" s="44">
        <v>9</v>
      </c>
      <c r="F246" s="44">
        <v>8</v>
      </c>
      <c r="G246" s="45" t="s">
        <v>60</v>
      </c>
      <c r="H246" s="45" t="s">
        <v>21</v>
      </c>
      <c r="I246" s="46">
        <v>3</v>
      </c>
      <c r="J246" s="206" t="s">
        <v>665</v>
      </c>
      <c r="K246" s="44" t="str">
        <f>VLOOKUP(Table13232[[#This Row],[Track]],$C$915:$E$968,2,FALSE)</f>
        <v>Vic</v>
      </c>
      <c r="L246" s="48">
        <v>100</v>
      </c>
      <c r="M246" s="44">
        <f>IF(Table13232[[#This Row],[Fin]]&lt;&gt;"1st","",Table13232[[#This Row],[Div]]*Table13232[[#This Row],[Lev Bet]])</f>
        <v>300</v>
      </c>
      <c r="N246" s="44">
        <f>IF(Table13232[[#This Row],[Lev Ret]]="",Table13232[[#This Row],[Lev Bet]]*-1,M246-L246)</f>
        <v>200</v>
      </c>
      <c r="O246" s="205">
        <v>150</v>
      </c>
      <c r="P246" s="205">
        <f>IF(Table13232[[#This Row],[Fin]]&lt;&gt;"1st","",Table13232[[#This Row],[Div]]*Table13232[[#This Row],[Nat and Combo Bet]])</f>
        <v>450</v>
      </c>
      <c r="Q246" s="205">
        <f>IF(Table13232[[#This Row],[Lev Ret]]="",Table13232[[#This Row],[Nat and Combo Bet]]*-1,P246-O246)</f>
        <v>300</v>
      </c>
      <c r="R246" s="44">
        <f t="shared" si="9"/>
        <v>1</v>
      </c>
      <c r="S246" s="44">
        <f>IF(AND(R245=2,R246=1),"",IF(R246=2,(O246+O247)/2,IF(Table13232[[#This Row],[Dual Listing]]=1,Table13232[[#This Row],[Nat and Combo Bet]],11)))</f>
        <v>150</v>
      </c>
      <c r="T246" s="44">
        <f t="shared" si="10"/>
        <v>450</v>
      </c>
      <c r="U246" s="44">
        <f t="shared" si="11"/>
        <v>300</v>
      </c>
      <c r="V246" s="44" t="str">
        <f>IF(Table13232[[#This Row],[Date]]&lt;$V$4,"","Live")</f>
        <v/>
      </c>
      <c r="W246" s="44" t="str">
        <f>TEXT(Table13232[[#This Row],[Date]],"DDD")</f>
        <v>Sat</v>
      </c>
      <c r="X246" s="44" t="str">
        <f>PROPER(TRIM(Table13232[[#This Row],[Horse]]))</f>
        <v>Waimarie</v>
      </c>
      <c r="Y246" s="164">
        <f>Table13232[[#This Row],[Time]]</f>
        <v>0.71527777777777779</v>
      </c>
      <c r="Z246" s="164" t="str">
        <f>LEFT(Table13232[[#This Row],[Track]],3)</f>
        <v>Moo</v>
      </c>
      <c r="AA246" s="164" t="str">
        <f>Table13232[[#This Row],[Algo]]&amp;" "&amp;Table13232[[#This Row],[Nat and Combo Bet]]</f>
        <v>E-C  150</v>
      </c>
      <c r="AB246" s="170">
        <f>Table13232[[#This Row],[AM Odds]]</f>
        <v>0</v>
      </c>
      <c r="AC246" s="165">
        <f>Table13232[[#This Row],[Race]]</f>
        <v>9</v>
      </c>
      <c r="AD246" s="165">
        <f>Table13232[[#This Row],[TAB]]</f>
        <v>8</v>
      </c>
      <c r="AE246" s="166" t="str">
        <f>Table13232[[#This Row],[Horse]]</f>
        <v>Waimarie</v>
      </c>
      <c r="AF246" s="169">
        <f>IF(Table13232[[#This Row],[Dual Listing]]&lt;&gt;1,"",Table13232[[#This Row],[Nat and Combo Bet]])</f>
        <v>150</v>
      </c>
    </row>
    <row r="247" spans="1:32" x14ac:dyDescent="0.25">
      <c r="A247" s="42">
        <v>45780</v>
      </c>
      <c r="B247" s="43">
        <v>0.52638888888888891</v>
      </c>
      <c r="C247" s="43" t="s">
        <v>12</v>
      </c>
      <c r="D247" s="46"/>
      <c r="E247" s="44">
        <v>2</v>
      </c>
      <c r="F247" s="44">
        <v>4</v>
      </c>
      <c r="G247" s="45" t="s">
        <v>157</v>
      </c>
      <c r="H247" s="45" t="s">
        <v>21</v>
      </c>
      <c r="I247" s="46">
        <v>1.6</v>
      </c>
      <c r="J247" s="206" t="s">
        <v>664</v>
      </c>
      <c r="K247" s="44" t="str">
        <f>VLOOKUP(Table13232[[#This Row],[Track]],$C$915:$E$968,2,FALSE)</f>
        <v>Qld</v>
      </c>
      <c r="L247" s="48">
        <v>100</v>
      </c>
      <c r="M247" s="44">
        <f>IF(Table13232[[#This Row],[Fin]]&lt;&gt;"1st","",Table13232[[#This Row],[Div]]*Table13232[[#This Row],[Lev Bet]])</f>
        <v>160</v>
      </c>
      <c r="N247" s="44">
        <f>IF(Table13232[[#This Row],[Lev Ret]]="",Table13232[[#This Row],[Lev Bet]]*-1,M247-L247)</f>
        <v>60</v>
      </c>
      <c r="O247" s="205">
        <v>100</v>
      </c>
      <c r="P247" s="205">
        <f>IF(Table13232[[#This Row],[Fin]]&lt;&gt;"1st","",Table13232[[#This Row],[Div]]*Table13232[[#This Row],[Nat and Combo Bet]])</f>
        <v>160</v>
      </c>
      <c r="Q247" s="205">
        <f>IF(Table13232[[#This Row],[Lev Ret]]="",Table13232[[#This Row],[Nat and Combo Bet]]*-1,P247-O247)</f>
        <v>60</v>
      </c>
      <c r="R247" s="44">
        <f t="shared" si="9"/>
        <v>1</v>
      </c>
      <c r="S247" s="44">
        <f>IF(AND(R246=2,R247=1),"",IF(R247=2,(O247+O248)/2,IF(Table13232[[#This Row],[Dual Listing]]=1,Table13232[[#This Row],[Nat and Combo Bet]],11)))</f>
        <v>100</v>
      </c>
      <c r="T247" s="44">
        <f t="shared" si="10"/>
        <v>160</v>
      </c>
      <c r="U247" s="44">
        <f t="shared" si="11"/>
        <v>60</v>
      </c>
      <c r="V247" s="44" t="str">
        <f>IF(Table13232[[#This Row],[Date]]&lt;$V$4,"","Live")</f>
        <v/>
      </c>
      <c r="W247" s="44" t="str">
        <f>TEXT(Table13232[[#This Row],[Date]],"DDD")</f>
        <v>Sat</v>
      </c>
      <c r="X247" s="44" t="str">
        <f>PROPER(TRIM(Table13232[[#This Row],[Horse]]))</f>
        <v>Floozie</v>
      </c>
      <c r="Y247" s="164">
        <f>Table13232[[#This Row],[Time]]</f>
        <v>0.52638888888888891</v>
      </c>
      <c r="Z247" s="164" t="str">
        <f>LEFT(Table13232[[#This Row],[Track]],3)</f>
        <v>Eag</v>
      </c>
      <c r="AA247" s="164" t="str">
        <f>Table13232[[#This Row],[Algo]]&amp;" "&amp;Table13232[[#This Row],[Nat and Combo Bet]]</f>
        <v>Nat 100</v>
      </c>
      <c r="AB247" s="170">
        <f>Table13232[[#This Row],[AM Odds]]</f>
        <v>0</v>
      </c>
      <c r="AC247" s="165">
        <f>Table13232[[#This Row],[Race]]</f>
        <v>2</v>
      </c>
      <c r="AD247" s="165">
        <f>Table13232[[#This Row],[TAB]]</f>
        <v>4</v>
      </c>
      <c r="AE247" s="166" t="str">
        <f>Table13232[[#This Row],[Horse]]</f>
        <v>Floozie</v>
      </c>
      <c r="AF247" s="169">
        <f>IF(Table13232[[#This Row],[Dual Listing]]&lt;&gt;1,"",Table13232[[#This Row],[Nat and Combo Bet]])</f>
        <v>100</v>
      </c>
    </row>
    <row r="248" spans="1:32" x14ac:dyDescent="0.25">
      <c r="A248" s="42">
        <v>45780</v>
      </c>
      <c r="B248" s="43">
        <v>0.53125</v>
      </c>
      <c r="C248" s="43" t="s">
        <v>34</v>
      </c>
      <c r="D248" s="46"/>
      <c r="E248" s="44">
        <v>2</v>
      </c>
      <c r="F248" s="44">
        <v>5</v>
      </c>
      <c r="G248" s="45" t="s">
        <v>412</v>
      </c>
      <c r="H248" s="45" t="s">
        <v>473</v>
      </c>
      <c r="I248" s="46"/>
      <c r="J248" s="206" t="s">
        <v>665</v>
      </c>
      <c r="K248" s="44" t="str">
        <f>VLOOKUP(Table13232[[#This Row],[Track]],$C$915:$E$968,2,FALSE)</f>
        <v>Vic</v>
      </c>
      <c r="L248" s="48">
        <v>100</v>
      </c>
      <c r="M248" s="44" t="str">
        <f>IF(Table13232[[#This Row],[Fin]]&lt;&gt;"1st","",Table13232[[#This Row],[Div]]*Table13232[[#This Row],[Lev Bet]])</f>
        <v/>
      </c>
      <c r="N248" s="44">
        <f>IF(Table13232[[#This Row],[Lev Ret]]="",Table13232[[#This Row],[Lev Bet]]*-1,M248-L248)</f>
        <v>-100</v>
      </c>
      <c r="O248" s="205">
        <v>100</v>
      </c>
      <c r="P248" s="205" t="str">
        <f>IF(Table13232[[#This Row],[Fin]]&lt;&gt;"1st","",Table13232[[#This Row],[Div]]*Table13232[[#This Row],[Nat and Combo Bet]])</f>
        <v/>
      </c>
      <c r="Q248" s="205">
        <f>IF(Table13232[[#This Row],[Lev Ret]]="",Table13232[[#This Row],[Nat and Combo Bet]]*-1,P248-O248)</f>
        <v>-100</v>
      </c>
      <c r="R248" s="44">
        <f t="shared" si="9"/>
        <v>1</v>
      </c>
      <c r="S248" s="44">
        <f>IF(AND(R247=2,R248=1),"",IF(R248=2,(O248+O249)/2,IF(Table13232[[#This Row],[Dual Listing]]=1,Table13232[[#This Row],[Nat and Combo Bet]],11)))</f>
        <v>100</v>
      </c>
      <c r="T248" s="44" t="str">
        <f t="shared" si="10"/>
        <v/>
      </c>
      <c r="U248" s="44">
        <f t="shared" si="11"/>
        <v>-100</v>
      </c>
      <c r="V248" s="44" t="str">
        <f>IF(Table13232[[#This Row],[Date]]&lt;$V$4,"","Live")</f>
        <v/>
      </c>
      <c r="W248" s="44" t="str">
        <f>TEXT(Table13232[[#This Row],[Date]],"DDD")</f>
        <v>Sat</v>
      </c>
      <c r="X248" s="44" t="str">
        <f>PROPER(TRIM(Table13232[[#This Row],[Horse]]))</f>
        <v>Smart Little Miss</v>
      </c>
      <c r="Y248" s="164">
        <f>Table13232[[#This Row],[Time]]</f>
        <v>0.53125</v>
      </c>
      <c r="Z248" s="164" t="str">
        <f>LEFT(Table13232[[#This Row],[Track]],3)</f>
        <v>Cau</v>
      </c>
      <c r="AA248" s="164" t="str">
        <f>Table13232[[#This Row],[Algo]]&amp;" "&amp;Table13232[[#This Row],[Nat and Combo Bet]]</f>
        <v>E-C  100</v>
      </c>
      <c r="AB248" s="170">
        <f>Table13232[[#This Row],[AM Odds]]</f>
        <v>0</v>
      </c>
      <c r="AC248" s="165">
        <f>Table13232[[#This Row],[Race]]</f>
        <v>2</v>
      </c>
      <c r="AD248" s="165">
        <f>Table13232[[#This Row],[TAB]]</f>
        <v>5</v>
      </c>
      <c r="AE248" s="166" t="str">
        <f>Table13232[[#This Row],[Horse]]</f>
        <v>Smart Little Miss</v>
      </c>
      <c r="AF248" s="169">
        <f>IF(Table13232[[#This Row],[Dual Listing]]&lt;&gt;1,"",Table13232[[#This Row],[Nat and Combo Bet]])</f>
        <v>100</v>
      </c>
    </row>
    <row r="249" spans="1:32" x14ac:dyDescent="0.25">
      <c r="A249" s="42">
        <v>45780</v>
      </c>
      <c r="B249" s="43">
        <v>0.55555555555555558</v>
      </c>
      <c r="C249" s="43" t="s">
        <v>34</v>
      </c>
      <c r="D249" s="46"/>
      <c r="E249" s="44">
        <v>3</v>
      </c>
      <c r="F249" s="44">
        <v>3</v>
      </c>
      <c r="G249" s="45" t="s">
        <v>413</v>
      </c>
      <c r="H249" s="45"/>
      <c r="I249" s="46"/>
      <c r="J249" s="206" t="s">
        <v>665</v>
      </c>
      <c r="K249" s="44" t="str">
        <f>VLOOKUP(Table13232[[#This Row],[Track]],$C$915:$E$968,2,FALSE)</f>
        <v>Vic</v>
      </c>
      <c r="L249" s="48">
        <v>100</v>
      </c>
      <c r="M249" s="44" t="str">
        <f>IF(Table13232[[#This Row],[Fin]]&lt;&gt;"1st","",Table13232[[#This Row],[Div]]*Table13232[[#This Row],[Lev Bet]])</f>
        <v/>
      </c>
      <c r="N249" s="44">
        <f>IF(Table13232[[#This Row],[Lev Ret]]="",Table13232[[#This Row],[Lev Bet]]*-1,M249-L249)</f>
        <v>-100</v>
      </c>
      <c r="O249" s="205">
        <v>50</v>
      </c>
      <c r="P249" s="205" t="str">
        <f>IF(Table13232[[#This Row],[Fin]]&lt;&gt;"1st","",Table13232[[#This Row],[Div]]*Table13232[[#This Row],[Nat and Combo Bet]])</f>
        <v/>
      </c>
      <c r="Q249" s="205">
        <f>IF(Table13232[[#This Row],[Lev Ret]]="",Table13232[[#This Row],[Nat and Combo Bet]]*-1,P249-O249)</f>
        <v>-50</v>
      </c>
      <c r="R249" s="44">
        <f t="shared" si="9"/>
        <v>1</v>
      </c>
      <c r="S249" s="44">
        <f>IF(AND(R248=2,R249=1),"",IF(R249=2,(O249+O250)/2,IF(Table13232[[#This Row],[Dual Listing]]=1,Table13232[[#This Row],[Nat and Combo Bet]],11)))</f>
        <v>50</v>
      </c>
      <c r="T249" s="44" t="str">
        <f t="shared" si="10"/>
        <v/>
      </c>
      <c r="U249" s="44">
        <f t="shared" si="11"/>
        <v>-50</v>
      </c>
      <c r="V249" s="44" t="str">
        <f>IF(Table13232[[#This Row],[Date]]&lt;$V$4,"","Live")</f>
        <v/>
      </c>
      <c r="W249" s="44" t="str">
        <f>TEXT(Table13232[[#This Row],[Date]],"DDD")</f>
        <v>Sat</v>
      </c>
      <c r="X249" s="44" t="str">
        <f>PROPER(TRIM(Table13232[[#This Row],[Horse]]))</f>
        <v>Scampi</v>
      </c>
      <c r="Y249" s="164">
        <f>Table13232[[#This Row],[Time]]</f>
        <v>0.55555555555555558</v>
      </c>
      <c r="Z249" s="164" t="str">
        <f>LEFT(Table13232[[#This Row],[Track]],3)</f>
        <v>Cau</v>
      </c>
      <c r="AA249" s="164" t="str">
        <f>Table13232[[#This Row],[Algo]]&amp;" "&amp;Table13232[[#This Row],[Nat and Combo Bet]]</f>
        <v>E-C  50</v>
      </c>
      <c r="AB249" s="170">
        <f>Table13232[[#This Row],[AM Odds]]</f>
        <v>0</v>
      </c>
      <c r="AC249" s="165">
        <f>Table13232[[#This Row],[Race]]</f>
        <v>3</v>
      </c>
      <c r="AD249" s="165">
        <f>Table13232[[#This Row],[TAB]]</f>
        <v>3</v>
      </c>
      <c r="AE249" s="166" t="str">
        <f>Table13232[[#This Row],[Horse]]</f>
        <v>Scampi</v>
      </c>
      <c r="AF249" s="169">
        <f>IF(Table13232[[#This Row],[Dual Listing]]&lt;&gt;1,"",Table13232[[#This Row],[Nat and Combo Bet]])</f>
        <v>50</v>
      </c>
    </row>
    <row r="250" spans="1:32" x14ac:dyDescent="0.25">
      <c r="A250" s="42">
        <v>45780</v>
      </c>
      <c r="B250" s="43">
        <v>0.57499999999999996</v>
      </c>
      <c r="C250" s="43" t="s">
        <v>12</v>
      </c>
      <c r="D250" s="46"/>
      <c r="E250" s="44">
        <v>4</v>
      </c>
      <c r="F250" s="44">
        <v>9</v>
      </c>
      <c r="G250" s="45" t="s">
        <v>158</v>
      </c>
      <c r="H250" s="45"/>
      <c r="I250" s="46"/>
      <c r="J250" s="206" t="s">
        <v>664</v>
      </c>
      <c r="K250" s="44" t="str">
        <f>VLOOKUP(Table13232[[#This Row],[Track]],$C$915:$E$968,2,FALSE)</f>
        <v>Qld</v>
      </c>
      <c r="L250" s="48">
        <v>100</v>
      </c>
      <c r="M250" s="44" t="str">
        <f>IF(Table13232[[#This Row],[Fin]]&lt;&gt;"1st","",Table13232[[#This Row],[Div]]*Table13232[[#This Row],[Lev Bet]])</f>
        <v/>
      </c>
      <c r="N250" s="44">
        <f>IF(Table13232[[#This Row],[Lev Ret]]="",Table13232[[#This Row],[Lev Bet]]*-1,M250-L250)</f>
        <v>-100</v>
      </c>
      <c r="O250" s="205">
        <v>100</v>
      </c>
      <c r="P250" s="205" t="str">
        <f>IF(Table13232[[#This Row],[Fin]]&lt;&gt;"1st","",Table13232[[#This Row],[Div]]*Table13232[[#This Row],[Nat and Combo Bet]])</f>
        <v/>
      </c>
      <c r="Q250" s="205">
        <f>IF(Table13232[[#This Row],[Lev Ret]]="",Table13232[[#This Row],[Nat and Combo Bet]]*-1,P250-O250)</f>
        <v>-100</v>
      </c>
      <c r="R250" s="44">
        <f t="shared" si="9"/>
        <v>1</v>
      </c>
      <c r="S250" s="44">
        <f>IF(AND(R249=2,R250=1),"",IF(R250=2,(O250+O251)/2,IF(Table13232[[#This Row],[Dual Listing]]=1,Table13232[[#This Row],[Nat and Combo Bet]],11)))</f>
        <v>100</v>
      </c>
      <c r="T250" s="44" t="str">
        <f t="shared" si="10"/>
        <v/>
      </c>
      <c r="U250" s="44">
        <f t="shared" si="11"/>
        <v>-100</v>
      </c>
      <c r="V250" s="44" t="str">
        <f>IF(Table13232[[#This Row],[Date]]&lt;$V$4,"","Live")</f>
        <v/>
      </c>
      <c r="W250" s="44" t="str">
        <f>TEXT(Table13232[[#This Row],[Date]],"DDD")</f>
        <v>Sat</v>
      </c>
      <c r="X250" s="44" t="str">
        <f>PROPER(TRIM(Table13232[[#This Row],[Horse]]))</f>
        <v>Demon Darb</v>
      </c>
      <c r="Y250" s="164">
        <f>Table13232[[#This Row],[Time]]</f>
        <v>0.57499999999999996</v>
      </c>
      <c r="Z250" s="164" t="str">
        <f>LEFT(Table13232[[#This Row],[Track]],3)</f>
        <v>Eag</v>
      </c>
      <c r="AA250" s="164" t="str">
        <f>Table13232[[#This Row],[Algo]]&amp;" "&amp;Table13232[[#This Row],[Nat and Combo Bet]]</f>
        <v>Nat 100</v>
      </c>
      <c r="AB250" s="170">
        <f>Table13232[[#This Row],[AM Odds]]</f>
        <v>0</v>
      </c>
      <c r="AC250" s="165">
        <f>Table13232[[#This Row],[Race]]</f>
        <v>4</v>
      </c>
      <c r="AD250" s="165">
        <f>Table13232[[#This Row],[TAB]]</f>
        <v>9</v>
      </c>
      <c r="AE250" s="166" t="str">
        <f>Table13232[[#This Row],[Horse]]</f>
        <v>Demon Darb</v>
      </c>
      <c r="AF250" s="169">
        <f>IF(Table13232[[#This Row],[Dual Listing]]&lt;&gt;1,"",Table13232[[#This Row],[Nat and Combo Bet]])</f>
        <v>100</v>
      </c>
    </row>
    <row r="251" spans="1:32" x14ac:dyDescent="0.25">
      <c r="A251" s="42">
        <v>45780</v>
      </c>
      <c r="B251" s="43">
        <v>0.57986111111111116</v>
      </c>
      <c r="C251" s="43" t="s">
        <v>34</v>
      </c>
      <c r="D251" s="46"/>
      <c r="E251" s="44">
        <v>4</v>
      </c>
      <c r="F251" s="44">
        <v>7</v>
      </c>
      <c r="G251" s="45" t="s">
        <v>490</v>
      </c>
      <c r="H251" s="45"/>
      <c r="I251" s="46"/>
      <c r="J251" s="206" t="s">
        <v>664</v>
      </c>
      <c r="K251" s="44" t="str">
        <f>VLOOKUP(Table13232[[#This Row],[Track]],$C$915:$E$968,2,FALSE)</f>
        <v>Vic</v>
      </c>
      <c r="L251" s="48">
        <v>100</v>
      </c>
      <c r="M251" s="44" t="str">
        <f>IF(Table13232[[#This Row],[Fin]]&lt;&gt;"1st","",Table13232[[#This Row],[Div]]*Table13232[[#This Row],[Lev Bet]])</f>
        <v/>
      </c>
      <c r="N251" s="44">
        <f>IF(Table13232[[#This Row],[Lev Ret]]="",Table13232[[#This Row],[Lev Bet]]*-1,M251-L251)</f>
        <v>-100</v>
      </c>
      <c r="O251" s="205">
        <v>100</v>
      </c>
      <c r="P251" s="205" t="str">
        <f>IF(Table13232[[#This Row],[Fin]]&lt;&gt;"1st","",Table13232[[#This Row],[Div]]*Table13232[[#This Row],[Nat and Combo Bet]])</f>
        <v/>
      </c>
      <c r="Q251" s="205">
        <f>IF(Table13232[[#This Row],[Lev Ret]]="",Table13232[[#This Row],[Nat and Combo Bet]]*-1,P251-O251)</f>
        <v>-100</v>
      </c>
      <c r="R251" s="44">
        <f t="shared" si="9"/>
        <v>1</v>
      </c>
      <c r="S251" s="44">
        <f>IF(AND(R250=2,R251=1),"",IF(R251=2,(O251+O252)/2,IF(Table13232[[#This Row],[Dual Listing]]=1,Table13232[[#This Row],[Nat and Combo Bet]],11)))</f>
        <v>100</v>
      </c>
      <c r="T251" s="44" t="str">
        <f t="shared" si="10"/>
        <v/>
      </c>
      <c r="U251" s="44">
        <f t="shared" si="11"/>
        <v>-100</v>
      </c>
      <c r="V251" s="44" t="str">
        <f>IF(Table13232[[#This Row],[Date]]&lt;$V$4,"","Live")</f>
        <v/>
      </c>
      <c r="W251" s="44" t="str">
        <f>TEXT(Table13232[[#This Row],[Date]],"DDD")</f>
        <v>Sat</v>
      </c>
      <c r="X251" s="44" t="str">
        <f>PROPER(TRIM(Table13232[[#This Row],[Horse]]))</f>
        <v>Sugar Coat</v>
      </c>
      <c r="Y251" s="164">
        <f>Table13232[[#This Row],[Time]]</f>
        <v>0.57986111111111116</v>
      </c>
      <c r="Z251" s="164" t="str">
        <f>LEFT(Table13232[[#This Row],[Track]],3)</f>
        <v>Cau</v>
      </c>
      <c r="AA251" s="164" t="str">
        <f>Table13232[[#This Row],[Algo]]&amp;" "&amp;Table13232[[#This Row],[Nat and Combo Bet]]</f>
        <v>Nat 100</v>
      </c>
      <c r="AB251" s="170">
        <f>Table13232[[#This Row],[AM Odds]]</f>
        <v>0</v>
      </c>
      <c r="AC251" s="165">
        <f>Table13232[[#This Row],[Race]]</f>
        <v>4</v>
      </c>
      <c r="AD251" s="165">
        <f>Table13232[[#This Row],[TAB]]</f>
        <v>7</v>
      </c>
      <c r="AE251" s="166" t="str">
        <f>Table13232[[#This Row],[Horse]]</f>
        <v>Sugar Coat</v>
      </c>
      <c r="AF251" s="169">
        <f>IF(Table13232[[#This Row],[Dual Listing]]&lt;&gt;1,"",Table13232[[#This Row],[Nat and Combo Bet]])</f>
        <v>100</v>
      </c>
    </row>
    <row r="252" spans="1:32" x14ac:dyDescent="0.25">
      <c r="A252" s="42">
        <v>45780</v>
      </c>
      <c r="B252" s="43">
        <v>0.59930555555555554</v>
      </c>
      <c r="C252" s="43" t="s">
        <v>12</v>
      </c>
      <c r="D252" s="46"/>
      <c r="E252" s="44">
        <v>5</v>
      </c>
      <c r="F252" s="44">
        <v>11</v>
      </c>
      <c r="G252" s="45" t="s">
        <v>115</v>
      </c>
      <c r="H252" s="45"/>
      <c r="I252" s="46"/>
      <c r="J252" s="206" t="s">
        <v>664</v>
      </c>
      <c r="K252" s="44" t="str">
        <f>VLOOKUP(Table13232[[#This Row],[Track]],$C$915:$E$968,2,FALSE)</f>
        <v>Qld</v>
      </c>
      <c r="L252" s="48">
        <v>100</v>
      </c>
      <c r="M252" s="44" t="str">
        <f>IF(Table13232[[#This Row],[Fin]]&lt;&gt;"1st","",Table13232[[#This Row],[Div]]*Table13232[[#This Row],[Lev Bet]])</f>
        <v/>
      </c>
      <c r="N252" s="44">
        <f>IF(Table13232[[#This Row],[Lev Ret]]="",Table13232[[#This Row],[Lev Bet]]*-1,M252-L252)</f>
        <v>-100</v>
      </c>
      <c r="O252" s="205">
        <v>100</v>
      </c>
      <c r="P252" s="205" t="str">
        <f>IF(Table13232[[#This Row],[Fin]]&lt;&gt;"1st","",Table13232[[#This Row],[Div]]*Table13232[[#This Row],[Nat and Combo Bet]])</f>
        <v/>
      </c>
      <c r="Q252" s="205">
        <f>IF(Table13232[[#This Row],[Lev Ret]]="",Table13232[[#This Row],[Nat and Combo Bet]]*-1,P252-O252)</f>
        <v>-100</v>
      </c>
      <c r="R252" s="44">
        <f t="shared" si="9"/>
        <v>1</v>
      </c>
      <c r="S252" s="44">
        <f>IF(AND(R251=2,R252=1),"",IF(R252=2,(O252+O253)/2,IF(Table13232[[#This Row],[Dual Listing]]=1,Table13232[[#This Row],[Nat and Combo Bet]],11)))</f>
        <v>100</v>
      </c>
      <c r="T252" s="44" t="str">
        <f t="shared" si="10"/>
        <v/>
      </c>
      <c r="U252" s="44">
        <f t="shared" si="11"/>
        <v>-100</v>
      </c>
      <c r="V252" s="44" t="str">
        <f>IF(Table13232[[#This Row],[Date]]&lt;$V$4,"","Live")</f>
        <v/>
      </c>
      <c r="W252" s="44" t="str">
        <f>TEXT(Table13232[[#This Row],[Date]],"DDD")</f>
        <v>Sat</v>
      </c>
      <c r="X252" s="44" t="str">
        <f>PROPER(TRIM(Table13232[[#This Row],[Horse]]))</f>
        <v>Anemacore</v>
      </c>
      <c r="Y252" s="164">
        <f>Table13232[[#This Row],[Time]]</f>
        <v>0.59930555555555554</v>
      </c>
      <c r="Z252" s="164" t="str">
        <f>LEFT(Table13232[[#This Row],[Track]],3)</f>
        <v>Eag</v>
      </c>
      <c r="AA252" s="164" t="str">
        <f>Table13232[[#This Row],[Algo]]&amp;" "&amp;Table13232[[#This Row],[Nat and Combo Bet]]</f>
        <v>Nat 100</v>
      </c>
      <c r="AB252" s="170">
        <f>Table13232[[#This Row],[AM Odds]]</f>
        <v>0</v>
      </c>
      <c r="AC252" s="165">
        <f>Table13232[[#This Row],[Race]]</f>
        <v>5</v>
      </c>
      <c r="AD252" s="165">
        <f>Table13232[[#This Row],[TAB]]</f>
        <v>11</v>
      </c>
      <c r="AE252" s="166" t="str">
        <f>Table13232[[#This Row],[Horse]]</f>
        <v>Anemacore</v>
      </c>
      <c r="AF252" s="169">
        <f>IF(Table13232[[#This Row],[Dual Listing]]&lt;&gt;1,"",Table13232[[#This Row],[Nat and Combo Bet]])</f>
        <v>100</v>
      </c>
    </row>
    <row r="253" spans="1:32" x14ac:dyDescent="0.25">
      <c r="A253" s="42">
        <v>45780</v>
      </c>
      <c r="B253" s="43">
        <v>0.60416666666666663</v>
      </c>
      <c r="C253" s="43" t="s">
        <v>34</v>
      </c>
      <c r="D253" s="46"/>
      <c r="E253" s="44">
        <v>5</v>
      </c>
      <c r="F253" s="44">
        <v>7</v>
      </c>
      <c r="G253" s="45" t="s">
        <v>414</v>
      </c>
      <c r="H253" s="45"/>
      <c r="I253" s="46"/>
      <c r="J253" s="206" t="s">
        <v>665</v>
      </c>
      <c r="K253" s="44" t="str">
        <f>VLOOKUP(Table13232[[#This Row],[Track]],$C$915:$E$968,2,FALSE)</f>
        <v>Vic</v>
      </c>
      <c r="L253" s="48">
        <v>100</v>
      </c>
      <c r="M253" s="44" t="str">
        <f>IF(Table13232[[#This Row],[Fin]]&lt;&gt;"1st","",Table13232[[#This Row],[Div]]*Table13232[[#This Row],[Lev Bet]])</f>
        <v/>
      </c>
      <c r="N253" s="44">
        <f>IF(Table13232[[#This Row],[Lev Ret]]="",Table13232[[#This Row],[Lev Bet]]*-1,M253-L253)</f>
        <v>-100</v>
      </c>
      <c r="O253" s="205">
        <v>50</v>
      </c>
      <c r="P253" s="205" t="str">
        <f>IF(Table13232[[#This Row],[Fin]]&lt;&gt;"1st","",Table13232[[#This Row],[Div]]*Table13232[[#This Row],[Nat and Combo Bet]])</f>
        <v/>
      </c>
      <c r="Q253" s="205">
        <f>IF(Table13232[[#This Row],[Lev Ret]]="",Table13232[[#This Row],[Nat and Combo Bet]]*-1,P253-O253)</f>
        <v>-50</v>
      </c>
      <c r="R253" s="44">
        <f t="shared" si="9"/>
        <v>1</v>
      </c>
      <c r="S253" s="44">
        <f>IF(AND(R252=2,R253=1),"",IF(R253=2,(O253+O254)/2,IF(Table13232[[#This Row],[Dual Listing]]=1,Table13232[[#This Row],[Nat and Combo Bet]],11)))</f>
        <v>50</v>
      </c>
      <c r="T253" s="44" t="str">
        <f t="shared" si="10"/>
        <v/>
      </c>
      <c r="U253" s="44">
        <f t="shared" si="11"/>
        <v>-50</v>
      </c>
      <c r="V253" s="44" t="str">
        <f>IF(Table13232[[#This Row],[Date]]&lt;$V$4,"","Live")</f>
        <v/>
      </c>
      <c r="W253" s="44" t="str">
        <f>TEXT(Table13232[[#This Row],[Date]],"DDD")</f>
        <v>Sat</v>
      </c>
      <c r="X253" s="44" t="str">
        <f>PROPER(TRIM(Table13232[[#This Row],[Horse]]))</f>
        <v>Perilous Fighter</v>
      </c>
      <c r="Y253" s="164">
        <f>Table13232[[#This Row],[Time]]</f>
        <v>0.60416666666666663</v>
      </c>
      <c r="Z253" s="164" t="str">
        <f>LEFT(Table13232[[#This Row],[Track]],3)</f>
        <v>Cau</v>
      </c>
      <c r="AA253" s="164" t="str">
        <f>Table13232[[#This Row],[Algo]]&amp;" "&amp;Table13232[[#This Row],[Nat and Combo Bet]]</f>
        <v>E-C  50</v>
      </c>
      <c r="AB253" s="170">
        <f>Table13232[[#This Row],[AM Odds]]</f>
        <v>0</v>
      </c>
      <c r="AC253" s="165">
        <f>Table13232[[#This Row],[Race]]</f>
        <v>5</v>
      </c>
      <c r="AD253" s="165">
        <f>Table13232[[#This Row],[TAB]]</f>
        <v>7</v>
      </c>
      <c r="AE253" s="166" t="str">
        <f>Table13232[[#This Row],[Horse]]</f>
        <v>Perilous Fighter</v>
      </c>
      <c r="AF253" s="169">
        <f>IF(Table13232[[#This Row],[Dual Listing]]&lt;&gt;1,"",Table13232[[#This Row],[Nat and Combo Bet]])</f>
        <v>50</v>
      </c>
    </row>
    <row r="254" spans="1:32" x14ac:dyDescent="0.25">
      <c r="A254" s="42">
        <v>45780</v>
      </c>
      <c r="B254" s="43">
        <v>0.62847222222222221</v>
      </c>
      <c r="C254" s="43" t="s">
        <v>34</v>
      </c>
      <c r="D254" s="46"/>
      <c r="E254" s="44">
        <v>6</v>
      </c>
      <c r="F254" s="44">
        <v>3</v>
      </c>
      <c r="G254" s="45" t="s">
        <v>159</v>
      </c>
      <c r="H254" s="45" t="s">
        <v>21</v>
      </c>
      <c r="I254" s="46">
        <v>1.7</v>
      </c>
      <c r="J254" s="206" t="s">
        <v>665</v>
      </c>
      <c r="K254" s="44" t="str">
        <f>VLOOKUP(Table13232[[#This Row],[Track]],$C$915:$E$968,2,FALSE)</f>
        <v>Vic</v>
      </c>
      <c r="L254" s="48">
        <v>100</v>
      </c>
      <c r="M254" s="44">
        <f>IF(Table13232[[#This Row],[Fin]]&lt;&gt;"1st","",Table13232[[#This Row],[Div]]*Table13232[[#This Row],[Lev Bet]])</f>
        <v>170</v>
      </c>
      <c r="N254" s="44">
        <f>IF(Table13232[[#This Row],[Lev Ret]]="",Table13232[[#This Row],[Lev Bet]]*-1,M254-L254)</f>
        <v>70</v>
      </c>
      <c r="O254" s="205">
        <v>200</v>
      </c>
      <c r="P254" s="205">
        <f>IF(Table13232[[#This Row],[Fin]]&lt;&gt;"1st","",Table13232[[#This Row],[Div]]*Table13232[[#This Row],[Nat and Combo Bet]])</f>
        <v>340</v>
      </c>
      <c r="Q254" s="205">
        <f>IF(Table13232[[#This Row],[Lev Ret]]="",Table13232[[#This Row],[Nat and Combo Bet]]*-1,P254-O254)</f>
        <v>140</v>
      </c>
      <c r="R254" s="44">
        <f t="shared" si="9"/>
        <v>1</v>
      </c>
      <c r="S254" s="44">
        <f>IF(AND(R253=2,R254=1),"",IF(R254=2,(O254+O255)/2,IF(Table13232[[#This Row],[Dual Listing]]=1,Table13232[[#This Row],[Nat and Combo Bet]],11)))</f>
        <v>200</v>
      </c>
      <c r="T254" s="44">
        <f t="shared" si="10"/>
        <v>340</v>
      </c>
      <c r="U254" s="44">
        <f t="shared" si="11"/>
        <v>140</v>
      </c>
      <c r="V254" s="44" t="str">
        <f>IF(Table13232[[#This Row],[Date]]&lt;$V$4,"","Live")</f>
        <v/>
      </c>
      <c r="W254" s="44" t="str">
        <f>TEXT(Table13232[[#This Row],[Date]],"DDD")</f>
        <v>Sat</v>
      </c>
      <c r="X254" s="44" t="str">
        <f>PROPER(TRIM(Table13232[[#This Row],[Horse]]))</f>
        <v>Immediacy</v>
      </c>
      <c r="Y254" s="164">
        <f>Table13232[[#This Row],[Time]]</f>
        <v>0.62847222222222221</v>
      </c>
      <c r="Z254" s="164" t="str">
        <f>LEFT(Table13232[[#This Row],[Track]],3)</f>
        <v>Cau</v>
      </c>
      <c r="AA254" s="164" t="str">
        <f>Table13232[[#This Row],[Algo]]&amp;" "&amp;Table13232[[#This Row],[Nat and Combo Bet]]</f>
        <v>E-C  200</v>
      </c>
      <c r="AB254" s="170">
        <f>Table13232[[#This Row],[AM Odds]]</f>
        <v>0</v>
      </c>
      <c r="AC254" s="165">
        <f>Table13232[[#This Row],[Race]]</f>
        <v>6</v>
      </c>
      <c r="AD254" s="165">
        <f>Table13232[[#This Row],[TAB]]</f>
        <v>3</v>
      </c>
      <c r="AE254" s="166" t="str">
        <f>Table13232[[#This Row],[Horse]]</f>
        <v>Immediacy</v>
      </c>
      <c r="AF254" s="169">
        <f>IF(Table13232[[#This Row],[Dual Listing]]&lt;&gt;1,"",Table13232[[#This Row],[Nat and Combo Bet]])</f>
        <v>200</v>
      </c>
    </row>
    <row r="255" spans="1:32" x14ac:dyDescent="0.25">
      <c r="A255" s="42">
        <v>45780</v>
      </c>
      <c r="B255" s="43">
        <v>0.64236111111111116</v>
      </c>
      <c r="C255" s="43" t="s">
        <v>45</v>
      </c>
      <c r="D255" s="46"/>
      <c r="E255" s="44">
        <v>8</v>
      </c>
      <c r="F255" s="44">
        <v>12</v>
      </c>
      <c r="G255" s="45" t="s">
        <v>147</v>
      </c>
      <c r="H255" s="45"/>
      <c r="I255" s="46"/>
      <c r="J255" s="206" t="s">
        <v>665</v>
      </c>
      <c r="K255" s="44" t="str">
        <f>VLOOKUP(Table13232[[#This Row],[Track]],$C$915:$E$968,2,FALSE)</f>
        <v>NSW</v>
      </c>
      <c r="L255" s="48">
        <v>100</v>
      </c>
      <c r="M255" s="44" t="str">
        <f>IF(Table13232[[#This Row],[Fin]]&lt;&gt;"1st","",Table13232[[#This Row],[Div]]*Table13232[[#This Row],[Lev Bet]])</f>
        <v/>
      </c>
      <c r="N255" s="44">
        <f>IF(Table13232[[#This Row],[Lev Ret]]="",Table13232[[#This Row],[Lev Bet]]*-1,M255-L255)</f>
        <v>-100</v>
      </c>
      <c r="O255" s="205">
        <v>100</v>
      </c>
      <c r="P255" s="205" t="str">
        <f>IF(Table13232[[#This Row],[Fin]]&lt;&gt;"1st","",Table13232[[#This Row],[Div]]*Table13232[[#This Row],[Nat and Combo Bet]])</f>
        <v/>
      </c>
      <c r="Q255" s="205">
        <f>IF(Table13232[[#This Row],[Lev Ret]]="",Table13232[[#This Row],[Nat and Combo Bet]]*-1,P255-O255)</f>
        <v>-100</v>
      </c>
      <c r="R255" s="44">
        <f t="shared" si="9"/>
        <v>1</v>
      </c>
      <c r="S255" s="44">
        <f>IF(AND(R254=2,R255=1),"",IF(R255=2,(O255+O256)/2,IF(Table13232[[#This Row],[Dual Listing]]=1,Table13232[[#This Row],[Nat and Combo Bet]],11)))</f>
        <v>100</v>
      </c>
      <c r="T255" s="44" t="str">
        <f t="shared" si="10"/>
        <v/>
      </c>
      <c r="U255" s="44">
        <f t="shared" si="11"/>
        <v>-100</v>
      </c>
      <c r="V255" s="44" t="str">
        <f>IF(Table13232[[#This Row],[Date]]&lt;$V$4,"","Live")</f>
        <v/>
      </c>
      <c r="W255" s="44" t="str">
        <f>TEXT(Table13232[[#This Row],[Date]],"DDD")</f>
        <v>Sat</v>
      </c>
      <c r="X255" s="44" t="str">
        <f>PROPER(TRIM(Table13232[[#This Row],[Horse]]))</f>
        <v>Matcha Latte</v>
      </c>
      <c r="Y255" s="164">
        <f>Table13232[[#This Row],[Time]]</f>
        <v>0.64236111111111116</v>
      </c>
      <c r="Z255" s="164" t="str">
        <f>LEFT(Table13232[[#This Row],[Track]],3)</f>
        <v>Haw</v>
      </c>
      <c r="AA255" s="164" t="str">
        <f>Table13232[[#This Row],[Algo]]&amp;" "&amp;Table13232[[#This Row],[Nat and Combo Bet]]</f>
        <v>E-C  100</v>
      </c>
      <c r="AB255" s="170">
        <f>Table13232[[#This Row],[AM Odds]]</f>
        <v>0</v>
      </c>
      <c r="AC255" s="165">
        <f>Table13232[[#This Row],[Race]]</f>
        <v>8</v>
      </c>
      <c r="AD255" s="165">
        <f>Table13232[[#This Row],[TAB]]</f>
        <v>12</v>
      </c>
      <c r="AE255" s="166" t="str">
        <f>Table13232[[#This Row],[Horse]]</f>
        <v>Matcha Latte</v>
      </c>
      <c r="AF255" s="169">
        <f>IF(Table13232[[#This Row],[Dual Listing]]&lt;&gt;1,"",Table13232[[#This Row],[Nat and Combo Bet]])</f>
        <v>100</v>
      </c>
    </row>
    <row r="256" spans="1:32" x14ac:dyDescent="0.25">
      <c r="A256" s="42">
        <v>45780</v>
      </c>
      <c r="B256" s="43">
        <v>0.68055555555555558</v>
      </c>
      <c r="C256" s="43" t="s">
        <v>34</v>
      </c>
      <c r="D256" s="46"/>
      <c r="E256" s="44">
        <v>8</v>
      </c>
      <c r="F256" s="44">
        <v>2</v>
      </c>
      <c r="G256" s="45" t="s">
        <v>72</v>
      </c>
      <c r="H256" s="45"/>
      <c r="I256" s="46"/>
      <c r="J256" s="206" t="s">
        <v>665</v>
      </c>
      <c r="K256" s="44" t="str">
        <f>VLOOKUP(Table13232[[#This Row],[Track]],$C$915:$E$968,2,FALSE)</f>
        <v>Vic</v>
      </c>
      <c r="L256" s="48">
        <v>100</v>
      </c>
      <c r="M256" s="44" t="str">
        <f>IF(Table13232[[#This Row],[Fin]]&lt;&gt;"1st","",Table13232[[#This Row],[Div]]*Table13232[[#This Row],[Lev Bet]])</f>
        <v/>
      </c>
      <c r="N256" s="44">
        <f>IF(Table13232[[#This Row],[Lev Ret]]="",Table13232[[#This Row],[Lev Bet]]*-1,M256-L256)</f>
        <v>-100</v>
      </c>
      <c r="O256" s="205">
        <v>150</v>
      </c>
      <c r="P256" s="205" t="str">
        <f>IF(Table13232[[#This Row],[Fin]]&lt;&gt;"1st","",Table13232[[#This Row],[Div]]*Table13232[[#This Row],[Nat and Combo Bet]])</f>
        <v/>
      </c>
      <c r="Q256" s="205">
        <f>IF(Table13232[[#This Row],[Lev Ret]]="",Table13232[[#This Row],[Nat and Combo Bet]]*-1,P256-O256)</f>
        <v>-150</v>
      </c>
      <c r="R256" s="44">
        <f t="shared" si="9"/>
        <v>1</v>
      </c>
      <c r="S256" s="44">
        <f>IF(AND(R255=2,R256=1),"",IF(R256=2,(O256+O257)/2,IF(Table13232[[#This Row],[Dual Listing]]=1,Table13232[[#This Row],[Nat and Combo Bet]],11)))</f>
        <v>150</v>
      </c>
      <c r="T256" s="44" t="str">
        <f t="shared" si="10"/>
        <v/>
      </c>
      <c r="U256" s="44">
        <f t="shared" si="11"/>
        <v>-150</v>
      </c>
      <c r="V256" s="44" t="str">
        <f>IF(Table13232[[#This Row],[Date]]&lt;$V$4,"","Live")</f>
        <v/>
      </c>
      <c r="W256" s="44" t="str">
        <f>TEXT(Table13232[[#This Row],[Date]],"DDD")</f>
        <v>Sat</v>
      </c>
      <c r="X256" s="44" t="str">
        <f>PROPER(TRIM(Table13232[[#This Row],[Horse]]))</f>
        <v>Regal Zeus</v>
      </c>
      <c r="Y256" s="164">
        <f>Table13232[[#This Row],[Time]]</f>
        <v>0.68055555555555558</v>
      </c>
      <c r="Z256" s="164" t="str">
        <f>LEFT(Table13232[[#This Row],[Track]],3)</f>
        <v>Cau</v>
      </c>
      <c r="AA256" s="164" t="str">
        <f>Table13232[[#This Row],[Algo]]&amp;" "&amp;Table13232[[#This Row],[Nat and Combo Bet]]</f>
        <v>E-C  150</v>
      </c>
      <c r="AB256" s="170">
        <f>Table13232[[#This Row],[AM Odds]]</f>
        <v>0</v>
      </c>
      <c r="AC256" s="165">
        <f>Table13232[[#This Row],[Race]]</f>
        <v>8</v>
      </c>
      <c r="AD256" s="165">
        <f>Table13232[[#This Row],[TAB]]</f>
        <v>2</v>
      </c>
      <c r="AE256" s="166" t="str">
        <f>Table13232[[#This Row],[Horse]]</f>
        <v>Regal Zeus</v>
      </c>
      <c r="AF256" s="169">
        <f>IF(Table13232[[#This Row],[Dual Listing]]&lt;&gt;1,"",Table13232[[#This Row],[Nat and Combo Bet]])</f>
        <v>150</v>
      </c>
    </row>
    <row r="257" spans="1:32" x14ac:dyDescent="0.25">
      <c r="A257" s="42">
        <v>45780</v>
      </c>
      <c r="B257" s="43">
        <v>0.69791666666666663</v>
      </c>
      <c r="C257" s="43" t="s">
        <v>45</v>
      </c>
      <c r="D257" s="46"/>
      <c r="E257" s="44">
        <v>10</v>
      </c>
      <c r="F257" s="44">
        <v>7</v>
      </c>
      <c r="G257" s="45" t="s">
        <v>415</v>
      </c>
      <c r="H257" s="45" t="s">
        <v>23</v>
      </c>
      <c r="I257" s="46"/>
      <c r="J257" s="206" t="s">
        <v>665</v>
      </c>
      <c r="K257" s="44" t="str">
        <f>VLOOKUP(Table13232[[#This Row],[Track]],$C$915:$E$968,2,FALSE)</f>
        <v>NSW</v>
      </c>
      <c r="L257" s="48">
        <v>100</v>
      </c>
      <c r="M257" s="44" t="str">
        <f>IF(Table13232[[#This Row],[Fin]]&lt;&gt;"1st","",Table13232[[#This Row],[Div]]*Table13232[[#This Row],[Lev Bet]])</f>
        <v/>
      </c>
      <c r="N257" s="44">
        <f>IF(Table13232[[#This Row],[Lev Ret]]="",Table13232[[#This Row],[Lev Bet]]*-1,M257-L257)</f>
        <v>-100</v>
      </c>
      <c r="O257" s="205">
        <v>150</v>
      </c>
      <c r="P257" s="205" t="str">
        <f>IF(Table13232[[#This Row],[Fin]]&lt;&gt;"1st","",Table13232[[#This Row],[Div]]*Table13232[[#This Row],[Nat and Combo Bet]])</f>
        <v/>
      </c>
      <c r="Q257" s="205">
        <f>IF(Table13232[[#This Row],[Lev Ret]]="",Table13232[[#This Row],[Nat and Combo Bet]]*-1,P257-O257)</f>
        <v>-150</v>
      </c>
      <c r="R257" s="44">
        <f t="shared" si="9"/>
        <v>1</v>
      </c>
      <c r="S257" s="44">
        <f>IF(AND(R256=2,R257=1),"",IF(R257=2,(O257+O258)/2,IF(Table13232[[#This Row],[Dual Listing]]=1,Table13232[[#This Row],[Nat and Combo Bet]],11)))</f>
        <v>150</v>
      </c>
      <c r="T257" s="44" t="str">
        <f t="shared" si="10"/>
        <v/>
      </c>
      <c r="U257" s="44">
        <f t="shared" si="11"/>
        <v>-150</v>
      </c>
      <c r="V257" s="44" t="str">
        <f>IF(Table13232[[#This Row],[Date]]&lt;$V$4,"","Live")</f>
        <v/>
      </c>
      <c r="W257" s="44" t="str">
        <f>TEXT(Table13232[[#This Row],[Date]],"DDD")</f>
        <v>Sat</v>
      </c>
      <c r="X257" s="44" t="str">
        <f>PROPER(TRIM(Table13232[[#This Row],[Horse]]))</f>
        <v>Gallant Star</v>
      </c>
      <c r="Y257" s="164">
        <f>Table13232[[#This Row],[Time]]</f>
        <v>0.69791666666666663</v>
      </c>
      <c r="Z257" s="164" t="str">
        <f>LEFT(Table13232[[#This Row],[Track]],3)</f>
        <v>Haw</v>
      </c>
      <c r="AA257" s="164" t="str">
        <f>Table13232[[#This Row],[Algo]]&amp;" "&amp;Table13232[[#This Row],[Nat and Combo Bet]]</f>
        <v>E-C  150</v>
      </c>
      <c r="AB257" s="170">
        <f>Table13232[[#This Row],[AM Odds]]</f>
        <v>0</v>
      </c>
      <c r="AC257" s="165">
        <f>Table13232[[#This Row],[Race]]</f>
        <v>10</v>
      </c>
      <c r="AD257" s="165">
        <f>Table13232[[#This Row],[TAB]]</f>
        <v>7</v>
      </c>
      <c r="AE257" s="166" t="str">
        <f>Table13232[[#This Row],[Horse]]</f>
        <v>Gallant Star</v>
      </c>
      <c r="AF257" s="169">
        <f>IF(Table13232[[#This Row],[Dual Listing]]&lt;&gt;1,"",Table13232[[#This Row],[Nat and Combo Bet]])</f>
        <v>150</v>
      </c>
    </row>
    <row r="258" spans="1:32" x14ac:dyDescent="0.25">
      <c r="A258" s="42">
        <v>45780</v>
      </c>
      <c r="B258" s="43">
        <v>0.70486111111111116</v>
      </c>
      <c r="C258" s="43" t="s">
        <v>34</v>
      </c>
      <c r="D258" s="46"/>
      <c r="E258" s="44">
        <v>9</v>
      </c>
      <c r="F258" s="44">
        <v>7</v>
      </c>
      <c r="G258" s="45" t="s">
        <v>140</v>
      </c>
      <c r="H258" s="45" t="s">
        <v>22</v>
      </c>
      <c r="I258" s="46"/>
      <c r="J258" s="206" t="s">
        <v>665</v>
      </c>
      <c r="K258" s="44" t="str">
        <f>VLOOKUP(Table13232[[#This Row],[Track]],$C$915:$E$968,2,FALSE)</f>
        <v>Vic</v>
      </c>
      <c r="L258" s="48">
        <v>100</v>
      </c>
      <c r="M258" s="44" t="str">
        <f>IF(Table13232[[#This Row],[Fin]]&lt;&gt;"1st","",Table13232[[#This Row],[Div]]*Table13232[[#This Row],[Lev Bet]])</f>
        <v/>
      </c>
      <c r="N258" s="44">
        <f>IF(Table13232[[#This Row],[Lev Ret]]="",Table13232[[#This Row],[Lev Bet]]*-1,M258-L258)</f>
        <v>-100</v>
      </c>
      <c r="O258" s="205">
        <v>100</v>
      </c>
      <c r="P258" s="205" t="str">
        <f>IF(Table13232[[#This Row],[Fin]]&lt;&gt;"1st","",Table13232[[#This Row],[Div]]*Table13232[[#This Row],[Nat and Combo Bet]])</f>
        <v/>
      </c>
      <c r="Q258" s="205">
        <f>IF(Table13232[[#This Row],[Lev Ret]]="",Table13232[[#This Row],[Nat and Combo Bet]]*-1,P258-O258)</f>
        <v>-100</v>
      </c>
      <c r="R258" s="44">
        <f t="shared" si="9"/>
        <v>1</v>
      </c>
      <c r="S258" s="44">
        <f>IF(AND(R257=2,R258=1),"",IF(R258=2,(O258+O259)/2,IF(Table13232[[#This Row],[Dual Listing]]=1,Table13232[[#This Row],[Nat and Combo Bet]],11)))</f>
        <v>100</v>
      </c>
      <c r="T258" s="44" t="str">
        <f t="shared" si="10"/>
        <v/>
      </c>
      <c r="U258" s="44">
        <f t="shared" si="11"/>
        <v>-100</v>
      </c>
      <c r="V258" s="44" t="str">
        <f>IF(Table13232[[#This Row],[Date]]&lt;$V$4,"","Live")</f>
        <v/>
      </c>
      <c r="W258" s="44" t="str">
        <f>TEXT(Table13232[[#This Row],[Date]],"DDD")</f>
        <v>Sat</v>
      </c>
      <c r="X258" s="44" t="str">
        <f>PROPER(TRIM(Table13232[[#This Row],[Horse]]))</f>
        <v>Hughes</v>
      </c>
      <c r="Y258" s="164">
        <f>Table13232[[#This Row],[Time]]</f>
        <v>0.70486111111111116</v>
      </c>
      <c r="Z258" s="164" t="str">
        <f>LEFT(Table13232[[#This Row],[Track]],3)</f>
        <v>Cau</v>
      </c>
      <c r="AA258" s="164" t="str">
        <f>Table13232[[#This Row],[Algo]]&amp;" "&amp;Table13232[[#This Row],[Nat and Combo Bet]]</f>
        <v>E-C  100</v>
      </c>
      <c r="AB258" s="170">
        <f>Table13232[[#This Row],[AM Odds]]</f>
        <v>0</v>
      </c>
      <c r="AC258" s="165">
        <f>Table13232[[#This Row],[Race]]</f>
        <v>9</v>
      </c>
      <c r="AD258" s="165">
        <f>Table13232[[#This Row],[TAB]]</f>
        <v>7</v>
      </c>
      <c r="AE258" s="166" t="str">
        <f>Table13232[[#This Row],[Horse]]</f>
        <v>Hughes</v>
      </c>
      <c r="AF258" s="169">
        <f>IF(Table13232[[#This Row],[Dual Listing]]&lt;&gt;1,"",Table13232[[#This Row],[Nat and Combo Bet]])</f>
        <v>100</v>
      </c>
    </row>
    <row r="259" spans="1:32" x14ac:dyDescent="0.25">
      <c r="A259" s="42">
        <v>45787</v>
      </c>
      <c r="B259" s="43">
        <v>0.52777777777777779</v>
      </c>
      <c r="C259" s="43" t="s">
        <v>34</v>
      </c>
      <c r="D259" s="46"/>
      <c r="E259" s="44">
        <v>2</v>
      </c>
      <c r="F259" s="44">
        <v>6</v>
      </c>
      <c r="G259" s="45" t="s">
        <v>416</v>
      </c>
      <c r="H259" s="45" t="s">
        <v>21</v>
      </c>
      <c r="I259" s="46">
        <v>3.3</v>
      </c>
      <c r="J259" s="206" t="s">
        <v>665</v>
      </c>
      <c r="K259" s="44" t="str">
        <f>VLOOKUP(Table13232[[#This Row],[Track]],$C$915:$E$968,2,FALSE)</f>
        <v>Vic</v>
      </c>
      <c r="L259" s="48">
        <v>100</v>
      </c>
      <c r="M259" s="44">
        <f>IF(Table13232[[#This Row],[Fin]]&lt;&gt;"1st","",Table13232[[#This Row],[Div]]*Table13232[[#This Row],[Lev Bet]])</f>
        <v>330</v>
      </c>
      <c r="N259" s="44">
        <f>IF(Table13232[[#This Row],[Lev Ret]]="",Table13232[[#This Row],[Lev Bet]]*-1,M259-L259)</f>
        <v>230</v>
      </c>
      <c r="O259" s="205">
        <v>100</v>
      </c>
      <c r="P259" s="205">
        <f>IF(Table13232[[#This Row],[Fin]]&lt;&gt;"1st","",Table13232[[#This Row],[Div]]*Table13232[[#This Row],[Nat and Combo Bet]])</f>
        <v>330</v>
      </c>
      <c r="Q259" s="205">
        <f>IF(Table13232[[#This Row],[Lev Ret]]="",Table13232[[#This Row],[Nat and Combo Bet]]*-1,P259-O259)</f>
        <v>230</v>
      </c>
      <c r="R259" s="44">
        <f t="shared" si="9"/>
        <v>1</v>
      </c>
      <c r="S259" s="44">
        <f>IF(AND(R258=2,R259=1),"",IF(R259=2,(O259+O260)/2,IF(Table13232[[#This Row],[Dual Listing]]=1,Table13232[[#This Row],[Nat and Combo Bet]],11)))</f>
        <v>100</v>
      </c>
      <c r="T259" s="44">
        <f t="shared" si="10"/>
        <v>330</v>
      </c>
      <c r="U259" s="44">
        <f t="shared" si="11"/>
        <v>230</v>
      </c>
      <c r="V259" s="44" t="str">
        <f>IF(Table13232[[#This Row],[Date]]&lt;$V$4,"","Live")</f>
        <v/>
      </c>
      <c r="W259" s="44" t="str">
        <f>TEXT(Table13232[[#This Row],[Date]],"DDD")</f>
        <v>Sat</v>
      </c>
      <c r="X259" s="44" t="str">
        <f>PROPER(TRIM(Table13232[[#This Row],[Horse]]))</f>
        <v>Fernao</v>
      </c>
      <c r="Y259" s="164">
        <f>Table13232[[#This Row],[Time]]</f>
        <v>0.52777777777777779</v>
      </c>
      <c r="Z259" s="164" t="str">
        <f>LEFT(Table13232[[#This Row],[Track]],3)</f>
        <v>Cau</v>
      </c>
      <c r="AA259" s="164" t="str">
        <f>Table13232[[#This Row],[Algo]]&amp;" "&amp;Table13232[[#This Row],[Nat and Combo Bet]]</f>
        <v>E-C  100</v>
      </c>
      <c r="AB259" s="170">
        <f>Table13232[[#This Row],[AM Odds]]</f>
        <v>0</v>
      </c>
      <c r="AC259" s="165">
        <f>Table13232[[#This Row],[Race]]</f>
        <v>2</v>
      </c>
      <c r="AD259" s="165">
        <f>Table13232[[#This Row],[TAB]]</f>
        <v>6</v>
      </c>
      <c r="AE259" s="166" t="str">
        <f>Table13232[[#This Row],[Horse]]</f>
        <v>Fernao</v>
      </c>
      <c r="AF259" s="169">
        <f>IF(Table13232[[#This Row],[Dual Listing]]&lt;&gt;1,"",Table13232[[#This Row],[Nat and Combo Bet]])</f>
        <v>100</v>
      </c>
    </row>
    <row r="260" spans="1:32" x14ac:dyDescent="0.25">
      <c r="A260" s="42">
        <v>45787</v>
      </c>
      <c r="B260" s="43">
        <v>0.52777777777777779</v>
      </c>
      <c r="C260" s="43" t="s">
        <v>34</v>
      </c>
      <c r="D260" s="46"/>
      <c r="E260" s="44">
        <v>2</v>
      </c>
      <c r="F260" s="44">
        <v>1</v>
      </c>
      <c r="G260" s="45" t="s">
        <v>161</v>
      </c>
      <c r="H260" s="45" t="s">
        <v>22</v>
      </c>
      <c r="I260" s="46"/>
      <c r="J260" s="206" t="s">
        <v>665</v>
      </c>
      <c r="K260" s="44" t="str">
        <f>VLOOKUP(Table13232[[#This Row],[Track]],$C$915:$E$968,2,FALSE)</f>
        <v>Vic</v>
      </c>
      <c r="L260" s="48">
        <v>100</v>
      </c>
      <c r="M260" s="44" t="str">
        <f>IF(Table13232[[#This Row],[Fin]]&lt;&gt;"1st","",Table13232[[#This Row],[Div]]*Table13232[[#This Row],[Lev Bet]])</f>
        <v/>
      </c>
      <c r="N260" s="44">
        <f>IF(Table13232[[#This Row],[Lev Ret]]="",Table13232[[#This Row],[Lev Bet]]*-1,M260-L260)</f>
        <v>-100</v>
      </c>
      <c r="O260" s="205">
        <v>150</v>
      </c>
      <c r="P260" s="205" t="str">
        <f>IF(Table13232[[#This Row],[Fin]]&lt;&gt;"1st","",Table13232[[#This Row],[Div]]*Table13232[[#This Row],[Nat and Combo Bet]])</f>
        <v/>
      </c>
      <c r="Q260" s="205">
        <f>IF(Table13232[[#This Row],[Lev Ret]]="",Table13232[[#This Row],[Nat and Combo Bet]]*-1,P260-O260)</f>
        <v>-150</v>
      </c>
      <c r="R260" s="44">
        <f t="shared" si="9"/>
        <v>1</v>
      </c>
      <c r="S260" s="44">
        <f>IF(AND(R259=2,R260=1),"",IF(R260=2,(O260+O261)/2,IF(Table13232[[#This Row],[Dual Listing]]=1,Table13232[[#This Row],[Nat and Combo Bet]],11)))</f>
        <v>150</v>
      </c>
      <c r="T260" s="44" t="str">
        <f t="shared" si="10"/>
        <v/>
      </c>
      <c r="U260" s="44">
        <f t="shared" si="11"/>
        <v>-150</v>
      </c>
      <c r="V260" s="44" t="str">
        <f>IF(Table13232[[#This Row],[Date]]&lt;$V$4,"","Live")</f>
        <v/>
      </c>
      <c r="W260" s="44" t="str">
        <f>TEXT(Table13232[[#This Row],[Date]],"DDD")</f>
        <v>Sat</v>
      </c>
      <c r="X260" s="44" t="str">
        <f>PROPER(TRIM(Table13232[[#This Row],[Horse]]))</f>
        <v>Ziryab</v>
      </c>
      <c r="Y260" s="164">
        <f>Table13232[[#This Row],[Time]]</f>
        <v>0.52777777777777779</v>
      </c>
      <c r="Z260" s="164" t="str">
        <f>LEFT(Table13232[[#This Row],[Track]],3)</f>
        <v>Cau</v>
      </c>
      <c r="AA260" s="164" t="str">
        <f>Table13232[[#This Row],[Algo]]&amp;" "&amp;Table13232[[#This Row],[Nat and Combo Bet]]</f>
        <v>E-C  150</v>
      </c>
      <c r="AB260" s="170">
        <f>Table13232[[#This Row],[AM Odds]]</f>
        <v>0</v>
      </c>
      <c r="AC260" s="165">
        <f>Table13232[[#This Row],[Race]]</f>
        <v>2</v>
      </c>
      <c r="AD260" s="165">
        <f>Table13232[[#This Row],[TAB]]</f>
        <v>1</v>
      </c>
      <c r="AE260" s="166" t="str">
        <f>Table13232[[#This Row],[Horse]]</f>
        <v>Ziryab</v>
      </c>
      <c r="AF260" s="169">
        <f>IF(Table13232[[#This Row],[Dual Listing]]&lt;&gt;1,"",Table13232[[#This Row],[Nat and Combo Bet]])</f>
        <v>150</v>
      </c>
    </row>
    <row r="261" spans="1:32" x14ac:dyDescent="0.25">
      <c r="A261" s="42">
        <v>45787</v>
      </c>
      <c r="B261" s="43">
        <v>0.54166666666666663</v>
      </c>
      <c r="C261" s="43" t="s">
        <v>28</v>
      </c>
      <c r="D261" s="46"/>
      <c r="E261" s="44">
        <v>4</v>
      </c>
      <c r="F261" s="44">
        <v>2</v>
      </c>
      <c r="G261" s="45" t="s">
        <v>417</v>
      </c>
      <c r="H261" s="45" t="s">
        <v>21</v>
      </c>
      <c r="I261" s="46">
        <v>11</v>
      </c>
      <c r="J261" s="206" t="s">
        <v>665</v>
      </c>
      <c r="K261" s="44" t="str">
        <f>VLOOKUP(Table13232[[#This Row],[Track]],$C$915:$E$968,2,FALSE)</f>
        <v>NSW</v>
      </c>
      <c r="L261" s="48">
        <v>100</v>
      </c>
      <c r="M261" s="44">
        <f>IF(Table13232[[#This Row],[Fin]]&lt;&gt;"1st","",Table13232[[#This Row],[Div]]*Table13232[[#This Row],[Lev Bet]])</f>
        <v>1100</v>
      </c>
      <c r="N261" s="44">
        <f>IF(Table13232[[#This Row],[Lev Ret]]="",Table13232[[#This Row],[Lev Bet]]*-1,M261-L261)</f>
        <v>1000</v>
      </c>
      <c r="O261" s="205">
        <v>100</v>
      </c>
      <c r="P261" s="205">
        <f>IF(Table13232[[#This Row],[Fin]]&lt;&gt;"1st","",Table13232[[#This Row],[Div]]*Table13232[[#This Row],[Nat and Combo Bet]])</f>
        <v>1100</v>
      </c>
      <c r="Q261" s="205">
        <f>IF(Table13232[[#This Row],[Lev Ret]]="",Table13232[[#This Row],[Nat and Combo Bet]]*-1,P261-O261)</f>
        <v>1000</v>
      </c>
      <c r="R261" s="44">
        <f t="shared" si="9"/>
        <v>1</v>
      </c>
      <c r="S261" s="44">
        <f>IF(AND(R260=2,R261=1),"",IF(R261=2,(O261+O262)/2,IF(Table13232[[#This Row],[Dual Listing]]=1,Table13232[[#This Row],[Nat and Combo Bet]],11)))</f>
        <v>100</v>
      </c>
      <c r="T261" s="44">
        <f t="shared" si="10"/>
        <v>1100</v>
      </c>
      <c r="U261" s="44">
        <f t="shared" si="11"/>
        <v>1000</v>
      </c>
      <c r="V261" s="44" t="str">
        <f>IF(Table13232[[#This Row],[Date]]&lt;$V$4,"","Live")</f>
        <v/>
      </c>
      <c r="W261" s="44" t="str">
        <f>TEXT(Table13232[[#This Row],[Date]],"DDD")</f>
        <v>Sat</v>
      </c>
      <c r="X261" s="44" t="str">
        <f>PROPER(TRIM(Table13232[[#This Row],[Horse]]))</f>
        <v>Enter The Dragon</v>
      </c>
      <c r="Y261" s="164">
        <f>Table13232[[#This Row],[Time]]</f>
        <v>0.54166666666666663</v>
      </c>
      <c r="Z261" s="164" t="str">
        <f>LEFT(Table13232[[#This Row],[Track]],3)</f>
        <v>Gos</v>
      </c>
      <c r="AA261" s="164" t="str">
        <f>Table13232[[#This Row],[Algo]]&amp;" "&amp;Table13232[[#This Row],[Nat and Combo Bet]]</f>
        <v>E-C  100</v>
      </c>
      <c r="AB261" s="170">
        <f>Table13232[[#This Row],[AM Odds]]</f>
        <v>0</v>
      </c>
      <c r="AC261" s="165">
        <f>Table13232[[#This Row],[Race]]</f>
        <v>4</v>
      </c>
      <c r="AD261" s="165">
        <f>Table13232[[#This Row],[TAB]]</f>
        <v>2</v>
      </c>
      <c r="AE261" s="166" t="str">
        <f>Table13232[[#This Row],[Horse]]</f>
        <v>Enter The Dragon</v>
      </c>
      <c r="AF261" s="169">
        <f>IF(Table13232[[#This Row],[Dual Listing]]&lt;&gt;1,"",Table13232[[#This Row],[Nat and Combo Bet]])</f>
        <v>100</v>
      </c>
    </row>
    <row r="262" spans="1:32" x14ac:dyDescent="0.25">
      <c r="A262" s="42">
        <v>45787</v>
      </c>
      <c r="B262" s="43">
        <v>0.56597222222222221</v>
      </c>
      <c r="C262" s="43" t="s">
        <v>28</v>
      </c>
      <c r="D262" s="46"/>
      <c r="E262" s="44">
        <v>5</v>
      </c>
      <c r="F262" s="44">
        <v>14</v>
      </c>
      <c r="G262" s="45" t="s">
        <v>162</v>
      </c>
      <c r="H262" s="45"/>
      <c r="I262" s="46"/>
      <c r="J262" s="206" t="s">
        <v>664</v>
      </c>
      <c r="K262" s="44" t="str">
        <f>VLOOKUP(Table13232[[#This Row],[Track]],$C$915:$E$968,2,FALSE)</f>
        <v>NSW</v>
      </c>
      <c r="L262" s="48">
        <v>100</v>
      </c>
      <c r="M262" s="44" t="str">
        <f>IF(Table13232[[#This Row],[Fin]]&lt;&gt;"1st","",Table13232[[#This Row],[Div]]*Table13232[[#This Row],[Lev Bet]])</f>
        <v/>
      </c>
      <c r="N262" s="44">
        <f>IF(Table13232[[#This Row],[Lev Ret]]="",Table13232[[#This Row],[Lev Bet]]*-1,M262-L262)</f>
        <v>-100</v>
      </c>
      <c r="O262" s="205">
        <v>150</v>
      </c>
      <c r="P262" s="205" t="str">
        <f>IF(Table13232[[#This Row],[Fin]]&lt;&gt;"1st","",Table13232[[#This Row],[Div]]*Table13232[[#This Row],[Nat and Combo Bet]])</f>
        <v/>
      </c>
      <c r="Q262" s="205">
        <f>IF(Table13232[[#This Row],[Lev Ret]]="",Table13232[[#This Row],[Nat and Combo Bet]]*-1,P262-O262)</f>
        <v>-150</v>
      </c>
      <c r="R262" s="44">
        <f t="shared" si="9"/>
        <v>1</v>
      </c>
      <c r="S262" s="44">
        <f>IF(AND(R261=2,R262=1),"",IF(R262=2,(O262+O263)/2,IF(Table13232[[#This Row],[Dual Listing]]=1,Table13232[[#This Row],[Nat and Combo Bet]],11)))</f>
        <v>150</v>
      </c>
      <c r="T262" s="44" t="str">
        <f t="shared" si="10"/>
        <v/>
      </c>
      <c r="U262" s="44">
        <f t="shared" si="11"/>
        <v>-150</v>
      </c>
      <c r="V262" s="44" t="str">
        <f>IF(Table13232[[#This Row],[Date]]&lt;$V$4,"","Live")</f>
        <v/>
      </c>
      <c r="W262" s="44" t="str">
        <f>TEXT(Table13232[[#This Row],[Date]],"DDD")</f>
        <v>Sat</v>
      </c>
      <c r="X262" s="44" t="str">
        <f>PROPER(TRIM(Table13232[[#This Row],[Horse]]))</f>
        <v>Mr Buster</v>
      </c>
      <c r="Y262" s="164">
        <f>Table13232[[#This Row],[Time]]</f>
        <v>0.56597222222222221</v>
      </c>
      <c r="Z262" s="164" t="str">
        <f>LEFT(Table13232[[#This Row],[Track]],3)</f>
        <v>Gos</v>
      </c>
      <c r="AA262" s="164" t="str">
        <f>Table13232[[#This Row],[Algo]]&amp;" "&amp;Table13232[[#This Row],[Nat and Combo Bet]]</f>
        <v>Nat 150</v>
      </c>
      <c r="AB262" s="170">
        <f>Table13232[[#This Row],[AM Odds]]</f>
        <v>0</v>
      </c>
      <c r="AC262" s="165">
        <f>Table13232[[#This Row],[Race]]</f>
        <v>5</v>
      </c>
      <c r="AD262" s="165">
        <f>Table13232[[#This Row],[TAB]]</f>
        <v>14</v>
      </c>
      <c r="AE262" s="166" t="str">
        <f>Table13232[[#This Row],[Horse]]</f>
        <v>Mr Buster</v>
      </c>
      <c r="AF262" s="169">
        <f>IF(Table13232[[#This Row],[Dual Listing]]&lt;&gt;1,"",Table13232[[#This Row],[Nat and Combo Bet]])</f>
        <v>150</v>
      </c>
    </row>
    <row r="263" spans="1:32" x14ac:dyDescent="0.25">
      <c r="A263" s="106">
        <v>45787</v>
      </c>
      <c r="B263" s="43">
        <v>0.57638888888888884</v>
      </c>
      <c r="C263" s="107" t="s">
        <v>34</v>
      </c>
      <c r="D263" s="46"/>
      <c r="E263" s="108">
        <v>4</v>
      </c>
      <c r="F263" s="108">
        <v>6</v>
      </c>
      <c r="G263" s="109" t="s">
        <v>418</v>
      </c>
      <c r="H263" s="109" t="s">
        <v>21</v>
      </c>
      <c r="I263" s="110">
        <v>2.1</v>
      </c>
      <c r="J263" s="206" t="s">
        <v>664</v>
      </c>
      <c r="K263" s="44" t="str">
        <f>VLOOKUP(Table13232[[#This Row],[Track]],$C$915:$E$968,2,FALSE)</f>
        <v>Vic</v>
      </c>
      <c r="L263" s="52">
        <v>100</v>
      </c>
      <c r="M263" s="51">
        <f>IF(Table13232[[#This Row],[Fin]]&lt;&gt;"1st","",Table13232[[#This Row],[Div]]*Table13232[[#This Row],[Lev Bet]])</f>
        <v>210</v>
      </c>
      <c r="N263" s="51">
        <f>IF(Table13232[[#This Row],[Lev Ret]]="",Table13232[[#This Row],[Lev Bet]]*-1,M263-L263)</f>
        <v>110</v>
      </c>
      <c r="O263" s="205">
        <v>100</v>
      </c>
      <c r="P263" s="205">
        <f>IF(Table13232[[#This Row],[Fin]]&lt;&gt;"1st","",Table13232[[#This Row],[Div]]*Table13232[[#This Row],[Nat and Combo Bet]])</f>
        <v>210</v>
      </c>
      <c r="Q263" s="205">
        <f>IF(Table13232[[#This Row],[Lev Ret]]="",Table13232[[#This Row],[Nat and Combo Bet]]*-1,P263-O263)</f>
        <v>110</v>
      </c>
      <c r="R263" s="44">
        <f t="shared" ref="R263:R326" si="12">IF(AND(A264=A263,G264=G263),2,1)</f>
        <v>2</v>
      </c>
      <c r="S263" s="44">
        <f>IF(AND(R262=2,R263=1),"",IF(R263=2,(O263+O264)/2,IF(Table13232[[#This Row],[Dual Listing]]=1,Table13232[[#This Row],[Nat and Combo Bet]],11)))</f>
        <v>110</v>
      </c>
      <c r="T263" s="44">
        <f t="shared" ref="T263:T326" si="13">IF(S263="","",IF(P263="","",S263*I263))</f>
        <v>231</v>
      </c>
      <c r="U263" s="44">
        <f t="shared" ref="U263:U326" si="14">IF(S263="","",IF(T263="",S263*-1,T263-S263))</f>
        <v>121</v>
      </c>
      <c r="V263" s="44" t="str">
        <f>IF(Table13232[[#This Row],[Date]]&lt;$V$4,"","Live")</f>
        <v/>
      </c>
      <c r="W263" s="44" t="str">
        <f>TEXT(Table13232[[#This Row],[Date]],"DDD")</f>
        <v>Sat</v>
      </c>
      <c r="X263" s="44" t="str">
        <f>PROPER(TRIM(Table13232[[#This Row],[Horse]]))</f>
        <v>Madiyya</v>
      </c>
      <c r="Y263" s="167">
        <f>Table13232[[#This Row],[Time]]</f>
        <v>0.57638888888888884</v>
      </c>
      <c r="Z263" s="164" t="str">
        <f>LEFT(Table13232[[#This Row],[Track]],3)</f>
        <v>Cau</v>
      </c>
      <c r="AA263" s="164" t="str">
        <f>Table13232[[#This Row],[Algo]]&amp;" "&amp;Table13232[[#This Row],[Nat and Combo Bet]]</f>
        <v>Nat 100</v>
      </c>
      <c r="AB263" s="170">
        <f>Table13232[[#This Row],[AM Odds]]</f>
        <v>0</v>
      </c>
      <c r="AC263" s="165">
        <f>Table13232[[#This Row],[Race]]</f>
        <v>4</v>
      </c>
      <c r="AD263" s="165">
        <f>Table13232[[#This Row],[TAB]]</f>
        <v>6</v>
      </c>
      <c r="AE263" s="166" t="str">
        <f>Table13232[[#This Row],[Horse]]</f>
        <v>Madiyya</v>
      </c>
      <c r="AF263" s="169" t="str">
        <f>IF(Table13232[[#This Row],[Dual Listing]]&lt;&gt;1,"",Table13232[[#This Row],[Nat and Combo Bet]])</f>
        <v/>
      </c>
    </row>
    <row r="264" spans="1:32" x14ac:dyDescent="0.25">
      <c r="A264" s="106">
        <v>45787</v>
      </c>
      <c r="B264" s="43">
        <v>0.57638888888888884</v>
      </c>
      <c r="C264" s="107" t="s">
        <v>34</v>
      </c>
      <c r="D264" s="46"/>
      <c r="E264" s="108">
        <v>4</v>
      </c>
      <c r="F264" s="108">
        <v>6</v>
      </c>
      <c r="G264" s="109" t="s">
        <v>418</v>
      </c>
      <c r="H264" s="109" t="s">
        <v>21</v>
      </c>
      <c r="I264" s="110">
        <v>2.1</v>
      </c>
      <c r="J264" s="206" t="s">
        <v>665</v>
      </c>
      <c r="K264" s="44" t="str">
        <f>VLOOKUP(Table13232[[#This Row],[Track]],$C$915:$E$968,2,FALSE)</f>
        <v>Vic</v>
      </c>
      <c r="L264" s="52">
        <v>100</v>
      </c>
      <c r="M264" s="51">
        <f>IF(Table13232[[#This Row],[Fin]]&lt;&gt;"1st","",Table13232[[#This Row],[Div]]*Table13232[[#This Row],[Lev Bet]])</f>
        <v>210</v>
      </c>
      <c r="N264" s="51">
        <f>IF(Table13232[[#This Row],[Lev Ret]]="",Table13232[[#This Row],[Lev Bet]]*-1,M264-L264)</f>
        <v>110</v>
      </c>
      <c r="O264" s="205">
        <v>120</v>
      </c>
      <c r="P264" s="205">
        <f>IF(Table13232[[#This Row],[Fin]]&lt;&gt;"1st","",Table13232[[#This Row],[Div]]*Table13232[[#This Row],[Nat and Combo Bet]])</f>
        <v>252</v>
      </c>
      <c r="Q264" s="205">
        <f>IF(Table13232[[#This Row],[Lev Ret]]="",Table13232[[#This Row],[Nat and Combo Bet]]*-1,P264-O264)</f>
        <v>132</v>
      </c>
      <c r="R264" s="44">
        <f t="shared" si="12"/>
        <v>1</v>
      </c>
      <c r="S264" s="44" t="str">
        <f>IF(AND(R263=2,R264=1),"",IF(R264=2,(O264+O265)/2,IF(Table13232[[#This Row],[Dual Listing]]=1,Table13232[[#This Row],[Nat and Combo Bet]],11)))</f>
        <v/>
      </c>
      <c r="T264" s="44" t="str">
        <f t="shared" si="13"/>
        <v/>
      </c>
      <c r="U264" s="44" t="str">
        <f t="shared" si="14"/>
        <v/>
      </c>
      <c r="V264" s="44" t="str">
        <f>IF(Table13232[[#This Row],[Date]]&lt;$V$4,"","Live")</f>
        <v/>
      </c>
      <c r="W264" s="44" t="str">
        <f>TEXT(Table13232[[#This Row],[Date]],"DDD")</f>
        <v>Sat</v>
      </c>
      <c r="X264" s="44" t="str">
        <f>PROPER(TRIM(Table13232[[#This Row],[Horse]]))</f>
        <v>Madiyya</v>
      </c>
      <c r="Y264" s="167">
        <f>Table13232[[#This Row],[Time]]</f>
        <v>0.57638888888888884</v>
      </c>
      <c r="Z264" s="164" t="str">
        <f>LEFT(Table13232[[#This Row],[Track]],3)</f>
        <v>Cau</v>
      </c>
      <c r="AA264" s="164" t="str">
        <f>Table13232[[#This Row],[Algo]]&amp;" "&amp;Table13232[[#This Row],[Nat and Combo Bet]]</f>
        <v>E-C  120</v>
      </c>
      <c r="AB264" s="170">
        <f>Table13232[[#This Row],[AM Odds]]</f>
        <v>0</v>
      </c>
      <c r="AC264" s="165">
        <f>Table13232[[#This Row],[Race]]</f>
        <v>4</v>
      </c>
      <c r="AD264" s="165">
        <f>Table13232[[#This Row],[TAB]]</f>
        <v>6</v>
      </c>
      <c r="AE264" s="166" t="str">
        <f>Table13232[[#This Row],[Horse]]</f>
        <v>Madiyya</v>
      </c>
      <c r="AF264" s="169">
        <f>IF(Table13232[[#This Row],[Dual Listing]]&lt;&gt;1,"",Table13232[[#This Row],[Nat and Combo Bet]])</f>
        <v>120</v>
      </c>
    </row>
    <row r="265" spans="1:32" x14ac:dyDescent="0.25">
      <c r="A265" s="42">
        <v>45787</v>
      </c>
      <c r="B265" s="43">
        <v>0.63888888888888884</v>
      </c>
      <c r="C265" s="43" t="s">
        <v>28</v>
      </c>
      <c r="D265" s="46"/>
      <c r="E265" s="44">
        <v>8</v>
      </c>
      <c r="F265" s="44">
        <v>10</v>
      </c>
      <c r="G265" s="45" t="s">
        <v>419</v>
      </c>
      <c r="H265" s="45" t="s">
        <v>21</v>
      </c>
      <c r="I265" s="46">
        <v>3</v>
      </c>
      <c r="J265" s="206" t="s">
        <v>665</v>
      </c>
      <c r="K265" s="44" t="str">
        <f>VLOOKUP(Table13232[[#This Row],[Track]],$C$915:$E$968,2,FALSE)</f>
        <v>NSW</v>
      </c>
      <c r="L265" s="48">
        <v>100</v>
      </c>
      <c r="M265" s="44">
        <f>IF(Table13232[[#This Row],[Fin]]&lt;&gt;"1st","",Table13232[[#This Row],[Div]]*Table13232[[#This Row],[Lev Bet]])</f>
        <v>300</v>
      </c>
      <c r="N265" s="44">
        <f>IF(Table13232[[#This Row],[Lev Ret]]="",Table13232[[#This Row],[Lev Bet]]*-1,M265-L265)</f>
        <v>200</v>
      </c>
      <c r="O265" s="205">
        <v>150</v>
      </c>
      <c r="P265" s="205">
        <f>IF(Table13232[[#This Row],[Fin]]&lt;&gt;"1st","",Table13232[[#This Row],[Div]]*Table13232[[#This Row],[Nat and Combo Bet]])</f>
        <v>450</v>
      </c>
      <c r="Q265" s="205">
        <f>IF(Table13232[[#This Row],[Lev Ret]]="",Table13232[[#This Row],[Nat and Combo Bet]]*-1,P265-O265)</f>
        <v>300</v>
      </c>
      <c r="R265" s="44">
        <f t="shared" si="12"/>
        <v>1</v>
      </c>
      <c r="S265" s="44">
        <f>IF(AND(R264=2,R265=1),"",IF(R265=2,(O265+O266)/2,IF(Table13232[[#This Row],[Dual Listing]]=1,Table13232[[#This Row],[Nat and Combo Bet]],11)))</f>
        <v>150</v>
      </c>
      <c r="T265" s="44">
        <f t="shared" si="13"/>
        <v>450</v>
      </c>
      <c r="U265" s="44">
        <f t="shared" si="14"/>
        <v>300</v>
      </c>
      <c r="V265" s="44" t="str">
        <f>IF(Table13232[[#This Row],[Date]]&lt;$V$4,"","Live")</f>
        <v/>
      </c>
      <c r="W265" s="44" t="str">
        <f>TEXT(Table13232[[#This Row],[Date]],"DDD")</f>
        <v>Sat</v>
      </c>
      <c r="X265" s="44" t="str">
        <f>PROPER(TRIM(Table13232[[#This Row],[Horse]]))</f>
        <v>Know Thyself</v>
      </c>
      <c r="Y265" s="164">
        <f>Table13232[[#This Row],[Time]]</f>
        <v>0.63888888888888884</v>
      </c>
      <c r="Z265" s="164" t="str">
        <f>LEFT(Table13232[[#This Row],[Track]],3)</f>
        <v>Gos</v>
      </c>
      <c r="AA265" s="164" t="str">
        <f>Table13232[[#This Row],[Algo]]&amp;" "&amp;Table13232[[#This Row],[Nat and Combo Bet]]</f>
        <v>E-C  150</v>
      </c>
      <c r="AB265" s="170">
        <f>Table13232[[#This Row],[AM Odds]]</f>
        <v>0</v>
      </c>
      <c r="AC265" s="165">
        <f>Table13232[[#This Row],[Race]]</f>
        <v>8</v>
      </c>
      <c r="AD265" s="165">
        <f>Table13232[[#This Row],[TAB]]</f>
        <v>10</v>
      </c>
      <c r="AE265" s="166" t="str">
        <f>Table13232[[#This Row],[Horse]]</f>
        <v>Know Thyself</v>
      </c>
      <c r="AF265" s="169">
        <f>IF(Table13232[[#This Row],[Dual Listing]]&lt;&gt;1,"",Table13232[[#This Row],[Nat and Combo Bet]])</f>
        <v>150</v>
      </c>
    </row>
    <row r="266" spans="1:32" x14ac:dyDescent="0.25">
      <c r="A266" s="42">
        <v>45787</v>
      </c>
      <c r="B266" s="43">
        <v>0.66666666666666663</v>
      </c>
      <c r="C266" s="43" t="s">
        <v>28</v>
      </c>
      <c r="D266" s="46"/>
      <c r="E266" s="44">
        <v>9</v>
      </c>
      <c r="F266" s="44">
        <v>15</v>
      </c>
      <c r="G266" s="45" t="s">
        <v>79</v>
      </c>
      <c r="H266" s="45"/>
      <c r="I266" s="46"/>
      <c r="J266" s="206" t="s">
        <v>665</v>
      </c>
      <c r="K266" s="44" t="str">
        <f>VLOOKUP(Table13232[[#This Row],[Track]],$C$915:$E$968,2,FALSE)</f>
        <v>NSW</v>
      </c>
      <c r="L266" s="48">
        <v>100</v>
      </c>
      <c r="M266" s="44" t="str">
        <f>IF(Table13232[[#This Row],[Fin]]&lt;&gt;"1st","",Table13232[[#This Row],[Div]]*Table13232[[#This Row],[Lev Bet]])</f>
        <v/>
      </c>
      <c r="N266" s="44">
        <f>IF(Table13232[[#This Row],[Lev Ret]]="",Table13232[[#This Row],[Lev Bet]]*-1,M266-L266)</f>
        <v>-100</v>
      </c>
      <c r="O266" s="205">
        <v>100</v>
      </c>
      <c r="P266" s="205" t="str">
        <f>IF(Table13232[[#This Row],[Fin]]&lt;&gt;"1st","",Table13232[[#This Row],[Div]]*Table13232[[#This Row],[Nat and Combo Bet]])</f>
        <v/>
      </c>
      <c r="Q266" s="205">
        <f>IF(Table13232[[#This Row],[Lev Ret]]="",Table13232[[#This Row],[Nat and Combo Bet]]*-1,P266-O266)</f>
        <v>-100</v>
      </c>
      <c r="R266" s="44">
        <f t="shared" si="12"/>
        <v>1</v>
      </c>
      <c r="S266" s="44">
        <f>IF(AND(R265=2,R266=1),"",IF(R266=2,(O266+O267)/2,IF(Table13232[[#This Row],[Dual Listing]]=1,Table13232[[#This Row],[Nat and Combo Bet]],11)))</f>
        <v>100</v>
      </c>
      <c r="T266" s="44" t="str">
        <f t="shared" si="13"/>
        <v/>
      </c>
      <c r="U266" s="44">
        <f t="shared" si="14"/>
        <v>-100</v>
      </c>
      <c r="V266" s="44" t="str">
        <f>IF(Table13232[[#This Row],[Date]]&lt;$V$4,"","Live")</f>
        <v/>
      </c>
      <c r="W266" s="44" t="str">
        <f>TEXT(Table13232[[#This Row],[Date]],"DDD")</f>
        <v>Sat</v>
      </c>
      <c r="X266" s="44" t="str">
        <f>PROPER(TRIM(Table13232[[#This Row],[Horse]]))</f>
        <v>Accredited</v>
      </c>
      <c r="Y266" s="164">
        <f>Table13232[[#This Row],[Time]]</f>
        <v>0.66666666666666663</v>
      </c>
      <c r="Z266" s="164" t="str">
        <f>LEFT(Table13232[[#This Row],[Track]],3)</f>
        <v>Gos</v>
      </c>
      <c r="AA266" s="164" t="str">
        <f>Table13232[[#This Row],[Algo]]&amp;" "&amp;Table13232[[#This Row],[Nat and Combo Bet]]</f>
        <v>E-C  100</v>
      </c>
      <c r="AB266" s="170">
        <f>Table13232[[#This Row],[AM Odds]]</f>
        <v>0</v>
      </c>
      <c r="AC266" s="165">
        <f>Table13232[[#This Row],[Race]]</f>
        <v>9</v>
      </c>
      <c r="AD266" s="165">
        <f>Table13232[[#This Row],[TAB]]</f>
        <v>15</v>
      </c>
      <c r="AE266" s="166" t="str">
        <f>Table13232[[#This Row],[Horse]]</f>
        <v>Accredited</v>
      </c>
      <c r="AF266" s="169">
        <f>IF(Table13232[[#This Row],[Dual Listing]]&lt;&gt;1,"",Table13232[[#This Row],[Nat and Combo Bet]])</f>
        <v>100</v>
      </c>
    </row>
    <row r="267" spans="1:32" x14ac:dyDescent="0.25">
      <c r="A267" s="42">
        <v>45787</v>
      </c>
      <c r="B267" s="43">
        <v>0.67708333333333337</v>
      </c>
      <c r="C267" s="43" t="s">
        <v>34</v>
      </c>
      <c r="D267" s="46"/>
      <c r="E267" s="44">
        <v>8</v>
      </c>
      <c r="F267" s="44">
        <v>8</v>
      </c>
      <c r="G267" s="45" t="s">
        <v>153</v>
      </c>
      <c r="H267" s="45" t="s">
        <v>21</v>
      </c>
      <c r="I267" s="46">
        <v>2.2999999999999998</v>
      </c>
      <c r="J267" s="206" t="s">
        <v>665</v>
      </c>
      <c r="K267" s="44" t="str">
        <f>VLOOKUP(Table13232[[#This Row],[Track]],$C$915:$E$968,2,FALSE)</f>
        <v>Vic</v>
      </c>
      <c r="L267" s="48">
        <v>100</v>
      </c>
      <c r="M267" s="44">
        <f>IF(Table13232[[#This Row],[Fin]]&lt;&gt;"1st","",Table13232[[#This Row],[Div]]*Table13232[[#This Row],[Lev Bet]])</f>
        <v>229.99999999999997</v>
      </c>
      <c r="N267" s="44">
        <f>IF(Table13232[[#This Row],[Lev Ret]]="",Table13232[[#This Row],[Lev Bet]]*-1,M267-L267)</f>
        <v>129.99999999999997</v>
      </c>
      <c r="O267" s="205">
        <v>100</v>
      </c>
      <c r="P267" s="205">
        <f>IF(Table13232[[#This Row],[Fin]]&lt;&gt;"1st","",Table13232[[#This Row],[Div]]*Table13232[[#This Row],[Nat and Combo Bet]])</f>
        <v>229.99999999999997</v>
      </c>
      <c r="Q267" s="205">
        <f>IF(Table13232[[#This Row],[Lev Ret]]="",Table13232[[#This Row],[Nat and Combo Bet]]*-1,P267-O267)</f>
        <v>129.99999999999997</v>
      </c>
      <c r="R267" s="44">
        <f t="shared" si="12"/>
        <v>1</v>
      </c>
      <c r="S267" s="44">
        <f>IF(AND(R266=2,R267=1),"",IF(R267=2,(O267+O268)/2,IF(Table13232[[#This Row],[Dual Listing]]=1,Table13232[[#This Row],[Nat and Combo Bet]],11)))</f>
        <v>100</v>
      </c>
      <c r="T267" s="44">
        <f t="shared" si="13"/>
        <v>229.99999999999997</v>
      </c>
      <c r="U267" s="44">
        <f t="shared" si="14"/>
        <v>129.99999999999997</v>
      </c>
      <c r="V267" s="44" t="str">
        <f>IF(Table13232[[#This Row],[Date]]&lt;$V$4,"","Live")</f>
        <v/>
      </c>
      <c r="W267" s="44" t="str">
        <f>TEXT(Table13232[[#This Row],[Date]],"DDD")</f>
        <v>Sat</v>
      </c>
      <c r="X267" s="44" t="str">
        <f>PROPER(TRIM(Table13232[[#This Row],[Horse]]))</f>
        <v>War Machine</v>
      </c>
      <c r="Y267" s="164">
        <f>Table13232[[#This Row],[Time]]</f>
        <v>0.67708333333333337</v>
      </c>
      <c r="Z267" s="164" t="str">
        <f>LEFT(Table13232[[#This Row],[Track]],3)</f>
        <v>Cau</v>
      </c>
      <c r="AA267" s="164" t="str">
        <f>Table13232[[#This Row],[Algo]]&amp;" "&amp;Table13232[[#This Row],[Nat and Combo Bet]]</f>
        <v>E-C  100</v>
      </c>
      <c r="AB267" s="170">
        <f>Table13232[[#This Row],[AM Odds]]</f>
        <v>0</v>
      </c>
      <c r="AC267" s="165">
        <f>Table13232[[#This Row],[Race]]</f>
        <v>8</v>
      </c>
      <c r="AD267" s="165">
        <f>Table13232[[#This Row],[TAB]]</f>
        <v>8</v>
      </c>
      <c r="AE267" s="166" t="str">
        <f>Table13232[[#This Row],[Horse]]</f>
        <v>War Machine</v>
      </c>
      <c r="AF267" s="169">
        <f>IF(Table13232[[#This Row],[Dual Listing]]&lt;&gt;1,"",Table13232[[#This Row],[Nat and Combo Bet]])</f>
        <v>100</v>
      </c>
    </row>
    <row r="268" spans="1:32" x14ac:dyDescent="0.25">
      <c r="A268" s="42">
        <v>45787</v>
      </c>
      <c r="B268" s="43">
        <v>0.69444444444444442</v>
      </c>
      <c r="C268" s="43" t="s">
        <v>28</v>
      </c>
      <c r="D268" s="46"/>
      <c r="E268" s="44">
        <v>10</v>
      </c>
      <c r="F268" s="44">
        <v>10</v>
      </c>
      <c r="G268" s="45" t="s">
        <v>420</v>
      </c>
      <c r="H268" s="45" t="s">
        <v>21</v>
      </c>
      <c r="I268" s="46">
        <v>2.8</v>
      </c>
      <c r="J268" s="206" t="s">
        <v>665</v>
      </c>
      <c r="K268" s="44" t="str">
        <f>VLOOKUP(Table13232[[#This Row],[Track]],$C$915:$E$968,2,FALSE)</f>
        <v>NSW</v>
      </c>
      <c r="L268" s="48">
        <v>100</v>
      </c>
      <c r="M268" s="44">
        <f>IF(Table13232[[#This Row],[Fin]]&lt;&gt;"1st","",Table13232[[#This Row],[Div]]*Table13232[[#This Row],[Lev Bet]])</f>
        <v>280</v>
      </c>
      <c r="N268" s="44">
        <f>IF(Table13232[[#This Row],[Lev Ret]]="",Table13232[[#This Row],[Lev Bet]]*-1,M268-L268)</f>
        <v>180</v>
      </c>
      <c r="O268" s="205">
        <v>150</v>
      </c>
      <c r="P268" s="205">
        <f>IF(Table13232[[#This Row],[Fin]]&lt;&gt;"1st","",Table13232[[#This Row],[Div]]*Table13232[[#This Row],[Nat and Combo Bet]])</f>
        <v>420</v>
      </c>
      <c r="Q268" s="205">
        <f>IF(Table13232[[#This Row],[Lev Ret]]="",Table13232[[#This Row],[Nat and Combo Bet]]*-1,P268-O268)</f>
        <v>270</v>
      </c>
      <c r="R268" s="44">
        <f t="shared" si="12"/>
        <v>1</v>
      </c>
      <c r="S268" s="44">
        <f>IF(AND(R267=2,R268=1),"",IF(R268=2,(O268+O269)/2,IF(Table13232[[#This Row],[Dual Listing]]=1,Table13232[[#This Row],[Nat and Combo Bet]],11)))</f>
        <v>150</v>
      </c>
      <c r="T268" s="44">
        <f t="shared" si="13"/>
        <v>420</v>
      </c>
      <c r="U268" s="44">
        <f t="shared" si="14"/>
        <v>270</v>
      </c>
      <c r="V268" s="44" t="str">
        <f>IF(Table13232[[#This Row],[Date]]&lt;$V$4,"","Live")</f>
        <v/>
      </c>
      <c r="W268" s="44" t="str">
        <f>TEXT(Table13232[[#This Row],[Date]],"DDD")</f>
        <v>Sat</v>
      </c>
      <c r="X268" s="44" t="str">
        <f>PROPER(TRIM(Table13232[[#This Row],[Horse]]))</f>
        <v>Raikkonen</v>
      </c>
      <c r="Y268" s="164">
        <f>Table13232[[#This Row],[Time]]</f>
        <v>0.69444444444444442</v>
      </c>
      <c r="Z268" s="164" t="str">
        <f>LEFT(Table13232[[#This Row],[Track]],3)</f>
        <v>Gos</v>
      </c>
      <c r="AA268" s="164" t="str">
        <f>Table13232[[#This Row],[Algo]]&amp;" "&amp;Table13232[[#This Row],[Nat and Combo Bet]]</f>
        <v>E-C  150</v>
      </c>
      <c r="AB268" s="170">
        <f>Table13232[[#This Row],[AM Odds]]</f>
        <v>0</v>
      </c>
      <c r="AC268" s="165">
        <f>Table13232[[#This Row],[Race]]</f>
        <v>10</v>
      </c>
      <c r="AD268" s="165">
        <f>Table13232[[#This Row],[TAB]]</f>
        <v>10</v>
      </c>
      <c r="AE268" s="166" t="str">
        <f>Table13232[[#This Row],[Horse]]</f>
        <v>Raikkonen</v>
      </c>
      <c r="AF268" s="169">
        <f>IF(Table13232[[#This Row],[Dual Listing]]&lt;&gt;1,"",Table13232[[#This Row],[Nat and Combo Bet]])</f>
        <v>150</v>
      </c>
    </row>
    <row r="269" spans="1:32" x14ac:dyDescent="0.25">
      <c r="A269" s="42">
        <v>45794</v>
      </c>
      <c r="B269" s="43">
        <v>0.46180555555555558</v>
      </c>
      <c r="C269" s="43" t="s">
        <v>46</v>
      </c>
      <c r="D269" s="46"/>
      <c r="E269" s="44">
        <v>1</v>
      </c>
      <c r="F269" s="44">
        <v>5</v>
      </c>
      <c r="G269" s="45" t="s">
        <v>421</v>
      </c>
      <c r="H269" s="45"/>
      <c r="I269" s="46"/>
      <c r="J269" s="206" t="s">
        <v>665</v>
      </c>
      <c r="K269" s="44" t="str">
        <f>VLOOKUP(Table13232[[#This Row],[Track]],$C$915:$E$968,2,FALSE)</f>
        <v>NSW</v>
      </c>
      <c r="L269" s="48">
        <v>100</v>
      </c>
      <c r="M269" s="44" t="str">
        <f>IF(Table13232[[#This Row],[Fin]]&lt;&gt;"1st","",Table13232[[#This Row],[Div]]*Table13232[[#This Row],[Lev Bet]])</f>
        <v/>
      </c>
      <c r="N269" s="44">
        <f>IF(Table13232[[#This Row],[Lev Ret]]="",Table13232[[#This Row],[Lev Bet]]*-1,M269-L269)</f>
        <v>-100</v>
      </c>
      <c r="O269" s="205">
        <v>150</v>
      </c>
      <c r="P269" s="205" t="str">
        <f>IF(Table13232[[#This Row],[Fin]]&lt;&gt;"1st","",Table13232[[#This Row],[Div]]*Table13232[[#This Row],[Nat and Combo Bet]])</f>
        <v/>
      </c>
      <c r="Q269" s="205">
        <f>IF(Table13232[[#This Row],[Lev Ret]]="",Table13232[[#This Row],[Nat and Combo Bet]]*-1,P269-O269)</f>
        <v>-150</v>
      </c>
      <c r="R269" s="44">
        <f t="shared" si="12"/>
        <v>1</v>
      </c>
      <c r="S269" s="44">
        <f>IF(AND(R268=2,R269=1),"",IF(R269=2,(O269+O270)/2,IF(Table13232[[#This Row],[Dual Listing]]=1,Table13232[[#This Row],[Nat and Combo Bet]],11)))</f>
        <v>150</v>
      </c>
      <c r="T269" s="44" t="str">
        <f t="shared" si="13"/>
        <v/>
      </c>
      <c r="U269" s="44">
        <f t="shared" si="14"/>
        <v>-150</v>
      </c>
      <c r="V269" s="44" t="str">
        <f>IF(Table13232[[#This Row],[Date]]&lt;$V$4,"","Live")</f>
        <v/>
      </c>
      <c r="W269" s="44" t="str">
        <f>TEXT(Table13232[[#This Row],[Date]],"DDD")</f>
        <v>Sat</v>
      </c>
      <c r="X269" s="44" t="str">
        <f>PROPER(TRIM(Table13232[[#This Row],[Horse]]))</f>
        <v>Jumeirah Beach</v>
      </c>
      <c r="Y269" s="164">
        <f>Table13232[[#This Row],[Time]]</f>
        <v>0.46180555555555558</v>
      </c>
      <c r="Z269" s="164" t="str">
        <f>LEFT(Table13232[[#This Row],[Track]],3)</f>
        <v>Sco</v>
      </c>
      <c r="AA269" s="164" t="str">
        <f>Table13232[[#This Row],[Algo]]&amp;" "&amp;Table13232[[#This Row],[Nat and Combo Bet]]</f>
        <v>E-C  150</v>
      </c>
      <c r="AB269" s="170">
        <f>Table13232[[#This Row],[AM Odds]]</f>
        <v>0</v>
      </c>
      <c r="AC269" s="165">
        <f>Table13232[[#This Row],[Race]]</f>
        <v>1</v>
      </c>
      <c r="AD269" s="165">
        <f>Table13232[[#This Row],[TAB]]</f>
        <v>5</v>
      </c>
      <c r="AE269" s="166" t="str">
        <f>Table13232[[#This Row],[Horse]]</f>
        <v>Jumeirah Beach</v>
      </c>
      <c r="AF269" s="169">
        <f>IF(Table13232[[#This Row],[Dual Listing]]&lt;&gt;1,"",Table13232[[#This Row],[Nat and Combo Bet]])</f>
        <v>150</v>
      </c>
    </row>
    <row r="270" spans="1:32" x14ac:dyDescent="0.25">
      <c r="A270" s="42">
        <v>45794</v>
      </c>
      <c r="B270" s="43">
        <v>0.49652777777777779</v>
      </c>
      <c r="C270" s="43" t="s">
        <v>10</v>
      </c>
      <c r="D270" s="46"/>
      <c r="E270" s="44">
        <v>1</v>
      </c>
      <c r="F270" s="44">
        <v>5</v>
      </c>
      <c r="G270" s="45" t="s">
        <v>491</v>
      </c>
      <c r="H270" s="45" t="s">
        <v>21</v>
      </c>
      <c r="I270" s="46">
        <v>13</v>
      </c>
      <c r="J270" s="206" t="s">
        <v>664</v>
      </c>
      <c r="K270" s="44" t="str">
        <f>VLOOKUP(Table13232[[#This Row],[Track]],$C$915:$E$968,2,FALSE)</f>
        <v>Vic</v>
      </c>
      <c r="L270" s="48">
        <v>100</v>
      </c>
      <c r="M270" s="44">
        <f>IF(Table13232[[#This Row],[Fin]]&lt;&gt;"1st","",Table13232[[#This Row],[Div]]*Table13232[[#This Row],[Lev Bet]])</f>
        <v>1300</v>
      </c>
      <c r="N270" s="44">
        <f>IF(Table13232[[#This Row],[Lev Ret]]="",Table13232[[#This Row],[Lev Bet]]*-1,M270-L270)</f>
        <v>1200</v>
      </c>
      <c r="O270" s="205">
        <v>100</v>
      </c>
      <c r="P270" s="205">
        <f>IF(Table13232[[#This Row],[Fin]]&lt;&gt;"1st","",Table13232[[#This Row],[Div]]*Table13232[[#This Row],[Nat and Combo Bet]])</f>
        <v>1300</v>
      </c>
      <c r="Q270" s="205">
        <f>IF(Table13232[[#This Row],[Lev Ret]]="",Table13232[[#This Row],[Nat and Combo Bet]]*-1,P270-O270)</f>
        <v>1200</v>
      </c>
      <c r="R270" s="44">
        <f t="shared" si="12"/>
        <v>1</v>
      </c>
      <c r="S270" s="44">
        <f>IF(AND(R269=2,R270=1),"",IF(R270=2,(O270+O271)/2,IF(Table13232[[#This Row],[Dual Listing]]=1,Table13232[[#This Row],[Nat and Combo Bet]],11)))</f>
        <v>100</v>
      </c>
      <c r="T270" s="44">
        <f t="shared" si="13"/>
        <v>1300</v>
      </c>
      <c r="U270" s="44">
        <f t="shared" si="14"/>
        <v>1200</v>
      </c>
      <c r="V270" s="44" t="str">
        <f>IF(Table13232[[#This Row],[Date]]&lt;$V$4,"","Live")</f>
        <v/>
      </c>
      <c r="W270" s="44" t="str">
        <f>TEXT(Table13232[[#This Row],[Date]],"DDD")</f>
        <v>Sat</v>
      </c>
      <c r="X270" s="44" t="str">
        <f>PROPER(TRIM(Table13232[[#This Row],[Horse]]))</f>
        <v>Madame Maserati</v>
      </c>
      <c r="Y270" s="164">
        <f>Table13232[[#This Row],[Time]]</f>
        <v>0.49652777777777779</v>
      </c>
      <c r="Z270" s="164" t="str">
        <f>LEFT(Table13232[[#This Row],[Track]],3)</f>
        <v>Fle</v>
      </c>
      <c r="AA270" s="164" t="str">
        <f>Table13232[[#This Row],[Algo]]&amp;" "&amp;Table13232[[#This Row],[Nat and Combo Bet]]</f>
        <v>Nat 100</v>
      </c>
      <c r="AB270" s="170">
        <f>Table13232[[#This Row],[AM Odds]]</f>
        <v>0</v>
      </c>
      <c r="AC270" s="165">
        <f>Table13232[[#This Row],[Race]]</f>
        <v>1</v>
      </c>
      <c r="AD270" s="165">
        <f>Table13232[[#This Row],[TAB]]</f>
        <v>5</v>
      </c>
      <c r="AE270" s="166" t="str">
        <f>Table13232[[#This Row],[Horse]]</f>
        <v>Madame Maserati</v>
      </c>
      <c r="AF270" s="169">
        <f>IF(Table13232[[#This Row],[Dual Listing]]&lt;&gt;1,"",Table13232[[#This Row],[Nat and Combo Bet]])</f>
        <v>100</v>
      </c>
    </row>
    <row r="271" spans="1:32" x14ac:dyDescent="0.25">
      <c r="A271" s="42">
        <v>45794</v>
      </c>
      <c r="B271" s="43">
        <v>0.53472222222222221</v>
      </c>
      <c r="C271" s="43" t="s">
        <v>46</v>
      </c>
      <c r="D271" s="46"/>
      <c r="E271" s="44">
        <v>4</v>
      </c>
      <c r="F271" s="44">
        <v>5</v>
      </c>
      <c r="G271" s="45" t="s">
        <v>89</v>
      </c>
      <c r="H271" s="45" t="s">
        <v>21</v>
      </c>
      <c r="I271" s="46">
        <v>2.9</v>
      </c>
      <c r="J271" s="206" t="s">
        <v>665</v>
      </c>
      <c r="K271" s="44" t="str">
        <f>VLOOKUP(Table13232[[#This Row],[Track]],$C$915:$E$968,2,FALSE)</f>
        <v>NSW</v>
      </c>
      <c r="L271" s="48">
        <v>100</v>
      </c>
      <c r="M271" s="44">
        <f>IF(Table13232[[#This Row],[Fin]]&lt;&gt;"1st","",Table13232[[#This Row],[Div]]*Table13232[[#This Row],[Lev Bet]])</f>
        <v>290</v>
      </c>
      <c r="N271" s="44">
        <f>IF(Table13232[[#This Row],[Lev Ret]]="",Table13232[[#This Row],[Lev Bet]]*-1,M271-L271)</f>
        <v>190</v>
      </c>
      <c r="O271" s="205">
        <v>200</v>
      </c>
      <c r="P271" s="205">
        <f>IF(Table13232[[#This Row],[Fin]]&lt;&gt;"1st","",Table13232[[#This Row],[Div]]*Table13232[[#This Row],[Nat and Combo Bet]])</f>
        <v>580</v>
      </c>
      <c r="Q271" s="205">
        <f>IF(Table13232[[#This Row],[Lev Ret]]="",Table13232[[#This Row],[Nat and Combo Bet]]*-1,P271-O271)</f>
        <v>380</v>
      </c>
      <c r="R271" s="44">
        <f t="shared" si="12"/>
        <v>1</v>
      </c>
      <c r="S271" s="44">
        <f>IF(AND(R270=2,R271=1),"",IF(R271=2,(O271+O272)/2,IF(Table13232[[#This Row],[Dual Listing]]=1,Table13232[[#This Row],[Nat and Combo Bet]],11)))</f>
        <v>200</v>
      </c>
      <c r="T271" s="44">
        <f t="shared" si="13"/>
        <v>580</v>
      </c>
      <c r="U271" s="44">
        <f t="shared" si="14"/>
        <v>380</v>
      </c>
      <c r="V271" s="44" t="str">
        <f>IF(Table13232[[#This Row],[Date]]&lt;$V$4,"","Live")</f>
        <v/>
      </c>
      <c r="W271" s="44" t="str">
        <f>TEXT(Table13232[[#This Row],[Date]],"DDD")</f>
        <v>Sat</v>
      </c>
      <c r="X271" s="44" t="str">
        <f>PROPER(TRIM(Table13232[[#This Row],[Horse]]))</f>
        <v>Oh Diamond Lil</v>
      </c>
      <c r="Y271" s="164">
        <f>Table13232[[#This Row],[Time]]</f>
        <v>0.53472222222222221</v>
      </c>
      <c r="Z271" s="164" t="str">
        <f>LEFT(Table13232[[#This Row],[Track]],3)</f>
        <v>Sco</v>
      </c>
      <c r="AA271" s="164" t="str">
        <f>Table13232[[#This Row],[Algo]]&amp;" "&amp;Table13232[[#This Row],[Nat and Combo Bet]]</f>
        <v>E-C  200</v>
      </c>
      <c r="AB271" s="170">
        <f>Table13232[[#This Row],[AM Odds]]</f>
        <v>0</v>
      </c>
      <c r="AC271" s="165">
        <f>Table13232[[#This Row],[Race]]</f>
        <v>4</v>
      </c>
      <c r="AD271" s="165">
        <f>Table13232[[#This Row],[TAB]]</f>
        <v>5</v>
      </c>
      <c r="AE271" s="166" t="str">
        <f>Table13232[[#This Row],[Horse]]</f>
        <v>Oh Diamond Lil</v>
      </c>
      <c r="AF271" s="169">
        <f>IF(Table13232[[#This Row],[Dual Listing]]&lt;&gt;1,"",Table13232[[#This Row],[Nat and Combo Bet]])</f>
        <v>200</v>
      </c>
    </row>
    <row r="272" spans="1:32" x14ac:dyDescent="0.25">
      <c r="A272" s="42">
        <v>45794</v>
      </c>
      <c r="B272" s="43">
        <v>0.56944444444444442</v>
      </c>
      <c r="C272" s="43" t="s">
        <v>10</v>
      </c>
      <c r="D272" s="46"/>
      <c r="E272" s="44">
        <v>4</v>
      </c>
      <c r="F272" s="44">
        <v>2</v>
      </c>
      <c r="G272" s="45" t="s">
        <v>492</v>
      </c>
      <c r="H272" s="45"/>
      <c r="I272" s="46"/>
      <c r="J272" s="206" t="s">
        <v>664</v>
      </c>
      <c r="K272" s="44" t="str">
        <f>VLOOKUP(Table13232[[#This Row],[Track]],$C$915:$E$968,2,FALSE)</f>
        <v>Vic</v>
      </c>
      <c r="L272" s="48">
        <v>100</v>
      </c>
      <c r="M272" s="44" t="str">
        <f>IF(Table13232[[#This Row],[Fin]]&lt;&gt;"1st","",Table13232[[#This Row],[Div]]*Table13232[[#This Row],[Lev Bet]])</f>
        <v/>
      </c>
      <c r="N272" s="44">
        <f>IF(Table13232[[#This Row],[Lev Ret]]="",Table13232[[#This Row],[Lev Bet]]*-1,M272-L272)</f>
        <v>-100</v>
      </c>
      <c r="O272" s="205">
        <v>100</v>
      </c>
      <c r="P272" s="205" t="str">
        <f>IF(Table13232[[#This Row],[Fin]]&lt;&gt;"1st","",Table13232[[#This Row],[Div]]*Table13232[[#This Row],[Nat and Combo Bet]])</f>
        <v/>
      </c>
      <c r="Q272" s="205">
        <f>IF(Table13232[[#This Row],[Lev Ret]]="",Table13232[[#This Row],[Nat and Combo Bet]]*-1,P272-O272)</f>
        <v>-100</v>
      </c>
      <c r="R272" s="44">
        <f t="shared" si="12"/>
        <v>1</v>
      </c>
      <c r="S272" s="44">
        <f>IF(AND(R271=2,R272=1),"",IF(R272=2,(O272+O273)/2,IF(Table13232[[#This Row],[Dual Listing]]=1,Table13232[[#This Row],[Nat and Combo Bet]],11)))</f>
        <v>100</v>
      </c>
      <c r="T272" s="44" t="str">
        <f t="shared" si="13"/>
        <v/>
      </c>
      <c r="U272" s="44">
        <f t="shared" si="14"/>
        <v>-100</v>
      </c>
      <c r="V272" s="44" t="str">
        <f>IF(Table13232[[#This Row],[Date]]&lt;$V$4,"","Live")</f>
        <v/>
      </c>
      <c r="W272" s="44" t="str">
        <f>TEXT(Table13232[[#This Row],[Date]],"DDD")</f>
        <v>Sat</v>
      </c>
      <c r="X272" s="44" t="str">
        <f>PROPER(TRIM(Table13232[[#This Row],[Horse]]))</f>
        <v>Nostringsattached</v>
      </c>
      <c r="Y272" s="164">
        <f>Table13232[[#This Row],[Time]]</f>
        <v>0.56944444444444442</v>
      </c>
      <c r="Z272" s="164" t="str">
        <f>LEFT(Table13232[[#This Row],[Track]],3)</f>
        <v>Fle</v>
      </c>
      <c r="AA272" s="164" t="str">
        <f>Table13232[[#This Row],[Algo]]&amp;" "&amp;Table13232[[#This Row],[Nat and Combo Bet]]</f>
        <v>Nat 100</v>
      </c>
      <c r="AB272" s="170">
        <f>Table13232[[#This Row],[AM Odds]]</f>
        <v>0</v>
      </c>
      <c r="AC272" s="165">
        <f>Table13232[[#This Row],[Race]]</f>
        <v>4</v>
      </c>
      <c r="AD272" s="165">
        <f>Table13232[[#This Row],[TAB]]</f>
        <v>2</v>
      </c>
      <c r="AE272" s="166" t="str">
        <f>Table13232[[#This Row],[Horse]]</f>
        <v>Nostringsattached</v>
      </c>
      <c r="AF272" s="169">
        <f>IF(Table13232[[#This Row],[Dual Listing]]&lt;&gt;1,"",Table13232[[#This Row],[Nat and Combo Bet]])</f>
        <v>100</v>
      </c>
    </row>
    <row r="273" spans="1:32" x14ac:dyDescent="0.25">
      <c r="A273" s="106">
        <v>45794</v>
      </c>
      <c r="B273" s="43">
        <v>0.58333333333333337</v>
      </c>
      <c r="C273" s="107" t="s">
        <v>46</v>
      </c>
      <c r="D273" s="46"/>
      <c r="E273" s="108">
        <v>6</v>
      </c>
      <c r="F273" s="108">
        <v>6</v>
      </c>
      <c r="G273" s="109" t="s">
        <v>163</v>
      </c>
      <c r="H273" s="109" t="s">
        <v>21</v>
      </c>
      <c r="I273" s="110">
        <v>3.9</v>
      </c>
      <c r="J273" s="206" t="s">
        <v>665</v>
      </c>
      <c r="K273" s="44" t="str">
        <f>VLOOKUP(Table13232[[#This Row],[Track]],$C$915:$E$968,2,FALSE)</f>
        <v>NSW</v>
      </c>
      <c r="L273" s="52">
        <v>100</v>
      </c>
      <c r="M273" s="51">
        <f>IF(Table13232[[#This Row],[Fin]]&lt;&gt;"1st","",Table13232[[#This Row],[Div]]*Table13232[[#This Row],[Lev Bet]])</f>
        <v>390</v>
      </c>
      <c r="N273" s="51">
        <f>IF(Table13232[[#This Row],[Lev Ret]]="",Table13232[[#This Row],[Lev Bet]]*-1,M273-L273)</f>
        <v>290</v>
      </c>
      <c r="O273" s="205">
        <v>150</v>
      </c>
      <c r="P273" s="205">
        <f>IF(Table13232[[#This Row],[Fin]]&lt;&gt;"1st","",Table13232[[#This Row],[Div]]*Table13232[[#This Row],[Nat and Combo Bet]])</f>
        <v>585</v>
      </c>
      <c r="Q273" s="205">
        <f>IF(Table13232[[#This Row],[Lev Ret]]="",Table13232[[#This Row],[Nat and Combo Bet]]*-1,P273-O273)</f>
        <v>435</v>
      </c>
      <c r="R273" s="44">
        <f t="shared" si="12"/>
        <v>2</v>
      </c>
      <c r="S273" s="44">
        <f>IF(AND(R272=2,R273=1),"",IF(R273=2,(O273+O274)/2,IF(Table13232[[#This Row],[Dual Listing]]=1,Table13232[[#This Row],[Nat and Combo Bet]],11)))</f>
        <v>150</v>
      </c>
      <c r="T273" s="44">
        <f t="shared" si="13"/>
        <v>585</v>
      </c>
      <c r="U273" s="44">
        <f t="shared" si="14"/>
        <v>435</v>
      </c>
      <c r="V273" s="44" t="str">
        <f>IF(Table13232[[#This Row],[Date]]&lt;$V$4,"","Live")</f>
        <v/>
      </c>
      <c r="W273" s="44" t="str">
        <f>TEXT(Table13232[[#This Row],[Date]],"DDD")</f>
        <v>Sat</v>
      </c>
      <c r="X273" s="44" t="str">
        <f>PROPER(TRIM(Table13232[[#This Row],[Horse]]))</f>
        <v>Zealously</v>
      </c>
      <c r="Y273" s="167">
        <f>Table13232[[#This Row],[Time]]</f>
        <v>0.58333333333333337</v>
      </c>
      <c r="Z273" s="164" t="str">
        <f>LEFT(Table13232[[#This Row],[Track]],3)</f>
        <v>Sco</v>
      </c>
      <c r="AA273" s="164" t="str">
        <f>Table13232[[#This Row],[Algo]]&amp;" "&amp;Table13232[[#This Row],[Nat and Combo Bet]]</f>
        <v>E-C  150</v>
      </c>
      <c r="AB273" s="170">
        <f>Table13232[[#This Row],[AM Odds]]</f>
        <v>0</v>
      </c>
      <c r="AC273" s="165">
        <f>Table13232[[#This Row],[Race]]</f>
        <v>6</v>
      </c>
      <c r="AD273" s="165">
        <f>Table13232[[#This Row],[TAB]]</f>
        <v>6</v>
      </c>
      <c r="AE273" s="166" t="str">
        <f>Table13232[[#This Row],[Horse]]</f>
        <v>Zealously</v>
      </c>
      <c r="AF273" s="169" t="str">
        <f>IF(Table13232[[#This Row],[Dual Listing]]&lt;&gt;1,"",Table13232[[#This Row],[Nat and Combo Bet]])</f>
        <v/>
      </c>
    </row>
    <row r="274" spans="1:32" x14ac:dyDescent="0.25">
      <c r="A274" s="106">
        <v>45794</v>
      </c>
      <c r="B274" s="43">
        <v>0.58333333333333337</v>
      </c>
      <c r="C274" s="107" t="s">
        <v>46</v>
      </c>
      <c r="D274" s="46"/>
      <c r="E274" s="108">
        <v>6</v>
      </c>
      <c r="F274" s="108">
        <v>6</v>
      </c>
      <c r="G274" s="109" t="s">
        <v>163</v>
      </c>
      <c r="H274" s="109" t="s">
        <v>21</v>
      </c>
      <c r="I274" s="110">
        <v>3.9</v>
      </c>
      <c r="J274" s="206" t="s">
        <v>664</v>
      </c>
      <c r="K274" s="44" t="str">
        <f>VLOOKUP(Table13232[[#This Row],[Track]],$C$915:$E$968,2,FALSE)</f>
        <v>NSW</v>
      </c>
      <c r="L274" s="52">
        <v>100</v>
      </c>
      <c r="M274" s="51">
        <f>IF(Table13232[[#This Row],[Fin]]&lt;&gt;"1st","",Table13232[[#This Row],[Div]]*Table13232[[#This Row],[Lev Bet]])</f>
        <v>390</v>
      </c>
      <c r="N274" s="51">
        <f>IF(Table13232[[#This Row],[Lev Ret]]="",Table13232[[#This Row],[Lev Bet]]*-1,M274-L274)</f>
        <v>290</v>
      </c>
      <c r="O274" s="205">
        <v>150</v>
      </c>
      <c r="P274" s="205">
        <f>IF(Table13232[[#This Row],[Fin]]&lt;&gt;"1st","",Table13232[[#This Row],[Div]]*Table13232[[#This Row],[Nat and Combo Bet]])</f>
        <v>585</v>
      </c>
      <c r="Q274" s="205">
        <f>IF(Table13232[[#This Row],[Lev Ret]]="",Table13232[[#This Row],[Nat and Combo Bet]]*-1,P274-O274)</f>
        <v>435</v>
      </c>
      <c r="R274" s="44">
        <f t="shared" si="12"/>
        <v>1</v>
      </c>
      <c r="S274" s="44" t="str">
        <f>IF(AND(R273=2,R274=1),"",IF(R274=2,(O274+O275)/2,IF(Table13232[[#This Row],[Dual Listing]]=1,Table13232[[#This Row],[Nat and Combo Bet]],11)))</f>
        <v/>
      </c>
      <c r="T274" s="44" t="str">
        <f t="shared" si="13"/>
        <v/>
      </c>
      <c r="U274" s="44" t="str">
        <f t="shared" si="14"/>
        <v/>
      </c>
      <c r="V274" s="44" t="str">
        <f>IF(Table13232[[#This Row],[Date]]&lt;$V$4,"","Live")</f>
        <v/>
      </c>
      <c r="W274" s="44" t="str">
        <f>TEXT(Table13232[[#This Row],[Date]],"DDD")</f>
        <v>Sat</v>
      </c>
      <c r="X274" s="44" t="str">
        <f>PROPER(TRIM(Table13232[[#This Row],[Horse]]))</f>
        <v>Zealously</v>
      </c>
      <c r="Y274" s="167">
        <f>Table13232[[#This Row],[Time]]</f>
        <v>0.58333333333333337</v>
      </c>
      <c r="Z274" s="164" t="str">
        <f>LEFT(Table13232[[#This Row],[Track]],3)</f>
        <v>Sco</v>
      </c>
      <c r="AA274" s="164" t="str">
        <f>Table13232[[#This Row],[Algo]]&amp;" "&amp;Table13232[[#This Row],[Nat and Combo Bet]]</f>
        <v>Nat 150</v>
      </c>
      <c r="AB274" s="170">
        <f>Table13232[[#This Row],[AM Odds]]</f>
        <v>0</v>
      </c>
      <c r="AC274" s="165">
        <f>Table13232[[#This Row],[Race]]</f>
        <v>6</v>
      </c>
      <c r="AD274" s="165">
        <f>Table13232[[#This Row],[TAB]]</f>
        <v>6</v>
      </c>
      <c r="AE274" s="166" t="str">
        <f>Table13232[[#This Row],[Horse]]</f>
        <v>Zealously</v>
      </c>
      <c r="AF274" s="169">
        <f>IF(Table13232[[#This Row],[Dual Listing]]&lt;&gt;1,"",Table13232[[#This Row],[Nat and Combo Bet]])</f>
        <v>150</v>
      </c>
    </row>
    <row r="275" spans="1:32" x14ac:dyDescent="0.25">
      <c r="A275" s="42">
        <v>45794</v>
      </c>
      <c r="B275" s="43">
        <v>0.61805555555555558</v>
      </c>
      <c r="C275" s="43" t="s">
        <v>10</v>
      </c>
      <c r="D275" s="46"/>
      <c r="E275" s="44">
        <v>6</v>
      </c>
      <c r="F275" s="44">
        <v>11</v>
      </c>
      <c r="G275" s="45" t="s">
        <v>164</v>
      </c>
      <c r="H275" s="45"/>
      <c r="I275" s="46"/>
      <c r="J275" s="206" t="s">
        <v>664</v>
      </c>
      <c r="K275" s="44" t="str">
        <f>VLOOKUP(Table13232[[#This Row],[Track]],$C$915:$E$968,2,FALSE)</f>
        <v>Vic</v>
      </c>
      <c r="L275" s="48">
        <v>100</v>
      </c>
      <c r="M275" s="44" t="str">
        <f>IF(Table13232[[#This Row],[Fin]]&lt;&gt;"1st","",Table13232[[#This Row],[Div]]*Table13232[[#This Row],[Lev Bet]])</f>
        <v/>
      </c>
      <c r="N275" s="44">
        <f>IF(Table13232[[#This Row],[Lev Ret]]="",Table13232[[#This Row],[Lev Bet]]*-1,M275-L275)</f>
        <v>-100</v>
      </c>
      <c r="O275" s="205">
        <v>100</v>
      </c>
      <c r="P275" s="205" t="str">
        <f>IF(Table13232[[#This Row],[Fin]]&lt;&gt;"1st","",Table13232[[#This Row],[Div]]*Table13232[[#This Row],[Nat and Combo Bet]])</f>
        <v/>
      </c>
      <c r="Q275" s="205">
        <f>IF(Table13232[[#This Row],[Lev Ret]]="",Table13232[[#This Row],[Nat and Combo Bet]]*-1,P275-O275)</f>
        <v>-100</v>
      </c>
      <c r="R275" s="44">
        <f t="shared" si="12"/>
        <v>1</v>
      </c>
      <c r="S275" s="44">
        <f>IF(AND(R274=2,R275=1),"",IF(R275=2,(O275+O276)/2,IF(Table13232[[#This Row],[Dual Listing]]=1,Table13232[[#This Row],[Nat and Combo Bet]],11)))</f>
        <v>100</v>
      </c>
      <c r="T275" s="44" t="str">
        <f t="shared" si="13"/>
        <v/>
      </c>
      <c r="U275" s="44">
        <f t="shared" si="14"/>
        <v>-100</v>
      </c>
      <c r="V275" s="44" t="str">
        <f>IF(Table13232[[#This Row],[Date]]&lt;$V$4,"","Live")</f>
        <v/>
      </c>
      <c r="W275" s="44" t="str">
        <f>TEXT(Table13232[[#This Row],[Date]],"DDD")</f>
        <v>Sat</v>
      </c>
      <c r="X275" s="44" t="str">
        <f>PROPER(TRIM(Table13232[[#This Row],[Horse]]))</f>
        <v>King Zephyr</v>
      </c>
      <c r="Y275" s="164">
        <f>Table13232[[#This Row],[Time]]</f>
        <v>0.61805555555555558</v>
      </c>
      <c r="Z275" s="164" t="str">
        <f>LEFT(Table13232[[#This Row],[Track]],3)</f>
        <v>Fle</v>
      </c>
      <c r="AA275" s="164" t="str">
        <f>Table13232[[#This Row],[Algo]]&amp;" "&amp;Table13232[[#This Row],[Nat and Combo Bet]]</f>
        <v>Nat 100</v>
      </c>
      <c r="AB275" s="170">
        <f>Table13232[[#This Row],[AM Odds]]</f>
        <v>0</v>
      </c>
      <c r="AC275" s="165">
        <f>Table13232[[#This Row],[Race]]</f>
        <v>6</v>
      </c>
      <c r="AD275" s="165">
        <f>Table13232[[#This Row],[TAB]]</f>
        <v>11</v>
      </c>
      <c r="AE275" s="166" t="str">
        <f>Table13232[[#This Row],[Horse]]</f>
        <v>King Zephyr</v>
      </c>
      <c r="AF275" s="169">
        <f>IF(Table13232[[#This Row],[Dual Listing]]&lt;&gt;1,"",Table13232[[#This Row],[Nat and Combo Bet]])</f>
        <v>100</v>
      </c>
    </row>
    <row r="276" spans="1:32" x14ac:dyDescent="0.25">
      <c r="A276" s="42">
        <v>45794</v>
      </c>
      <c r="B276" s="43">
        <v>0.63194444444444442</v>
      </c>
      <c r="C276" s="43" t="s">
        <v>46</v>
      </c>
      <c r="D276" s="46"/>
      <c r="E276" s="44">
        <v>8</v>
      </c>
      <c r="F276" s="44">
        <v>10</v>
      </c>
      <c r="G276" s="45" t="s">
        <v>422</v>
      </c>
      <c r="H276" s="45" t="s">
        <v>23</v>
      </c>
      <c r="I276" s="46"/>
      <c r="J276" s="206" t="s">
        <v>665</v>
      </c>
      <c r="K276" s="44" t="str">
        <f>VLOOKUP(Table13232[[#This Row],[Track]],$C$915:$E$968,2,FALSE)</f>
        <v>NSW</v>
      </c>
      <c r="L276" s="48">
        <v>100</v>
      </c>
      <c r="M276" s="44" t="str">
        <f>IF(Table13232[[#This Row],[Fin]]&lt;&gt;"1st","",Table13232[[#This Row],[Div]]*Table13232[[#This Row],[Lev Bet]])</f>
        <v/>
      </c>
      <c r="N276" s="44">
        <f>IF(Table13232[[#This Row],[Lev Ret]]="",Table13232[[#This Row],[Lev Bet]]*-1,M276-L276)</f>
        <v>-100</v>
      </c>
      <c r="O276" s="205">
        <v>100</v>
      </c>
      <c r="P276" s="205" t="str">
        <f>IF(Table13232[[#This Row],[Fin]]&lt;&gt;"1st","",Table13232[[#This Row],[Div]]*Table13232[[#This Row],[Nat and Combo Bet]])</f>
        <v/>
      </c>
      <c r="Q276" s="205">
        <f>IF(Table13232[[#This Row],[Lev Ret]]="",Table13232[[#This Row],[Nat and Combo Bet]]*-1,P276-O276)</f>
        <v>-100</v>
      </c>
      <c r="R276" s="44">
        <f t="shared" si="12"/>
        <v>1</v>
      </c>
      <c r="S276" s="44">
        <f>IF(AND(R275=2,R276=1),"",IF(R276=2,(O276+O277)/2,IF(Table13232[[#This Row],[Dual Listing]]=1,Table13232[[#This Row],[Nat and Combo Bet]],11)))</f>
        <v>100</v>
      </c>
      <c r="T276" s="44" t="str">
        <f t="shared" si="13"/>
        <v/>
      </c>
      <c r="U276" s="44">
        <f t="shared" si="14"/>
        <v>-100</v>
      </c>
      <c r="V276" s="44" t="str">
        <f>IF(Table13232[[#This Row],[Date]]&lt;$V$4,"","Live")</f>
        <v/>
      </c>
      <c r="W276" s="44" t="str">
        <f>TEXT(Table13232[[#This Row],[Date]],"DDD")</f>
        <v>Sat</v>
      </c>
      <c r="X276" s="44" t="str">
        <f>PROPER(TRIM(Table13232[[#This Row],[Horse]]))</f>
        <v>The Novelist</v>
      </c>
      <c r="Y276" s="164">
        <f>Table13232[[#This Row],[Time]]</f>
        <v>0.63194444444444442</v>
      </c>
      <c r="Z276" s="164" t="str">
        <f>LEFT(Table13232[[#This Row],[Track]],3)</f>
        <v>Sco</v>
      </c>
      <c r="AA276" s="164" t="str">
        <f>Table13232[[#This Row],[Algo]]&amp;" "&amp;Table13232[[#This Row],[Nat and Combo Bet]]</f>
        <v>E-C  100</v>
      </c>
      <c r="AB276" s="170">
        <f>Table13232[[#This Row],[AM Odds]]</f>
        <v>0</v>
      </c>
      <c r="AC276" s="165">
        <f>Table13232[[#This Row],[Race]]</f>
        <v>8</v>
      </c>
      <c r="AD276" s="165">
        <f>Table13232[[#This Row],[TAB]]</f>
        <v>10</v>
      </c>
      <c r="AE276" s="166" t="str">
        <f>Table13232[[#This Row],[Horse]]</f>
        <v>The Novelist</v>
      </c>
      <c r="AF276" s="169">
        <f>IF(Table13232[[#This Row],[Dual Listing]]&lt;&gt;1,"",Table13232[[#This Row],[Nat and Combo Bet]])</f>
        <v>100</v>
      </c>
    </row>
    <row r="277" spans="1:32" x14ac:dyDescent="0.25">
      <c r="A277" s="42">
        <v>45794</v>
      </c>
      <c r="B277" s="43">
        <v>0.67361111111111116</v>
      </c>
      <c r="C277" s="43" t="s">
        <v>10</v>
      </c>
      <c r="D277" s="46"/>
      <c r="E277" s="44">
        <v>8</v>
      </c>
      <c r="F277" s="44">
        <v>11</v>
      </c>
      <c r="G277" s="45" t="s">
        <v>165</v>
      </c>
      <c r="H277" s="45"/>
      <c r="I277" s="46"/>
      <c r="J277" s="206" t="s">
        <v>664</v>
      </c>
      <c r="K277" s="44" t="str">
        <f>VLOOKUP(Table13232[[#This Row],[Track]],$C$915:$E$968,2,FALSE)</f>
        <v>Vic</v>
      </c>
      <c r="L277" s="48">
        <v>100</v>
      </c>
      <c r="M277" s="44" t="str">
        <f>IF(Table13232[[#This Row],[Fin]]&lt;&gt;"1st","",Table13232[[#This Row],[Div]]*Table13232[[#This Row],[Lev Bet]])</f>
        <v/>
      </c>
      <c r="N277" s="44">
        <f>IF(Table13232[[#This Row],[Lev Ret]]="",Table13232[[#This Row],[Lev Bet]]*-1,M277-L277)</f>
        <v>-100</v>
      </c>
      <c r="O277" s="205">
        <v>100</v>
      </c>
      <c r="P277" s="205" t="str">
        <f>IF(Table13232[[#This Row],[Fin]]&lt;&gt;"1st","",Table13232[[#This Row],[Div]]*Table13232[[#This Row],[Nat and Combo Bet]])</f>
        <v/>
      </c>
      <c r="Q277" s="205">
        <f>IF(Table13232[[#This Row],[Lev Ret]]="",Table13232[[#This Row],[Nat and Combo Bet]]*-1,P277-O277)</f>
        <v>-100</v>
      </c>
      <c r="R277" s="44">
        <f t="shared" si="12"/>
        <v>1</v>
      </c>
      <c r="S277" s="44">
        <f>IF(AND(R276=2,R277=1),"",IF(R277=2,(O277+O278)/2,IF(Table13232[[#This Row],[Dual Listing]]=1,Table13232[[#This Row],[Nat and Combo Bet]],11)))</f>
        <v>100</v>
      </c>
      <c r="T277" s="44" t="str">
        <f t="shared" si="13"/>
        <v/>
      </c>
      <c r="U277" s="44">
        <f t="shared" si="14"/>
        <v>-100</v>
      </c>
      <c r="V277" s="44" t="str">
        <f>IF(Table13232[[#This Row],[Date]]&lt;$V$4,"","Live")</f>
        <v/>
      </c>
      <c r="W277" s="44" t="str">
        <f>TEXT(Table13232[[#This Row],[Date]],"DDD")</f>
        <v>Sat</v>
      </c>
      <c r="X277" s="44" t="str">
        <f>PROPER(TRIM(Table13232[[#This Row],[Horse]]))</f>
        <v>Hellsing</v>
      </c>
      <c r="Y277" s="164">
        <f>Table13232[[#This Row],[Time]]</f>
        <v>0.67361111111111116</v>
      </c>
      <c r="Z277" s="164" t="str">
        <f>LEFT(Table13232[[#This Row],[Track]],3)</f>
        <v>Fle</v>
      </c>
      <c r="AA277" s="164" t="str">
        <f>Table13232[[#This Row],[Algo]]&amp;" "&amp;Table13232[[#This Row],[Nat and Combo Bet]]</f>
        <v>Nat 100</v>
      </c>
      <c r="AB277" s="170">
        <f>Table13232[[#This Row],[AM Odds]]</f>
        <v>0</v>
      </c>
      <c r="AC277" s="165">
        <f>Table13232[[#This Row],[Race]]</f>
        <v>8</v>
      </c>
      <c r="AD277" s="165">
        <f>Table13232[[#This Row],[TAB]]</f>
        <v>11</v>
      </c>
      <c r="AE277" s="166" t="str">
        <f>Table13232[[#This Row],[Horse]]</f>
        <v>Hellsing</v>
      </c>
      <c r="AF277" s="169">
        <f>IF(Table13232[[#This Row],[Dual Listing]]&lt;&gt;1,"",Table13232[[#This Row],[Nat and Combo Bet]])</f>
        <v>100</v>
      </c>
    </row>
    <row r="278" spans="1:32" x14ac:dyDescent="0.25">
      <c r="A278" s="42">
        <v>45794</v>
      </c>
      <c r="B278" s="43">
        <v>0.6875</v>
      </c>
      <c r="C278" s="43" t="s">
        <v>46</v>
      </c>
      <c r="D278" s="46"/>
      <c r="E278" s="44">
        <v>10</v>
      </c>
      <c r="F278" s="44">
        <v>16</v>
      </c>
      <c r="G278" s="45" t="s">
        <v>415</v>
      </c>
      <c r="H278" s="45"/>
      <c r="I278" s="46"/>
      <c r="J278" s="206" t="s">
        <v>665</v>
      </c>
      <c r="K278" s="44" t="str">
        <f>VLOOKUP(Table13232[[#This Row],[Track]],$C$915:$E$968,2,FALSE)</f>
        <v>NSW</v>
      </c>
      <c r="L278" s="48">
        <v>100</v>
      </c>
      <c r="M278" s="44" t="str">
        <f>IF(Table13232[[#This Row],[Fin]]&lt;&gt;"1st","",Table13232[[#This Row],[Div]]*Table13232[[#This Row],[Lev Bet]])</f>
        <v/>
      </c>
      <c r="N278" s="44">
        <f>IF(Table13232[[#This Row],[Lev Ret]]="",Table13232[[#This Row],[Lev Bet]]*-1,M278-L278)</f>
        <v>-100</v>
      </c>
      <c r="O278" s="205">
        <v>150</v>
      </c>
      <c r="P278" s="205" t="str">
        <f>IF(Table13232[[#This Row],[Fin]]&lt;&gt;"1st","",Table13232[[#This Row],[Div]]*Table13232[[#This Row],[Nat and Combo Bet]])</f>
        <v/>
      </c>
      <c r="Q278" s="205">
        <f>IF(Table13232[[#This Row],[Lev Ret]]="",Table13232[[#This Row],[Nat and Combo Bet]]*-1,P278-O278)</f>
        <v>-150</v>
      </c>
      <c r="R278" s="44">
        <f t="shared" si="12"/>
        <v>1</v>
      </c>
      <c r="S278" s="44">
        <f>IF(AND(R277=2,R278=1),"",IF(R278=2,(O278+O279)/2,IF(Table13232[[#This Row],[Dual Listing]]=1,Table13232[[#This Row],[Nat and Combo Bet]],11)))</f>
        <v>150</v>
      </c>
      <c r="T278" s="44" t="str">
        <f t="shared" si="13"/>
        <v/>
      </c>
      <c r="U278" s="44">
        <f t="shared" si="14"/>
        <v>-150</v>
      </c>
      <c r="V278" s="44" t="str">
        <f>IF(Table13232[[#This Row],[Date]]&lt;$V$4,"","Live")</f>
        <v/>
      </c>
      <c r="W278" s="44" t="str">
        <f>TEXT(Table13232[[#This Row],[Date]],"DDD")</f>
        <v>Sat</v>
      </c>
      <c r="X278" s="44" t="str">
        <f>PROPER(TRIM(Table13232[[#This Row],[Horse]]))</f>
        <v>Gallant Star</v>
      </c>
      <c r="Y278" s="164">
        <f>Table13232[[#This Row],[Time]]</f>
        <v>0.6875</v>
      </c>
      <c r="Z278" s="164" t="str">
        <f>LEFT(Table13232[[#This Row],[Track]],3)</f>
        <v>Sco</v>
      </c>
      <c r="AA278" s="164" t="str">
        <f>Table13232[[#This Row],[Algo]]&amp;" "&amp;Table13232[[#This Row],[Nat and Combo Bet]]</f>
        <v>E-C  150</v>
      </c>
      <c r="AB278" s="170">
        <f>Table13232[[#This Row],[AM Odds]]</f>
        <v>0</v>
      </c>
      <c r="AC278" s="165">
        <f>Table13232[[#This Row],[Race]]</f>
        <v>10</v>
      </c>
      <c r="AD278" s="165">
        <f>Table13232[[#This Row],[TAB]]</f>
        <v>16</v>
      </c>
      <c r="AE278" s="166" t="str">
        <f>Table13232[[#This Row],[Horse]]</f>
        <v>Gallant Star</v>
      </c>
      <c r="AF278" s="169">
        <f>IF(Table13232[[#This Row],[Dual Listing]]&lt;&gt;1,"",Table13232[[#This Row],[Nat and Combo Bet]])</f>
        <v>150</v>
      </c>
    </row>
    <row r="279" spans="1:32" x14ac:dyDescent="0.25">
      <c r="A279" s="42">
        <v>45801</v>
      </c>
      <c r="B279" s="43">
        <v>0.48819444444444443</v>
      </c>
      <c r="C279" s="43" t="s">
        <v>9</v>
      </c>
      <c r="D279" s="46"/>
      <c r="E279" s="44">
        <v>1</v>
      </c>
      <c r="F279" s="44">
        <v>10</v>
      </c>
      <c r="G279" s="45" t="s">
        <v>166</v>
      </c>
      <c r="H279" s="45"/>
      <c r="I279" s="46"/>
      <c r="J279" s="206" t="s">
        <v>664</v>
      </c>
      <c r="K279" s="44" t="str">
        <f>VLOOKUP(Table13232[[#This Row],[Track]],$C$915:$E$968,2,FALSE)</f>
        <v>Qld</v>
      </c>
      <c r="L279" s="48">
        <v>100</v>
      </c>
      <c r="M279" s="44" t="str">
        <f>IF(Table13232[[#This Row],[Fin]]&lt;&gt;"1st","",Table13232[[#This Row],[Div]]*Table13232[[#This Row],[Lev Bet]])</f>
        <v/>
      </c>
      <c r="N279" s="44">
        <f>IF(Table13232[[#This Row],[Lev Ret]]="",Table13232[[#This Row],[Lev Bet]]*-1,M279-L279)</f>
        <v>-100</v>
      </c>
      <c r="O279" s="205">
        <v>100</v>
      </c>
      <c r="P279" s="205" t="str">
        <f>IF(Table13232[[#This Row],[Fin]]&lt;&gt;"1st","",Table13232[[#This Row],[Div]]*Table13232[[#This Row],[Nat and Combo Bet]])</f>
        <v/>
      </c>
      <c r="Q279" s="205">
        <f>IF(Table13232[[#This Row],[Lev Ret]]="",Table13232[[#This Row],[Nat and Combo Bet]]*-1,P279-O279)</f>
        <v>-100</v>
      </c>
      <c r="R279" s="44">
        <f t="shared" si="12"/>
        <v>1</v>
      </c>
      <c r="S279" s="44">
        <f>IF(AND(R278=2,R279=1),"",IF(R279=2,(O279+O280)/2,IF(Table13232[[#This Row],[Dual Listing]]=1,Table13232[[#This Row],[Nat and Combo Bet]],11)))</f>
        <v>100</v>
      </c>
      <c r="T279" s="44" t="str">
        <f t="shared" si="13"/>
        <v/>
      </c>
      <c r="U279" s="44">
        <f t="shared" si="14"/>
        <v>-100</v>
      </c>
      <c r="V279" s="44" t="str">
        <f>IF(Table13232[[#This Row],[Date]]&lt;$V$4,"","Live")</f>
        <v/>
      </c>
      <c r="W279" s="44" t="str">
        <f>TEXT(Table13232[[#This Row],[Date]],"DDD")</f>
        <v>Sat</v>
      </c>
      <c r="X279" s="44" t="str">
        <f>PROPER(TRIM(Table13232[[#This Row],[Horse]]))</f>
        <v>Bews</v>
      </c>
      <c r="Y279" s="164">
        <f>Table13232[[#This Row],[Time]]</f>
        <v>0.48819444444444443</v>
      </c>
      <c r="Z279" s="164" t="str">
        <f>LEFT(Table13232[[#This Row],[Track]],3)</f>
        <v>Doo</v>
      </c>
      <c r="AA279" s="164" t="str">
        <f>Table13232[[#This Row],[Algo]]&amp;" "&amp;Table13232[[#This Row],[Nat and Combo Bet]]</f>
        <v>Nat 100</v>
      </c>
      <c r="AB279" s="170">
        <f>Table13232[[#This Row],[AM Odds]]</f>
        <v>0</v>
      </c>
      <c r="AC279" s="165">
        <f>Table13232[[#This Row],[Race]]</f>
        <v>1</v>
      </c>
      <c r="AD279" s="165">
        <f>Table13232[[#This Row],[TAB]]</f>
        <v>10</v>
      </c>
      <c r="AE279" s="166" t="str">
        <f>Table13232[[#This Row],[Horse]]</f>
        <v>Bews</v>
      </c>
      <c r="AF279" s="169">
        <f>IF(Table13232[[#This Row],[Dual Listing]]&lt;&gt;1,"",Table13232[[#This Row],[Nat and Combo Bet]])</f>
        <v>100</v>
      </c>
    </row>
    <row r="280" spans="1:32" x14ac:dyDescent="0.25">
      <c r="A280" s="42">
        <v>45801</v>
      </c>
      <c r="B280" s="43">
        <v>0.54166666666666663</v>
      </c>
      <c r="C280" s="43" t="s">
        <v>15</v>
      </c>
      <c r="D280" s="46"/>
      <c r="E280" s="44">
        <v>3</v>
      </c>
      <c r="F280" s="44">
        <v>12</v>
      </c>
      <c r="G280" s="45" t="s">
        <v>493</v>
      </c>
      <c r="H280" s="45"/>
      <c r="I280" s="46"/>
      <c r="J280" s="206" t="s">
        <v>664</v>
      </c>
      <c r="K280" s="44" t="str">
        <f>VLOOKUP(Table13232[[#This Row],[Track]],$C$915:$E$968,2,FALSE)</f>
        <v>Vic</v>
      </c>
      <c r="L280" s="48">
        <v>100</v>
      </c>
      <c r="M280" s="44" t="str">
        <f>IF(Table13232[[#This Row],[Fin]]&lt;&gt;"1st","",Table13232[[#This Row],[Div]]*Table13232[[#This Row],[Lev Bet]])</f>
        <v/>
      </c>
      <c r="N280" s="44">
        <f>IF(Table13232[[#This Row],[Lev Ret]]="",Table13232[[#This Row],[Lev Bet]]*-1,M280-L280)</f>
        <v>-100</v>
      </c>
      <c r="O280" s="205">
        <v>100</v>
      </c>
      <c r="P280" s="205" t="str">
        <f>IF(Table13232[[#This Row],[Fin]]&lt;&gt;"1st","",Table13232[[#This Row],[Div]]*Table13232[[#This Row],[Nat and Combo Bet]])</f>
        <v/>
      </c>
      <c r="Q280" s="205">
        <f>IF(Table13232[[#This Row],[Lev Ret]]="",Table13232[[#This Row],[Nat and Combo Bet]]*-1,P280-O280)</f>
        <v>-100</v>
      </c>
      <c r="R280" s="44">
        <f t="shared" si="12"/>
        <v>1</v>
      </c>
      <c r="S280" s="44">
        <f>IF(AND(R279=2,R280=1),"",IF(R280=2,(O280+O281)/2,IF(Table13232[[#This Row],[Dual Listing]]=1,Table13232[[#This Row],[Nat and Combo Bet]],11)))</f>
        <v>100</v>
      </c>
      <c r="T280" s="44" t="str">
        <f t="shared" si="13"/>
        <v/>
      </c>
      <c r="U280" s="44">
        <f t="shared" si="14"/>
        <v>-100</v>
      </c>
      <c r="V280" s="44" t="str">
        <f>IF(Table13232[[#This Row],[Date]]&lt;$V$4,"","Live")</f>
        <v/>
      </c>
      <c r="W280" s="44" t="str">
        <f>TEXT(Table13232[[#This Row],[Date]],"DDD")</f>
        <v>Sat</v>
      </c>
      <c r="X280" s="44" t="str">
        <f>PROPER(TRIM(Table13232[[#This Row],[Horse]]))</f>
        <v>Sephia</v>
      </c>
      <c r="Y280" s="164">
        <f>Table13232[[#This Row],[Time]]</f>
        <v>0.54166666666666663</v>
      </c>
      <c r="Z280" s="164" t="str">
        <f>LEFT(Table13232[[#This Row],[Track]],3)</f>
        <v>San</v>
      </c>
      <c r="AA280" s="164" t="str">
        <f>Table13232[[#This Row],[Algo]]&amp;" "&amp;Table13232[[#This Row],[Nat and Combo Bet]]</f>
        <v>Nat 100</v>
      </c>
      <c r="AB280" s="170">
        <f>Table13232[[#This Row],[AM Odds]]</f>
        <v>0</v>
      </c>
      <c r="AC280" s="165">
        <f>Table13232[[#This Row],[Race]]</f>
        <v>3</v>
      </c>
      <c r="AD280" s="165">
        <f>Table13232[[#This Row],[TAB]]</f>
        <v>12</v>
      </c>
      <c r="AE280" s="166" t="str">
        <f>Table13232[[#This Row],[Horse]]</f>
        <v>Sephia</v>
      </c>
      <c r="AF280" s="169">
        <f>IF(Table13232[[#This Row],[Dual Listing]]&lt;&gt;1,"",Table13232[[#This Row],[Nat and Combo Bet]])</f>
        <v>100</v>
      </c>
    </row>
    <row r="281" spans="1:32" x14ac:dyDescent="0.25">
      <c r="A281" s="42">
        <v>45801</v>
      </c>
      <c r="B281" s="43">
        <v>0.56111111111111112</v>
      </c>
      <c r="C281" s="43" t="s">
        <v>9</v>
      </c>
      <c r="D281" s="46"/>
      <c r="E281" s="44">
        <v>4</v>
      </c>
      <c r="F281" s="44">
        <v>7</v>
      </c>
      <c r="G281" s="45" t="s">
        <v>167</v>
      </c>
      <c r="H281" s="45"/>
      <c r="I281" s="46"/>
      <c r="J281" s="206" t="s">
        <v>664</v>
      </c>
      <c r="K281" s="44" t="str">
        <f>VLOOKUP(Table13232[[#This Row],[Track]],$C$915:$E$968,2,FALSE)</f>
        <v>Qld</v>
      </c>
      <c r="L281" s="48">
        <v>100</v>
      </c>
      <c r="M281" s="44" t="str">
        <f>IF(Table13232[[#This Row],[Fin]]&lt;&gt;"1st","",Table13232[[#This Row],[Div]]*Table13232[[#This Row],[Lev Bet]])</f>
        <v/>
      </c>
      <c r="N281" s="44">
        <f>IF(Table13232[[#This Row],[Lev Ret]]="",Table13232[[#This Row],[Lev Bet]]*-1,M281-L281)</f>
        <v>-100</v>
      </c>
      <c r="O281" s="205">
        <v>100</v>
      </c>
      <c r="P281" s="205" t="str">
        <f>IF(Table13232[[#This Row],[Fin]]&lt;&gt;"1st","",Table13232[[#This Row],[Div]]*Table13232[[#This Row],[Nat and Combo Bet]])</f>
        <v/>
      </c>
      <c r="Q281" s="205">
        <f>IF(Table13232[[#This Row],[Lev Ret]]="",Table13232[[#This Row],[Nat and Combo Bet]]*-1,P281-O281)</f>
        <v>-100</v>
      </c>
      <c r="R281" s="44">
        <f t="shared" si="12"/>
        <v>1</v>
      </c>
      <c r="S281" s="44">
        <f>IF(AND(R280=2,R281=1),"",IF(R281=2,(O281+O282)/2,IF(Table13232[[#This Row],[Dual Listing]]=1,Table13232[[#This Row],[Nat and Combo Bet]],11)))</f>
        <v>100</v>
      </c>
      <c r="T281" s="44" t="str">
        <f t="shared" si="13"/>
        <v/>
      </c>
      <c r="U281" s="44">
        <f t="shared" si="14"/>
        <v>-100</v>
      </c>
      <c r="V281" s="44" t="str">
        <f>IF(Table13232[[#This Row],[Date]]&lt;$V$4,"","Live")</f>
        <v/>
      </c>
      <c r="W281" s="44" t="str">
        <f>TEXT(Table13232[[#This Row],[Date]],"DDD")</f>
        <v>Sat</v>
      </c>
      <c r="X281" s="44" t="str">
        <f>PROPER(TRIM(Table13232[[#This Row],[Horse]]))</f>
        <v>Appin Girl</v>
      </c>
      <c r="Y281" s="164">
        <f>Table13232[[#This Row],[Time]]</f>
        <v>0.56111111111111112</v>
      </c>
      <c r="Z281" s="164" t="str">
        <f>LEFT(Table13232[[#This Row],[Track]],3)</f>
        <v>Doo</v>
      </c>
      <c r="AA281" s="164" t="str">
        <f>Table13232[[#This Row],[Algo]]&amp;" "&amp;Table13232[[#This Row],[Nat and Combo Bet]]</f>
        <v>Nat 100</v>
      </c>
      <c r="AB281" s="170">
        <f>Table13232[[#This Row],[AM Odds]]</f>
        <v>0</v>
      </c>
      <c r="AC281" s="165">
        <f>Table13232[[#This Row],[Race]]</f>
        <v>4</v>
      </c>
      <c r="AD281" s="165">
        <f>Table13232[[#This Row],[TAB]]</f>
        <v>7</v>
      </c>
      <c r="AE281" s="166" t="str">
        <f>Table13232[[#This Row],[Horse]]</f>
        <v>Appin Girl</v>
      </c>
      <c r="AF281" s="169">
        <f>IF(Table13232[[#This Row],[Dual Listing]]&lt;&gt;1,"",Table13232[[#This Row],[Nat and Combo Bet]])</f>
        <v>100</v>
      </c>
    </row>
    <row r="282" spans="1:32" x14ac:dyDescent="0.25">
      <c r="A282" s="106">
        <v>45801</v>
      </c>
      <c r="B282" s="43">
        <v>0.59027777777777779</v>
      </c>
      <c r="C282" s="107" t="s">
        <v>15</v>
      </c>
      <c r="D282" s="46"/>
      <c r="E282" s="108">
        <v>5</v>
      </c>
      <c r="F282" s="108">
        <v>11</v>
      </c>
      <c r="G282" s="109" t="s">
        <v>168</v>
      </c>
      <c r="H282" s="109" t="s">
        <v>23</v>
      </c>
      <c r="I282" s="110"/>
      <c r="J282" s="206" t="s">
        <v>665</v>
      </c>
      <c r="K282" s="44" t="str">
        <f>VLOOKUP(Table13232[[#This Row],[Track]],$C$915:$E$968,2,FALSE)</f>
        <v>Vic</v>
      </c>
      <c r="L282" s="52">
        <v>100</v>
      </c>
      <c r="M282" s="51" t="str">
        <f>IF(Table13232[[#This Row],[Fin]]&lt;&gt;"1st","",Table13232[[#This Row],[Div]]*Table13232[[#This Row],[Lev Bet]])</f>
        <v/>
      </c>
      <c r="N282" s="51">
        <f>IF(Table13232[[#This Row],[Lev Ret]]="",Table13232[[#This Row],[Lev Bet]]*-1,M282-L282)</f>
        <v>-100</v>
      </c>
      <c r="O282" s="205">
        <v>100</v>
      </c>
      <c r="P282" s="205" t="str">
        <f>IF(Table13232[[#This Row],[Fin]]&lt;&gt;"1st","",Table13232[[#This Row],[Div]]*Table13232[[#This Row],[Nat and Combo Bet]])</f>
        <v/>
      </c>
      <c r="Q282" s="205">
        <f>IF(Table13232[[#This Row],[Lev Ret]]="",Table13232[[#This Row],[Nat and Combo Bet]]*-1,P282-O282)</f>
        <v>-100</v>
      </c>
      <c r="R282" s="44">
        <f t="shared" si="12"/>
        <v>2</v>
      </c>
      <c r="S282" s="44">
        <f>IF(AND(R281=2,R282=1),"",IF(R282=2,(O282+O283)/2,IF(Table13232[[#This Row],[Dual Listing]]=1,Table13232[[#This Row],[Nat and Combo Bet]],11)))</f>
        <v>100</v>
      </c>
      <c r="T282" s="44" t="str">
        <f t="shared" si="13"/>
        <v/>
      </c>
      <c r="U282" s="44">
        <f t="shared" si="14"/>
        <v>-100</v>
      </c>
      <c r="V282" s="44" t="str">
        <f>IF(Table13232[[#This Row],[Date]]&lt;$V$4,"","Live")</f>
        <v/>
      </c>
      <c r="W282" s="44" t="str">
        <f>TEXT(Table13232[[#This Row],[Date]],"DDD")</f>
        <v>Sat</v>
      </c>
      <c r="X282" s="44" t="str">
        <f>PROPER(TRIM(Table13232[[#This Row],[Horse]]))</f>
        <v>Changing Colours</v>
      </c>
      <c r="Y282" s="167">
        <f>Table13232[[#This Row],[Time]]</f>
        <v>0.59027777777777779</v>
      </c>
      <c r="Z282" s="164" t="str">
        <f>LEFT(Table13232[[#This Row],[Track]],3)</f>
        <v>San</v>
      </c>
      <c r="AA282" s="164" t="str">
        <f>Table13232[[#This Row],[Algo]]&amp;" "&amp;Table13232[[#This Row],[Nat and Combo Bet]]</f>
        <v>E-C  100</v>
      </c>
      <c r="AB282" s="170">
        <f>Table13232[[#This Row],[AM Odds]]</f>
        <v>0</v>
      </c>
      <c r="AC282" s="165">
        <f>Table13232[[#This Row],[Race]]</f>
        <v>5</v>
      </c>
      <c r="AD282" s="165">
        <f>Table13232[[#This Row],[TAB]]</f>
        <v>11</v>
      </c>
      <c r="AE282" s="166" t="str">
        <f>Table13232[[#This Row],[Horse]]</f>
        <v>Changing Colours</v>
      </c>
      <c r="AF282" s="169" t="str">
        <f>IF(Table13232[[#This Row],[Dual Listing]]&lt;&gt;1,"",Table13232[[#This Row],[Nat and Combo Bet]])</f>
        <v/>
      </c>
    </row>
    <row r="283" spans="1:32" x14ac:dyDescent="0.25">
      <c r="A283" s="106">
        <v>45801</v>
      </c>
      <c r="B283" s="43">
        <v>0.59027777777777779</v>
      </c>
      <c r="C283" s="107" t="s">
        <v>15</v>
      </c>
      <c r="D283" s="46"/>
      <c r="E283" s="108">
        <v>5</v>
      </c>
      <c r="F283" s="108">
        <v>11</v>
      </c>
      <c r="G283" s="109" t="s">
        <v>168</v>
      </c>
      <c r="H283" s="109" t="s">
        <v>23</v>
      </c>
      <c r="I283" s="110"/>
      <c r="J283" s="206" t="s">
        <v>664</v>
      </c>
      <c r="K283" s="44" t="str">
        <f>VLOOKUP(Table13232[[#This Row],[Track]],$C$915:$E$968,2,FALSE)</f>
        <v>Vic</v>
      </c>
      <c r="L283" s="52">
        <v>100</v>
      </c>
      <c r="M283" s="51" t="str">
        <f>IF(Table13232[[#This Row],[Fin]]&lt;&gt;"1st","",Table13232[[#This Row],[Div]]*Table13232[[#This Row],[Lev Bet]])</f>
        <v/>
      </c>
      <c r="N283" s="51">
        <f>IF(Table13232[[#This Row],[Lev Ret]]="",Table13232[[#This Row],[Lev Bet]]*-1,M283-L283)</f>
        <v>-100</v>
      </c>
      <c r="O283" s="205">
        <v>100</v>
      </c>
      <c r="P283" s="205" t="str">
        <f>IF(Table13232[[#This Row],[Fin]]&lt;&gt;"1st","",Table13232[[#This Row],[Div]]*Table13232[[#This Row],[Nat and Combo Bet]])</f>
        <v/>
      </c>
      <c r="Q283" s="205">
        <f>IF(Table13232[[#This Row],[Lev Ret]]="",Table13232[[#This Row],[Nat and Combo Bet]]*-1,P283-O283)</f>
        <v>-100</v>
      </c>
      <c r="R283" s="44">
        <f t="shared" si="12"/>
        <v>1</v>
      </c>
      <c r="S283" s="44" t="str">
        <f>IF(AND(R282=2,R283=1),"",IF(R283=2,(O283+O284)/2,IF(Table13232[[#This Row],[Dual Listing]]=1,Table13232[[#This Row],[Nat and Combo Bet]],11)))</f>
        <v/>
      </c>
      <c r="T283" s="44" t="str">
        <f t="shared" si="13"/>
        <v/>
      </c>
      <c r="U283" s="44" t="str">
        <f t="shared" si="14"/>
        <v/>
      </c>
      <c r="V283" s="44" t="str">
        <f>IF(Table13232[[#This Row],[Date]]&lt;$V$4,"","Live")</f>
        <v/>
      </c>
      <c r="W283" s="44" t="str">
        <f>TEXT(Table13232[[#This Row],[Date]],"DDD")</f>
        <v>Sat</v>
      </c>
      <c r="X283" s="44" t="str">
        <f>PROPER(TRIM(Table13232[[#This Row],[Horse]]))</f>
        <v>Changing Colours</v>
      </c>
      <c r="Y283" s="167">
        <f>Table13232[[#This Row],[Time]]</f>
        <v>0.59027777777777779</v>
      </c>
      <c r="Z283" s="164" t="str">
        <f>LEFT(Table13232[[#This Row],[Track]],3)</f>
        <v>San</v>
      </c>
      <c r="AA283" s="164" t="str">
        <f>Table13232[[#This Row],[Algo]]&amp;" "&amp;Table13232[[#This Row],[Nat and Combo Bet]]</f>
        <v>Nat 100</v>
      </c>
      <c r="AB283" s="170">
        <f>Table13232[[#This Row],[AM Odds]]</f>
        <v>0</v>
      </c>
      <c r="AC283" s="165">
        <f>Table13232[[#This Row],[Race]]</f>
        <v>5</v>
      </c>
      <c r="AD283" s="165">
        <f>Table13232[[#This Row],[TAB]]</f>
        <v>11</v>
      </c>
      <c r="AE283" s="166" t="str">
        <f>Table13232[[#This Row],[Horse]]</f>
        <v>Changing Colours</v>
      </c>
      <c r="AF283" s="169">
        <f>IF(Table13232[[#This Row],[Dual Listing]]&lt;&gt;1,"",Table13232[[#This Row],[Nat and Combo Bet]])</f>
        <v>100</v>
      </c>
    </row>
    <row r="284" spans="1:32" x14ac:dyDescent="0.25">
      <c r="A284" s="42">
        <v>45801</v>
      </c>
      <c r="B284" s="43">
        <v>0.65625</v>
      </c>
      <c r="C284" s="43" t="s">
        <v>13</v>
      </c>
      <c r="D284" s="46"/>
      <c r="E284" s="44">
        <v>9</v>
      </c>
      <c r="F284" s="44">
        <v>4</v>
      </c>
      <c r="G284" s="45" t="s">
        <v>41</v>
      </c>
      <c r="H284" s="45" t="s">
        <v>23</v>
      </c>
      <c r="I284" s="46"/>
      <c r="J284" s="206" t="s">
        <v>665</v>
      </c>
      <c r="K284" s="44" t="str">
        <f>VLOOKUP(Table13232[[#This Row],[Track]],$C$915:$E$968,2,FALSE)</f>
        <v>NSW</v>
      </c>
      <c r="L284" s="48">
        <v>100</v>
      </c>
      <c r="M284" s="44" t="str">
        <f>IF(Table13232[[#This Row],[Fin]]&lt;&gt;"1st","",Table13232[[#This Row],[Div]]*Table13232[[#This Row],[Lev Bet]])</f>
        <v/>
      </c>
      <c r="N284" s="44">
        <f>IF(Table13232[[#This Row],[Lev Ret]]="",Table13232[[#This Row],[Lev Bet]]*-1,M284-L284)</f>
        <v>-100</v>
      </c>
      <c r="O284" s="205">
        <v>100</v>
      </c>
      <c r="P284" s="205" t="str">
        <f>IF(Table13232[[#This Row],[Fin]]&lt;&gt;"1st","",Table13232[[#This Row],[Div]]*Table13232[[#This Row],[Nat and Combo Bet]])</f>
        <v/>
      </c>
      <c r="Q284" s="205">
        <f>IF(Table13232[[#This Row],[Lev Ret]]="",Table13232[[#This Row],[Nat and Combo Bet]]*-1,P284-O284)</f>
        <v>-100</v>
      </c>
      <c r="R284" s="44">
        <f t="shared" si="12"/>
        <v>1</v>
      </c>
      <c r="S284" s="44">
        <f>IF(AND(R283=2,R284=1),"",IF(R284=2,(O284+O285)/2,IF(Table13232[[#This Row],[Dual Listing]]=1,Table13232[[#This Row],[Nat and Combo Bet]],11)))</f>
        <v>100</v>
      </c>
      <c r="T284" s="44" t="str">
        <f t="shared" si="13"/>
        <v/>
      </c>
      <c r="U284" s="44">
        <f t="shared" si="14"/>
        <v>-100</v>
      </c>
      <c r="V284" s="44" t="str">
        <f>IF(Table13232[[#This Row],[Date]]&lt;$V$4,"","Live")</f>
        <v/>
      </c>
      <c r="W284" s="44" t="str">
        <f>TEXT(Table13232[[#This Row],[Date]],"DDD")</f>
        <v>Sat</v>
      </c>
      <c r="X284" s="44" t="str">
        <f>PROPER(TRIM(Table13232[[#This Row],[Horse]]))</f>
        <v>Thunderlips</v>
      </c>
      <c r="Y284" s="164">
        <f>Table13232[[#This Row],[Time]]</f>
        <v>0.65625</v>
      </c>
      <c r="Z284" s="164" t="str">
        <f>LEFT(Table13232[[#This Row],[Track]],3)</f>
        <v>Ran</v>
      </c>
      <c r="AA284" s="164" t="str">
        <f>Table13232[[#This Row],[Algo]]&amp;" "&amp;Table13232[[#This Row],[Nat and Combo Bet]]</f>
        <v>E-C  100</v>
      </c>
      <c r="AB284" s="170">
        <f>Table13232[[#This Row],[AM Odds]]</f>
        <v>0</v>
      </c>
      <c r="AC284" s="165">
        <f>Table13232[[#This Row],[Race]]</f>
        <v>9</v>
      </c>
      <c r="AD284" s="165">
        <f>Table13232[[#This Row],[TAB]]</f>
        <v>4</v>
      </c>
      <c r="AE284" s="166" t="str">
        <f>Table13232[[#This Row],[Horse]]</f>
        <v>Thunderlips</v>
      </c>
      <c r="AF284" s="169">
        <f>IF(Table13232[[#This Row],[Dual Listing]]&lt;&gt;1,"",Table13232[[#This Row],[Nat and Combo Bet]])</f>
        <v>100</v>
      </c>
    </row>
    <row r="285" spans="1:32" x14ac:dyDescent="0.25">
      <c r="A285" s="42">
        <v>45801</v>
      </c>
      <c r="B285" s="43">
        <v>0.6645833333333333</v>
      </c>
      <c r="C285" s="43" t="s">
        <v>9</v>
      </c>
      <c r="D285" s="46"/>
      <c r="E285" s="44">
        <v>8</v>
      </c>
      <c r="F285" s="44">
        <v>8</v>
      </c>
      <c r="G285" s="45" t="s">
        <v>169</v>
      </c>
      <c r="H285" s="45"/>
      <c r="I285" s="46"/>
      <c r="J285" s="206" t="s">
        <v>664</v>
      </c>
      <c r="K285" s="44" t="str">
        <f>VLOOKUP(Table13232[[#This Row],[Track]],$C$915:$E$968,2,FALSE)</f>
        <v>Qld</v>
      </c>
      <c r="L285" s="48">
        <v>100</v>
      </c>
      <c r="M285" s="44" t="str">
        <f>IF(Table13232[[#This Row],[Fin]]&lt;&gt;"1st","",Table13232[[#This Row],[Div]]*Table13232[[#This Row],[Lev Bet]])</f>
        <v/>
      </c>
      <c r="N285" s="44">
        <f>IF(Table13232[[#This Row],[Lev Ret]]="",Table13232[[#This Row],[Lev Bet]]*-1,M285-L285)</f>
        <v>-100</v>
      </c>
      <c r="O285" s="205">
        <v>100</v>
      </c>
      <c r="P285" s="205" t="str">
        <f>IF(Table13232[[#This Row],[Fin]]&lt;&gt;"1st","",Table13232[[#This Row],[Div]]*Table13232[[#This Row],[Nat and Combo Bet]])</f>
        <v/>
      </c>
      <c r="Q285" s="205">
        <f>IF(Table13232[[#This Row],[Lev Ret]]="",Table13232[[#This Row],[Nat and Combo Bet]]*-1,P285-O285)</f>
        <v>-100</v>
      </c>
      <c r="R285" s="44">
        <f t="shared" si="12"/>
        <v>1</v>
      </c>
      <c r="S285" s="44">
        <f>IF(AND(R284=2,R285=1),"",IF(R285=2,(O285+O286)/2,IF(Table13232[[#This Row],[Dual Listing]]=1,Table13232[[#This Row],[Nat and Combo Bet]],11)))</f>
        <v>100</v>
      </c>
      <c r="T285" s="44" t="str">
        <f t="shared" si="13"/>
        <v/>
      </c>
      <c r="U285" s="44">
        <f t="shared" si="14"/>
        <v>-100</v>
      </c>
      <c r="V285" s="44" t="str">
        <f>IF(Table13232[[#This Row],[Date]]&lt;$V$4,"","Live")</f>
        <v/>
      </c>
      <c r="W285" s="44" t="str">
        <f>TEXT(Table13232[[#This Row],[Date]],"DDD")</f>
        <v>Sat</v>
      </c>
      <c r="X285" s="44" t="str">
        <f>PROPER(TRIM(Table13232[[#This Row],[Horse]]))</f>
        <v>Eliyass</v>
      </c>
      <c r="Y285" s="164">
        <f>Table13232[[#This Row],[Time]]</f>
        <v>0.6645833333333333</v>
      </c>
      <c r="Z285" s="164" t="str">
        <f>LEFT(Table13232[[#This Row],[Track]],3)</f>
        <v>Doo</v>
      </c>
      <c r="AA285" s="164" t="str">
        <f>Table13232[[#This Row],[Algo]]&amp;" "&amp;Table13232[[#This Row],[Nat and Combo Bet]]</f>
        <v>Nat 100</v>
      </c>
      <c r="AB285" s="170">
        <f>Table13232[[#This Row],[AM Odds]]</f>
        <v>0</v>
      </c>
      <c r="AC285" s="165">
        <f>Table13232[[#This Row],[Race]]</f>
        <v>8</v>
      </c>
      <c r="AD285" s="165">
        <f>Table13232[[#This Row],[TAB]]</f>
        <v>8</v>
      </c>
      <c r="AE285" s="166" t="str">
        <f>Table13232[[#This Row],[Horse]]</f>
        <v>Eliyass</v>
      </c>
      <c r="AF285" s="169">
        <f>IF(Table13232[[#This Row],[Dual Listing]]&lt;&gt;1,"",Table13232[[#This Row],[Nat and Combo Bet]])</f>
        <v>100</v>
      </c>
    </row>
    <row r="286" spans="1:32" x14ac:dyDescent="0.25">
      <c r="A286" s="42">
        <v>45801</v>
      </c>
      <c r="B286" s="43">
        <v>0.67013888888888884</v>
      </c>
      <c r="C286" s="43" t="s">
        <v>15</v>
      </c>
      <c r="D286" s="46"/>
      <c r="E286" s="44">
        <v>8</v>
      </c>
      <c r="F286" s="44">
        <v>10</v>
      </c>
      <c r="G286" s="45" t="s">
        <v>79</v>
      </c>
      <c r="H286" s="45"/>
      <c r="I286" s="46"/>
      <c r="J286" s="206" t="s">
        <v>665</v>
      </c>
      <c r="K286" s="44" t="str">
        <f>VLOOKUP(Table13232[[#This Row],[Track]],$C$915:$E$968,2,FALSE)</f>
        <v>Vic</v>
      </c>
      <c r="L286" s="48">
        <v>100</v>
      </c>
      <c r="M286" s="44" t="str">
        <f>IF(Table13232[[#This Row],[Fin]]&lt;&gt;"1st","",Table13232[[#This Row],[Div]]*Table13232[[#This Row],[Lev Bet]])</f>
        <v/>
      </c>
      <c r="N286" s="44">
        <f>IF(Table13232[[#This Row],[Lev Ret]]="",Table13232[[#This Row],[Lev Bet]]*-1,M286-L286)</f>
        <v>-100</v>
      </c>
      <c r="O286" s="205">
        <v>150</v>
      </c>
      <c r="P286" s="205" t="str">
        <f>IF(Table13232[[#This Row],[Fin]]&lt;&gt;"1st","",Table13232[[#This Row],[Div]]*Table13232[[#This Row],[Nat and Combo Bet]])</f>
        <v/>
      </c>
      <c r="Q286" s="205">
        <f>IF(Table13232[[#This Row],[Lev Ret]]="",Table13232[[#This Row],[Nat and Combo Bet]]*-1,P286-O286)</f>
        <v>-150</v>
      </c>
      <c r="R286" s="44">
        <f t="shared" si="12"/>
        <v>1</v>
      </c>
      <c r="S286" s="44">
        <f>IF(AND(R285=2,R286=1),"",IF(R286=2,(O286+O287)/2,IF(Table13232[[#This Row],[Dual Listing]]=1,Table13232[[#This Row],[Nat and Combo Bet]],11)))</f>
        <v>150</v>
      </c>
      <c r="T286" s="44" t="str">
        <f t="shared" si="13"/>
        <v/>
      </c>
      <c r="U286" s="44">
        <f t="shared" si="14"/>
        <v>-150</v>
      </c>
      <c r="V286" s="44" t="str">
        <f>IF(Table13232[[#This Row],[Date]]&lt;$V$4,"","Live")</f>
        <v/>
      </c>
      <c r="W286" s="44" t="str">
        <f>TEXT(Table13232[[#This Row],[Date]],"DDD")</f>
        <v>Sat</v>
      </c>
      <c r="X286" s="44" t="str">
        <f>PROPER(TRIM(Table13232[[#This Row],[Horse]]))</f>
        <v>Accredited</v>
      </c>
      <c r="Y286" s="164">
        <f>Table13232[[#This Row],[Time]]</f>
        <v>0.67013888888888884</v>
      </c>
      <c r="Z286" s="164" t="str">
        <f>LEFT(Table13232[[#This Row],[Track]],3)</f>
        <v>San</v>
      </c>
      <c r="AA286" s="164" t="str">
        <f>Table13232[[#This Row],[Algo]]&amp;" "&amp;Table13232[[#This Row],[Nat and Combo Bet]]</f>
        <v>E-C  150</v>
      </c>
      <c r="AB286" s="170">
        <f>Table13232[[#This Row],[AM Odds]]</f>
        <v>0</v>
      </c>
      <c r="AC286" s="165">
        <f>Table13232[[#This Row],[Race]]</f>
        <v>8</v>
      </c>
      <c r="AD286" s="165">
        <f>Table13232[[#This Row],[TAB]]</f>
        <v>10</v>
      </c>
      <c r="AE286" s="166" t="str">
        <f>Table13232[[#This Row],[Horse]]</f>
        <v>Accredited</v>
      </c>
      <c r="AF286" s="169">
        <f>IF(Table13232[[#This Row],[Dual Listing]]&lt;&gt;1,"",Table13232[[#This Row],[Nat and Combo Bet]])</f>
        <v>150</v>
      </c>
    </row>
    <row r="287" spans="1:32" x14ac:dyDescent="0.25">
      <c r="A287" s="42">
        <v>45801</v>
      </c>
      <c r="B287" s="43">
        <v>0.68402777777777779</v>
      </c>
      <c r="C287" s="43" t="s">
        <v>13</v>
      </c>
      <c r="D287" s="46"/>
      <c r="E287" s="44">
        <v>10</v>
      </c>
      <c r="F287" s="44">
        <v>10</v>
      </c>
      <c r="G287" s="45" t="s">
        <v>423</v>
      </c>
      <c r="H287" s="45" t="s">
        <v>22</v>
      </c>
      <c r="I287" s="46"/>
      <c r="J287" s="206" t="s">
        <v>665</v>
      </c>
      <c r="K287" s="44" t="str">
        <f>VLOOKUP(Table13232[[#This Row],[Track]],$C$915:$E$968,2,FALSE)</f>
        <v>NSW</v>
      </c>
      <c r="L287" s="48">
        <v>100</v>
      </c>
      <c r="M287" s="44" t="str">
        <f>IF(Table13232[[#This Row],[Fin]]&lt;&gt;"1st","",Table13232[[#This Row],[Div]]*Table13232[[#This Row],[Lev Bet]])</f>
        <v/>
      </c>
      <c r="N287" s="44">
        <f>IF(Table13232[[#This Row],[Lev Ret]]="",Table13232[[#This Row],[Lev Bet]]*-1,M287-L287)</f>
        <v>-100</v>
      </c>
      <c r="O287" s="205">
        <v>100</v>
      </c>
      <c r="P287" s="205" t="str">
        <f>IF(Table13232[[#This Row],[Fin]]&lt;&gt;"1st","",Table13232[[#This Row],[Div]]*Table13232[[#This Row],[Nat and Combo Bet]])</f>
        <v/>
      </c>
      <c r="Q287" s="205">
        <f>IF(Table13232[[#This Row],[Lev Ret]]="",Table13232[[#This Row],[Nat and Combo Bet]]*-1,P287-O287)</f>
        <v>-100</v>
      </c>
      <c r="R287" s="44">
        <f t="shared" si="12"/>
        <v>1</v>
      </c>
      <c r="S287" s="44">
        <f>IF(AND(R286=2,R287=1),"",IF(R287=2,(O287+O288)/2,IF(Table13232[[#This Row],[Dual Listing]]=1,Table13232[[#This Row],[Nat and Combo Bet]],11)))</f>
        <v>100</v>
      </c>
      <c r="T287" s="44" t="str">
        <f t="shared" si="13"/>
        <v/>
      </c>
      <c r="U287" s="44">
        <f t="shared" si="14"/>
        <v>-100</v>
      </c>
      <c r="V287" s="44" t="str">
        <f>IF(Table13232[[#This Row],[Date]]&lt;$V$4,"","Live")</f>
        <v/>
      </c>
      <c r="W287" s="44" t="str">
        <f>TEXT(Table13232[[#This Row],[Date]],"DDD")</f>
        <v>Sat</v>
      </c>
      <c r="X287" s="44" t="str">
        <f>PROPER(TRIM(Table13232[[#This Row],[Horse]]))</f>
        <v>She'S Unusual</v>
      </c>
      <c r="Y287" s="164">
        <f>Table13232[[#This Row],[Time]]</f>
        <v>0.68402777777777779</v>
      </c>
      <c r="Z287" s="164" t="str">
        <f>LEFT(Table13232[[#This Row],[Track]],3)</f>
        <v>Ran</v>
      </c>
      <c r="AA287" s="164" t="str">
        <f>Table13232[[#This Row],[Algo]]&amp;" "&amp;Table13232[[#This Row],[Nat and Combo Bet]]</f>
        <v>E-C  100</v>
      </c>
      <c r="AB287" s="170">
        <f>Table13232[[#This Row],[AM Odds]]</f>
        <v>0</v>
      </c>
      <c r="AC287" s="165">
        <f>Table13232[[#This Row],[Race]]</f>
        <v>10</v>
      </c>
      <c r="AD287" s="165">
        <f>Table13232[[#This Row],[TAB]]</f>
        <v>10</v>
      </c>
      <c r="AE287" s="166" t="str">
        <f>Table13232[[#This Row],[Horse]]</f>
        <v>She'S Unusual</v>
      </c>
      <c r="AF287" s="169">
        <f>IF(Table13232[[#This Row],[Dual Listing]]&lt;&gt;1,"",Table13232[[#This Row],[Nat and Combo Bet]])</f>
        <v>100</v>
      </c>
    </row>
    <row r="288" spans="1:32" x14ac:dyDescent="0.25">
      <c r="A288" s="42">
        <v>45801</v>
      </c>
      <c r="B288" s="43">
        <v>0.69097222222222221</v>
      </c>
      <c r="C288" s="43" t="s">
        <v>15</v>
      </c>
      <c r="D288" s="46"/>
      <c r="E288" s="44">
        <v>9</v>
      </c>
      <c r="F288" s="44">
        <v>7</v>
      </c>
      <c r="G288" s="45" t="s">
        <v>77</v>
      </c>
      <c r="H288" s="45"/>
      <c r="I288" s="46"/>
      <c r="J288" s="206" t="s">
        <v>664</v>
      </c>
      <c r="K288" s="44" t="str">
        <f>VLOOKUP(Table13232[[#This Row],[Track]],$C$915:$E$968,2,FALSE)</f>
        <v>Vic</v>
      </c>
      <c r="L288" s="48">
        <v>100</v>
      </c>
      <c r="M288" s="44" t="str">
        <f>IF(Table13232[[#This Row],[Fin]]&lt;&gt;"1st","",Table13232[[#This Row],[Div]]*Table13232[[#This Row],[Lev Bet]])</f>
        <v/>
      </c>
      <c r="N288" s="44">
        <f>IF(Table13232[[#This Row],[Lev Ret]]="",Table13232[[#This Row],[Lev Bet]]*-1,M288-L288)</f>
        <v>-100</v>
      </c>
      <c r="O288" s="205">
        <v>100</v>
      </c>
      <c r="P288" s="205" t="str">
        <f>IF(Table13232[[#This Row],[Fin]]&lt;&gt;"1st","",Table13232[[#This Row],[Div]]*Table13232[[#This Row],[Nat and Combo Bet]])</f>
        <v/>
      </c>
      <c r="Q288" s="205">
        <f>IF(Table13232[[#This Row],[Lev Ret]]="",Table13232[[#This Row],[Nat and Combo Bet]]*-1,P288-O288)</f>
        <v>-100</v>
      </c>
      <c r="R288" s="44">
        <f t="shared" si="12"/>
        <v>1</v>
      </c>
      <c r="S288" s="44">
        <f>IF(AND(R287=2,R288=1),"",IF(R288=2,(O288+O289)/2,IF(Table13232[[#This Row],[Dual Listing]]=1,Table13232[[#This Row],[Nat and Combo Bet]],11)))</f>
        <v>100</v>
      </c>
      <c r="T288" s="44" t="str">
        <f t="shared" si="13"/>
        <v/>
      </c>
      <c r="U288" s="44">
        <f t="shared" si="14"/>
        <v>-100</v>
      </c>
      <c r="V288" s="44" t="str">
        <f>IF(Table13232[[#This Row],[Date]]&lt;$V$4,"","Live")</f>
        <v/>
      </c>
      <c r="W288" s="44" t="str">
        <f>TEXT(Table13232[[#This Row],[Date]],"DDD")</f>
        <v>Sat</v>
      </c>
      <c r="X288" s="44" t="str">
        <f>PROPER(TRIM(Table13232[[#This Row],[Horse]]))</f>
        <v>Oh Too Good</v>
      </c>
      <c r="Y288" s="164">
        <f>Table13232[[#This Row],[Time]]</f>
        <v>0.69097222222222221</v>
      </c>
      <c r="Z288" s="164" t="str">
        <f>LEFT(Table13232[[#This Row],[Track]],3)</f>
        <v>San</v>
      </c>
      <c r="AA288" s="164" t="str">
        <f>Table13232[[#This Row],[Algo]]&amp;" "&amp;Table13232[[#This Row],[Nat and Combo Bet]]</f>
        <v>Nat 100</v>
      </c>
      <c r="AB288" s="170">
        <f>Table13232[[#This Row],[AM Odds]]</f>
        <v>0</v>
      </c>
      <c r="AC288" s="165">
        <f>Table13232[[#This Row],[Race]]</f>
        <v>9</v>
      </c>
      <c r="AD288" s="165">
        <f>Table13232[[#This Row],[TAB]]</f>
        <v>7</v>
      </c>
      <c r="AE288" s="166" t="str">
        <f>Table13232[[#This Row],[Horse]]</f>
        <v>Oh Too Good</v>
      </c>
      <c r="AF288" s="169">
        <f>IF(Table13232[[#This Row],[Dual Listing]]&lt;&gt;1,"",Table13232[[#This Row],[Nat and Combo Bet]])</f>
        <v>100</v>
      </c>
    </row>
    <row r="289" spans="1:32" x14ac:dyDescent="0.25">
      <c r="A289" s="42">
        <v>45801</v>
      </c>
      <c r="B289" s="43">
        <v>0.69097222222222221</v>
      </c>
      <c r="C289" s="43" t="s">
        <v>15</v>
      </c>
      <c r="D289" s="46"/>
      <c r="E289" s="44">
        <v>9</v>
      </c>
      <c r="F289" s="44">
        <v>8</v>
      </c>
      <c r="G289" s="45" t="s">
        <v>368</v>
      </c>
      <c r="H289" s="45" t="s">
        <v>22</v>
      </c>
      <c r="I289" s="46"/>
      <c r="J289" s="206" t="s">
        <v>665</v>
      </c>
      <c r="K289" s="44" t="str">
        <f>VLOOKUP(Table13232[[#This Row],[Track]],$C$915:$E$968,2,FALSE)</f>
        <v>Vic</v>
      </c>
      <c r="L289" s="48">
        <v>100</v>
      </c>
      <c r="M289" s="44" t="str">
        <f>IF(Table13232[[#This Row],[Fin]]&lt;&gt;"1st","",Table13232[[#This Row],[Div]]*Table13232[[#This Row],[Lev Bet]])</f>
        <v/>
      </c>
      <c r="N289" s="44">
        <f>IF(Table13232[[#This Row],[Lev Ret]]="",Table13232[[#This Row],[Lev Bet]]*-1,M289-L289)</f>
        <v>-100</v>
      </c>
      <c r="O289" s="205">
        <v>100</v>
      </c>
      <c r="P289" s="205" t="str">
        <f>IF(Table13232[[#This Row],[Fin]]&lt;&gt;"1st","",Table13232[[#This Row],[Div]]*Table13232[[#This Row],[Nat and Combo Bet]])</f>
        <v/>
      </c>
      <c r="Q289" s="205">
        <f>IF(Table13232[[#This Row],[Lev Ret]]="",Table13232[[#This Row],[Nat and Combo Bet]]*-1,P289-O289)</f>
        <v>-100</v>
      </c>
      <c r="R289" s="44">
        <f t="shared" si="12"/>
        <v>1</v>
      </c>
      <c r="S289" s="44">
        <f>IF(AND(R288=2,R289=1),"",IF(R289=2,(O289+O290)/2,IF(Table13232[[#This Row],[Dual Listing]]=1,Table13232[[#This Row],[Nat and Combo Bet]],11)))</f>
        <v>100</v>
      </c>
      <c r="T289" s="44" t="str">
        <f t="shared" si="13"/>
        <v/>
      </c>
      <c r="U289" s="44">
        <f t="shared" si="14"/>
        <v>-100</v>
      </c>
      <c r="V289" s="44" t="str">
        <f>IF(Table13232[[#This Row],[Date]]&lt;$V$4,"","Live")</f>
        <v/>
      </c>
      <c r="W289" s="44" t="str">
        <f>TEXT(Table13232[[#This Row],[Date]],"DDD")</f>
        <v>Sat</v>
      </c>
      <c r="X289" s="44" t="str">
        <f>PROPER(TRIM(Table13232[[#This Row],[Horse]]))</f>
        <v>Step Aside</v>
      </c>
      <c r="Y289" s="164">
        <f>Table13232[[#This Row],[Time]]</f>
        <v>0.69097222222222221</v>
      </c>
      <c r="Z289" s="164" t="str">
        <f>LEFT(Table13232[[#This Row],[Track]],3)</f>
        <v>San</v>
      </c>
      <c r="AA289" s="164" t="str">
        <f>Table13232[[#This Row],[Algo]]&amp;" "&amp;Table13232[[#This Row],[Nat and Combo Bet]]</f>
        <v>E-C  100</v>
      </c>
      <c r="AB289" s="170">
        <f>Table13232[[#This Row],[AM Odds]]</f>
        <v>0</v>
      </c>
      <c r="AC289" s="165">
        <f>Table13232[[#This Row],[Race]]</f>
        <v>9</v>
      </c>
      <c r="AD289" s="165">
        <f>Table13232[[#This Row],[TAB]]</f>
        <v>8</v>
      </c>
      <c r="AE289" s="166" t="str">
        <f>Table13232[[#This Row],[Horse]]</f>
        <v>Step Aside</v>
      </c>
      <c r="AF289" s="169">
        <f>IF(Table13232[[#This Row],[Dual Listing]]&lt;&gt;1,"",Table13232[[#This Row],[Nat and Combo Bet]])</f>
        <v>100</v>
      </c>
    </row>
    <row r="290" spans="1:32" x14ac:dyDescent="0.25">
      <c r="A290" s="42">
        <v>45808</v>
      </c>
      <c r="B290" s="43">
        <v>0.48819444444444443</v>
      </c>
      <c r="C290" s="43" t="s">
        <v>12</v>
      </c>
      <c r="D290" s="46"/>
      <c r="E290" s="44">
        <v>1</v>
      </c>
      <c r="F290" s="44">
        <v>7</v>
      </c>
      <c r="G290" s="45" t="s">
        <v>158</v>
      </c>
      <c r="H290" s="45" t="s">
        <v>21</v>
      </c>
      <c r="I290" s="46">
        <v>2.7</v>
      </c>
      <c r="J290" s="206" t="s">
        <v>664</v>
      </c>
      <c r="K290" s="44" t="str">
        <f>VLOOKUP(Table13232[[#This Row],[Track]],$C$915:$E$968,2,FALSE)</f>
        <v>Qld</v>
      </c>
      <c r="L290" s="48">
        <v>100</v>
      </c>
      <c r="M290" s="44">
        <f>IF(Table13232[[#This Row],[Fin]]&lt;&gt;"1st","",Table13232[[#This Row],[Div]]*Table13232[[#This Row],[Lev Bet]])</f>
        <v>270</v>
      </c>
      <c r="N290" s="44">
        <f>IF(Table13232[[#This Row],[Lev Ret]]="",Table13232[[#This Row],[Lev Bet]]*-1,M290-L290)</f>
        <v>170</v>
      </c>
      <c r="O290" s="205">
        <v>100</v>
      </c>
      <c r="P290" s="205">
        <f>IF(Table13232[[#This Row],[Fin]]&lt;&gt;"1st","",Table13232[[#This Row],[Div]]*Table13232[[#This Row],[Nat and Combo Bet]])</f>
        <v>270</v>
      </c>
      <c r="Q290" s="205">
        <f>IF(Table13232[[#This Row],[Lev Ret]]="",Table13232[[#This Row],[Nat and Combo Bet]]*-1,P290-O290)</f>
        <v>170</v>
      </c>
      <c r="R290" s="44">
        <f t="shared" si="12"/>
        <v>1</v>
      </c>
      <c r="S290" s="44">
        <f>IF(AND(R289=2,R290=1),"",IF(R290=2,(O290+O291)/2,IF(Table13232[[#This Row],[Dual Listing]]=1,Table13232[[#This Row],[Nat and Combo Bet]],11)))</f>
        <v>100</v>
      </c>
      <c r="T290" s="44">
        <f t="shared" si="13"/>
        <v>270</v>
      </c>
      <c r="U290" s="44">
        <f t="shared" si="14"/>
        <v>170</v>
      </c>
      <c r="V290" s="44" t="str">
        <f>IF(Table13232[[#This Row],[Date]]&lt;$V$4,"","Live")</f>
        <v/>
      </c>
      <c r="W290" s="44" t="str">
        <f>TEXT(Table13232[[#This Row],[Date]],"DDD")</f>
        <v>Sat</v>
      </c>
      <c r="X290" s="44" t="str">
        <f>PROPER(TRIM(Table13232[[#This Row],[Horse]]))</f>
        <v>Demon Darb</v>
      </c>
      <c r="Y290" s="164">
        <f>Table13232[[#This Row],[Time]]</f>
        <v>0.48819444444444443</v>
      </c>
      <c r="Z290" s="164" t="str">
        <f>LEFT(Table13232[[#This Row],[Track]],3)</f>
        <v>Eag</v>
      </c>
      <c r="AA290" s="164" t="str">
        <f>Table13232[[#This Row],[Algo]]&amp;" "&amp;Table13232[[#This Row],[Nat and Combo Bet]]</f>
        <v>Nat 100</v>
      </c>
      <c r="AB290" s="170">
        <f>Table13232[[#This Row],[AM Odds]]</f>
        <v>0</v>
      </c>
      <c r="AC290" s="165">
        <f>Table13232[[#This Row],[Race]]</f>
        <v>1</v>
      </c>
      <c r="AD290" s="165">
        <f>Table13232[[#This Row],[TAB]]</f>
        <v>7</v>
      </c>
      <c r="AE290" s="166" t="str">
        <f>Table13232[[#This Row],[Horse]]</f>
        <v>Demon Darb</v>
      </c>
      <c r="AF290" s="169">
        <f>IF(Table13232[[#This Row],[Dual Listing]]&lt;&gt;1,"",Table13232[[#This Row],[Nat and Combo Bet]])</f>
        <v>100</v>
      </c>
    </row>
    <row r="291" spans="1:32" x14ac:dyDescent="0.25">
      <c r="A291" s="42">
        <v>45808</v>
      </c>
      <c r="B291" s="43">
        <v>0.50694444444444442</v>
      </c>
      <c r="C291" s="43" t="s">
        <v>11</v>
      </c>
      <c r="D291" s="46"/>
      <c r="E291" s="44">
        <v>3</v>
      </c>
      <c r="F291" s="44">
        <v>8</v>
      </c>
      <c r="G291" s="45" t="s">
        <v>424</v>
      </c>
      <c r="H291" s="45" t="s">
        <v>22</v>
      </c>
      <c r="I291" s="46"/>
      <c r="J291" s="206" t="s">
        <v>665</v>
      </c>
      <c r="K291" s="44" t="str">
        <f>VLOOKUP(Table13232[[#This Row],[Track]],$C$915:$E$968,2,FALSE)</f>
        <v>NSW</v>
      </c>
      <c r="L291" s="48">
        <v>100</v>
      </c>
      <c r="M291" s="44" t="str">
        <f>IF(Table13232[[#This Row],[Fin]]&lt;&gt;"1st","",Table13232[[#This Row],[Div]]*Table13232[[#This Row],[Lev Bet]])</f>
        <v/>
      </c>
      <c r="N291" s="44">
        <f>IF(Table13232[[#This Row],[Lev Ret]]="",Table13232[[#This Row],[Lev Bet]]*-1,M291-L291)</f>
        <v>-100</v>
      </c>
      <c r="O291" s="205">
        <v>150</v>
      </c>
      <c r="P291" s="205" t="str">
        <f>IF(Table13232[[#This Row],[Fin]]&lt;&gt;"1st","",Table13232[[#This Row],[Div]]*Table13232[[#This Row],[Nat and Combo Bet]])</f>
        <v/>
      </c>
      <c r="Q291" s="205">
        <f>IF(Table13232[[#This Row],[Lev Ret]]="",Table13232[[#This Row],[Nat and Combo Bet]]*-1,P291-O291)</f>
        <v>-150</v>
      </c>
      <c r="R291" s="44">
        <f t="shared" si="12"/>
        <v>1</v>
      </c>
      <c r="S291" s="44">
        <f>IF(AND(R290=2,R291=1),"",IF(R291=2,(O291+O292)/2,IF(Table13232[[#This Row],[Dual Listing]]=1,Table13232[[#This Row],[Nat and Combo Bet]],11)))</f>
        <v>150</v>
      </c>
      <c r="T291" s="44" t="str">
        <f t="shared" si="13"/>
        <v/>
      </c>
      <c r="U291" s="44">
        <f t="shared" si="14"/>
        <v>-150</v>
      </c>
      <c r="V291" s="44" t="str">
        <f>IF(Table13232[[#This Row],[Date]]&lt;$V$4,"","Live")</f>
        <v/>
      </c>
      <c r="W291" s="44" t="str">
        <f>TEXT(Table13232[[#This Row],[Date]],"DDD")</f>
        <v>Sat</v>
      </c>
      <c r="X291" s="44" t="str">
        <f>PROPER(TRIM(Table13232[[#This Row],[Horse]]))</f>
        <v>Harry'S Bar</v>
      </c>
      <c r="Y291" s="164">
        <f>Table13232[[#This Row],[Time]]</f>
        <v>0.50694444444444442</v>
      </c>
      <c r="Z291" s="164" t="str">
        <f>LEFT(Table13232[[#This Row],[Track]],3)</f>
        <v>Ros</v>
      </c>
      <c r="AA291" s="164" t="str">
        <f>Table13232[[#This Row],[Algo]]&amp;" "&amp;Table13232[[#This Row],[Nat and Combo Bet]]</f>
        <v>E-C  150</v>
      </c>
      <c r="AB291" s="170">
        <f>Table13232[[#This Row],[AM Odds]]</f>
        <v>0</v>
      </c>
      <c r="AC291" s="165">
        <f>Table13232[[#This Row],[Race]]</f>
        <v>3</v>
      </c>
      <c r="AD291" s="165">
        <f>Table13232[[#This Row],[TAB]]</f>
        <v>8</v>
      </c>
      <c r="AE291" s="166" t="str">
        <f>Table13232[[#This Row],[Horse]]</f>
        <v>Harry'S Bar</v>
      </c>
      <c r="AF291" s="169">
        <f>IF(Table13232[[#This Row],[Dual Listing]]&lt;&gt;1,"",Table13232[[#This Row],[Nat and Combo Bet]])</f>
        <v>150</v>
      </c>
    </row>
    <row r="292" spans="1:32" x14ac:dyDescent="0.25">
      <c r="A292" s="42">
        <v>45808</v>
      </c>
      <c r="B292" s="43">
        <v>0.54166666666666663</v>
      </c>
      <c r="C292" s="43" t="s">
        <v>34</v>
      </c>
      <c r="D292" s="46"/>
      <c r="E292" s="44">
        <v>3</v>
      </c>
      <c r="F292" s="44">
        <v>1</v>
      </c>
      <c r="G292" s="45" t="s">
        <v>149</v>
      </c>
      <c r="H292" s="45" t="s">
        <v>21</v>
      </c>
      <c r="I292" s="46">
        <v>1.9</v>
      </c>
      <c r="J292" s="206" t="s">
        <v>664</v>
      </c>
      <c r="K292" s="44" t="str">
        <f>VLOOKUP(Table13232[[#This Row],[Track]],$C$915:$E$968,2,FALSE)</f>
        <v>Vic</v>
      </c>
      <c r="L292" s="48">
        <v>100</v>
      </c>
      <c r="M292" s="44">
        <f>IF(Table13232[[#This Row],[Fin]]&lt;&gt;"1st","",Table13232[[#This Row],[Div]]*Table13232[[#This Row],[Lev Bet]])</f>
        <v>190</v>
      </c>
      <c r="N292" s="44">
        <f>IF(Table13232[[#This Row],[Lev Ret]]="",Table13232[[#This Row],[Lev Bet]]*-1,M292-L292)</f>
        <v>90</v>
      </c>
      <c r="O292" s="205">
        <v>100</v>
      </c>
      <c r="P292" s="205">
        <f>IF(Table13232[[#This Row],[Fin]]&lt;&gt;"1st","",Table13232[[#This Row],[Div]]*Table13232[[#This Row],[Nat and Combo Bet]])</f>
        <v>190</v>
      </c>
      <c r="Q292" s="205">
        <f>IF(Table13232[[#This Row],[Lev Ret]]="",Table13232[[#This Row],[Nat and Combo Bet]]*-1,P292-O292)</f>
        <v>90</v>
      </c>
      <c r="R292" s="44">
        <f t="shared" si="12"/>
        <v>1</v>
      </c>
      <c r="S292" s="44">
        <f>IF(AND(R291=2,R292=1),"",IF(R292=2,(O292+O293)/2,IF(Table13232[[#This Row],[Dual Listing]]=1,Table13232[[#This Row],[Nat and Combo Bet]],11)))</f>
        <v>100</v>
      </c>
      <c r="T292" s="44">
        <f t="shared" si="13"/>
        <v>190</v>
      </c>
      <c r="U292" s="44">
        <f t="shared" si="14"/>
        <v>90</v>
      </c>
      <c r="V292" s="44" t="str">
        <f>IF(Table13232[[#This Row],[Date]]&lt;$V$4,"","Live")</f>
        <v/>
      </c>
      <c r="W292" s="44" t="str">
        <f>TEXT(Table13232[[#This Row],[Date]],"DDD")</f>
        <v>Sat</v>
      </c>
      <c r="X292" s="44" t="str">
        <f>PROPER(TRIM(Table13232[[#This Row],[Horse]]))</f>
        <v>Big Swinger</v>
      </c>
      <c r="Y292" s="164">
        <f>Table13232[[#This Row],[Time]]</f>
        <v>0.54166666666666663</v>
      </c>
      <c r="Z292" s="164" t="str">
        <f>LEFT(Table13232[[#This Row],[Track]],3)</f>
        <v>Cau</v>
      </c>
      <c r="AA292" s="164" t="str">
        <f>Table13232[[#This Row],[Algo]]&amp;" "&amp;Table13232[[#This Row],[Nat and Combo Bet]]</f>
        <v>Nat 100</v>
      </c>
      <c r="AB292" s="170">
        <f>Table13232[[#This Row],[AM Odds]]</f>
        <v>0</v>
      </c>
      <c r="AC292" s="165">
        <f>Table13232[[#This Row],[Race]]</f>
        <v>3</v>
      </c>
      <c r="AD292" s="165">
        <f>Table13232[[#This Row],[TAB]]</f>
        <v>1</v>
      </c>
      <c r="AE292" s="166" t="str">
        <f>Table13232[[#This Row],[Horse]]</f>
        <v>Big Swinger</v>
      </c>
      <c r="AF292" s="169">
        <f>IF(Table13232[[#This Row],[Dual Listing]]&lt;&gt;1,"",Table13232[[#This Row],[Nat and Combo Bet]])</f>
        <v>100</v>
      </c>
    </row>
    <row r="293" spans="1:32" x14ac:dyDescent="0.25">
      <c r="A293" s="42">
        <v>45808</v>
      </c>
      <c r="B293" s="43">
        <v>0.56111111111111112</v>
      </c>
      <c r="C293" s="43" t="s">
        <v>12</v>
      </c>
      <c r="D293" s="46"/>
      <c r="E293" s="44">
        <v>4</v>
      </c>
      <c r="F293" s="44">
        <v>1</v>
      </c>
      <c r="G293" s="45" t="s">
        <v>73</v>
      </c>
      <c r="H293" s="45" t="s">
        <v>23</v>
      </c>
      <c r="I293" s="46"/>
      <c r="J293" s="206" t="s">
        <v>664</v>
      </c>
      <c r="K293" s="44" t="str">
        <f>VLOOKUP(Table13232[[#This Row],[Track]],$C$915:$E$968,2,FALSE)</f>
        <v>Qld</v>
      </c>
      <c r="L293" s="48">
        <v>100</v>
      </c>
      <c r="M293" s="44" t="str">
        <f>IF(Table13232[[#This Row],[Fin]]&lt;&gt;"1st","",Table13232[[#This Row],[Div]]*Table13232[[#This Row],[Lev Bet]])</f>
        <v/>
      </c>
      <c r="N293" s="44">
        <f>IF(Table13232[[#This Row],[Lev Ret]]="",Table13232[[#This Row],[Lev Bet]]*-1,M293-L293)</f>
        <v>-100</v>
      </c>
      <c r="O293" s="205">
        <v>100</v>
      </c>
      <c r="P293" s="205" t="str">
        <f>IF(Table13232[[#This Row],[Fin]]&lt;&gt;"1st","",Table13232[[#This Row],[Div]]*Table13232[[#This Row],[Nat and Combo Bet]])</f>
        <v/>
      </c>
      <c r="Q293" s="205">
        <f>IF(Table13232[[#This Row],[Lev Ret]]="",Table13232[[#This Row],[Nat and Combo Bet]]*-1,P293-O293)</f>
        <v>-100</v>
      </c>
      <c r="R293" s="44">
        <f t="shared" si="12"/>
        <v>1</v>
      </c>
      <c r="S293" s="44">
        <f>IF(AND(R292=2,R293=1),"",IF(R293=2,(O293+O294)/2,IF(Table13232[[#This Row],[Dual Listing]]=1,Table13232[[#This Row],[Nat and Combo Bet]],11)))</f>
        <v>100</v>
      </c>
      <c r="T293" s="44" t="str">
        <f t="shared" si="13"/>
        <v/>
      </c>
      <c r="U293" s="44">
        <f t="shared" si="14"/>
        <v>-100</v>
      </c>
      <c r="V293" s="44" t="str">
        <f>IF(Table13232[[#This Row],[Date]]&lt;$V$4,"","Live")</f>
        <v/>
      </c>
      <c r="W293" s="44" t="str">
        <f>TEXT(Table13232[[#This Row],[Date]],"DDD")</f>
        <v>Sat</v>
      </c>
      <c r="X293" s="44" t="str">
        <f>PROPER(TRIM(Table13232[[#This Row],[Horse]]))</f>
        <v>Tavi Time</v>
      </c>
      <c r="Y293" s="164">
        <f>Table13232[[#This Row],[Time]]</f>
        <v>0.56111111111111112</v>
      </c>
      <c r="Z293" s="164" t="str">
        <f>LEFT(Table13232[[#This Row],[Track]],3)</f>
        <v>Eag</v>
      </c>
      <c r="AA293" s="164" t="str">
        <f>Table13232[[#This Row],[Algo]]&amp;" "&amp;Table13232[[#This Row],[Nat and Combo Bet]]</f>
        <v>Nat 100</v>
      </c>
      <c r="AB293" s="170">
        <f>Table13232[[#This Row],[AM Odds]]</f>
        <v>0</v>
      </c>
      <c r="AC293" s="165">
        <f>Table13232[[#This Row],[Race]]</f>
        <v>4</v>
      </c>
      <c r="AD293" s="165">
        <f>Table13232[[#This Row],[TAB]]</f>
        <v>1</v>
      </c>
      <c r="AE293" s="166" t="str">
        <f>Table13232[[#This Row],[Horse]]</f>
        <v>Tavi Time</v>
      </c>
      <c r="AF293" s="169">
        <f>IF(Table13232[[#This Row],[Dual Listing]]&lt;&gt;1,"",Table13232[[#This Row],[Nat and Combo Bet]])</f>
        <v>100</v>
      </c>
    </row>
    <row r="294" spans="1:32" x14ac:dyDescent="0.25">
      <c r="A294" s="42">
        <v>45808</v>
      </c>
      <c r="B294" s="43">
        <v>0.57986111111111116</v>
      </c>
      <c r="C294" s="43" t="s">
        <v>11</v>
      </c>
      <c r="D294" s="46"/>
      <c r="E294" s="44">
        <v>6</v>
      </c>
      <c r="F294" s="44">
        <v>4</v>
      </c>
      <c r="G294" s="45" t="s">
        <v>417</v>
      </c>
      <c r="H294" s="45"/>
      <c r="I294" s="46"/>
      <c r="J294" s="206" t="s">
        <v>665</v>
      </c>
      <c r="K294" s="44" t="str">
        <f>VLOOKUP(Table13232[[#This Row],[Track]],$C$915:$E$968,2,FALSE)</f>
        <v>NSW</v>
      </c>
      <c r="L294" s="48">
        <v>100</v>
      </c>
      <c r="M294" s="44" t="str">
        <f>IF(Table13232[[#This Row],[Fin]]&lt;&gt;"1st","",Table13232[[#This Row],[Div]]*Table13232[[#This Row],[Lev Bet]])</f>
        <v/>
      </c>
      <c r="N294" s="44">
        <f>IF(Table13232[[#This Row],[Lev Ret]]="",Table13232[[#This Row],[Lev Bet]]*-1,M294-L294)</f>
        <v>-100</v>
      </c>
      <c r="O294" s="205">
        <v>100</v>
      </c>
      <c r="P294" s="205" t="str">
        <f>IF(Table13232[[#This Row],[Fin]]&lt;&gt;"1st","",Table13232[[#This Row],[Div]]*Table13232[[#This Row],[Nat and Combo Bet]])</f>
        <v/>
      </c>
      <c r="Q294" s="205">
        <f>IF(Table13232[[#This Row],[Lev Ret]]="",Table13232[[#This Row],[Nat and Combo Bet]]*-1,P294-O294)</f>
        <v>-100</v>
      </c>
      <c r="R294" s="44">
        <f t="shared" si="12"/>
        <v>1</v>
      </c>
      <c r="S294" s="44">
        <f>IF(AND(R293=2,R294=1),"",IF(R294=2,(O294+O295)/2,IF(Table13232[[#This Row],[Dual Listing]]=1,Table13232[[#This Row],[Nat and Combo Bet]],11)))</f>
        <v>100</v>
      </c>
      <c r="T294" s="44" t="str">
        <f t="shared" si="13"/>
        <v/>
      </c>
      <c r="U294" s="44">
        <f t="shared" si="14"/>
        <v>-100</v>
      </c>
      <c r="V294" s="44" t="str">
        <f>IF(Table13232[[#This Row],[Date]]&lt;$V$4,"","Live")</f>
        <v/>
      </c>
      <c r="W294" s="44" t="str">
        <f>TEXT(Table13232[[#This Row],[Date]],"DDD")</f>
        <v>Sat</v>
      </c>
      <c r="X294" s="44" t="str">
        <f>PROPER(TRIM(Table13232[[#This Row],[Horse]]))</f>
        <v>Enter The Dragon</v>
      </c>
      <c r="Y294" s="164">
        <f>Table13232[[#This Row],[Time]]</f>
        <v>0.57986111111111116</v>
      </c>
      <c r="Z294" s="164" t="str">
        <f>LEFT(Table13232[[#This Row],[Track]],3)</f>
        <v>Ros</v>
      </c>
      <c r="AA294" s="164" t="str">
        <f>Table13232[[#This Row],[Algo]]&amp;" "&amp;Table13232[[#This Row],[Nat and Combo Bet]]</f>
        <v>E-C  100</v>
      </c>
      <c r="AB294" s="170">
        <f>Table13232[[#This Row],[AM Odds]]</f>
        <v>0</v>
      </c>
      <c r="AC294" s="165">
        <f>Table13232[[#This Row],[Race]]</f>
        <v>6</v>
      </c>
      <c r="AD294" s="165">
        <f>Table13232[[#This Row],[TAB]]</f>
        <v>4</v>
      </c>
      <c r="AE294" s="166" t="str">
        <f>Table13232[[#This Row],[Horse]]</f>
        <v>Enter The Dragon</v>
      </c>
      <c r="AF294" s="169">
        <f>IF(Table13232[[#This Row],[Dual Listing]]&lt;&gt;1,"",Table13232[[#This Row],[Nat and Combo Bet]])</f>
        <v>100</v>
      </c>
    </row>
    <row r="295" spans="1:32" x14ac:dyDescent="0.25">
      <c r="A295" s="42">
        <v>45808</v>
      </c>
      <c r="B295" s="43">
        <v>0.59027777777777779</v>
      </c>
      <c r="C295" s="43" t="s">
        <v>34</v>
      </c>
      <c r="D295" s="46"/>
      <c r="E295" s="44">
        <v>5</v>
      </c>
      <c r="F295" s="44">
        <v>2</v>
      </c>
      <c r="G295" s="45" t="s">
        <v>418</v>
      </c>
      <c r="H295" s="45" t="s">
        <v>21</v>
      </c>
      <c r="I295" s="46">
        <v>1.85</v>
      </c>
      <c r="J295" s="206" t="s">
        <v>665</v>
      </c>
      <c r="K295" s="44" t="str">
        <f>VLOOKUP(Table13232[[#This Row],[Track]],$C$915:$E$968,2,FALSE)</f>
        <v>Vic</v>
      </c>
      <c r="L295" s="48">
        <v>100</v>
      </c>
      <c r="M295" s="44">
        <f>IF(Table13232[[#This Row],[Fin]]&lt;&gt;"1st","",Table13232[[#This Row],[Div]]*Table13232[[#This Row],[Lev Bet]])</f>
        <v>185</v>
      </c>
      <c r="N295" s="44">
        <f>IF(Table13232[[#This Row],[Lev Ret]]="",Table13232[[#This Row],[Lev Bet]]*-1,M295-L295)</f>
        <v>85</v>
      </c>
      <c r="O295" s="205">
        <v>50</v>
      </c>
      <c r="P295" s="205">
        <f>IF(Table13232[[#This Row],[Fin]]&lt;&gt;"1st","",Table13232[[#This Row],[Div]]*Table13232[[#This Row],[Nat and Combo Bet]])</f>
        <v>92.5</v>
      </c>
      <c r="Q295" s="205">
        <f>IF(Table13232[[#This Row],[Lev Ret]]="",Table13232[[#This Row],[Nat and Combo Bet]]*-1,P295-O295)</f>
        <v>42.5</v>
      </c>
      <c r="R295" s="44">
        <f t="shared" si="12"/>
        <v>1</v>
      </c>
      <c r="S295" s="44">
        <f>IF(AND(R294=2,R295=1),"",IF(R295=2,(O295+O296)/2,IF(Table13232[[#This Row],[Dual Listing]]=1,Table13232[[#This Row],[Nat and Combo Bet]],11)))</f>
        <v>50</v>
      </c>
      <c r="T295" s="44">
        <f t="shared" si="13"/>
        <v>92.5</v>
      </c>
      <c r="U295" s="44">
        <f t="shared" si="14"/>
        <v>42.5</v>
      </c>
      <c r="V295" s="44" t="str">
        <f>IF(Table13232[[#This Row],[Date]]&lt;$V$4,"","Live")</f>
        <v/>
      </c>
      <c r="W295" s="44" t="str">
        <f>TEXT(Table13232[[#This Row],[Date]],"DDD")</f>
        <v>Sat</v>
      </c>
      <c r="X295" s="44" t="str">
        <f>PROPER(TRIM(Table13232[[#This Row],[Horse]]))</f>
        <v>Madiyya</v>
      </c>
      <c r="Y295" s="164">
        <f>Table13232[[#This Row],[Time]]</f>
        <v>0.59027777777777779</v>
      </c>
      <c r="Z295" s="164" t="str">
        <f>LEFT(Table13232[[#This Row],[Track]],3)</f>
        <v>Cau</v>
      </c>
      <c r="AA295" s="164" t="str">
        <f>Table13232[[#This Row],[Algo]]&amp;" "&amp;Table13232[[#This Row],[Nat and Combo Bet]]</f>
        <v>E-C  50</v>
      </c>
      <c r="AB295" s="170">
        <f>Table13232[[#This Row],[AM Odds]]</f>
        <v>0</v>
      </c>
      <c r="AC295" s="165">
        <f>Table13232[[#This Row],[Race]]</f>
        <v>5</v>
      </c>
      <c r="AD295" s="165">
        <f>Table13232[[#This Row],[TAB]]</f>
        <v>2</v>
      </c>
      <c r="AE295" s="166" t="str">
        <f>Table13232[[#This Row],[Horse]]</f>
        <v>Madiyya</v>
      </c>
      <c r="AF295" s="169">
        <f>IF(Table13232[[#This Row],[Dual Listing]]&lt;&gt;1,"",Table13232[[#This Row],[Nat and Combo Bet]])</f>
        <v>50</v>
      </c>
    </row>
    <row r="296" spans="1:32" x14ac:dyDescent="0.25">
      <c r="A296" s="42">
        <v>45808</v>
      </c>
      <c r="B296" s="43">
        <v>0.60416666666666663</v>
      </c>
      <c r="C296" s="43" t="s">
        <v>11</v>
      </c>
      <c r="D296" s="46"/>
      <c r="E296" s="44">
        <v>7</v>
      </c>
      <c r="F296" s="44">
        <v>10</v>
      </c>
      <c r="G296" s="45" t="s">
        <v>182</v>
      </c>
      <c r="H296" s="45" t="s">
        <v>21</v>
      </c>
      <c r="I296" s="46">
        <v>2.6</v>
      </c>
      <c r="J296" s="206" t="s">
        <v>665</v>
      </c>
      <c r="K296" s="44" t="str">
        <f>VLOOKUP(Table13232[[#This Row],[Track]],$C$915:$E$968,2,FALSE)</f>
        <v>NSW</v>
      </c>
      <c r="L296" s="48">
        <v>100</v>
      </c>
      <c r="M296" s="44">
        <f>IF(Table13232[[#This Row],[Fin]]&lt;&gt;"1st","",Table13232[[#This Row],[Div]]*Table13232[[#This Row],[Lev Bet]])</f>
        <v>260</v>
      </c>
      <c r="N296" s="44">
        <f>IF(Table13232[[#This Row],[Lev Ret]]="",Table13232[[#This Row],[Lev Bet]]*-1,M296-L296)</f>
        <v>160</v>
      </c>
      <c r="O296" s="205">
        <v>140</v>
      </c>
      <c r="P296" s="205">
        <f>IF(Table13232[[#This Row],[Fin]]&lt;&gt;"1st","",Table13232[[#This Row],[Div]]*Table13232[[#This Row],[Nat and Combo Bet]])</f>
        <v>364</v>
      </c>
      <c r="Q296" s="205">
        <f>IF(Table13232[[#This Row],[Lev Ret]]="",Table13232[[#This Row],[Nat and Combo Bet]]*-1,P296-O296)</f>
        <v>224</v>
      </c>
      <c r="R296" s="44">
        <f t="shared" si="12"/>
        <v>1</v>
      </c>
      <c r="S296" s="44">
        <f>IF(AND(R295=2,R296=1),"",IF(R296=2,(O296+O297)/2,IF(Table13232[[#This Row],[Dual Listing]]=1,Table13232[[#This Row],[Nat and Combo Bet]],11)))</f>
        <v>140</v>
      </c>
      <c r="T296" s="44">
        <f t="shared" si="13"/>
        <v>364</v>
      </c>
      <c r="U296" s="44">
        <f t="shared" si="14"/>
        <v>224</v>
      </c>
      <c r="V296" s="44" t="str">
        <f>IF(Table13232[[#This Row],[Date]]&lt;$V$4,"","Live")</f>
        <v/>
      </c>
      <c r="W296" s="44" t="str">
        <f>TEXT(Table13232[[#This Row],[Date]],"DDD")</f>
        <v>Sat</v>
      </c>
      <c r="X296" s="44" t="str">
        <f>PROPER(TRIM(Table13232[[#This Row],[Horse]]))</f>
        <v>Kerguelen</v>
      </c>
      <c r="Y296" s="164">
        <f>Table13232[[#This Row],[Time]]</f>
        <v>0.60416666666666663</v>
      </c>
      <c r="Z296" s="164" t="str">
        <f>LEFT(Table13232[[#This Row],[Track]],3)</f>
        <v>Ros</v>
      </c>
      <c r="AA296" s="164" t="str">
        <f>Table13232[[#This Row],[Algo]]&amp;" "&amp;Table13232[[#This Row],[Nat and Combo Bet]]</f>
        <v>E-C  140</v>
      </c>
      <c r="AB296" s="170">
        <f>Table13232[[#This Row],[AM Odds]]</f>
        <v>0</v>
      </c>
      <c r="AC296" s="165">
        <f>Table13232[[#This Row],[Race]]</f>
        <v>7</v>
      </c>
      <c r="AD296" s="165">
        <f>Table13232[[#This Row],[TAB]]</f>
        <v>10</v>
      </c>
      <c r="AE296" s="166" t="str">
        <f>Table13232[[#This Row],[Horse]]</f>
        <v>Kerguelen</v>
      </c>
      <c r="AF296" s="169">
        <f>IF(Table13232[[#This Row],[Dual Listing]]&lt;&gt;1,"",Table13232[[#This Row],[Nat and Combo Bet]])</f>
        <v>140</v>
      </c>
    </row>
    <row r="297" spans="1:32" x14ac:dyDescent="0.25">
      <c r="A297" s="42">
        <v>45808</v>
      </c>
      <c r="B297" s="43">
        <v>0.61458333333333337</v>
      </c>
      <c r="C297" s="43" t="s">
        <v>34</v>
      </c>
      <c r="D297" s="46"/>
      <c r="E297" s="44">
        <v>6</v>
      </c>
      <c r="F297" s="44">
        <v>3</v>
      </c>
      <c r="G297" s="45" t="s">
        <v>171</v>
      </c>
      <c r="H297" s="45" t="s">
        <v>21</v>
      </c>
      <c r="I297" s="46">
        <v>3.4</v>
      </c>
      <c r="J297" s="206" t="s">
        <v>665</v>
      </c>
      <c r="K297" s="44" t="str">
        <f>VLOOKUP(Table13232[[#This Row],[Track]],$C$915:$E$968,2,FALSE)</f>
        <v>Vic</v>
      </c>
      <c r="L297" s="48">
        <v>100</v>
      </c>
      <c r="M297" s="44">
        <f>IF(Table13232[[#This Row],[Fin]]&lt;&gt;"1st","",Table13232[[#This Row],[Div]]*Table13232[[#This Row],[Lev Bet]])</f>
        <v>340</v>
      </c>
      <c r="N297" s="44">
        <f>IF(Table13232[[#This Row],[Lev Ret]]="",Table13232[[#This Row],[Lev Bet]]*-1,M297-L297)</f>
        <v>240</v>
      </c>
      <c r="O297" s="205">
        <v>100</v>
      </c>
      <c r="P297" s="205">
        <f>IF(Table13232[[#This Row],[Fin]]&lt;&gt;"1st","",Table13232[[#This Row],[Div]]*Table13232[[#This Row],[Nat and Combo Bet]])</f>
        <v>340</v>
      </c>
      <c r="Q297" s="205">
        <f>IF(Table13232[[#This Row],[Lev Ret]]="",Table13232[[#This Row],[Nat and Combo Bet]]*-1,P297-O297)</f>
        <v>240</v>
      </c>
      <c r="R297" s="44">
        <f t="shared" si="12"/>
        <v>1</v>
      </c>
      <c r="S297" s="44">
        <f>IF(AND(R296=2,R297=1),"",IF(R297=2,(O297+O298)/2,IF(Table13232[[#This Row],[Dual Listing]]=1,Table13232[[#This Row],[Nat and Combo Bet]],11)))</f>
        <v>100</v>
      </c>
      <c r="T297" s="44">
        <f t="shared" si="13"/>
        <v>340</v>
      </c>
      <c r="U297" s="44">
        <f t="shared" si="14"/>
        <v>240</v>
      </c>
      <c r="V297" s="44" t="str">
        <f>IF(Table13232[[#This Row],[Date]]&lt;$V$4,"","Live")</f>
        <v/>
      </c>
      <c r="W297" s="44" t="str">
        <f>TEXT(Table13232[[#This Row],[Date]],"DDD")</f>
        <v>Sat</v>
      </c>
      <c r="X297" s="44" t="str">
        <f>PROPER(TRIM(Table13232[[#This Row],[Horse]]))</f>
        <v>Jimmy The Bear</v>
      </c>
      <c r="Y297" s="164">
        <f>Table13232[[#This Row],[Time]]</f>
        <v>0.61458333333333337</v>
      </c>
      <c r="Z297" s="164" t="str">
        <f>LEFT(Table13232[[#This Row],[Track]],3)</f>
        <v>Cau</v>
      </c>
      <c r="AA297" s="164" t="str">
        <f>Table13232[[#This Row],[Algo]]&amp;" "&amp;Table13232[[#This Row],[Nat and Combo Bet]]</f>
        <v>E-C  100</v>
      </c>
      <c r="AB297" s="170">
        <f>Table13232[[#This Row],[AM Odds]]</f>
        <v>0</v>
      </c>
      <c r="AC297" s="165">
        <f>Table13232[[#This Row],[Race]]</f>
        <v>6</v>
      </c>
      <c r="AD297" s="165">
        <f>Table13232[[#This Row],[TAB]]</f>
        <v>3</v>
      </c>
      <c r="AE297" s="166" t="str">
        <f>Table13232[[#This Row],[Horse]]</f>
        <v>Jimmy The Bear</v>
      </c>
      <c r="AF297" s="169">
        <f>IF(Table13232[[#This Row],[Dual Listing]]&lt;&gt;1,"",Table13232[[#This Row],[Nat and Combo Bet]])</f>
        <v>100</v>
      </c>
    </row>
    <row r="298" spans="1:32" x14ac:dyDescent="0.25">
      <c r="A298" s="42">
        <v>45808</v>
      </c>
      <c r="B298" s="43">
        <v>0.61458333333333337</v>
      </c>
      <c r="C298" s="43" t="s">
        <v>34</v>
      </c>
      <c r="D298" s="46"/>
      <c r="E298" s="44">
        <v>6</v>
      </c>
      <c r="F298" s="44">
        <v>1</v>
      </c>
      <c r="G298" s="45" t="s">
        <v>396</v>
      </c>
      <c r="H298" s="45"/>
      <c r="I298" s="46"/>
      <c r="J298" s="206" t="s">
        <v>665</v>
      </c>
      <c r="K298" s="44" t="str">
        <f>VLOOKUP(Table13232[[#This Row],[Track]],$C$915:$E$968,2,FALSE)</f>
        <v>Vic</v>
      </c>
      <c r="L298" s="48">
        <v>100</v>
      </c>
      <c r="M298" s="44" t="str">
        <f>IF(Table13232[[#This Row],[Fin]]&lt;&gt;"1st","",Table13232[[#This Row],[Div]]*Table13232[[#This Row],[Lev Bet]])</f>
        <v/>
      </c>
      <c r="N298" s="44">
        <f>IF(Table13232[[#This Row],[Lev Ret]]="",Table13232[[#This Row],[Lev Bet]]*-1,M298-L298)</f>
        <v>-100</v>
      </c>
      <c r="O298" s="205">
        <v>150</v>
      </c>
      <c r="P298" s="205" t="str">
        <f>IF(Table13232[[#This Row],[Fin]]&lt;&gt;"1st","",Table13232[[#This Row],[Div]]*Table13232[[#This Row],[Nat and Combo Bet]])</f>
        <v/>
      </c>
      <c r="Q298" s="205">
        <f>IF(Table13232[[#This Row],[Lev Ret]]="",Table13232[[#This Row],[Nat and Combo Bet]]*-1,P298-O298)</f>
        <v>-150</v>
      </c>
      <c r="R298" s="44">
        <f t="shared" si="12"/>
        <v>1</v>
      </c>
      <c r="S298" s="44">
        <f>IF(AND(R297=2,R298=1),"",IF(R298=2,(O298+O299)/2,IF(Table13232[[#This Row],[Dual Listing]]=1,Table13232[[#This Row],[Nat and Combo Bet]],11)))</f>
        <v>150</v>
      </c>
      <c r="T298" s="44" t="str">
        <f t="shared" si="13"/>
        <v/>
      </c>
      <c r="U298" s="44">
        <f t="shared" si="14"/>
        <v>-150</v>
      </c>
      <c r="V298" s="44" t="str">
        <f>IF(Table13232[[#This Row],[Date]]&lt;$V$4,"","Live")</f>
        <v/>
      </c>
      <c r="W298" s="44" t="str">
        <f>TEXT(Table13232[[#This Row],[Date]],"DDD")</f>
        <v>Sat</v>
      </c>
      <c r="X298" s="44" t="str">
        <f>PROPER(TRIM(Table13232[[#This Row],[Horse]]))</f>
        <v>Oscar'S Fortune</v>
      </c>
      <c r="Y298" s="164">
        <f>Table13232[[#This Row],[Time]]</f>
        <v>0.61458333333333337</v>
      </c>
      <c r="Z298" s="164" t="str">
        <f>LEFT(Table13232[[#This Row],[Track]],3)</f>
        <v>Cau</v>
      </c>
      <c r="AA298" s="164" t="str">
        <f>Table13232[[#This Row],[Algo]]&amp;" "&amp;Table13232[[#This Row],[Nat and Combo Bet]]</f>
        <v>E-C  150</v>
      </c>
      <c r="AB298" s="170">
        <f>Table13232[[#This Row],[AM Odds]]</f>
        <v>0</v>
      </c>
      <c r="AC298" s="165">
        <f>Table13232[[#This Row],[Race]]</f>
        <v>6</v>
      </c>
      <c r="AD298" s="165">
        <f>Table13232[[#This Row],[TAB]]</f>
        <v>1</v>
      </c>
      <c r="AE298" s="166" t="str">
        <f>Table13232[[#This Row],[Horse]]</f>
        <v>Oscar'S Fortune</v>
      </c>
      <c r="AF298" s="169">
        <f>IF(Table13232[[#This Row],[Dual Listing]]&lt;&gt;1,"",Table13232[[#This Row],[Nat and Combo Bet]])</f>
        <v>150</v>
      </c>
    </row>
    <row r="299" spans="1:32" x14ac:dyDescent="0.25">
      <c r="A299" s="42">
        <v>45808</v>
      </c>
      <c r="B299" s="43">
        <v>0.66666666666666663</v>
      </c>
      <c r="C299" s="43" t="s">
        <v>34</v>
      </c>
      <c r="D299" s="46"/>
      <c r="E299" s="44">
        <v>8</v>
      </c>
      <c r="F299" s="44">
        <v>7</v>
      </c>
      <c r="G299" s="45" t="s">
        <v>425</v>
      </c>
      <c r="H299" s="45" t="s">
        <v>21</v>
      </c>
      <c r="I299" s="46">
        <v>2.4500000000000002</v>
      </c>
      <c r="J299" s="206" t="s">
        <v>665</v>
      </c>
      <c r="K299" s="44" t="str">
        <f>VLOOKUP(Table13232[[#This Row],[Track]],$C$915:$E$968,2,FALSE)</f>
        <v>Vic</v>
      </c>
      <c r="L299" s="48">
        <v>100</v>
      </c>
      <c r="M299" s="44">
        <f>IF(Table13232[[#This Row],[Fin]]&lt;&gt;"1st","",Table13232[[#This Row],[Div]]*Table13232[[#This Row],[Lev Bet]])</f>
        <v>245.00000000000003</v>
      </c>
      <c r="N299" s="44">
        <f>IF(Table13232[[#This Row],[Lev Ret]]="",Table13232[[#This Row],[Lev Bet]]*-1,M299-L299)</f>
        <v>145.00000000000003</v>
      </c>
      <c r="O299" s="205">
        <v>200</v>
      </c>
      <c r="P299" s="205">
        <f>IF(Table13232[[#This Row],[Fin]]&lt;&gt;"1st","",Table13232[[#This Row],[Div]]*Table13232[[#This Row],[Nat and Combo Bet]])</f>
        <v>490.00000000000006</v>
      </c>
      <c r="Q299" s="205">
        <f>IF(Table13232[[#This Row],[Lev Ret]]="",Table13232[[#This Row],[Nat and Combo Bet]]*-1,P299-O299)</f>
        <v>290.00000000000006</v>
      </c>
      <c r="R299" s="44">
        <f t="shared" si="12"/>
        <v>1</v>
      </c>
      <c r="S299" s="44">
        <f>IF(AND(R298=2,R299=1),"",IF(R299=2,(O299+O300)/2,IF(Table13232[[#This Row],[Dual Listing]]=1,Table13232[[#This Row],[Nat and Combo Bet]],11)))</f>
        <v>200</v>
      </c>
      <c r="T299" s="44">
        <f t="shared" si="13"/>
        <v>490.00000000000006</v>
      </c>
      <c r="U299" s="44">
        <f t="shared" si="14"/>
        <v>290.00000000000006</v>
      </c>
      <c r="V299" s="44" t="str">
        <f>IF(Table13232[[#This Row],[Date]]&lt;$V$4,"","Live")</f>
        <v/>
      </c>
      <c r="W299" s="44" t="str">
        <f>TEXT(Table13232[[#This Row],[Date]],"DDD")</f>
        <v>Sat</v>
      </c>
      <c r="X299" s="44" t="str">
        <f>PROPER(TRIM(Table13232[[#This Row],[Horse]]))</f>
        <v>Niance</v>
      </c>
      <c r="Y299" s="164">
        <f>Table13232[[#This Row],[Time]]</f>
        <v>0.66666666666666663</v>
      </c>
      <c r="Z299" s="164" t="str">
        <f>LEFT(Table13232[[#This Row],[Track]],3)</f>
        <v>Cau</v>
      </c>
      <c r="AA299" s="164" t="str">
        <f>Table13232[[#This Row],[Algo]]&amp;" "&amp;Table13232[[#This Row],[Nat and Combo Bet]]</f>
        <v>E-C  200</v>
      </c>
      <c r="AB299" s="170">
        <f>Table13232[[#This Row],[AM Odds]]</f>
        <v>0</v>
      </c>
      <c r="AC299" s="165">
        <f>Table13232[[#This Row],[Race]]</f>
        <v>8</v>
      </c>
      <c r="AD299" s="165">
        <f>Table13232[[#This Row],[TAB]]</f>
        <v>7</v>
      </c>
      <c r="AE299" s="166" t="str">
        <f>Table13232[[#This Row],[Horse]]</f>
        <v>Niance</v>
      </c>
      <c r="AF299" s="169">
        <f>IF(Table13232[[#This Row],[Dual Listing]]&lt;&gt;1,"",Table13232[[#This Row],[Nat and Combo Bet]])</f>
        <v>200</v>
      </c>
    </row>
    <row r="300" spans="1:32" x14ac:dyDescent="0.25">
      <c r="A300" s="42">
        <v>45815</v>
      </c>
      <c r="B300" s="43">
        <v>0.4826388888888889</v>
      </c>
      <c r="C300" s="43" t="s">
        <v>13</v>
      </c>
      <c r="D300" s="46"/>
      <c r="E300" s="44">
        <v>2</v>
      </c>
      <c r="F300" s="44">
        <v>1</v>
      </c>
      <c r="G300" s="45" t="s">
        <v>421</v>
      </c>
      <c r="H300" s="45"/>
      <c r="I300" s="46"/>
      <c r="J300" s="206" t="s">
        <v>665</v>
      </c>
      <c r="K300" s="44" t="str">
        <f>VLOOKUP(Table13232[[#This Row],[Track]],$C$915:$E$968,2,FALSE)</f>
        <v>NSW</v>
      </c>
      <c r="L300" s="48">
        <v>100</v>
      </c>
      <c r="M300" s="44" t="str">
        <f>IF(Table13232[[#This Row],[Fin]]&lt;&gt;"1st","",Table13232[[#This Row],[Div]]*Table13232[[#This Row],[Lev Bet]])</f>
        <v/>
      </c>
      <c r="N300" s="44">
        <f>IF(Table13232[[#This Row],[Lev Ret]]="",Table13232[[#This Row],[Lev Bet]]*-1,M300-L300)</f>
        <v>-100</v>
      </c>
      <c r="O300" s="205">
        <v>100</v>
      </c>
      <c r="P300" s="205" t="str">
        <f>IF(Table13232[[#This Row],[Fin]]&lt;&gt;"1st","",Table13232[[#This Row],[Div]]*Table13232[[#This Row],[Nat and Combo Bet]])</f>
        <v/>
      </c>
      <c r="Q300" s="205">
        <f>IF(Table13232[[#This Row],[Lev Ret]]="",Table13232[[#This Row],[Nat and Combo Bet]]*-1,P300-O300)</f>
        <v>-100</v>
      </c>
      <c r="R300" s="44">
        <f t="shared" si="12"/>
        <v>1</v>
      </c>
      <c r="S300" s="44">
        <f>IF(AND(R299=2,R300=1),"",IF(R300=2,(O300+O301)/2,IF(Table13232[[#This Row],[Dual Listing]]=1,Table13232[[#This Row],[Nat and Combo Bet]],11)))</f>
        <v>100</v>
      </c>
      <c r="T300" s="44" t="str">
        <f t="shared" si="13"/>
        <v/>
      </c>
      <c r="U300" s="44">
        <f t="shared" si="14"/>
        <v>-100</v>
      </c>
      <c r="V300" s="44" t="str">
        <f>IF(Table13232[[#This Row],[Date]]&lt;$V$4,"","Live")</f>
        <v/>
      </c>
      <c r="W300" s="44" t="str">
        <f>TEXT(Table13232[[#This Row],[Date]],"DDD")</f>
        <v>Sat</v>
      </c>
      <c r="X300" s="44" t="str">
        <f>PROPER(TRIM(Table13232[[#This Row],[Horse]]))</f>
        <v>Jumeirah Beach</v>
      </c>
      <c r="Y300" s="164">
        <f>Table13232[[#This Row],[Time]]</f>
        <v>0.4826388888888889</v>
      </c>
      <c r="Z300" s="164" t="str">
        <f>LEFT(Table13232[[#This Row],[Track]],3)</f>
        <v>Ran</v>
      </c>
      <c r="AA300" s="164" t="str">
        <f>Table13232[[#This Row],[Algo]]&amp;" "&amp;Table13232[[#This Row],[Nat and Combo Bet]]</f>
        <v>E-C  100</v>
      </c>
      <c r="AB300" s="170">
        <f>Table13232[[#This Row],[AM Odds]]</f>
        <v>0</v>
      </c>
      <c r="AC300" s="165">
        <f>Table13232[[#This Row],[Race]]</f>
        <v>2</v>
      </c>
      <c r="AD300" s="165">
        <f>Table13232[[#This Row],[TAB]]</f>
        <v>1</v>
      </c>
      <c r="AE300" s="166" t="str">
        <f>Table13232[[#This Row],[Horse]]</f>
        <v>Jumeirah Beach</v>
      </c>
      <c r="AF300" s="169">
        <f>IF(Table13232[[#This Row],[Dual Listing]]&lt;&gt;1,"",Table13232[[#This Row],[Nat and Combo Bet]])</f>
        <v>100</v>
      </c>
    </row>
    <row r="301" spans="1:32" x14ac:dyDescent="0.25">
      <c r="A301" s="42">
        <v>45815</v>
      </c>
      <c r="B301" s="43">
        <v>0.50694444444444442</v>
      </c>
      <c r="C301" s="43" t="s">
        <v>13</v>
      </c>
      <c r="D301" s="46"/>
      <c r="E301" s="44">
        <v>3</v>
      </c>
      <c r="F301" s="44">
        <v>4</v>
      </c>
      <c r="G301" s="45" t="s">
        <v>155</v>
      </c>
      <c r="H301" s="45"/>
      <c r="I301" s="46"/>
      <c r="J301" s="206" t="s">
        <v>665</v>
      </c>
      <c r="K301" s="44" t="str">
        <f>VLOOKUP(Table13232[[#This Row],[Track]],$C$915:$E$968,2,FALSE)</f>
        <v>NSW</v>
      </c>
      <c r="L301" s="48">
        <v>100</v>
      </c>
      <c r="M301" s="44" t="str">
        <f>IF(Table13232[[#This Row],[Fin]]&lt;&gt;"1st","",Table13232[[#This Row],[Div]]*Table13232[[#This Row],[Lev Bet]])</f>
        <v/>
      </c>
      <c r="N301" s="44">
        <f>IF(Table13232[[#This Row],[Lev Ret]]="",Table13232[[#This Row],[Lev Bet]]*-1,M301-L301)</f>
        <v>-100</v>
      </c>
      <c r="O301" s="205">
        <v>200</v>
      </c>
      <c r="P301" s="205" t="str">
        <f>IF(Table13232[[#This Row],[Fin]]&lt;&gt;"1st","",Table13232[[#This Row],[Div]]*Table13232[[#This Row],[Nat and Combo Bet]])</f>
        <v/>
      </c>
      <c r="Q301" s="205">
        <f>IF(Table13232[[#This Row],[Lev Ret]]="",Table13232[[#This Row],[Nat and Combo Bet]]*-1,P301-O301)</f>
        <v>-200</v>
      </c>
      <c r="R301" s="44">
        <f t="shared" si="12"/>
        <v>1</v>
      </c>
      <c r="S301" s="44">
        <f>IF(AND(R300=2,R301=1),"",IF(R301=2,(O301+O302)/2,IF(Table13232[[#This Row],[Dual Listing]]=1,Table13232[[#This Row],[Nat and Combo Bet]],11)))</f>
        <v>200</v>
      </c>
      <c r="T301" s="44" t="str">
        <f t="shared" si="13"/>
        <v/>
      </c>
      <c r="U301" s="44">
        <f t="shared" si="14"/>
        <v>-200</v>
      </c>
      <c r="V301" s="44" t="str">
        <f>IF(Table13232[[#This Row],[Date]]&lt;$V$4,"","Live")</f>
        <v/>
      </c>
      <c r="W301" s="44" t="str">
        <f>TEXT(Table13232[[#This Row],[Date]],"DDD")</f>
        <v>Sat</v>
      </c>
      <c r="X301" s="44" t="str">
        <f>PROPER(TRIM(Table13232[[#This Row],[Horse]]))</f>
        <v>Miss Kim Kar</v>
      </c>
      <c r="Y301" s="164">
        <f>Table13232[[#This Row],[Time]]</f>
        <v>0.50694444444444442</v>
      </c>
      <c r="Z301" s="164" t="str">
        <f>LEFT(Table13232[[#This Row],[Track]],3)</f>
        <v>Ran</v>
      </c>
      <c r="AA301" s="164" t="str">
        <f>Table13232[[#This Row],[Algo]]&amp;" "&amp;Table13232[[#This Row],[Nat and Combo Bet]]</f>
        <v>E-C  200</v>
      </c>
      <c r="AB301" s="170">
        <f>Table13232[[#This Row],[AM Odds]]</f>
        <v>0</v>
      </c>
      <c r="AC301" s="165">
        <f>Table13232[[#This Row],[Race]]</f>
        <v>3</v>
      </c>
      <c r="AD301" s="165">
        <f>Table13232[[#This Row],[TAB]]</f>
        <v>4</v>
      </c>
      <c r="AE301" s="166" t="str">
        <f>Table13232[[#This Row],[Horse]]</f>
        <v>Miss Kim Kar</v>
      </c>
      <c r="AF301" s="169">
        <f>IF(Table13232[[#This Row],[Dual Listing]]&lt;&gt;1,"",Table13232[[#This Row],[Nat and Combo Bet]])</f>
        <v>200</v>
      </c>
    </row>
    <row r="302" spans="1:32" x14ac:dyDescent="0.25">
      <c r="A302" s="42">
        <v>45815</v>
      </c>
      <c r="B302" s="43">
        <v>0.56597222222222221</v>
      </c>
      <c r="C302" s="43" t="s">
        <v>10</v>
      </c>
      <c r="D302" s="46"/>
      <c r="E302" s="44">
        <v>4</v>
      </c>
      <c r="F302" s="44">
        <v>4</v>
      </c>
      <c r="G302" s="45" t="s">
        <v>170</v>
      </c>
      <c r="H302" s="45" t="s">
        <v>23</v>
      </c>
      <c r="I302" s="46"/>
      <c r="J302" s="206" t="s">
        <v>664</v>
      </c>
      <c r="K302" s="44" t="str">
        <f>VLOOKUP(Table13232[[#This Row],[Track]],$C$915:$E$968,2,FALSE)</f>
        <v>Vic</v>
      </c>
      <c r="L302" s="48">
        <v>100</v>
      </c>
      <c r="M302" s="44" t="str">
        <f>IF(Table13232[[#This Row],[Fin]]&lt;&gt;"1st","",Table13232[[#This Row],[Div]]*Table13232[[#This Row],[Lev Bet]])</f>
        <v/>
      </c>
      <c r="N302" s="44">
        <f>IF(Table13232[[#This Row],[Lev Ret]]="",Table13232[[#This Row],[Lev Bet]]*-1,M302-L302)</f>
        <v>-100</v>
      </c>
      <c r="O302" s="205">
        <v>100</v>
      </c>
      <c r="P302" s="205" t="str">
        <f>IF(Table13232[[#This Row],[Fin]]&lt;&gt;"1st","",Table13232[[#This Row],[Div]]*Table13232[[#This Row],[Nat and Combo Bet]])</f>
        <v/>
      </c>
      <c r="Q302" s="205">
        <f>IF(Table13232[[#This Row],[Lev Ret]]="",Table13232[[#This Row],[Nat and Combo Bet]]*-1,P302-O302)</f>
        <v>-100</v>
      </c>
      <c r="R302" s="44">
        <f t="shared" si="12"/>
        <v>1</v>
      </c>
      <c r="S302" s="44">
        <f>IF(AND(R301=2,R302=1),"",IF(R302=2,(O302+O303)/2,IF(Table13232[[#This Row],[Dual Listing]]=1,Table13232[[#This Row],[Nat and Combo Bet]],11)))</f>
        <v>100</v>
      </c>
      <c r="T302" s="44" t="str">
        <f t="shared" si="13"/>
        <v/>
      </c>
      <c r="U302" s="44">
        <f t="shared" si="14"/>
        <v>-100</v>
      </c>
      <c r="V302" s="44" t="str">
        <f>IF(Table13232[[#This Row],[Date]]&lt;$V$4,"","Live")</f>
        <v/>
      </c>
      <c r="W302" s="44" t="str">
        <f>TEXT(Table13232[[#This Row],[Date]],"DDD")</f>
        <v>Sat</v>
      </c>
      <c r="X302" s="44" t="str">
        <f>PROPER(TRIM(Table13232[[#This Row],[Horse]]))</f>
        <v>Soft Love</v>
      </c>
      <c r="Y302" s="164">
        <f>Table13232[[#This Row],[Time]]</f>
        <v>0.56597222222222221</v>
      </c>
      <c r="Z302" s="164" t="str">
        <f>LEFT(Table13232[[#This Row],[Track]],3)</f>
        <v>Fle</v>
      </c>
      <c r="AA302" s="164" t="str">
        <f>Table13232[[#This Row],[Algo]]&amp;" "&amp;Table13232[[#This Row],[Nat and Combo Bet]]</f>
        <v>Nat 100</v>
      </c>
      <c r="AB302" s="170">
        <f>Table13232[[#This Row],[AM Odds]]</f>
        <v>0</v>
      </c>
      <c r="AC302" s="165">
        <f>Table13232[[#This Row],[Race]]</f>
        <v>4</v>
      </c>
      <c r="AD302" s="165">
        <f>Table13232[[#This Row],[TAB]]</f>
        <v>4</v>
      </c>
      <c r="AE302" s="166" t="str">
        <f>Table13232[[#This Row],[Horse]]</f>
        <v>Soft Love</v>
      </c>
      <c r="AF302" s="169">
        <f>IF(Table13232[[#This Row],[Dual Listing]]&lt;&gt;1,"",Table13232[[#This Row],[Nat and Combo Bet]])</f>
        <v>100</v>
      </c>
    </row>
    <row r="303" spans="1:32" x14ac:dyDescent="0.25">
      <c r="A303" s="42">
        <v>45815</v>
      </c>
      <c r="B303" s="43">
        <v>0.57986111111111116</v>
      </c>
      <c r="C303" s="43" t="s">
        <v>13</v>
      </c>
      <c r="D303" s="46"/>
      <c r="E303" s="44">
        <v>6</v>
      </c>
      <c r="F303" s="44">
        <v>6</v>
      </c>
      <c r="G303" s="45" t="s">
        <v>89</v>
      </c>
      <c r="H303" s="45"/>
      <c r="I303" s="46"/>
      <c r="J303" s="206" t="s">
        <v>665</v>
      </c>
      <c r="K303" s="44" t="str">
        <f>VLOOKUP(Table13232[[#This Row],[Track]],$C$915:$E$968,2,FALSE)</f>
        <v>NSW</v>
      </c>
      <c r="L303" s="48">
        <v>100</v>
      </c>
      <c r="M303" s="44" t="str">
        <f>IF(Table13232[[#This Row],[Fin]]&lt;&gt;"1st","",Table13232[[#This Row],[Div]]*Table13232[[#This Row],[Lev Bet]])</f>
        <v/>
      </c>
      <c r="N303" s="44">
        <f>IF(Table13232[[#This Row],[Lev Ret]]="",Table13232[[#This Row],[Lev Bet]]*-1,M303-L303)</f>
        <v>-100</v>
      </c>
      <c r="O303" s="205">
        <v>150</v>
      </c>
      <c r="P303" s="205" t="str">
        <f>IF(Table13232[[#This Row],[Fin]]&lt;&gt;"1st","",Table13232[[#This Row],[Div]]*Table13232[[#This Row],[Nat and Combo Bet]])</f>
        <v/>
      </c>
      <c r="Q303" s="205">
        <f>IF(Table13232[[#This Row],[Lev Ret]]="",Table13232[[#This Row],[Nat and Combo Bet]]*-1,P303-O303)</f>
        <v>-150</v>
      </c>
      <c r="R303" s="44">
        <f t="shared" si="12"/>
        <v>1</v>
      </c>
      <c r="S303" s="44">
        <f>IF(AND(R302=2,R303=1),"",IF(R303=2,(O303+O304)/2,IF(Table13232[[#This Row],[Dual Listing]]=1,Table13232[[#This Row],[Nat and Combo Bet]],11)))</f>
        <v>150</v>
      </c>
      <c r="T303" s="44" t="str">
        <f t="shared" si="13"/>
        <v/>
      </c>
      <c r="U303" s="44">
        <f t="shared" si="14"/>
        <v>-150</v>
      </c>
      <c r="V303" s="44" t="str">
        <f>IF(Table13232[[#This Row],[Date]]&lt;$V$4,"","Live")</f>
        <v/>
      </c>
      <c r="W303" s="44" t="str">
        <f>TEXT(Table13232[[#This Row],[Date]],"DDD")</f>
        <v>Sat</v>
      </c>
      <c r="X303" s="44" t="str">
        <f>PROPER(TRIM(Table13232[[#This Row],[Horse]]))</f>
        <v>Oh Diamond Lil</v>
      </c>
      <c r="Y303" s="164">
        <f>Table13232[[#This Row],[Time]]</f>
        <v>0.57986111111111116</v>
      </c>
      <c r="Z303" s="164" t="str">
        <f>LEFT(Table13232[[#This Row],[Track]],3)</f>
        <v>Ran</v>
      </c>
      <c r="AA303" s="164" t="str">
        <f>Table13232[[#This Row],[Algo]]&amp;" "&amp;Table13232[[#This Row],[Nat and Combo Bet]]</f>
        <v>E-C  150</v>
      </c>
      <c r="AB303" s="170">
        <f>Table13232[[#This Row],[AM Odds]]</f>
        <v>0</v>
      </c>
      <c r="AC303" s="165">
        <f>Table13232[[#This Row],[Race]]</f>
        <v>6</v>
      </c>
      <c r="AD303" s="165">
        <f>Table13232[[#This Row],[TAB]]</f>
        <v>6</v>
      </c>
      <c r="AE303" s="166" t="str">
        <f>Table13232[[#This Row],[Horse]]</f>
        <v>Oh Diamond Lil</v>
      </c>
      <c r="AF303" s="169">
        <f>IF(Table13232[[#This Row],[Dual Listing]]&lt;&gt;1,"",Table13232[[#This Row],[Nat and Combo Bet]])</f>
        <v>150</v>
      </c>
    </row>
    <row r="304" spans="1:32" x14ac:dyDescent="0.25">
      <c r="A304" s="42">
        <v>45815</v>
      </c>
      <c r="B304" s="43">
        <v>0.59027777777777779</v>
      </c>
      <c r="C304" s="43" t="s">
        <v>10</v>
      </c>
      <c r="D304" s="46"/>
      <c r="E304" s="44">
        <v>5</v>
      </c>
      <c r="F304" s="44">
        <v>3</v>
      </c>
      <c r="G304" s="45" t="s">
        <v>171</v>
      </c>
      <c r="H304" s="45" t="s">
        <v>23</v>
      </c>
      <c r="I304" s="46"/>
      <c r="J304" s="206" t="s">
        <v>664</v>
      </c>
      <c r="K304" s="44" t="str">
        <f>VLOOKUP(Table13232[[#This Row],[Track]],$C$915:$E$968,2,FALSE)</f>
        <v>Vic</v>
      </c>
      <c r="L304" s="48">
        <v>100</v>
      </c>
      <c r="M304" s="44" t="str">
        <f>IF(Table13232[[#This Row],[Fin]]&lt;&gt;"1st","",Table13232[[#This Row],[Div]]*Table13232[[#This Row],[Lev Bet]])</f>
        <v/>
      </c>
      <c r="N304" s="44">
        <f>IF(Table13232[[#This Row],[Lev Ret]]="",Table13232[[#This Row],[Lev Bet]]*-1,M304-L304)</f>
        <v>-100</v>
      </c>
      <c r="O304" s="205">
        <v>100</v>
      </c>
      <c r="P304" s="205" t="str">
        <f>IF(Table13232[[#This Row],[Fin]]&lt;&gt;"1st","",Table13232[[#This Row],[Div]]*Table13232[[#This Row],[Nat and Combo Bet]])</f>
        <v/>
      </c>
      <c r="Q304" s="205">
        <f>IF(Table13232[[#This Row],[Lev Ret]]="",Table13232[[#This Row],[Nat and Combo Bet]]*-1,P304-O304)</f>
        <v>-100</v>
      </c>
      <c r="R304" s="44">
        <f t="shared" si="12"/>
        <v>1</v>
      </c>
      <c r="S304" s="44">
        <f>IF(AND(R303=2,R304=1),"",IF(R304=2,(O304+O305)/2,IF(Table13232[[#This Row],[Dual Listing]]=1,Table13232[[#This Row],[Nat and Combo Bet]],11)))</f>
        <v>100</v>
      </c>
      <c r="T304" s="44" t="str">
        <f t="shared" si="13"/>
        <v/>
      </c>
      <c r="U304" s="44">
        <f t="shared" si="14"/>
        <v>-100</v>
      </c>
      <c r="V304" s="44" t="str">
        <f>IF(Table13232[[#This Row],[Date]]&lt;$V$4,"","Live")</f>
        <v/>
      </c>
      <c r="W304" s="44" t="str">
        <f>TEXT(Table13232[[#This Row],[Date]],"DDD")</f>
        <v>Sat</v>
      </c>
      <c r="X304" s="44" t="str">
        <f>PROPER(TRIM(Table13232[[#This Row],[Horse]]))</f>
        <v>Jimmy The Bear</v>
      </c>
      <c r="Y304" s="164">
        <f>Table13232[[#This Row],[Time]]</f>
        <v>0.59027777777777779</v>
      </c>
      <c r="Z304" s="164" t="str">
        <f>LEFT(Table13232[[#This Row],[Track]],3)</f>
        <v>Fle</v>
      </c>
      <c r="AA304" s="164" t="str">
        <f>Table13232[[#This Row],[Algo]]&amp;" "&amp;Table13232[[#This Row],[Nat and Combo Bet]]</f>
        <v>Nat 100</v>
      </c>
      <c r="AB304" s="170">
        <f>Table13232[[#This Row],[AM Odds]]</f>
        <v>0</v>
      </c>
      <c r="AC304" s="165">
        <f>Table13232[[#This Row],[Race]]</f>
        <v>5</v>
      </c>
      <c r="AD304" s="165">
        <f>Table13232[[#This Row],[TAB]]</f>
        <v>3</v>
      </c>
      <c r="AE304" s="166" t="str">
        <f>Table13232[[#This Row],[Horse]]</f>
        <v>Jimmy The Bear</v>
      </c>
      <c r="AF304" s="169">
        <f>IF(Table13232[[#This Row],[Dual Listing]]&lt;&gt;1,"",Table13232[[#This Row],[Nat and Combo Bet]])</f>
        <v>100</v>
      </c>
    </row>
    <row r="305" spans="1:32" x14ac:dyDescent="0.25">
      <c r="A305" s="42">
        <v>45815</v>
      </c>
      <c r="B305" s="43">
        <v>0.60972222222222228</v>
      </c>
      <c r="C305" s="43" t="s">
        <v>12</v>
      </c>
      <c r="D305" s="46"/>
      <c r="E305" s="44">
        <v>7</v>
      </c>
      <c r="F305" s="44">
        <v>10</v>
      </c>
      <c r="G305" s="45" t="s">
        <v>142</v>
      </c>
      <c r="H305" s="45" t="s">
        <v>21</v>
      </c>
      <c r="I305" s="46">
        <v>2.5</v>
      </c>
      <c r="J305" s="206" t="s">
        <v>664</v>
      </c>
      <c r="K305" s="44" t="str">
        <f>VLOOKUP(Table13232[[#This Row],[Track]],$C$915:$E$968,2,FALSE)</f>
        <v>Qld</v>
      </c>
      <c r="L305" s="48">
        <v>100</v>
      </c>
      <c r="M305" s="44">
        <f>IF(Table13232[[#This Row],[Fin]]&lt;&gt;"1st","",Table13232[[#This Row],[Div]]*Table13232[[#This Row],[Lev Bet]])</f>
        <v>250</v>
      </c>
      <c r="N305" s="44">
        <f>IF(Table13232[[#This Row],[Lev Ret]]="",Table13232[[#This Row],[Lev Bet]]*-1,M305-L305)</f>
        <v>150</v>
      </c>
      <c r="O305" s="205">
        <v>100</v>
      </c>
      <c r="P305" s="205">
        <f>IF(Table13232[[#This Row],[Fin]]&lt;&gt;"1st","",Table13232[[#This Row],[Div]]*Table13232[[#This Row],[Nat and Combo Bet]])</f>
        <v>250</v>
      </c>
      <c r="Q305" s="205">
        <f>IF(Table13232[[#This Row],[Lev Ret]]="",Table13232[[#This Row],[Nat and Combo Bet]]*-1,P305-O305)</f>
        <v>150</v>
      </c>
      <c r="R305" s="44">
        <f t="shared" si="12"/>
        <v>1</v>
      </c>
      <c r="S305" s="44">
        <f>IF(AND(R304=2,R305=1),"",IF(R305=2,(O305+O306)/2,IF(Table13232[[#This Row],[Dual Listing]]=1,Table13232[[#This Row],[Nat and Combo Bet]],11)))</f>
        <v>100</v>
      </c>
      <c r="T305" s="44">
        <f t="shared" si="13"/>
        <v>250</v>
      </c>
      <c r="U305" s="44">
        <f t="shared" si="14"/>
        <v>150</v>
      </c>
      <c r="V305" s="44" t="str">
        <f>IF(Table13232[[#This Row],[Date]]&lt;$V$4,"","Live")</f>
        <v/>
      </c>
      <c r="W305" s="44" t="str">
        <f>TEXT(Table13232[[#This Row],[Date]],"DDD")</f>
        <v>Sat</v>
      </c>
      <c r="X305" s="44" t="str">
        <f>PROPER(TRIM(Table13232[[#This Row],[Horse]]))</f>
        <v>Joliestar</v>
      </c>
      <c r="Y305" s="164">
        <f>Table13232[[#This Row],[Time]]</f>
        <v>0.60972222222222228</v>
      </c>
      <c r="Z305" s="164" t="str">
        <f>LEFT(Table13232[[#This Row],[Track]],3)</f>
        <v>Eag</v>
      </c>
      <c r="AA305" s="164" t="str">
        <f>Table13232[[#This Row],[Algo]]&amp;" "&amp;Table13232[[#This Row],[Nat and Combo Bet]]</f>
        <v>Nat 100</v>
      </c>
      <c r="AB305" s="170">
        <f>Table13232[[#This Row],[AM Odds]]</f>
        <v>0</v>
      </c>
      <c r="AC305" s="165">
        <f>Table13232[[#This Row],[Race]]</f>
        <v>7</v>
      </c>
      <c r="AD305" s="165">
        <f>Table13232[[#This Row],[TAB]]</f>
        <v>10</v>
      </c>
      <c r="AE305" s="166" t="str">
        <f>Table13232[[#This Row],[Horse]]</f>
        <v>Joliestar</v>
      </c>
      <c r="AF305" s="169">
        <f>IF(Table13232[[#This Row],[Dual Listing]]&lt;&gt;1,"",Table13232[[#This Row],[Nat and Combo Bet]])</f>
        <v>100</v>
      </c>
    </row>
    <row r="306" spans="1:32" x14ac:dyDescent="0.25">
      <c r="A306" s="42">
        <v>45815</v>
      </c>
      <c r="B306" s="43">
        <v>0.62847222222222221</v>
      </c>
      <c r="C306" s="43" t="s">
        <v>13</v>
      </c>
      <c r="D306" s="46"/>
      <c r="E306" s="44">
        <v>8</v>
      </c>
      <c r="F306" s="44">
        <v>4</v>
      </c>
      <c r="G306" s="45" t="s">
        <v>50</v>
      </c>
      <c r="H306" s="45" t="s">
        <v>21</v>
      </c>
      <c r="I306" s="46">
        <v>2.6</v>
      </c>
      <c r="J306" s="206" t="s">
        <v>665</v>
      </c>
      <c r="K306" s="44" t="str">
        <f>VLOOKUP(Table13232[[#This Row],[Track]],$C$915:$E$968,2,FALSE)</f>
        <v>NSW</v>
      </c>
      <c r="L306" s="48">
        <v>100</v>
      </c>
      <c r="M306" s="44">
        <f>IF(Table13232[[#This Row],[Fin]]&lt;&gt;"1st","",Table13232[[#This Row],[Div]]*Table13232[[#This Row],[Lev Bet]])</f>
        <v>260</v>
      </c>
      <c r="N306" s="44">
        <f>IF(Table13232[[#This Row],[Lev Ret]]="",Table13232[[#This Row],[Lev Bet]]*-1,M306-L306)</f>
        <v>160</v>
      </c>
      <c r="O306" s="205">
        <v>200</v>
      </c>
      <c r="P306" s="205">
        <f>IF(Table13232[[#This Row],[Fin]]&lt;&gt;"1st","",Table13232[[#This Row],[Div]]*Table13232[[#This Row],[Nat and Combo Bet]])</f>
        <v>520</v>
      </c>
      <c r="Q306" s="205">
        <f>IF(Table13232[[#This Row],[Lev Ret]]="",Table13232[[#This Row],[Nat and Combo Bet]]*-1,P306-O306)</f>
        <v>320</v>
      </c>
      <c r="R306" s="44">
        <f t="shared" si="12"/>
        <v>1</v>
      </c>
      <c r="S306" s="44">
        <f>IF(AND(R305=2,R306=1),"",IF(R306=2,(O306+O307)/2,IF(Table13232[[#This Row],[Dual Listing]]=1,Table13232[[#This Row],[Nat and Combo Bet]],11)))</f>
        <v>200</v>
      </c>
      <c r="T306" s="44">
        <f t="shared" si="13"/>
        <v>520</v>
      </c>
      <c r="U306" s="44">
        <f t="shared" si="14"/>
        <v>320</v>
      </c>
      <c r="V306" s="44" t="str">
        <f>IF(Table13232[[#This Row],[Date]]&lt;$V$4,"","Live")</f>
        <v/>
      </c>
      <c r="W306" s="44" t="str">
        <f>TEXT(Table13232[[#This Row],[Date]],"DDD")</f>
        <v>Sat</v>
      </c>
      <c r="X306" s="44" t="str">
        <f>PROPER(TRIM(Table13232[[#This Row],[Horse]]))</f>
        <v>In Flight</v>
      </c>
      <c r="Y306" s="164">
        <f>Table13232[[#This Row],[Time]]</f>
        <v>0.62847222222222221</v>
      </c>
      <c r="Z306" s="164" t="str">
        <f>LEFT(Table13232[[#This Row],[Track]],3)</f>
        <v>Ran</v>
      </c>
      <c r="AA306" s="164" t="str">
        <f>Table13232[[#This Row],[Algo]]&amp;" "&amp;Table13232[[#This Row],[Nat and Combo Bet]]</f>
        <v>E-C  200</v>
      </c>
      <c r="AB306" s="170">
        <f>Table13232[[#This Row],[AM Odds]]</f>
        <v>0</v>
      </c>
      <c r="AC306" s="165">
        <f>Table13232[[#This Row],[Race]]</f>
        <v>8</v>
      </c>
      <c r="AD306" s="165">
        <f>Table13232[[#This Row],[TAB]]</f>
        <v>4</v>
      </c>
      <c r="AE306" s="166" t="str">
        <f>Table13232[[#This Row],[Horse]]</f>
        <v>In Flight</v>
      </c>
      <c r="AF306" s="169">
        <f>IF(Table13232[[#This Row],[Dual Listing]]&lt;&gt;1,"",Table13232[[#This Row],[Nat and Combo Bet]])</f>
        <v>200</v>
      </c>
    </row>
    <row r="307" spans="1:32" x14ac:dyDescent="0.25">
      <c r="A307" s="42">
        <v>45815</v>
      </c>
      <c r="B307" s="43">
        <v>0.63888888888888884</v>
      </c>
      <c r="C307" s="43" t="s">
        <v>10</v>
      </c>
      <c r="D307" s="46"/>
      <c r="E307" s="44">
        <v>7</v>
      </c>
      <c r="F307" s="44">
        <v>13</v>
      </c>
      <c r="G307" s="45" t="s">
        <v>426</v>
      </c>
      <c r="H307" s="45" t="s">
        <v>23</v>
      </c>
      <c r="I307" s="46"/>
      <c r="J307" s="206" t="s">
        <v>665</v>
      </c>
      <c r="K307" s="44" t="str">
        <f>VLOOKUP(Table13232[[#This Row],[Track]],$C$915:$E$968,2,FALSE)</f>
        <v>Vic</v>
      </c>
      <c r="L307" s="48">
        <v>100</v>
      </c>
      <c r="M307" s="44" t="str">
        <f>IF(Table13232[[#This Row],[Fin]]&lt;&gt;"1st","",Table13232[[#This Row],[Div]]*Table13232[[#This Row],[Lev Bet]])</f>
        <v/>
      </c>
      <c r="N307" s="44">
        <f>IF(Table13232[[#This Row],[Lev Ret]]="",Table13232[[#This Row],[Lev Bet]]*-1,M307-L307)</f>
        <v>-100</v>
      </c>
      <c r="O307" s="205">
        <v>150</v>
      </c>
      <c r="P307" s="205" t="str">
        <f>IF(Table13232[[#This Row],[Fin]]&lt;&gt;"1st","",Table13232[[#This Row],[Div]]*Table13232[[#This Row],[Nat and Combo Bet]])</f>
        <v/>
      </c>
      <c r="Q307" s="205">
        <f>IF(Table13232[[#This Row],[Lev Ret]]="",Table13232[[#This Row],[Nat and Combo Bet]]*-1,P307-O307)</f>
        <v>-150</v>
      </c>
      <c r="R307" s="44">
        <f t="shared" si="12"/>
        <v>1</v>
      </c>
      <c r="S307" s="44">
        <f>IF(AND(R306=2,R307=1),"",IF(R307=2,(O307+O308)/2,IF(Table13232[[#This Row],[Dual Listing]]=1,Table13232[[#This Row],[Nat and Combo Bet]],11)))</f>
        <v>150</v>
      </c>
      <c r="T307" s="44" t="str">
        <f t="shared" si="13"/>
        <v/>
      </c>
      <c r="U307" s="44">
        <f t="shared" si="14"/>
        <v>-150</v>
      </c>
      <c r="V307" s="44" t="str">
        <f>IF(Table13232[[#This Row],[Date]]&lt;$V$4,"","Live")</f>
        <v/>
      </c>
      <c r="W307" s="44" t="str">
        <f>TEXT(Table13232[[#This Row],[Date]],"DDD")</f>
        <v>Sat</v>
      </c>
      <c r="X307" s="44" t="str">
        <f>PROPER(TRIM(Table13232[[#This Row],[Horse]]))</f>
        <v>Liberami</v>
      </c>
      <c r="Y307" s="164">
        <f>Table13232[[#This Row],[Time]]</f>
        <v>0.63888888888888884</v>
      </c>
      <c r="Z307" s="164" t="str">
        <f>LEFT(Table13232[[#This Row],[Track]],3)</f>
        <v>Fle</v>
      </c>
      <c r="AA307" s="164" t="str">
        <f>Table13232[[#This Row],[Algo]]&amp;" "&amp;Table13232[[#This Row],[Nat and Combo Bet]]</f>
        <v>E-C  150</v>
      </c>
      <c r="AB307" s="170">
        <f>Table13232[[#This Row],[AM Odds]]</f>
        <v>0</v>
      </c>
      <c r="AC307" s="165">
        <f>Table13232[[#This Row],[Race]]</f>
        <v>7</v>
      </c>
      <c r="AD307" s="165">
        <f>Table13232[[#This Row],[TAB]]</f>
        <v>13</v>
      </c>
      <c r="AE307" s="166" t="str">
        <f>Table13232[[#This Row],[Horse]]</f>
        <v>Liberami</v>
      </c>
      <c r="AF307" s="169">
        <f>IF(Table13232[[#This Row],[Dual Listing]]&lt;&gt;1,"",Table13232[[#This Row],[Nat and Combo Bet]])</f>
        <v>150</v>
      </c>
    </row>
    <row r="308" spans="1:32" x14ac:dyDescent="0.25">
      <c r="A308" s="42">
        <v>45815</v>
      </c>
      <c r="B308" s="43">
        <v>0.65277777777777779</v>
      </c>
      <c r="C308" s="43" t="s">
        <v>13</v>
      </c>
      <c r="D308" s="46"/>
      <c r="E308" s="44">
        <v>9</v>
      </c>
      <c r="F308" s="44">
        <v>2</v>
      </c>
      <c r="G308" s="45" t="s">
        <v>40</v>
      </c>
      <c r="H308" s="45"/>
      <c r="I308" s="46"/>
      <c r="J308" s="206" t="s">
        <v>665</v>
      </c>
      <c r="K308" s="44" t="str">
        <f>VLOOKUP(Table13232[[#This Row],[Track]],$C$915:$E$968,2,FALSE)</f>
        <v>NSW</v>
      </c>
      <c r="L308" s="48">
        <v>100</v>
      </c>
      <c r="M308" s="44" t="str">
        <f>IF(Table13232[[#This Row],[Fin]]&lt;&gt;"1st","",Table13232[[#This Row],[Div]]*Table13232[[#This Row],[Lev Bet]])</f>
        <v/>
      </c>
      <c r="N308" s="44">
        <f>IF(Table13232[[#This Row],[Lev Ret]]="",Table13232[[#This Row],[Lev Bet]]*-1,M308-L308)</f>
        <v>-100</v>
      </c>
      <c r="O308" s="205">
        <v>100</v>
      </c>
      <c r="P308" s="205" t="str">
        <f>IF(Table13232[[#This Row],[Fin]]&lt;&gt;"1st","",Table13232[[#This Row],[Div]]*Table13232[[#This Row],[Nat and Combo Bet]])</f>
        <v/>
      </c>
      <c r="Q308" s="205">
        <f>IF(Table13232[[#This Row],[Lev Ret]]="",Table13232[[#This Row],[Nat and Combo Bet]]*-1,P308-O308)</f>
        <v>-100</v>
      </c>
      <c r="R308" s="44">
        <f t="shared" si="12"/>
        <v>1</v>
      </c>
      <c r="S308" s="44">
        <f>IF(AND(R307=2,R308=1),"",IF(R308=2,(O308+O309)/2,IF(Table13232[[#This Row],[Dual Listing]]=1,Table13232[[#This Row],[Nat and Combo Bet]],11)))</f>
        <v>100</v>
      </c>
      <c r="T308" s="44" t="str">
        <f t="shared" si="13"/>
        <v/>
      </c>
      <c r="U308" s="44">
        <f t="shared" si="14"/>
        <v>-100</v>
      </c>
      <c r="V308" s="44" t="str">
        <f>IF(Table13232[[#This Row],[Date]]&lt;$V$4,"","Live")</f>
        <v/>
      </c>
      <c r="W308" s="44" t="str">
        <f>TEXT(Table13232[[#This Row],[Date]],"DDD")</f>
        <v>Sat</v>
      </c>
      <c r="X308" s="44" t="str">
        <f>PROPER(TRIM(Table13232[[#This Row],[Horse]]))</f>
        <v>Whinchat</v>
      </c>
      <c r="Y308" s="164">
        <f>Table13232[[#This Row],[Time]]</f>
        <v>0.65277777777777779</v>
      </c>
      <c r="Z308" s="164" t="str">
        <f>LEFT(Table13232[[#This Row],[Track]],3)</f>
        <v>Ran</v>
      </c>
      <c r="AA308" s="164" t="str">
        <f>Table13232[[#This Row],[Algo]]&amp;" "&amp;Table13232[[#This Row],[Nat and Combo Bet]]</f>
        <v>E-C  100</v>
      </c>
      <c r="AB308" s="170">
        <f>Table13232[[#This Row],[AM Odds]]</f>
        <v>0</v>
      </c>
      <c r="AC308" s="165">
        <f>Table13232[[#This Row],[Race]]</f>
        <v>9</v>
      </c>
      <c r="AD308" s="165">
        <f>Table13232[[#This Row],[TAB]]</f>
        <v>2</v>
      </c>
      <c r="AE308" s="166" t="str">
        <f>Table13232[[#This Row],[Horse]]</f>
        <v>Whinchat</v>
      </c>
      <c r="AF308" s="169">
        <f>IF(Table13232[[#This Row],[Dual Listing]]&lt;&gt;1,"",Table13232[[#This Row],[Nat and Combo Bet]])</f>
        <v>100</v>
      </c>
    </row>
    <row r="309" spans="1:32" x14ac:dyDescent="0.25">
      <c r="A309" s="42">
        <v>45815</v>
      </c>
      <c r="B309" s="43">
        <v>0.68055555555555558</v>
      </c>
      <c r="C309" s="43" t="s">
        <v>13</v>
      </c>
      <c r="D309" s="46"/>
      <c r="E309" s="44">
        <v>10</v>
      </c>
      <c r="F309" s="44">
        <v>4</v>
      </c>
      <c r="G309" s="45" t="s">
        <v>427</v>
      </c>
      <c r="H309" s="45" t="s">
        <v>21</v>
      </c>
      <c r="I309" s="46">
        <v>3.7</v>
      </c>
      <c r="J309" s="206" t="s">
        <v>665</v>
      </c>
      <c r="K309" s="44" t="str">
        <f>VLOOKUP(Table13232[[#This Row],[Track]],$C$915:$E$968,2,FALSE)</f>
        <v>NSW</v>
      </c>
      <c r="L309" s="48">
        <v>100</v>
      </c>
      <c r="M309" s="44">
        <f>IF(Table13232[[#This Row],[Fin]]&lt;&gt;"1st","",Table13232[[#This Row],[Div]]*Table13232[[#This Row],[Lev Bet]])</f>
        <v>370</v>
      </c>
      <c r="N309" s="44">
        <f>IF(Table13232[[#This Row],[Lev Ret]]="",Table13232[[#This Row],[Lev Bet]]*-1,M309-L309)</f>
        <v>270</v>
      </c>
      <c r="O309" s="205">
        <v>150</v>
      </c>
      <c r="P309" s="205">
        <f>IF(Table13232[[#This Row],[Fin]]&lt;&gt;"1st","",Table13232[[#This Row],[Div]]*Table13232[[#This Row],[Nat and Combo Bet]])</f>
        <v>555</v>
      </c>
      <c r="Q309" s="205">
        <f>IF(Table13232[[#This Row],[Lev Ret]]="",Table13232[[#This Row],[Nat and Combo Bet]]*-1,P309-O309)</f>
        <v>405</v>
      </c>
      <c r="R309" s="44">
        <f t="shared" si="12"/>
        <v>1</v>
      </c>
      <c r="S309" s="44">
        <f>IF(AND(R308=2,R309=1),"",IF(R309=2,(O309+O310)/2,IF(Table13232[[#This Row],[Dual Listing]]=1,Table13232[[#This Row],[Nat and Combo Bet]],11)))</f>
        <v>150</v>
      </c>
      <c r="T309" s="44">
        <f t="shared" si="13"/>
        <v>555</v>
      </c>
      <c r="U309" s="44">
        <f t="shared" si="14"/>
        <v>405</v>
      </c>
      <c r="V309" s="44" t="str">
        <f>IF(Table13232[[#This Row],[Date]]&lt;$V$4,"","Live")</f>
        <v/>
      </c>
      <c r="W309" s="44" t="str">
        <f>TEXT(Table13232[[#This Row],[Date]],"DDD")</f>
        <v>Sat</v>
      </c>
      <c r="X309" s="44" t="str">
        <f>PROPER(TRIM(Table13232[[#This Row],[Horse]]))</f>
        <v>Storm The Ramparts</v>
      </c>
      <c r="Y309" s="164">
        <f>Table13232[[#This Row],[Time]]</f>
        <v>0.68055555555555558</v>
      </c>
      <c r="Z309" s="164" t="str">
        <f>LEFT(Table13232[[#This Row],[Track]],3)</f>
        <v>Ran</v>
      </c>
      <c r="AA309" s="164" t="str">
        <f>Table13232[[#This Row],[Algo]]&amp;" "&amp;Table13232[[#This Row],[Nat and Combo Bet]]</f>
        <v>E-C  150</v>
      </c>
      <c r="AB309" s="170">
        <f>Table13232[[#This Row],[AM Odds]]</f>
        <v>0</v>
      </c>
      <c r="AC309" s="165">
        <f>Table13232[[#This Row],[Race]]</f>
        <v>10</v>
      </c>
      <c r="AD309" s="165">
        <f>Table13232[[#This Row],[TAB]]</f>
        <v>4</v>
      </c>
      <c r="AE309" s="166" t="str">
        <f>Table13232[[#This Row],[Horse]]</f>
        <v>Storm The Ramparts</v>
      </c>
      <c r="AF309" s="169">
        <f>IF(Table13232[[#This Row],[Dual Listing]]&lt;&gt;1,"",Table13232[[#This Row],[Nat and Combo Bet]])</f>
        <v>150</v>
      </c>
    </row>
    <row r="310" spans="1:32" x14ac:dyDescent="0.25">
      <c r="A310" s="42">
        <v>45822</v>
      </c>
      <c r="B310" s="43">
        <v>0.51249999999999996</v>
      </c>
      <c r="C310" s="43" t="s">
        <v>12</v>
      </c>
      <c r="D310" s="46"/>
      <c r="E310" s="44">
        <v>2</v>
      </c>
      <c r="F310" s="44">
        <v>11</v>
      </c>
      <c r="G310" s="45" t="s">
        <v>158</v>
      </c>
      <c r="H310" s="45"/>
      <c r="I310" s="46"/>
      <c r="J310" s="206" t="s">
        <v>664</v>
      </c>
      <c r="K310" s="44" t="str">
        <f>VLOOKUP(Table13232[[#This Row],[Track]],$C$915:$E$968,2,FALSE)</f>
        <v>Qld</v>
      </c>
      <c r="L310" s="48">
        <v>100</v>
      </c>
      <c r="M310" s="44" t="str">
        <f>IF(Table13232[[#This Row],[Fin]]&lt;&gt;"1st","",Table13232[[#This Row],[Div]]*Table13232[[#This Row],[Lev Bet]])</f>
        <v/>
      </c>
      <c r="N310" s="44">
        <f>IF(Table13232[[#This Row],[Lev Ret]]="",Table13232[[#This Row],[Lev Bet]]*-1,M310-L310)</f>
        <v>-100</v>
      </c>
      <c r="O310" s="205">
        <v>100</v>
      </c>
      <c r="P310" s="205" t="str">
        <f>IF(Table13232[[#This Row],[Fin]]&lt;&gt;"1st","",Table13232[[#This Row],[Div]]*Table13232[[#This Row],[Nat and Combo Bet]])</f>
        <v/>
      </c>
      <c r="Q310" s="205">
        <f>IF(Table13232[[#This Row],[Lev Ret]]="",Table13232[[#This Row],[Nat and Combo Bet]]*-1,P310-O310)</f>
        <v>-100</v>
      </c>
      <c r="R310" s="44">
        <f t="shared" si="12"/>
        <v>1</v>
      </c>
      <c r="S310" s="44">
        <f>IF(AND(R309=2,R310=1),"",IF(R310=2,(O310+O311)/2,IF(Table13232[[#This Row],[Dual Listing]]=1,Table13232[[#This Row],[Nat and Combo Bet]],11)))</f>
        <v>100</v>
      </c>
      <c r="T310" s="44" t="str">
        <f t="shared" si="13"/>
        <v/>
      </c>
      <c r="U310" s="44">
        <f t="shared" si="14"/>
        <v>-100</v>
      </c>
      <c r="V310" s="44" t="str">
        <f>IF(Table13232[[#This Row],[Date]]&lt;$V$4,"","Live")</f>
        <v/>
      </c>
      <c r="W310" s="44" t="str">
        <f>TEXT(Table13232[[#This Row],[Date]],"DDD")</f>
        <v>Sat</v>
      </c>
      <c r="X310" s="44" t="str">
        <f>PROPER(TRIM(Table13232[[#This Row],[Horse]]))</f>
        <v>Demon Darb</v>
      </c>
      <c r="Y310" s="164">
        <f>Table13232[[#This Row],[Time]]</f>
        <v>0.51249999999999996</v>
      </c>
      <c r="Z310" s="164" t="str">
        <f>LEFT(Table13232[[#This Row],[Track]],3)</f>
        <v>Eag</v>
      </c>
      <c r="AA310" s="164" t="str">
        <f>Table13232[[#This Row],[Algo]]&amp;" "&amp;Table13232[[#This Row],[Nat and Combo Bet]]</f>
        <v>Nat 100</v>
      </c>
      <c r="AB310" s="170">
        <f>Table13232[[#This Row],[AM Odds]]</f>
        <v>0</v>
      </c>
      <c r="AC310" s="165">
        <f>Table13232[[#This Row],[Race]]</f>
        <v>2</v>
      </c>
      <c r="AD310" s="165">
        <f>Table13232[[#This Row],[TAB]]</f>
        <v>11</v>
      </c>
      <c r="AE310" s="166" t="str">
        <f>Table13232[[#This Row],[Horse]]</f>
        <v>Demon Darb</v>
      </c>
      <c r="AF310" s="169">
        <f>IF(Table13232[[#This Row],[Dual Listing]]&lt;&gt;1,"",Table13232[[#This Row],[Nat and Combo Bet]])</f>
        <v>100</v>
      </c>
    </row>
    <row r="311" spans="1:32" x14ac:dyDescent="0.25">
      <c r="A311" s="42">
        <v>45822</v>
      </c>
      <c r="B311" s="43">
        <v>0.53680555555555554</v>
      </c>
      <c r="C311" s="43" t="s">
        <v>12</v>
      </c>
      <c r="D311" s="46"/>
      <c r="E311" s="44">
        <v>3</v>
      </c>
      <c r="F311" s="44">
        <v>4</v>
      </c>
      <c r="G311" s="45" t="s">
        <v>172</v>
      </c>
      <c r="H311" s="45" t="s">
        <v>21</v>
      </c>
      <c r="I311" s="46">
        <v>3.1</v>
      </c>
      <c r="J311" s="206" t="s">
        <v>664</v>
      </c>
      <c r="K311" s="44" t="str">
        <f>VLOOKUP(Table13232[[#This Row],[Track]],$C$915:$E$968,2,FALSE)</f>
        <v>Qld</v>
      </c>
      <c r="L311" s="48">
        <v>100</v>
      </c>
      <c r="M311" s="44">
        <f>IF(Table13232[[#This Row],[Fin]]&lt;&gt;"1st","",Table13232[[#This Row],[Div]]*Table13232[[#This Row],[Lev Bet]])</f>
        <v>310</v>
      </c>
      <c r="N311" s="44">
        <f>IF(Table13232[[#This Row],[Lev Ret]]="",Table13232[[#This Row],[Lev Bet]]*-1,M311-L311)</f>
        <v>210</v>
      </c>
      <c r="O311" s="205">
        <v>100</v>
      </c>
      <c r="P311" s="205">
        <f>IF(Table13232[[#This Row],[Fin]]&lt;&gt;"1st","",Table13232[[#This Row],[Div]]*Table13232[[#This Row],[Nat and Combo Bet]])</f>
        <v>310</v>
      </c>
      <c r="Q311" s="205">
        <f>IF(Table13232[[#This Row],[Lev Ret]]="",Table13232[[#This Row],[Nat and Combo Bet]]*-1,P311-O311)</f>
        <v>210</v>
      </c>
      <c r="R311" s="44">
        <f t="shared" si="12"/>
        <v>1</v>
      </c>
      <c r="S311" s="44">
        <f>IF(AND(R310=2,R311=1),"",IF(R311=2,(O311+O312)/2,IF(Table13232[[#This Row],[Dual Listing]]=1,Table13232[[#This Row],[Nat and Combo Bet]],11)))</f>
        <v>100</v>
      </c>
      <c r="T311" s="44">
        <f t="shared" si="13"/>
        <v>310</v>
      </c>
      <c r="U311" s="44">
        <f t="shared" si="14"/>
        <v>210</v>
      </c>
      <c r="V311" s="44" t="str">
        <f>IF(Table13232[[#This Row],[Date]]&lt;$V$4,"","Live")</f>
        <v/>
      </c>
      <c r="W311" s="44" t="str">
        <f>TEXT(Table13232[[#This Row],[Date]],"DDD")</f>
        <v>Sat</v>
      </c>
      <c r="X311" s="44" t="str">
        <f>PROPER(TRIM(Table13232[[#This Row],[Horse]]))</f>
        <v>Campaldino</v>
      </c>
      <c r="Y311" s="164">
        <f>Table13232[[#This Row],[Time]]</f>
        <v>0.53680555555555554</v>
      </c>
      <c r="Z311" s="164" t="str">
        <f>LEFT(Table13232[[#This Row],[Track]],3)</f>
        <v>Eag</v>
      </c>
      <c r="AA311" s="164" t="str">
        <f>Table13232[[#This Row],[Algo]]&amp;" "&amp;Table13232[[#This Row],[Nat and Combo Bet]]</f>
        <v>Nat 100</v>
      </c>
      <c r="AB311" s="170">
        <f>Table13232[[#This Row],[AM Odds]]</f>
        <v>0</v>
      </c>
      <c r="AC311" s="165">
        <f>Table13232[[#This Row],[Race]]</f>
        <v>3</v>
      </c>
      <c r="AD311" s="165">
        <f>Table13232[[#This Row],[TAB]]</f>
        <v>4</v>
      </c>
      <c r="AE311" s="166" t="str">
        <f>Table13232[[#This Row],[Horse]]</f>
        <v>Campaldino</v>
      </c>
      <c r="AF311" s="169">
        <f>IF(Table13232[[#This Row],[Dual Listing]]&lt;&gt;1,"",Table13232[[#This Row],[Nat and Combo Bet]])</f>
        <v>100</v>
      </c>
    </row>
    <row r="312" spans="1:32" x14ac:dyDescent="0.25">
      <c r="A312" s="42">
        <v>45822</v>
      </c>
      <c r="B312" s="43">
        <v>0.54166666666666663</v>
      </c>
      <c r="C312" s="43" t="s">
        <v>15</v>
      </c>
      <c r="D312" s="46"/>
      <c r="E312" s="44">
        <v>3</v>
      </c>
      <c r="F312" s="44">
        <v>8</v>
      </c>
      <c r="G312" s="45" t="s">
        <v>173</v>
      </c>
      <c r="H312" s="45"/>
      <c r="I312" s="46"/>
      <c r="J312" s="206" t="s">
        <v>664</v>
      </c>
      <c r="K312" s="44" t="str">
        <f>VLOOKUP(Table13232[[#This Row],[Track]],$C$915:$E$968,2,FALSE)</f>
        <v>Vic</v>
      </c>
      <c r="L312" s="48">
        <v>100</v>
      </c>
      <c r="M312" s="44" t="str">
        <f>IF(Table13232[[#This Row],[Fin]]&lt;&gt;"1st","",Table13232[[#This Row],[Div]]*Table13232[[#This Row],[Lev Bet]])</f>
        <v/>
      </c>
      <c r="N312" s="44">
        <f>IF(Table13232[[#This Row],[Lev Ret]]="",Table13232[[#This Row],[Lev Bet]]*-1,M312-L312)</f>
        <v>-100</v>
      </c>
      <c r="O312" s="205">
        <v>100</v>
      </c>
      <c r="P312" s="205" t="str">
        <f>IF(Table13232[[#This Row],[Fin]]&lt;&gt;"1st","",Table13232[[#This Row],[Div]]*Table13232[[#This Row],[Nat and Combo Bet]])</f>
        <v/>
      </c>
      <c r="Q312" s="205">
        <f>IF(Table13232[[#This Row],[Lev Ret]]="",Table13232[[#This Row],[Nat and Combo Bet]]*-1,P312-O312)</f>
        <v>-100</v>
      </c>
      <c r="R312" s="44">
        <f t="shared" si="12"/>
        <v>1</v>
      </c>
      <c r="S312" s="44">
        <f>IF(AND(R311=2,R312=1),"",IF(R312=2,(O312+O313)/2,IF(Table13232[[#This Row],[Dual Listing]]=1,Table13232[[#This Row],[Nat and Combo Bet]],11)))</f>
        <v>100</v>
      </c>
      <c r="T312" s="44" t="str">
        <f t="shared" si="13"/>
        <v/>
      </c>
      <c r="U312" s="44">
        <f t="shared" si="14"/>
        <v>-100</v>
      </c>
      <c r="V312" s="44" t="str">
        <f>IF(Table13232[[#This Row],[Date]]&lt;$V$4,"","Live")</f>
        <v/>
      </c>
      <c r="W312" s="44" t="str">
        <f>TEXT(Table13232[[#This Row],[Date]],"DDD")</f>
        <v>Sat</v>
      </c>
      <c r="X312" s="44" t="str">
        <f>PROPER(TRIM(Table13232[[#This Row],[Horse]]))</f>
        <v>Ahha Ahha</v>
      </c>
      <c r="Y312" s="164">
        <f>Table13232[[#This Row],[Time]]</f>
        <v>0.54166666666666663</v>
      </c>
      <c r="Z312" s="164" t="str">
        <f>LEFT(Table13232[[#This Row],[Track]],3)</f>
        <v>San</v>
      </c>
      <c r="AA312" s="164" t="str">
        <f>Table13232[[#This Row],[Algo]]&amp;" "&amp;Table13232[[#This Row],[Nat and Combo Bet]]</f>
        <v>Nat 100</v>
      </c>
      <c r="AB312" s="170">
        <f>Table13232[[#This Row],[AM Odds]]</f>
        <v>0</v>
      </c>
      <c r="AC312" s="165">
        <f>Table13232[[#This Row],[Race]]</f>
        <v>3</v>
      </c>
      <c r="AD312" s="165">
        <f>Table13232[[#This Row],[TAB]]</f>
        <v>8</v>
      </c>
      <c r="AE312" s="166" t="str">
        <f>Table13232[[#This Row],[Horse]]</f>
        <v>Ahha Ahha</v>
      </c>
      <c r="AF312" s="169">
        <f>IF(Table13232[[#This Row],[Dual Listing]]&lt;&gt;1,"",Table13232[[#This Row],[Nat and Combo Bet]])</f>
        <v>100</v>
      </c>
    </row>
    <row r="313" spans="1:32" x14ac:dyDescent="0.25">
      <c r="A313" s="42">
        <v>45822</v>
      </c>
      <c r="B313" s="43">
        <v>0.57986111111111116</v>
      </c>
      <c r="C313" s="43" t="s">
        <v>11</v>
      </c>
      <c r="D313" s="46"/>
      <c r="E313" s="44">
        <v>6</v>
      </c>
      <c r="F313" s="44">
        <v>5</v>
      </c>
      <c r="G313" s="45" t="s">
        <v>428</v>
      </c>
      <c r="H313" s="45" t="s">
        <v>21</v>
      </c>
      <c r="I313" s="46">
        <v>3.4</v>
      </c>
      <c r="J313" s="206" t="s">
        <v>665</v>
      </c>
      <c r="K313" s="44" t="str">
        <f>VLOOKUP(Table13232[[#This Row],[Track]],$C$915:$E$968,2,FALSE)</f>
        <v>NSW</v>
      </c>
      <c r="L313" s="48">
        <v>100</v>
      </c>
      <c r="M313" s="44">
        <f>IF(Table13232[[#This Row],[Fin]]&lt;&gt;"1st","",Table13232[[#This Row],[Div]]*Table13232[[#This Row],[Lev Bet]])</f>
        <v>340</v>
      </c>
      <c r="N313" s="44">
        <f>IF(Table13232[[#This Row],[Lev Ret]]="",Table13232[[#This Row],[Lev Bet]]*-1,M313-L313)</f>
        <v>240</v>
      </c>
      <c r="O313" s="205">
        <v>150</v>
      </c>
      <c r="P313" s="205">
        <f>IF(Table13232[[#This Row],[Fin]]&lt;&gt;"1st","",Table13232[[#This Row],[Div]]*Table13232[[#This Row],[Nat and Combo Bet]])</f>
        <v>510</v>
      </c>
      <c r="Q313" s="205">
        <f>IF(Table13232[[#This Row],[Lev Ret]]="",Table13232[[#This Row],[Nat and Combo Bet]]*-1,P313-O313)</f>
        <v>360</v>
      </c>
      <c r="R313" s="44">
        <f t="shared" si="12"/>
        <v>1</v>
      </c>
      <c r="S313" s="44">
        <f>IF(AND(R312=2,R313=1),"",IF(R313=2,(O313+O314)/2,IF(Table13232[[#This Row],[Dual Listing]]=1,Table13232[[#This Row],[Nat and Combo Bet]],11)))</f>
        <v>150</v>
      </c>
      <c r="T313" s="44">
        <f t="shared" si="13"/>
        <v>510</v>
      </c>
      <c r="U313" s="44">
        <f t="shared" si="14"/>
        <v>360</v>
      </c>
      <c r="V313" s="44" t="str">
        <f>IF(Table13232[[#This Row],[Date]]&lt;$V$4,"","Live")</f>
        <v/>
      </c>
      <c r="W313" s="44" t="str">
        <f>TEXT(Table13232[[#This Row],[Date]],"DDD")</f>
        <v>Sat</v>
      </c>
      <c r="X313" s="44" t="str">
        <f>PROPER(TRIM(Table13232[[#This Row],[Horse]]))</f>
        <v>Mickey'S Medal</v>
      </c>
      <c r="Y313" s="164">
        <f>Table13232[[#This Row],[Time]]</f>
        <v>0.57986111111111116</v>
      </c>
      <c r="Z313" s="164" t="str">
        <f>LEFT(Table13232[[#This Row],[Track]],3)</f>
        <v>Ros</v>
      </c>
      <c r="AA313" s="164" t="str">
        <f>Table13232[[#This Row],[Algo]]&amp;" "&amp;Table13232[[#This Row],[Nat and Combo Bet]]</f>
        <v>E-C  150</v>
      </c>
      <c r="AB313" s="170">
        <f>Table13232[[#This Row],[AM Odds]]</f>
        <v>0</v>
      </c>
      <c r="AC313" s="165">
        <f>Table13232[[#This Row],[Race]]</f>
        <v>6</v>
      </c>
      <c r="AD313" s="165">
        <f>Table13232[[#This Row],[TAB]]</f>
        <v>5</v>
      </c>
      <c r="AE313" s="166" t="str">
        <f>Table13232[[#This Row],[Horse]]</f>
        <v>Mickey'S Medal</v>
      </c>
      <c r="AF313" s="169">
        <f>IF(Table13232[[#This Row],[Dual Listing]]&lt;&gt;1,"",Table13232[[#This Row],[Nat and Combo Bet]])</f>
        <v>150</v>
      </c>
    </row>
    <row r="314" spans="1:32" x14ac:dyDescent="0.25">
      <c r="A314" s="42">
        <v>45822</v>
      </c>
      <c r="B314" s="43">
        <v>0.5854166666666667</v>
      </c>
      <c r="C314" s="43" t="s">
        <v>12</v>
      </c>
      <c r="D314" s="46"/>
      <c r="E314" s="44">
        <v>5</v>
      </c>
      <c r="F314" s="44">
        <v>7</v>
      </c>
      <c r="G314" s="45" t="s">
        <v>174</v>
      </c>
      <c r="H314" s="45" t="s">
        <v>23</v>
      </c>
      <c r="I314" s="46"/>
      <c r="J314" s="206" t="s">
        <v>664</v>
      </c>
      <c r="K314" s="44" t="str">
        <f>VLOOKUP(Table13232[[#This Row],[Track]],$C$915:$E$968,2,FALSE)</f>
        <v>Qld</v>
      </c>
      <c r="L314" s="48">
        <v>100</v>
      </c>
      <c r="M314" s="44" t="str">
        <f>IF(Table13232[[#This Row],[Fin]]&lt;&gt;"1st","",Table13232[[#This Row],[Div]]*Table13232[[#This Row],[Lev Bet]])</f>
        <v/>
      </c>
      <c r="N314" s="44">
        <f>IF(Table13232[[#This Row],[Lev Ret]]="",Table13232[[#This Row],[Lev Bet]]*-1,M314-L314)</f>
        <v>-100</v>
      </c>
      <c r="O314" s="205">
        <v>100</v>
      </c>
      <c r="P314" s="205" t="str">
        <f>IF(Table13232[[#This Row],[Fin]]&lt;&gt;"1st","",Table13232[[#This Row],[Div]]*Table13232[[#This Row],[Nat and Combo Bet]])</f>
        <v/>
      </c>
      <c r="Q314" s="205">
        <f>IF(Table13232[[#This Row],[Lev Ret]]="",Table13232[[#This Row],[Nat and Combo Bet]]*-1,P314-O314)</f>
        <v>-100</v>
      </c>
      <c r="R314" s="44">
        <f t="shared" si="12"/>
        <v>1</v>
      </c>
      <c r="S314" s="44">
        <f>IF(AND(R313=2,R314=1),"",IF(R314=2,(O314+O315)/2,IF(Table13232[[#This Row],[Dual Listing]]=1,Table13232[[#This Row],[Nat and Combo Bet]],11)))</f>
        <v>100</v>
      </c>
      <c r="T314" s="44" t="str">
        <f t="shared" si="13"/>
        <v/>
      </c>
      <c r="U314" s="44">
        <f t="shared" si="14"/>
        <v>-100</v>
      </c>
      <c r="V314" s="44" t="str">
        <f>IF(Table13232[[#This Row],[Date]]&lt;$V$4,"","Live")</f>
        <v/>
      </c>
      <c r="W314" s="44" t="str">
        <f>TEXT(Table13232[[#This Row],[Date]],"DDD")</f>
        <v>Sat</v>
      </c>
      <c r="X314" s="44" t="str">
        <f>PROPER(TRIM(Table13232[[#This Row],[Horse]]))</f>
        <v>Need Some Luck</v>
      </c>
      <c r="Y314" s="164">
        <f>Table13232[[#This Row],[Time]]</f>
        <v>0.5854166666666667</v>
      </c>
      <c r="Z314" s="164" t="str">
        <f>LEFT(Table13232[[#This Row],[Track]],3)</f>
        <v>Eag</v>
      </c>
      <c r="AA314" s="164" t="str">
        <f>Table13232[[#This Row],[Algo]]&amp;" "&amp;Table13232[[#This Row],[Nat and Combo Bet]]</f>
        <v>Nat 100</v>
      </c>
      <c r="AB314" s="170">
        <f>Table13232[[#This Row],[AM Odds]]</f>
        <v>0</v>
      </c>
      <c r="AC314" s="165">
        <f>Table13232[[#This Row],[Race]]</f>
        <v>5</v>
      </c>
      <c r="AD314" s="165">
        <f>Table13232[[#This Row],[TAB]]</f>
        <v>7</v>
      </c>
      <c r="AE314" s="166" t="str">
        <f>Table13232[[#This Row],[Horse]]</f>
        <v>Need Some Luck</v>
      </c>
      <c r="AF314" s="169">
        <f>IF(Table13232[[#This Row],[Dual Listing]]&lt;&gt;1,"",Table13232[[#This Row],[Nat and Combo Bet]])</f>
        <v>100</v>
      </c>
    </row>
    <row r="315" spans="1:32" x14ac:dyDescent="0.25">
      <c r="A315" s="42">
        <v>45822</v>
      </c>
      <c r="B315" s="43">
        <v>0.59027777777777779</v>
      </c>
      <c r="C315" s="43" t="s">
        <v>15</v>
      </c>
      <c r="D315" s="46"/>
      <c r="E315" s="44">
        <v>5</v>
      </c>
      <c r="F315" s="44">
        <v>4</v>
      </c>
      <c r="G315" s="45" t="s">
        <v>175</v>
      </c>
      <c r="H315" s="45"/>
      <c r="I315" s="46"/>
      <c r="J315" s="206" t="s">
        <v>664</v>
      </c>
      <c r="K315" s="44" t="str">
        <f>VLOOKUP(Table13232[[#This Row],[Track]],$C$915:$E$968,2,FALSE)</f>
        <v>Vic</v>
      </c>
      <c r="L315" s="48">
        <v>100</v>
      </c>
      <c r="M315" s="44" t="str">
        <f>IF(Table13232[[#This Row],[Fin]]&lt;&gt;"1st","",Table13232[[#This Row],[Div]]*Table13232[[#This Row],[Lev Bet]])</f>
        <v/>
      </c>
      <c r="N315" s="44">
        <f>IF(Table13232[[#This Row],[Lev Ret]]="",Table13232[[#This Row],[Lev Bet]]*-1,M315-L315)</f>
        <v>-100</v>
      </c>
      <c r="O315" s="205">
        <v>100</v>
      </c>
      <c r="P315" s="205" t="str">
        <f>IF(Table13232[[#This Row],[Fin]]&lt;&gt;"1st","",Table13232[[#This Row],[Div]]*Table13232[[#This Row],[Nat and Combo Bet]])</f>
        <v/>
      </c>
      <c r="Q315" s="205">
        <f>IF(Table13232[[#This Row],[Lev Ret]]="",Table13232[[#This Row],[Nat and Combo Bet]]*-1,P315-O315)</f>
        <v>-100</v>
      </c>
      <c r="R315" s="44">
        <f t="shared" si="12"/>
        <v>1</v>
      </c>
      <c r="S315" s="44">
        <f>IF(AND(R314=2,R315=1),"",IF(R315=2,(O315+O316)/2,IF(Table13232[[#This Row],[Dual Listing]]=1,Table13232[[#This Row],[Nat and Combo Bet]],11)))</f>
        <v>100</v>
      </c>
      <c r="T315" s="44" t="str">
        <f t="shared" si="13"/>
        <v/>
      </c>
      <c r="U315" s="44">
        <f t="shared" si="14"/>
        <v>-100</v>
      </c>
      <c r="V315" s="44" t="str">
        <f>IF(Table13232[[#This Row],[Date]]&lt;$V$4,"","Live")</f>
        <v/>
      </c>
      <c r="W315" s="44" t="str">
        <f>TEXT(Table13232[[#This Row],[Date]],"DDD")</f>
        <v>Sat</v>
      </c>
      <c r="X315" s="44" t="str">
        <f>PROPER(TRIM(Table13232[[#This Row],[Horse]]))</f>
        <v>Make It Sweet</v>
      </c>
      <c r="Y315" s="164">
        <f>Table13232[[#This Row],[Time]]</f>
        <v>0.59027777777777779</v>
      </c>
      <c r="Z315" s="164" t="str">
        <f>LEFT(Table13232[[#This Row],[Track]],3)</f>
        <v>San</v>
      </c>
      <c r="AA315" s="164" t="str">
        <f>Table13232[[#This Row],[Algo]]&amp;" "&amp;Table13232[[#This Row],[Nat and Combo Bet]]</f>
        <v>Nat 100</v>
      </c>
      <c r="AB315" s="170">
        <f>Table13232[[#This Row],[AM Odds]]</f>
        <v>0</v>
      </c>
      <c r="AC315" s="165">
        <f>Table13232[[#This Row],[Race]]</f>
        <v>5</v>
      </c>
      <c r="AD315" s="165">
        <f>Table13232[[#This Row],[TAB]]</f>
        <v>4</v>
      </c>
      <c r="AE315" s="166" t="str">
        <f>Table13232[[#This Row],[Horse]]</f>
        <v>Make It Sweet</v>
      </c>
      <c r="AF315" s="169">
        <f>IF(Table13232[[#This Row],[Dual Listing]]&lt;&gt;1,"",Table13232[[#This Row],[Nat and Combo Bet]])</f>
        <v>100</v>
      </c>
    </row>
    <row r="316" spans="1:32" x14ac:dyDescent="0.25">
      <c r="A316" s="42">
        <v>45822</v>
      </c>
      <c r="B316" s="43">
        <v>0.60416666666666663</v>
      </c>
      <c r="C316" s="43" t="s">
        <v>11</v>
      </c>
      <c r="D316" s="46"/>
      <c r="E316" s="44">
        <v>7</v>
      </c>
      <c r="F316" s="44">
        <v>11</v>
      </c>
      <c r="G316" s="45" t="s">
        <v>188</v>
      </c>
      <c r="H316" s="45" t="s">
        <v>23</v>
      </c>
      <c r="I316" s="46"/>
      <c r="J316" s="206" t="s">
        <v>665</v>
      </c>
      <c r="K316" s="44" t="str">
        <f>VLOOKUP(Table13232[[#This Row],[Track]],$C$915:$E$968,2,FALSE)</f>
        <v>NSW</v>
      </c>
      <c r="L316" s="48">
        <v>100</v>
      </c>
      <c r="M316" s="44" t="str">
        <f>IF(Table13232[[#This Row],[Fin]]&lt;&gt;"1st","",Table13232[[#This Row],[Div]]*Table13232[[#This Row],[Lev Bet]])</f>
        <v/>
      </c>
      <c r="N316" s="44">
        <f>IF(Table13232[[#This Row],[Lev Ret]]="",Table13232[[#This Row],[Lev Bet]]*-1,M316-L316)</f>
        <v>-100</v>
      </c>
      <c r="O316" s="205">
        <v>150</v>
      </c>
      <c r="P316" s="205" t="str">
        <f>IF(Table13232[[#This Row],[Fin]]&lt;&gt;"1st","",Table13232[[#This Row],[Div]]*Table13232[[#This Row],[Nat and Combo Bet]])</f>
        <v/>
      </c>
      <c r="Q316" s="205">
        <f>IF(Table13232[[#This Row],[Lev Ret]]="",Table13232[[#This Row],[Nat and Combo Bet]]*-1,P316-O316)</f>
        <v>-150</v>
      </c>
      <c r="R316" s="44">
        <f t="shared" si="12"/>
        <v>1</v>
      </c>
      <c r="S316" s="44">
        <f>IF(AND(R315=2,R316=1),"",IF(R316=2,(O316+O317)/2,IF(Table13232[[#This Row],[Dual Listing]]=1,Table13232[[#This Row],[Nat and Combo Bet]],11)))</f>
        <v>150</v>
      </c>
      <c r="T316" s="44" t="str">
        <f t="shared" si="13"/>
        <v/>
      </c>
      <c r="U316" s="44">
        <f t="shared" si="14"/>
        <v>-150</v>
      </c>
      <c r="V316" s="44" t="str">
        <f>IF(Table13232[[#This Row],[Date]]&lt;$V$4,"","Live")</f>
        <v/>
      </c>
      <c r="W316" s="44" t="str">
        <f>TEXT(Table13232[[#This Row],[Date]],"DDD")</f>
        <v>Sat</v>
      </c>
      <c r="X316" s="44" t="str">
        <f>PROPER(TRIM(Table13232[[#This Row],[Horse]]))</f>
        <v>Snack Bar</v>
      </c>
      <c r="Y316" s="164">
        <f>Table13232[[#This Row],[Time]]</f>
        <v>0.60416666666666663</v>
      </c>
      <c r="Z316" s="164" t="str">
        <f>LEFT(Table13232[[#This Row],[Track]],3)</f>
        <v>Ros</v>
      </c>
      <c r="AA316" s="164" t="str">
        <f>Table13232[[#This Row],[Algo]]&amp;" "&amp;Table13232[[#This Row],[Nat and Combo Bet]]</f>
        <v>E-C  150</v>
      </c>
      <c r="AB316" s="170">
        <f>Table13232[[#This Row],[AM Odds]]</f>
        <v>0</v>
      </c>
      <c r="AC316" s="165">
        <f>Table13232[[#This Row],[Race]]</f>
        <v>7</v>
      </c>
      <c r="AD316" s="165">
        <f>Table13232[[#This Row],[TAB]]</f>
        <v>11</v>
      </c>
      <c r="AE316" s="166" t="str">
        <f>Table13232[[#This Row],[Horse]]</f>
        <v>Snack Bar</v>
      </c>
      <c r="AF316" s="169">
        <f>IF(Table13232[[#This Row],[Dual Listing]]&lt;&gt;1,"",Table13232[[#This Row],[Nat and Combo Bet]])</f>
        <v>150</v>
      </c>
    </row>
    <row r="317" spans="1:32" x14ac:dyDescent="0.25">
      <c r="A317" s="42">
        <v>45822</v>
      </c>
      <c r="B317" s="43">
        <v>0.61458333333333337</v>
      </c>
      <c r="C317" s="43" t="s">
        <v>15</v>
      </c>
      <c r="D317" s="46"/>
      <c r="E317" s="44">
        <v>6</v>
      </c>
      <c r="F317" s="44">
        <v>5</v>
      </c>
      <c r="G317" s="45" t="s">
        <v>176</v>
      </c>
      <c r="H317" s="45"/>
      <c r="I317" s="46"/>
      <c r="J317" s="206" t="s">
        <v>664</v>
      </c>
      <c r="K317" s="44" t="str">
        <f>VLOOKUP(Table13232[[#This Row],[Track]],$C$915:$E$968,2,FALSE)</f>
        <v>Vic</v>
      </c>
      <c r="L317" s="48">
        <v>100</v>
      </c>
      <c r="M317" s="44" t="str">
        <f>IF(Table13232[[#This Row],[Fin]]&lt;&gt;"1st","",Table13232[[#This Row],[Div]]*Table13232[[#This Row],[Lev Bet]])</f>
        <v/>
      </c>
      <c r="N317" s="44">
        <f>IF(Table13232[[#This Row],[Lev Ret]]="",Table13232[[#This Row],[Lev Bet]]*-1,M317-L317)</f>
        <v>-100</v>
      </c>
      <c r="O317" s="205">
        <v>100</v>
      </c>
      <c r="P317" s="205" t="str">
        <f>IF(Table13232[[#This Row],[Fin]]&lt;&gt;"1st","",Table13232[[#This Row],[Div]]*Table13232[[#This Row],[Nat and Combo Bet]])</f>
        <v/>
      </c>
      <c r="Q317" s="205">
        <f>IF(Table13232[[#This Row],[Lev Ret]]="",Table13232[[#This Row],[Nat and Combo Bet]]*-1,P317-O317)</f>
        <v>-100</v>
      </c>
      <c r="R317" s="44">
        <f t="shared" si="12"/>
        <v>1</v>
      </c>
      <c r="S317" s="44">
        <f>IF(AND(R316=2,R317=1),"",IF(R317=2,(O317+O318)/2,IF(Table13232[[#This Row],[Dual Listing]]=1,Table13232[[#This Row],[Nat and Combo Bet]],11)))</f>
        <v>100</v>
      </c>
      <c r="T317" s="44" t="str">
        <f t="shared" si="13"/>
        <v/>
      </c>
      <c r="U317" s="44">
        <f t="shared" si="14"/>
        <v>-100</v>
      </c>
      <c r="V317" s="44" t="str">
        <f>IF(Table13232[[#This Row],[Date]]&lt;$V$4,"","Live")</f>
        <v/>
      </c>
      <c r="W317" s="44" t="str">
        <f>TEXT(Table13232[[#This Row],[Date]],"DDD")</f>
        <v>Sat</v>
      </c>
      <c r="X317" s="44" t="str">
        <f>PROPER(TRIM(Table13232[[#This Row],[Horse]]))</f>
        <v>Roadcone</v>
      </c>
      <c r="Y317" s="164">
        <f>Table13232[[#This Row],[Time]]</f>
        <v>0.61458333333333337</v>
      </c>
      <c r="Z317" s="164" t="str">
        <f>LEFT(Table13232[[#This Row],[Track]],3)</f>
        <v>San</v>
      </c>
      <c r="AA317" s="164" t="str">
        <f>Table13232[[#This Row],[Algo]]&amp;" "&amp;Table13232[[#This Row],[Nat and Combo Bet]]</f>
        <v>Nat 100</v>
      </c>
      <c r="AB317" s="170">
        <f>Table13232[[#This Row],[AM Odds]]</f>
        <v>0</v>
      </c>
      <c r="AC317" s="165">
        <f>Table13232[[#This Row],[Race]]</f>
        <v>6</v>
      </c>
      <c r="AD317" s="165">
        <f>Table13232[[#This Row],[TAB]]</f>
        <v>5</v>
      </c>
      <c r="AE317" s="166" t="str">
        <f>Table13232[[#This Row],[Horse]]</f>
        <v>Roadcone</v>
      </c>
      <c r="AF317" s="169">
        <f>IF(Table13232[[#This Row],[Dual Listing]]&lt;&gt;1,"",Table13232[[#This Row],[Nat and Combo Bet]])</f>
        <v>100</v>
      </c>
    </row>
    <row r="318" spans="1:32" x14ac:dyDescent="0.25">
      <c r="A318" s="42">
        <v>45822</v>
      </c>
      <c r="B318" s="43">
        <v>0.64236111111111116</v>
      </c>
      <c r="C318" s="43" t="s">
        <v>15</v>
      </c>
      <c r="D318" s="46"/>
      <c r="E318" s="44">
        <v>7</v>
      </c>
      <c r="F318" s="44">
        <v>10</v>
      </c>
      <c r="G318" s="45" t="s">
        <v>429</v>
      </c>
      <c r="H318" s="45" t="s">
        <v>22</v>
      </c>
      <c r="I318" s="46"/>
      <c r="J318" s="206" t="s">
        <v>665</v>
      </c>
      <c r="K318" s="44" t="str">
        <f>VLOOKUP(Table13232[[#This Row],[Track]],$C$915:$E$968,2,FALSE)</f>
        <v>Vic</v>
      </c>
      <c r="L318" s="48">
        <v>100</v>
      </c>
      <c r="M318" s="44" t="str">
        <f>IF(Table13232[[#This Row],[Fin]]&lt;&gt;"1st","",Table13232[[#This Row],[Div]]*Table13232[[#This Row],[Lev Bet]])</f>
        <v/>
      </c>
      <c r="N318" s="44">
        <f>IF(Table13232[[#This Row],[Lev Ret]]="",Table13232[[#This Row],[Lev Bet]]*-1,M318-L318)</f>
        <v>-100</v>
      </c>
      <c r="O318" s="205">
        <v>100</v>
      </c>
      <c r="P318" s="205" t="str">
        <f>IF(Table13232[[#This Row],[Fin]]&lt;&gt;"1st","",Table13232[[#This Row],[Div]]*Table13232[[#This Row],[Nat and Combo Bet]])</f>
        <v/>
      </c>
      <c r="Q318" s="205">
        <f>IF(Table13232[[#This Row],[Lev Ret]]="",Table13232[[#This Row],[Nat and Combo Bet]]*-1,P318-O318)</f>
        <v>-100</v>
      </c>
      <c r="R318" s="44">
        <f t="shared" si="12"/>
        <v>1</v>
      </c>
      <c r="S318" s="44">
        <f>IF(AND(R317=2,R318=1),"",IF(R318=2,(O318+O319)/2,IF(Table13232[[#This Row],[Dual Listing]]=1,Table13232[[#This Row],[Nat and Combo Bet]],11)))</f>
        <v>100</v>
      </c>
      <c r="T318" s="44" t="str">
        <f t="shared" si="13"/>
        <v/>
      </c>
      <c r="U318" s="44">
        <f t="shared" si="14"/>
        <v>-100</v>
      </c>
      <c r="V318" s="44" t="str">
        <f>IF(Table13232[[#This Row],[Date]]&lt;$V$4,"","Live")</f>
        <v/>
      </c>
      <c r="W318" s="44" t="str">
        <f>TEXT(Table13232[[#This Row],[Date]],"DDD")</f>
        <v>Sat</v>
      </c>
      <c r="X318" s="44" t="str">
        <f>PROPER(TRIM(Table13232[[#This Row],[Horse]]))</f>
        <v>Sayedaty Sadaty</v>
      </c>
      <c r="Y318" s="164">
        <f>Table13232[[#This Row],[Time]]</f>
        <v>0.64236111111111116</v>
      </c>
      <c r="Z318" s="164" t="str">
        <f>LEFT(Table13232[[#This Row],[Track]],3)</f>
        <v>San</v>
      </c>
      <c r="AA318" s="164" t="str">
        <f>Table13232[[#This Row],[Algo]]&amp;" "&amp;Table13232[[#This Row],[Nat and Combo Bet]]</f>
        <v>E-C  100</v>
      </c>
      <c r="AB318" s="170">
        <f>Table13232[[#This Row],[AM Odds]]</f>
        <v>0</v>
      </c>
      <c r="AC318" s="165">
        <f>Table13232[[#This Row],[Race]]</f>
        <v>7</v>
      </c>
      <c r="AD318" s="165">
        <f>Table13232[[#This Row],[TAB]]</f>
        <v>10</v>
      </c>
      <c r="AE318" s="166" t="str">
        <f>Table13232[[#This Row],[Horse]]</f>
        <v>Sayedaty Sadaty</v>
      </c>
      <c r="AF318" s="169">
        <f>IF(Table13232[[#This Row],[Dual Listing]]&lt;&gt;1,"",Table13232[[#This Row],[Nat and Combo Bet]])</f>
        <v>100</v>
      </c>
    </row>
    <row r="319" spans="1:32" x14ac:dyDescent="0.25">
      <c r="A319" s="42">
        <v>45822</v>
      </c>
      <c r="B319" s="43">
        <v>0.6875</v>
      </c>
      <c r="C319" s="43" t="s">
        <v>12</v>
      </c>
      <c r="D319" s="46"/>
      <c r="E319" s="44">
        <v>9</v>
      </c>
      <c r="F319" s="44">
        <v>1</v>
      </c>
      <c r="G319" s="45" t="s">
        <v>177</v>
      </c>
      <c r="H319" s="45" t="s">
        <v>22</v>
      </c>
      <c r="I319" s="46"/>
      <c r="J319" s="206" t="s">
        <v>664</v>
      </c>
      <c r="K319" s="44" t="str">
        <f>VLOOKUP(Table13232[[#This Row],[Track]],$C$915:$E$968,2,FALSE)</f>
        <v>Qld</v>
      </c>
      <c r="L319" s="48">
        <v>100</v>
      </c>
      <c r="M319" s="44" t="str">
        <f>IF(Table13232[[#This Row],[Fin]]&lt;&gt;"1st","",Table13232[[#This Row],[Div]]*Table13232[[#This Row],[Lev Bet]])</f>
        <v/>
      </c>
      <c r="N319" s="44">
        <f>IF(Table13232[[#This Row],[Lev Ret]]="",Table13232[[#This Row],[Lev Bet]]*-1,M319-L319)</f>
        <v>-100</v>
      </c>
      <c r="O319" s="205">
        <v>100</v>
      </c>
      <c r="P319" s="205" t="str">
        <f>IF(Table13232[[#This Row],[Fin]]&lt;&gt;"1st","",Table13232[[#This Row],[Div]]*Table13232[[#This Row],[Nat and Combo Bet]])</f>
        <v/>
      </c>
      <c r="Q319" s="205">
        <f>IF(Table13232[[#This Row],[Lev Ret]]="",Table13232[[#This Row],[Nat and Combo Bet]]*-1,P319-O319)</f>
        <v>-100</v>
      </c>
      <c r="R319" s="44">
        <f t="shared" si="12"/>
        <v>1</v>
      </c>
      <c r="S319" s="44">
        <f>IF(AND(R318=2,R319=1),"",IF(R319=2,(O319+O320)/2,IF(Table13232[[#This Row],[Dual Listing]]=1,Table13232[[#This Row],[Nat and Combo Bet]],11)))</f>
        <v>100</v>
      </c>
      <c r="T319" s="44" t="str">
        <f t="shared" si="13"/>
        <v/>
      </c>
      <c r="U319" s="44">
        <f t="shared" si="14"/>
        <v>-100</v>
      </c>
      <c r="V319" s="44" t="str">
        <f>IF(Table13232[[#This Row],[Date]]&lt;$V$4,"","Live")</f>
        <v/>
      </c>
      <c r="W319" s="44" t="str">
        <f>TEXT(Table13232[[#This Row],[Date]],"DDD")</f>
        <v>Sat</v>
      </c>
      <c r="X319" s="44" t="str">
        <f>PROPER(TRIM(Table13232[[#This Row],[Horse]]))</f>
        <v>Fawkner Park</v>
      </c>
      <c r="Y319" s="164">
        <f>Table13232[[#This Row],[Time]]</f>
        <v>0.6875</v>
      </c>
      <c r="Z319" s="164" t="str">
        <f>LEFT(Table13232[[#This Row],[Track]],3)</f>
        <v>Eag</v>
      </c>
      <c r="AA319" s="164" t="str">
        <f>Table13232[[#This Row],[Algo]]&amp;" "&amp;Table13232[[#This Row],[Nat and Combo Bet]]</f>
        <v>Nat 100</v>
      </c>
      <c r="AB319" s="170">
        <f>Table13232[[#This Row],[AM Odds]]</f>
        <v>0</v>
      </c>
      <c r="AC319" s="165">
        <f>Table13232[[#This Row],[Race]]</f>
        <v>9</v>
      </c>
      <c r="AD319" s="165">
        <f>Table13232[[#This Row],[TAB]]</f>
        <v>1</v>
      </c>
      <c r="AE319" s="166" t="str">
        <f>Table13232[[#This Row],[Horse]]</f>
        <v>Fawkner Park</v>
      </c>
      <c r="AF319" s="169">
        <f>IF(Table13232[[#This Row],[Dual Listing]]&lt;&gt;1,"",Table13232[[#This Row],[Nat and Combo Bet]])</f>
        <v>100</v>
      </c>
    </row>
    <row r="320" spans="1:32" x14ac:dyDescent="0.25">
      <c r="A320" s="106">
        <v>45822</v>
      </c>
      <c r="B320" s="43">
        <v>0.69097222222222221</v>
      </c>
      <c r="C320" s="107" t="s">
        <v>15</v>
      </c>
      <c r="D320" s="46"/>
      <c r="E320" s="108">
        <v>9</v>
      </c>
      <c r="F320" s="108">
        <v>15</v>
      </c>
      <c r="G320" s="109" t="s">
        <v>48</v>
      </c>
      <c r="H320" s="109"/>
      <c r="I320" s="110"/>
      <c r="J320" s="206" t="s">
        <v>665</v>
      </c>
      <c r="K320" s="44" t="str">
        <f>VLOOKUP(Table13232[[#This Row],[Track]],$C$915:$E$968,2,FALSE)</f>
        <v>Vic</v>
      </c>
      <c r="L320" s="52">
        <v>100</v>
      </c>
      <c r="M320" s="51" t="str">
        <f>IF(Table13232[[#This Row],[Fin]]&lt;&gt;"1st","",Table13232[[#This Row],[Div]]*Table13232[[#This Row],[Lev Bet]])</f>
        <v/>
      </c>
      <c r="N320" s="51">
        <f>IF(Table13232[[#This Row],[Lev Ret]]="",Table13232[[#This Row],[Lev Bet]]*-1,M320-L320)</f>
        <v>-100</v>
      </c>
      <c r="O320" s="205">
        <v>100</v>
      </c>
      <c r="P320" s="205" t="str">
        <f>IF(Table13232[[#This Row],[Fin]]&lt;&gt;"1st","",Table13232[[#This Row],[Div]]*Table13232[[#This Row],[Nat and Combo Bet]])</f>
        <v/>
      </c>
      <c r="Q320" s="205">
        <f>IF(Table13232[[#This Row],[Lev Ret]]="",Table13232[[#This Row],[Nat and Combo Bet]]*-1,P320-O320)</f>
        <v>-100</v>
      </c>
      <c r="R320" s="44">
        <f t="shared" si="12"/>
        <v>2</v>
      </c>
      <c r="S320" s="44">
        <f>IF(AND(R319=2,R320=1),"",IF(R320=2,(O320+O321)/2,IF(Table13232[[#This Row],[Dual Listing]]=1,Table13232[[#This Row],[Nat and Combo Bet]],11)))</f>
        <v>100</v>
      </c>
      <c r="T320" s="44" t="str">
        <f t="shared" si="13"/>
        <v/>
      </c>
      <c r="U320" s="44">
        <f t="shared" si="14"/>
        <v>-100</v>
      </c>
      <c r="V320" s="44" t="str">
        <f>IF(Table13232[[#This Row],[Date]]&lt;$V$4,"","Live")</f>
        <v/>
      </c>
      <c r="W320" s="44" t="str">
        <f>TEXT(Table13232[[#This Row],[Date]],"DDD")</f>
        <v>Sat</v>
      </c>
      <c r="X320" s="44" t="str">
        <f>PROPER(TRIM(Table13232[[#This Row],[Horse]]))</f>
        <v>The Open</v>
      </c>
      <c r="Y320" s="167">
        <f>Table13232[[#This Row],[Time]]</f>
        <v>0.69097222222222221</v>
      </c>
      <c r="Z320" s="164" t="str">
        <f>LEFT(Table13232[[#This Row],[Track]],3)</f>
        <v>San</v>
      </c>
      <c r="AA320" s="164" t="str">
        <f>Table13232[[#This Row],[Algo]]&amp;" "&amp;Table13232[[#This Row],[Nat and Combo Bet]]</f>
        <v>E-C  100</v>
      </c>
      <c r="AB320" s="170">
        <f>Table13232[[#This Row],[AM Odds]]</f>
        <v>0</v>
      </c>
      <c r="AC320" s="165">
        <f>Table13232[[#This Row],[Race]]</f>
        <v>9</v>
      </c>
      <c r="AD320" s="165">
        <f>Table13232[[#This Row],[TAB]]</f>
        <v>15</v>
      </c>
      <c r="AE320" s="166" t="str">
        <f>Table13232[[#This Row],[Horse]]</f>
        <v>The Open</v>
      </c>
      <c r="AF320" s="169" t="str">
        <f>IF(Table13232[[#This Row],[Dual Listing]]&lt;&gt;1,"",Table13232[[#This Row],[Nat and Combo Bet]])</f>
        <v/>
      </c>
    </row>
    <row r="321" spans="1:32" x14ac:dyDescent="0.25">
      <c r="A321" s="106">
        <v>45822</v>
      </c>
      <c r="B321" s="43">
        <v>0.69097222222222221</v>
      </c>
      <c r="C321" s="107" t="s">
        <v>15</v>
      </c>
      <c r="D321" s="46"/>
      <c r="E321" s="108">
        <v>9</v>
      </c>
      <c r="F321" s="108">
        <v>15</v>
      </c>
      <c r="G321" s="109" t="s">
        <v>48</v>
      </c>
      <c r="H321" s="109"/>
      <c r="I321" s="110"/>
      <c r="J321" s="206" t="s">
        <v>664</v>
      </c>
      <c r="K321" s="44" t="str">
        <f>VLOOKUP(Table13232[[#This Row],[Track]],$C$915:$E$968,2,FALSE)</f>
        <v>Vic</v>
      </c>
      <c r="L321" s="52">
        <v>100</v>
      </c>
      <c r="M321" s="51" t="str">
        <f>IF(Table13232[[#This Row],[Fin]]&lt;&gt;"1st","",Table13232[[#This Row],[Div]]*Table13232[[#This Row],[Lev Bet]])</f>
        <v/>
      </c>
      <c r="N321" s="51">
        <f>IF(Table13232[[#This Row],[Lev Ret]]="",Table13232[[#This Row],[Lev Bet]]*-1,M321-L321)</f>
        <v>-100</v>
      </c>
      <c r="O321" s="205">
        <v>100</v>
      </c>
      <c r="P321" s="205" t="str">
        <f>IF(Table13232[[#This Row],[Fin]]&lt;&gt;"1st","",Table13232[[#This Row],[Div]]*Table13232[[#This Row],[Nat and Combo Bet]])</f>
        <v/>
      </c>
      <c r="Q321" s="205">
        <f>IF(Table13232[[#This Row],[Lev Ret]]="",Table13232[[#This Row],[Nat and Combo Bet]]*-1,P321-O321)</f>
        <v>-100</v>
      </c>
      <c r="R321" s="44">
        <f t="shared" si="12"/>
        <v>1</v>
      </c>
      <c r="S321" s="44" t="str">
        <f>IF(AND(R320=2,R321=1),"",IF(R321=2,(O321+O322)/2,IF(Table13232[[#This Row],[Dual Listing]]=1,Table13232[[#This Row],[Nat and Combo Bet]],11)))</f>
        <v/>
      </c>
      <c r="T321" s="44" t="str">
        <f t="shared" si="13"/>
        <v/>
      </c>
      <c r="U321" s="44" t="str">
        <f t="shared" si="14"/>
        <v/>
      </c>
      <c r="V321" s="44" t="str">
        <f>IF(Table13232[[#This Row],[Date]]&lt;$V$4,"","Live")</f>
        <v/>
      </c>
      <c r="W321" s="44" t="str">
        <f>TEXT(Table13232[[#This Row],[Date]],"DDD")</f>
        <v>Sat</v>
      </c>
      <c r="X321" s="44" t="str">
        <f>PROPER(TRIM(Table13232[[#This Row],[Horse]]))</f>
        <v>The Open</v>
      </c>
      <c r="Y321" s="167">
        <f>Table13232[[#This Row],[Time]]</f>
        <v>0.69097222222222221</v>
      </c>
      <c r="Z321" s="164" t="str">
        <f>LEFT(Table13232[[#This Row],[Track]],3)</f>
        <v>San</v>
      </c>
      <c r="AA321" s="164" t="str">
        <f>Table13232[[#This Row],[Algo]]&amp;" "&amp;Table13232[[#This Row],[Nat and Combo Bet]]</f>
        <v>Nat 100</v>
      </c>
      <c r="AB321" s="170">
        <f>Table13232[[#This Row],[AM Odds]]</f>
        <v>0</v>
      </c>
      <c r="AC321" s="165">
        <f>Table13232[[#This Row],[Race]]</f>
        <v>9</v>
      </c>
      <c r="AD321" s="165">
        <f>Table13232[[#This Row],[TAB]]</f>
        <v>15</v>
      </c>
      <c r="AE321" s="166" t="str">
        <f>Table13232[[#This Row],[Horse]]</f>
        <v>The Open</v>
      </c>
      <c r="AF321" s="169">
        <f>IF(Table13232[[#This Row],[Dual Listing]]&lt;&gt;1,"",Table13232[[#This Row],[Nat and Combo Bet]])</f>
        <v>100</v>
      </c>
    </row>
    <row r="322" spans="1:32" x14ac:dyDescent="0.25">
      <c r="A322" s="42">
        <v>45829</v>
      </c>
      <c r="B322" s="43">
        <v>0.50694444444444442</v>
      </c>
      <c r="C322" s="43" t="s">
        <v>13</v>
      </c>
      <c r="D322" s="46"/>
      <c r="E322" s="44">
        <v>3</v>
      </c>
      <c r="F322" s="44">
        <v>13</v>
      </c>
      <c r="G322" s="45" t="s">
        <v>178</v>
      </c>
      <c r="H322" s="45"/>
      <c r="I322" s="46"/>
      <c r="J322" s="206" t="s">
        <v>664</v>
      </c>
      <c r="K322" s="44" t="str">
        <f>VLOOKUP(Table13232[[#This Row],[Track]],$C$915:$E$968,2,FALSE)</f>
        <v>NSW</v>
      </c>
      <c r="L322" s="48">
        <v>100</v>
      </c>
      <c r="M322" s="44" t="str">
        <f>IF(Table13232[[#This Row],[Fin]]&lt;&gt;"1st","",Table13232[[#This Row],[Div]]*Table13232[[#This Row],[Lev Bet]])</f>
        <v/>
      </c>
      <c r="N322" s="44">
        <f>IF(Table13232[[#This Row],[Lev Ret]]="",Table13232[[#This Row],[Lev Bet]]*-1,M322-L322)</f>
        <v>-100</v>
      </c>
      <c r="O322" s="205">
        <v>150</v>
      </c>
      <c r="P322" s="205" t="str">
        <f>IF(Table13232[[#This Row],[Fin]]&lt;&gt;"1st","",Table13232[[#This Row],[Div]]*Table13232[[#This Row],[Nat and Combo Bet]])</f>
        <v/>
      </c>
      <c r="Q322" s="205">
        <f>IF(Table13232[[#This Row],[Lev Ret]]="",Table13232[[#This Row],[Nat and Combo Bet]]*-1,P322-O322)</f>
        <v>-150</v>
      </c>
      <c r="R322" s="44">
        <f t="shared" si="12"/>
        <v>1</v>
      </c>
      <c r="S322" s="44">
        <f>IF(AND(R321=2,R322=1),"",IF(R322=2,(O322+O323)/2,IF(Table13232[[#This Row],[Dual Listing]]=1,Table13232[[#This Row],[Nat and Combo Bet]],11)))</f>
        <v>150</v>
      </c>
      <c r="T322" s="44" t="str">
        <f t="shared" si="13"/>
        <v/>
      </c>
      <c r="U322" s="44">
        <f t="shared" si="14"/>
        <v>-150</v>
      </c>
      <c r="V322" s="44" t="str">
        <f>IF(Table13232[[#This Row],[Date]]&lt;$V$4,"","Live")</f>
        <v/>
      </c>
      <c r="W322" s="44" t="str">
        <f>TEXT(Table13232[[#This Row],[Date]],"DDD")</f>
        <v>Sat</v>
      </c>
      <c r="X322" s="44" t="str">
        <f>PROPER(TRIM(Table13232[[#This Row],[Horse]]))</f>
        <v>Magical Moments</v>
      </c>
      <c r="Y322" s="164">
        <f>Table13232[[#This Row],[Time]]</f>
        <v>0.50694444444444442</v>
      </c>
      <c r="Z322" s="164" t="str">
        <f>LEFT(Table13232[[#This Row],[Track]],3)</f>
        <v>Ran</v>
      </c>
      <c r="AA322" s="164" t="str">
        <f>Table13232[[#This Row],[Algo]]&amp;" "&amp;Table13232[[#This Row],[Nat and Combo Bet]]</f>
        <v>Nat 150</v>
      </c>
      <c r="AB322" s="170">
        <f>Table13232[[#This Row],[AM Odds]]</f>
        <v>0</v>
      </c>
      <c r="AC322" s="165">
        <f>Table13232[[#This Row],[Race]]</f>
        <v>3</v>
      </c>
      <c r="AD322" s="165">
        <f>Table13232[[#This Row],[TAB]]</f>
        <v>13</v>
      </c>
      <c r="AE322" s="166" t="str">
        <f>Table13232[[#This Row],[Horse]]</f>
        <v>Magical Moments</v>
      </c>
      <c r="AF322" s="169">
        <f>IF(Table13232[[#This Row],[Dual Listing]]&lt;&gt;1,"",Table13232[[#This Row],[Nat and Combo Bet]])</f>
        <v>150</v>
      </c>
    </row>
    <row r="323" spans="1:32" x14ac:dyDescent="0.25">
      <c r="A323" s="42">
        <v>45829</v>
      </c>
      <c r="B323" s="43">
        <v>0.51249999999999996</v>
      </c>
      <c r="C323" s="43" t="s">
        <v>494</v>
      </c>
      <c r="D323" s="46"/>
      <c r="E323" s="44">
        <v>2</v>
      </c>
      <c r="F323" s="44">
        <v>9</v>
      </c>
      <c r="G323" s="45" t="s">
        <v>495</v>
      </c>
      <c r="H323" s="45" t="s">
        <v>21</v>
      </c>
      <c r="I323" s="46">
        <v>3</v>
      </c>
      <c r="J323" s="206" t="s">
        <v>664</v>
      </c>
      <c r="K323" s="44" t="str">
        <f>VLOOKUP(Table13232[[#This Row],[Track]],$C$915:$E$968,2,FALSE)</f>
        <v>Qld</v>
      </c>
      <c r="L323" s="48">
        <v>100</v>
      </c>
      <c r="M323" s="44">
        <f>IF(Table13232[[#This Row],[Fin]]&lt;&gt;"1st","",Table13232[[#This Row],[Div]]*Table13232[[#This Row],[Lev Bet]])</f>
        <v>300</v>
      </c>
      <c r="N323" s="44">
        <f>IF(Table13232[[#This Row],[Lev Ret]]="",Table13232[[#This Row],[Lev Bet]]*-1,M323-L323)</f>
        <v>200</v>
      </c>
      <c r="O323" s="205">
        <v>100</v>
      </c>
      <c r="P323" s="205">
        <f>IF(Table13232[[#This Row],[Fin]]&lt;&gt;"1st","",Table13232[[#This Row],[Div]]*Table13232[[#This Row],[Nat and Combo Bet]])</f>
        <v>300</v>
      </c>
      <c r="Q323" s="205">
        <f>IF(Table13232[[#This Row],[Lev Ret]]="",Table13232[[#This Row],[Nat and Combo Bet]]*-1,P323-O323)</f>
        <v>200</v>
      </c>
      <c r="R323" s="44">
        <f t="shared" si="12"/>
        <v>1</v>
      </c>
      <c r="S323" s="44">
        <f>IF(AND(R322=2,R323=1),"",IF(R323=2,(O323+O324)/2,IF(Table13232[[#This Row],[Dual Listing]]=1,Table13232[[#This Row],[Nat and Combo Bet]],11)))</f>
        <v>100</v>
      </c>
      <c r="T323" s="44">
        <f t="shared" si="13"/>
        <v>300</v>
      </c>
      <c r="U323" s="44">
        <f t="shared" si="14"/>
        <v>200</v>
      </c>
      <c r="V323" s="44" t="str">
        <f>IF(Table13232[[#This Row],[Date]]&lt;$V$4,"","Live")</f>
        <v/>
      </c>
      <c r="W323" s="44" t="str">
        <f>TEXT(Table13232[[#This Row],[Date]],"DDD")</f>
        <v>Sat</v>
      </c>
      <c r="X323" s="44" t="str">
        <f>PROPER(TRIM(Table13232[[#This Row],[Horse]]))</f>
        <v>Boys Night Out</v>
      </c>
      <c r="Y323" s="164">
        <f>Table13232[[#This Row],[Time]]</f>
        <v>0.51249999999999996</v>
      </c>
      <c r="Z323" s="164" t="str">
        <f>LEFT(Table13232[[#This Row],[Track]],3)</f>
        <v>Ips</v>
      </c>
      <c r="AA323" s="164" t="str">
        <f>Table13232[[#This Row],[Algo]]&amp;" "&amp;Table13232[[#This Row],[Nat and Combo Bet]]</f>
        <v>Nat 100</v>
      </c>
      <c r="AB323" s="170">
        <f>Table13232[[#This Row],[AM Odds]]</f>
        <v>0</v>
      </c>
      <c r="AC323" s="165">
        <f>Table13232[[#This Row],[Race]]</f>
        <v>2</v>
      </c>
      <c r="AD323" s="165">
        <f>Table13232[[#This Row],[TAB]]</f>
        <v>9</v>
      </c>
      <c r="AE323" s="166" t="str">
        <f>Table13232[[#This Row],[Horse]]</f>
        <v>Boys Night Out</v>
      </c>
      <c r="AF323" s="169">
        <f>IF(Table13232[[#This Row],[Dual Listing]]&lt;&gt;1,"",Table13232[[#This Row],[Nat and Combo Bet]])</f>
        <v>100</v>
      </c>
    </row>
    <row r="324" spans="1:32" x14ac:dyDescent="0.25">
      <c r="A324" s="106">
        <v>45829</v>
      </c>
      <c r="B324" s="43">
        <v>0.54166666666666663</v>
      </c>
      <c r="C324" s="107" t="s">
        <v>10</v>
      </c>
      <c r="D324" s="46"/>
      <c r="E324" s="108">
        <v>3</v>
      </c>
      <c r="F324" s="108">
        <v>5</v>
      </c>
      <c r="G324" s="109" t="s">
        <v>80</v>
      </c>
      <c r="H324" s="109" t="s">
        <v>23</v>
      </c>
      <c r="I324" s="110"/>
      <c r="J324" s="206" t="s">
        <v>664</v>
      </c>
      <c r="K324" s="44" t="str">
        <f>VLOOKUP(Table13232[[#This Row],[Track]],$C$915:$E$968,2,FALSE)</f>
        <v>Vic</v>
      </c>
      <c r="L324" s="52">
        <v>100</v>
      </c>
      <c r="M324" s="51" t="str">
        <f>IF(Table13232[[#This Row],[Fin]]&lt;&gt;"1st","",Table13232[[#This Row],[Div]]*Table13232[[#This Row],[Lev Bet]])</f>
        <v/>
      </c>
      <c r="N324" s="51">
        <f>IF(Table13232[[#This Row],[Lev Ret]]="",Table13232[[#This Row],[Lev Bet]]*-1,M324-L324)</f>
        <v>-100</v>
      </c>
      <c r="O324" s="205">
        <v>100</v>
      </c>
      <c r="P324" s="205" t="str">
        <f>IF(Table13232[[#This Row],[Fin]]&lt;&gt;"1st","",Table13232[[#This Row],[Div]]*Table13232[[#This Row],[Nat and Combo Bet]])</f>
        <v/>
      </c>
      <c r="Q324" s="205">
        <f>IF(Table13232[[#This Row],[Lev Ret]]="",Table13232[[#This Row],[Nat and Combo Bet]]*-1,P324-O324)</f>
        <v>-100</v>
      </c>
      <c r="R324" s="44">
        <f t="shared" si="12"/>
        <v>2</v>
      </c>
      <c r="S324" s="44">
        <f>IF(AND(R323=2,R324=1),"",IF(R324=2,(O324+O325)/2,IF(Table13232[[#This Row],[Dual Listing]]=1,Table13232[[#This Row],[Nat and Combo Bet]],11)))</f>
        <v>125</v>
      </c>
      <c r="T324" s="44" t="str">
        <f t="shared" si="13"/>
        <v/>
      </c>
      <c r="U324" s="44">
        <f t="shared" si="14"/>
        <v>-125</v>
      </c>
      <c r="V324" s="44" t="str">
        <f>IF(Table13232[[#This Row],[Date]]&lt;$V$4,"","Live")</f>
        <v/>
      </c>
      <c r="W324" s="44" t="str">
        <f>TEXT(Table13232[[#This Row],[Date]],"DDD")</f>
        <v>Sat</v>
      </c>
      <c r="X324" s="44" t="str">
        <f>PROPER(TRIM(Table13232[[#This Row],[Horse]]))</f>
        <v>Cleo Cat</v>
      </c>
      <c r="Y324" s="167">
        <f>Table13232[[#This Row],[Time]]</f>
        <v>0.54166666666666663</v>
      </c>
      <c r="Z324" s="164" t="str">
        <f>LEFT(Table13232[[#This Row],[Track]],3)</f>
        <v>Fle</v>
      </c>
      <c r="AA324" s="164" t="str">
        <f>Table13232[[#This Row],[Algo]]&amp;" "&amp;Table13232[[#This Row],[Nat and Combo Bet]]</f>
        <v>Nat 100</v>
      </c>
      <c r="AB324" s="170">
        <f>Table13232[[#This Row],[AM Odds]]</f>
        <v>0</v>
      </c>
      <c r="AC324" s="165">
        <f>Table13232[[#This Row],[Race]]</f>
        <v>3</v>
      </c>
      <c r="AD324" s="165">
        <f>Table13232[[#This Row],[TAB]]</f>
        <v>5</v>
      </c>
      <c r="AE324" s="166" t="str">
        <f>Table13232[[#This Row],[Horse]]</f>
        <v>Cleo Cat</v>
      </c>
      <c r="AF324" s="169" t="str">
        <f>IF(Table13232[[#This Row],[Dual Listing]]&lt;&gt;1,"",Table13232[[#This Row],[Nat and Combo Bet]])</f>
        <v/>
      </c>
    </row>
    <row r="325" spans="1:32" x14ac:dyDescent="0.25">
      <c r="A325" s="106">
        <v>45829</v>
      </c>
      <c r="B325" s="43">
        <v>0.54166666666666663</v>
      </c>
      <c r="C325" s="107" t="s">
        <v>10</v>
      </c>
      <c r="D325" s="46"/>
      <c r="E325" s="108">
        <v>3</v>
      </c>
      <c r="F325" s="108">
        <v>5</v>
      </c>
      <c r="G325" s="109" t="s">
        <v>80</v>
      </c>
      <c r="H325" s="109" t="s">
        <v>23</v>
      </c>
      <c r="I325" s="110"/>
      <c r="J325" s="206" t="s">
        <v>665</v>
      </c>
      <c r="K325" s="44" t="str">
        <f>VLOOKUP(Table13232[[#This Row],[Track]],$C$915:$E$968,2,FALSE)</f>
        <v>Vic</v>
      </c>
      <c r="L325" s="52">
        <v>100</v>
      </c>
      <c r="M325" s="51" t="str">
        <f>IF(Table13232[[#This Row],[Fin]]&lt;&gt;"1st","",Table13232[[#This Row],[Div]]*Table13232[[#This Row],[Lev Bet]])</f>
        <v/>
      </c>
      <c r="N325" s="51">
        <f>IF(Table13232[[#This Row],[Lev Ret]]="",Table13232[[#This Row],[Lev Bet]]*-1,M325-L325)</f>
        <v>-100</v>
      </c>
      <c r="O325" s="205">
        <v>150</v>
      </c>
      <c r="P325" s="205" t="str">
        <f>IF(Table13232[[#This Row],[Fin]]&lt;&gt;"1st","",Table13232[[#This Row],[Div]]*Table13232[[#This Row],[Nat and Combo Bet]])</f>
        <v/>
      </c>
      <c r="Q325" s="205">
        <f>IF(Table13232[[#This Row],[Lev Ret]]="",Table13232[[#This Row],[Nat and Combo Bet]]*-1,P325-O325)</f>
        <v>-150</v>
      </c>
      <c r="R325" s="44">
        <f t="shared" si="12"/>
        <v>1</v>
      </c>
      <c r="S325" s="44" t="str">
        <f>IF(AND(R324=2,R325=1),"",IF(R325=2,(O325+O326)/2,IF(Table13232[[#This Row],[Dual Listing]]=1,Table13232[[#This Row],[Nat and Combo Bet]],11)))</f>
        <v/>
      </c>
      <c r="T325" s="44" t="str">
        <f t="shared" si="13"/>
        <v/>
      </c>
      <c r="U325" s="44" t="str">
        <f t="shared" si="14"/>
        <v/>
      </c>
      <c r="V325" s="44" t="str">
        <f>IF(Table13232[[#This Row],[Date]]&lt;$V$4,"","Live")</f>
        <v/>
      </c>
      <c r="W325" s="44" t="str">
        <f>TEXT(Table13232[[#This Row],[Date]],"DDD")</f>
        <v>Sat</v>
      </c>
      <c r="X325" s="44" t="str">
        <f>PROPER(TRIM(Table13232[[#This Row],[Horse]]))</f>
        <v>Cleo Cat</v>
      </c>
      <c r="Y325" s="167">
        <f>Table13232[[#This Row],[Time]]</f>
        <v>0.54166666666666663</v>
      </c>
      <c r="Z325" s="164" t="str">
        <f>LEFT(Table13232[[#This Row],[Track]],3)</f>
        <v>Fle</v>
      </c>
      <c r="AA325" s="164" t="str">
        <f>Table13232[[#This Row],[Algo]]&amp;" "&amp;Table13232[[#This Row],[Nat and Combo Bet]]</f>
        <v>E-C  150</v>
      </c>
      <c r="AB325" s="170">
        <f>Table13232[[#This Row],[AM Odds]]</f>
        <v>0</v>
      </c>
      <c r="AC325" s="165">
        <f>Table13232[[#This Row],[Race]]</f>
        <v>3</v>
      </c>
      <c r="AD325" s="165">
        <f>Table13232[[#This Row],[TAB]]</f>
        <v>5</v>
      </c>
      <c r="AE325" s="166" t="str">
        <f>Table13232[[#This Row],[Horse]]</f>
        <v>Cleo Cat</v>
      </c>
      <c r="AF325" s="169">
        <f>IF(Table13232[[#This Row],[Dual Listing]]&lt;&gt;1,"",Table13232[[#This Row],[Nat and Combo Bet]])</f>
        <v>150</v>
      </c>
    </row>
    <row r="326" spans="1:32" x14ac:dyDescent="0.25">
      <c r="A326" s="42">
        <v>45829</v>
      </c>
      <c r="B326" s="43">
        <v>0.54166666666666663</v>
      </c>
      <c r="C326" s="43" t="s">
        <v>10</v>
      </c>
      <c r="D326" s="46"/>
      <c r="E326" s="44">
        <v>3</v>
      </c>
      <c r="F326" s="44">
        <v>4</v>
      </c>
      <c r="G326" s="45" t="s">
        <v>191</v>
      </c>
      <c r="H326" s="45" t="s">
        <v>21</v>
      </c>
      <c r="I326" s="46">
        <v>8</v>
      </c>
      <c r="J326" s="206" t="s">
        <v>665</v>
      </c>
      <c r="K326" s="44" t="str">
        <f>VLOOKUP(Table13232[[#This Row],[Track]],$C$915:$E$968,2,FALSE)</f>
        <v>Vic</v>
      </c>
      <c r="L326" s="48">
        <v>100</v>
      </c>
      <c r="M326" s="44">
        <f>IF(Table13232[[#This Row],[Fin]]&lt;&gt;"1st","",Table13232[[#This Row],[Div]]*Table13232[[#This Row],[Lev Bet]])</f>
        <v>800</v>
      </c>
      <c r="N326" s="44">
        <f>IF(Table13232[[#This Row],[Lev Ret]]="",Table13232[[#This Row],[Lev Bet]]*-1,M326-L326)</f>
        <v>700</v>
      </c>
      <c r="O326" s="205">
        <v>100</v>
      </c>
      <c r="P326" s="205">
        <f>IF(Table13232[[#This Row],[Fin]]&lt;&gt;"1st","",Table13232[[#This Row],[Div]]*Table13232[[#This Row],[Nat and Combo Bet]])</f>
        <v>800</v>
      </c>
      <c r="Q326" s="205">
        <f>IF(Table13232[[#This Row],[Lev Ret]]="",Table13232[[#This Row],[Nat and Combo Bet]]*-1,P326-O326)</f>
        <v>700</v>
      </c>
      <c r="R326" s="44">
        <f t="shared" si="12"/>
        <v>1</v>
      </c>
      <c r="S326" s="44">
        <f>IF(AND(R325=2,R326=1),"",IF(R326=2,(O326+O327)/2,IF(Table13232[[#This Row],[Dual Listing]]=1,Table13232[[#This Row],[Nat and Combo Bet]],11)))</f>
        <v>100</v>
      </c>
      <c r="T326" s="44">
        <f t="shared" si="13"/>
        <v>800</v>
      </c>
      <c r="U326" s="44">
        <f t="shared" si="14"/>
        <v>700</v>
      </c>
      <c r="V326" s="44" t="str">
        <f>IF(Table13232[[#This Row],[Date]]&lt;$V$4,"","Live")</f>
        <v/>
      </c>
      <c r="W326" s="44" t="str">
        <f>TEXT(Table13232[[#This Row],[Date]],"DDD")</f>
        <v>Sat</v>
      </c>
      <c r="X326" s="44" t="str">
        <f>PROPER(TRIM(Table13232[[#This Row],[Horse]]))</f>
        <v>Marble Nine</v>
      </c>
      <c r="Y326" s="164">
        <f>Table13232[[#This Row],[Time]]</f>
        <v>0.54166666666666663</v>
      </c>
      <c r="Z326" s="164" t="str">
        <f>LEFT(Table13232[[#This Row],[Track]],3)</f>
        <v>Fle</v>
      </c>
      <c r="AA326" s="164" t="str">
        <f>Table13232[[#This Row],[Algo]]&amp;" "&amp;Table13232[[#This Row],[Nat and Combo Bet]]</f>
        <v>E-C  100</v>
      </c>
      <c r="AB326" s="170">
        <f>Table13232[[#This Row],[AM Odds]]</f>
        <v>0</v>
      </c>
      <c r="AC326" s="165">
        <f>Table13232[[#This Row],[Race]]</f>
        <v>3</v>
      </c>
      <c r="AD326" s="165">
        <f>Table13232[[#This Row],[TAB]]</f>
        <v>4</v>
      </c>
      <c r="AE326" s="166" t="str">
        <f>Table13232[[#This Row],[Horse]]</f>
        <v>Marble Nine</v>
      </c>
      <c r="AF326" s="169">
        <f>IF(Table13232[[#This Row],[Dual Listing]]&lt;&gt;1,"",Table13232[[#This Row],[Nat and Combo Bet]])</f>
        <v>100</v>
      </c>
    </row>
    <row r="327" spans="1:32" x14ac:dyDescent="0.25">
      <c r="A327" s="42">
        <v>45829</v>
      </c>
      <c r="B327" s="43">
        <v>0.56111111111111112</v>
      </c>
      <c r="C327" s="43" t="s">
        <v>494</v>
      </c>
      <c r="D327" s="46"/>
      <c r="E327" s="44">
        <v>4</v>
      </c>
      <c r="F327" s="44">
        <v>5</v>
      </c>
      <c r="G327" s="45" t="s">
        <v>496</v>
      </c>
      <c r="H327" s="45"/>
      <c r="I327" s="46"/>
      <c r="J327" s="206" t="s">
        <v>664</v>
      </c>
      <c r="K327" s="44" t="str">
        <f>VLOOKUP(Table13232[[#This Row],[Track]],$C$915:$E$968,2,FALSE)</f>
        <v>Qld</v>
      </c>
      <c r="L327" s="48">
        <v>100</v>
      </c>
      <c r="M327" s="44" t="str">
        <f>IF(Table13232[[#This Row],[Fin]]&lt;&gt;"1st","",Table13232[[#This Row],[Div]]*Table13232[[#This Row],[Lev Bet]])</f>
        <v/>
      </c>
      <c r="N327" s="44">
        <f>IF(Table13232[[#This Row],[Lev Ret]]="",Table13232[[#This Row],[Lev Bet]]*-1,M327-L327)</f>
        <v>-100</v>
      </c>
      <c r="O327" s="205">
        <v>100</v>
      </c>
      <c r="P327" s="205" t="str">
        <f>IF(Table13232[[#This Row],[Fin]]&lt;&gt;"1st","",Table13232[[#This Row],[Div]]*Table13232[[#This Row],[Nat and Combo Bet]])</f>
        <v/>
      </c>
      <c r="Q327" s="205">
        <f>IF(Table13232[[#This Row],[Lev Ret]]="",Table13232[[#This Row],[Nat and Combo Bet]]*-1,P327-O327)</f>
        <v>-100</v>
      </c>
      <c r="R327" s="44">
        <f t="shared" ref="R327:R390" si="15">IF(AND(A328=A327,G328=G327),2,1)</f>
        <v>1</v>
      </c>
      <c r="S327" s="44">
        <f>IF(AND(R326=2,R327=1),"",IF(R327=2,(O327+O328)/2,IF(Table13232[[#This Row],[Dual Listing]]=1,Table13232[[#This Row],[Nat and Combo Bet]],11)))</f>
        <v>100</v>
      </c>
      <c r="T327" s="44" t="str">
        <f t="shared" ref="T327:T390" si="16">IF(S327="","",IF(P327="","",S327*I327))</f>
        <v/>
      </c>
      <c r="U327" s="44">
        <f t="shared" ref="U327:U390" si="17">IF(S327="","",IF(T327="",S327*-1,T327-S327))</f>
        <v>-100</v>
      </c>
      <c r="V327" s="44" t="str">
        <f>IF(Table13232[[#This Row],[Date]]&lt;$V$4,"","Live")</f>
        <v/>
      </c>
      <c r="W327" s="44" t="str">
        <f>TEXT(Table13232[[#This Row],[Date]],"DDD")</f>
        <v>Sat</v>
      </c>
      <c r="X327" s="44" t="str">
        <f>PROPER(TRIM(Table13232[[#This Row],[Horse]]))</f>
        <v>Taltarni Fields</v>
      </c>
      <c r="Y327" s="164">
        <f>Table13232[[#This Row],[Time]]</f>
        <v>0.56111111111111112</v>
      </c>
      <c r="Z327" s="164" t="str">
        <f>LEFT(Table13232[[#This Row],[Track]],3)</f>
        <v>Ips</v>
      </c>
      <c r="AA327" s="164" t="str">
        <f>Table13232[[#This Row],[Algo]]&amp;" "&amp;Table13232[[#This Row],[Nat and Combo Bet]]</f>
        <v>Nat 100</v>
      </c>
      <c r="AB327" s="170">
        <f>Table13232[[#This Row],[AM Odds]]</f>
        <v>0</v>
      </c>
      <c r="AC327" s="165">
        <f>Table13232[[#This Row],[Race]]</f>
        <v>4</v>
      </c>
      <c r="AD327" s="165">
        <f>Table13232[[#This Row],[TAB]]</f>
        <v>5</v>
      </c>
      <c r="AE327" s="166" t="str">
        <f>Table13232[[#This Row],[Horse]]</f>
        <v>Taltarni Fields</v>
      </c>
      <c r="AF327" s="169">
        <f>IF(Table13232[[#This Row],[Dual Listing]]&lt;&gt;1,"",Table13232[[#This Row],[Nat and Combo Bet]])</f>
        <v>100</v>
      </c>
    </row>
    <row r="328" spans="1:32" x14ac:dyDescent="0.25">
      <c r="A328" s="42">
        <v>45829</v>
      </c>
      <c r="B328" s="43">
        <v>0.5854166666666667</v>
      </c>
      <c r="C328" s="43" t="s">
        <v>494</v>
      </c>
      <c r="D328" s="46"/>
      <c r="E328" s="44">
        <v>5</v>
      </c>
      <c r="F328" s="44">
        <v>12</v>
      </c>
      <c r="G328" s="45" t="s">
        <v>204</v>
      </c>
      <c r="H328" s="45"/>
      <c r="I328" s="46"/>
      <c r="J328" s="206" t="s">
        <v>664</v>
      </c>
      <c r="K328" s="44" t="str">
        <f>VLOOKUP(Table13232[[#This Row],[Track]],$C$915:$E$968,2,FALSE)</f>
        <v>Qld</v>
      </c>
      <c r="L328" s="48">
        <v>100</v>
      </c>
      <c r="M328" s="44" t="str">
        <f>IF(Table13232[[#This Row],[Fin]]&lt;&gt;"1st","",Table13232[[#This Row],[Div]]*Table13232[[#This Row],[Lev Bet]])</f>
        <v/>
      </c>
      <c r="N328" s="44">
        <f>IF(Table13232[[#This Row],[Lev Ret]]="",Table13232[[#This Row],[Lev Bet]]*-1,M328-L328)</f>
        <v>-100</v>
      </c>
      <c r="O328" s="205">
        <v>100</v>
      </c>
      <c r="P328" s="205" t="str">
        <f>IF(Table13232[[#This Row],[Fin]]&lt;&gt;"1st","",Table13232[[#This Row],[Div]]*Table13232[[#This Row],[Nat and Combo Bet]])</f>
        <v/>
      </c>
      <c r="Q328" s="205">
        <f>IF(Table13232[[#This Row],[Lev Ret]]="",Table13232[[#This Row],[Nat and Combo Bet]]*-1,P328-O328)</f>
        <v>-100</v>
      </c>
      <c r="R328" s="44">
        <f t="shared" si="15"/>
        <v>1</v>
      </c>
      <c r="S328" s="44">
        <f>IF(AND(R327=2,R328=1),"",IF(R328=2,(O328+O329)/2,IF(Table13232[[#This Row],[Dual Listing]]=1,Table13232[[#This Row],[Nat and Combo Bet]],11)))</f>
        <v>100</v>
      </c>
      <c r="T328" s="44" t="str">
        <f t="shared" si="16"/>
        <v/>
      </c>
      <c r="U328" s="44">
        <f t="shared" si="17"/>
        <v>-100</v>
      </c>
      <c r="V328" s="44" t="str">
        <f>IF(Table13232[[#This Row],[Date]]&lt;$V$4,"","Live")</f>
        <v/>
      </c>
      <c r="W328" s="44" t="str">
        <f>TEXT(Table13232[[#This Row],[Date]],"DDD")</f>
        <v>Sat</v>
      </c>
      <c r="X328" s="44" t="str">
        <f>PROPER(TRIM(Table13232[[#This Row],[Horse]]))</f>
        <v>Just Flying</v>
      </c>
      <c r="Y328" s="164">
        <f>Table13232[[#This Row],[Time]]</f>
        <v>0.5854166666666667</v>
      </c>
      <c r="Z328" s="164" t="str">
        <f>LEFT(Table13232[[#This Row],[Track]],3)</f>
        <v>Ips</v>
      </c>
      <c r="AA328" s="164" t="str">
        <f>Table13232[[#This Row],[Algo]]&amp;" "&amp;Table13232[[#This Row],[Nat and Combo Bet]]</f>
        <v>Nat 100</v>
      </c>
      <c r="AB328" s="170">
        <f>Table13232[[#This Row],[AM Odds]]</f>
        <v>0</v>
      </c>
      <c r="AC328" s="165">
        <f>Table13232[[#This Row],[Race]]</f>
        <v>5</v>
      </c>
      <c r="AD328" s="165">
        <f>Table13232[[#This Row],[TAB]]</f>
        <v>12</v>
      </c>
      <c r="AE328" s="166" t="str">
        <f>Table13232[[#This Row],[Horse]]</f>
        <v>Just Flying</v>
      </c>
      <c r="AF328" s="169">
        <f>IF(Table13232[[#This Row],[Dual Listing]]&lt;&gt;1,"",Table13232[[#This Row],[Nat and Combo Bet]])</f>
        <v>100</v>
      </c>
    </row>
    <row r="329" spans="1:32" x14ac:dyDescent="0.25">
      <c r="A329" s="42">
        <v>45829</v>
      </c>
      <c r="B329" s="43">
        <v>0.59027777777777779</v>
      </c>
      <c r="C329" s="43" t="s">
        <v>10</v>
      </c>
      <c r="D329" s="46"/>
      <c r="E329" s="44">
        <v>5</v>
      </c>
      <c r="F329" s="44">
        <v>10</v>
      </c>
      <c r="G329" s="45" t="s">
        <v>179</v>
      </c>
      <c r="H329" s="45"/>
      <c r="I329" s="46"/>
      <c r="J329" s="206" t="s">
        <v>664</v>
      </c>
      <c r="K329" s="44" t="str">
        <f>VLOOKUP(Table13232[[#This Row],[Track]],$C$915:$E$968,2,FALSE)</f>
        <v>Vic</v>
      </c>
      <c r="L329" s="48">
        <v>100</v>
      </c>
      <c r="M329" s="44" t="str">
        <f>IF(Table13232[[#This Row],[Fin]]&lt;&gt;"1st","",Table13232[[#This Row],[Div]]*Table13232[[#This Row],[Lev Bet]])</f>
        <v/>
      </c>
      <c r="N329" s="44">
        <f>IF(Table13232[[#This Row],[Lev Ret]]="",Table13232[[#This Row],[Lev Bet]]*-1,M329-L329)</f>
        <v>-100</v>
      </c>
      <c r="O329" s="205">
        <v>100</v>
      </c>
      <c r="P329" s="205" t="str">
        <f>IF(Table13232[[#This Row],[Fin]]&lt;&gt;"1st","",Table13232[[#This Row],[Div]]*Table13232[[#This Row],[Nat and Combo Bet]])</f>
        <v/>
      </c>
      <c r="Q329" s="205">
        <f>IF(Table13232[[#This Row],[Lev Ret]]="",Table13232[[#This Row],[Nat and Combo Bet]]*-1,P329-O329)</f>
        <v>-100</v>
      </c>
      <c r="R329" s="44">
        <f t="shared" si="15"/>
        <v>1</v>
      </c>
      <c r="S329" s="44">
        <f>IF(AND(R328=2,R329=1),"",IF(R329=2,(O329+O330)/2,IF(Table13232[[#This Row],[Dual Listing]]=1,Table13232[[#This Row],[Nat and Combo Bet]],11)))</f>
        <v>100</v>
      </c>
      <c r="T329" s="44" t="str">
        <f t="shared" si="16"/>
        <v/>
      </c>
      <c r="U329" s="44">
        <f t="shared" si="17"/>
        <v>-100</v>
      </c>
      <c r="V329" s="44" t="str">
        <f>IF(Table13232[[#This Row],[Date]]&lt;$V$4,"","Live")</f>
        <v/>
      </c>
      <c r="W329" s="44" t="str">
        <f>TEXT(Table13232[[#This Row],[Date]],"DDD")</f>
        <v>Sat</v>
      </c>
      <c r="X329" s="44" t="str">
        <f>PROPER(TRIM(Table13232[[#This Row],[Horse]]))</f>
        <v>Red Galaxy</v>
      </c>
      <c r="Y329" s="164">
        <f>Table13232[[#This Row],[Time]]</f>
        <v>0.59027777777777779</v>
      </c>
      <c r="Z329" s="164" t="str">
        <f>LEFT(Table13232[[#This Row],[Track]],3)</f>
        <v>Fle</v>
      </c>
      <c r="AA329" s="164" t="str">
        <f>Table13232[[#This Row],[Algo]]&amp;" "&amp;Table13232[[#This Row],[Nat and Combo Bet]]</f>
        <v>Nat 100</v>
      </c>
      <c r="AB329" s="170">
        <f>Table13232[[#This Row],[AM Odds]]</f>
        <v>0</v>
      </c>
      <c r="AC329" s="165">
        <f>Table13232[[#This Row],[Race]]</f>
        <v>5</v>
      </c>
      <c r="AD329" s="165">
        <f>Table13232[[#This Row],[TAB]]</f>
        <v>10</v>
      </c>
      <c r="AE329" s="166" t="str">
        <f>Table13232[[#This Row],[Horse]]</f>
        <v>Red Galaxy</v>
      </c>
      <c r="AF329" s="169">
        <f>IF(Table13232[[#This Row],[Dual Listing]]&lt;&gt;1,"",Table13232[[#This Row],[Nat and Combo Bet]])</f>
        <v>100</v>
      </c>
    </row>
    <row r="330" spans="1:32" x14ac:dyDescent="0.25">
      <c r="A330" s="42">
        <v>45829</v>
      </c>
      <c r="B330" s="43">
        <v>0.61458333333333337</v>
      </c>
      <c r="C330" s="43" t="s">
        <v>10</v>
      </c>
      <c r="D330" s="46"/>
      <c r="E330" s="44">
        <v>6</v>
      </c>
      <c r="F330" s="44">
        <v>5</v>
      </c>
      <c r="G330" s="45" t="s">
        <v>206</v>
      </c>
      <c r="H330" s="45" t="s">
        <v>21</v>
      </c>
      <c r="I330" s="46">
        <v>5</v>
      </c>
      <c r="J330" s="206" t="s">
        <v>665</v>
      </c>
      <c r="K330" s="44" t="str">
        <f>VLOOKUP(Table13232[[#This Row],[Track]],$C$915:$E$968,2,FALSE)</f>
        <v>Vic</v>
      </c>
      <c r="L330" s="48">
        <v>100</v>
      </c>
      <c r="M330" s="44">
        <f>IF(Table13232[[#This Row],[Fin]]&lt;&gt;"1st","",Table13232[[#This Row],[Div]]*Table13232[[#This Row],[Lev Bet]])</f>
        <v>500</v>
      </c>
      <c r="N330" s="44">
        <f>IF(Table13232[[#This Row],[Lev Ret]]="",Table13232[[#This Row],[Lev Bet]]*-1,M330-L330)</f>
        <v>400</v>
      </c>
      <c r="O330" s="205">
        <v>120</v>
      </c>
      <c r="P330" s="205">
        <f>IF(Table13232[[#This Row],[Fin]]&lt;&gt;"1st","",Table13232[[#This Row],[Div]]*Table13232[[#This Row],[Nat and Combo Bet]])</f>
        <v>600</v>
      </c>
      <c r="Q330" s="205">
        <f>IF(Table13232[[#This Row],[Lev Ret]]="",Table13232[[#This Row],[Nat and Combo Bet]]*-1,P330-O330)</f>
        <v>480</v>
      </c>
      <c r="R330" s="44">
        <f t="shared" si="15"/>
        <v>1</v>
      </c>
      <c r="S330" s="44">
        <f>IF(AND(R329=2,R330=1),"",IF(R330=2,(O330+O331)/2,IF(Table13232[[#This Row],[Dual Listing]]=1,Table13232[[#This Row],[Nat and Combo Bet]],11)))</f>
        <v>120</v>
      </c>
      <c r="T330" s="44">
        <f t="shared" si="16"/>
        <v>600</v>
      </c>
      <c r="U330" s="44">
        <f t="shared" si="17"/>
        <v>480</v>
      </c>
      <c r="V330" s="44" t="str">
        <f>IF(Table13232[[#This Row],[Date]]&lt;$V$4,"","Live")</f>
        <v/>
      </c>
      <c r="W330" s="44" t="str">
        <f>TEXT(Table13232[[#This Row],[Date]],"DDD")</f>
        <v>Sat</v>
      </c>
      <c r="X330" s="44" t="str">
        <f>PROPER(TRIM(Table13232[[#This Row],[Horse]]))</f>
        <v>Bold Soul</v>
      </c>
      <c r="Y330" s="164">
        <f>Table13232[[#This Row],[Time]]</f>
        <v>0.61458333333333337</v>
      </c>
      <c r="Z330" s="164" t="str">
        <f>LEFT(Table13232[[#This Row],[Track]],3)</f>
        <v>Fle</v>
      </c>
      <c r="AA330" s="164" t="str">
        <f>Table13232[[#This Row],[Algo]]&amp;" "&amp;Table13232[[#This Row],[Nat and Combo Bet]]</f>
        <v>E-C  120</v>
      </c>
      <c r="AB330" s="170">
        <f>Table13232[[#This Row],[AM Odds]]</f>
        <v>0</v>
      </c>
      <c r="AC330" s="165">
        <f>Table13232[[#This Row],[Race]]</f>
        <v>6</v>
      </c>
      <c r="AD330" s="165">
        <f>Table13232[[#This Row],[TAB]]</f>
        <v>5</v>
      </c>
      <c r="AE330" s="166" t="str">
        <f>Table13232[[#This Row],[Horse]]</f>
        <v>Bold Soul</v>
      </c>
      <c r="AF330" s="169">
        <f>IF(Table13232[[#This Row],[Dual Listing]]&lt;&gt;1,"",Table13232[[#This Row],[Nat and Combo Bet]])</f>
        <v>120</v>
      </c>
    </row>
    <row r="331" spans="1:32" x14ac:dyDescent="0.25">
      <c r="A331" s="42">
        <v>45829</v>
      </c>
      <c r="B331" s="43">
        <v>0.62847222222222221</v>
      </c>
      <c r="C331" s="43" t="s">
        <v>13</v>
      </c>
      <c r="D331" s="46"/>
      <c r="E331" s="44">
        <v>8</v>
      </c>
      <c r="F331" s="44">
        <v>6</v>
      </c>
      <c r="G331" s="45" t="s">
        <v>89</v>
      </c>
      <c r="H331" s="45" t="s">
        <v>23</v>
      </c>
      <c r="I331" s="46"/>
      <c r="J331" s="206" t="s">
        <v>665</v>
      </c>
      <c r="K331" s="44" t="str">
        <f>VLOOKUP(Table13232[[#This Row],[Track]],$C$915:$E$968,2,FALSE)</f>
        <v>NSW</v>
      </c>
      <c r="L331" s="48">
        <v>100</v>
      </c>
      <c r="M331" s="44" t="str">
        <f>IF(Table13232[[#This Row],[Fin]]&lt;&gt;"1st","",Table13232[[#This Row],[Div]]*Table13232[[#This Row],[Lev Bet]])</f>
        <v/>
      </c>
      <c r="N331" s="44">
        <f>IF(Table13232[[#This Row],[Lev Ret]]="",Table13232[[#This Row],[Lev Bet]]*-1,M331-L331)</f>
        <v>-100</v>
      </c>
      <c r="O331" s="205">
        <v>150</v>
      </c>
      <c r="P331" s="205" t="str">
        <f>IF(Table13232[[#This Row],[Fin]]&lt;&gt;"1st","",Table13232[[#This Row],[Div]]*Table13232[[#This Row],[Nat and Combo Bet]])</f>
        <v/>
      </c>
      <c r="Q331" s="205">
        <f>IF(Table13232[[#This Row],[Lev Ret]]="",Table13232[[#This Row],[Nat and Combo Bet]]*-1,P331-O331)</f>
        <v>-150</v>
      </c>
      <c r="R331" s="44">
        <f t="shared" si="15"/>
        <v>1</v>
      </c>
      <c r="S331" s="44">
        <f>IF(AND(R330=2,R331=1),"",IF(R331=2,(O331+O332)/2,IF(Table13232[[#This Row],[Dual Listing]]=1,Table13232[[#This Row],[Nat and Combo Bet]],11)))</f>
        <v>150</v>
      </c>
      <c r="T331" s="44" t="str">
        <f t="shared" si="16"/>
        <v/>
      </c>
      <c r="U331" s="44">
        <f t="shared" si="17"/>
        <v>-150</v>
      </c>
      <c r="V331" s="44" t="str">
        <f>IF(Table13232[[#This Row],[Date]]&lt;$V$4,"","Live")</f>
        <v/>
      </c>
      <c r="W331" s="44" t="str">
        <f>TEXT(Table13232[[#This Row],[Date]],"DDD")</f>
        <v>Sat</v>
      </c>
      <c r="X331" s="44" t="str">
        <f>PROPER(TRIM(Table13232[[#This Row],[Horse]]))</f>
        <v>Oh Diamond Lil</v>
      </c>
      <c r="Y331" s="164">
        <f>Table13232[[#This Row],[Time]]</f>
        <v>0.62847222222222221</v>
      </c>
      <c r="Z331" s="164" t="str">
        <f>LEFT(Table13232[[#This Row],[Track]],3)</f>
        <v>Ran</v>
      </c>
      <c r="AA331" s="164" t="str">
        <f>Table13232[[#This Row],[Algo]]&amp;" "&amp;Table13232[[#This Row],[Nat and Combo Bet]]</f>
        <v>E-C  150</v>
      </c>
      <c r="AB331" s="170">
        <f>Table13232[[#This Row],[AM Odds]]</f>
        <v>0</v>
      </c>
      <c r="AC331" s="165">
        <f>Table13232[[#This Row],[Race]]</f>
        <v>8</v>
      </c>
      <c r="AD331" s="165">
        <f>Table13232[[#This Row],[TAB]]</f>
        <v>6</v>
      </c>
      <c r="AE331" s="166" t="str">
        <f>Table13232[[#This Row],[Horse]]</f>
        <v>Oh Diamond Lil</v>
      </c>
      <c r="AF331" s="169">
        <f>IF(Table13232[[#This Row],[Dual Listing]]&lt;&gt;1,"",Table13232[[#This Row],[Nat and Combo Bet]])</f>
        <v>150</v>
      </c>
    </row>
    <row r="332" spans="1:32" x14ac:dyDescent="0.25">
      <c r="A332" s="106">
        <v>45829</v>
      </c>
      <c r="B332" s="43">
        <v>0.64236111111111116</v>
      </c>
      <c r="C332" s="107" t="s">
        <v>10</v>
      </c>
      <c r="D332" s="46"/>
      <c r="E332" s="108">
        <v>7</v>
      </c>
      <c r="F332" s="108">
        <v>6</v>
      </c>
      <c r="G332" s="109" t="s">
        <v>180</v>
      </c>
      <c r="H332" s="109" t="s">
        <v>21</v>
      </c>
      <c r="I332" s="110">
        <v>1.9</v>
      </c>
      <c r="J332" s="206" t="s">
        <v>665</v>
      </c>
      <c r="K332" s="44" t="str">
        <f>VLOOKUP(Table13232[[#This Row],[Track]],$C$915:$E$968,2,FALSE)</f>
        <v>Vic</v>
      </c>
      <c r="L332" s="52">
        <v>100</v>
      </c>
      <c r="M332" s="51">
        <f>IF(Table13232[[#This Row],[Fin]]&lt;&gt;"1st","",Table13232[[#This Row],[Div]]*Table13232[[#This Row],[Lev Bet]])</f>
        <v>190</v>
      </c>
      <c r="N332" s="51">
        <f>IF(Table13232[[#This Row],[Lev Ret]]="",Table13232[[#This Row],[Lev Bet]]*-1,M332-L332)</f>
        <v>90</v>
      </c>
      <c r="O332" s="205">
        <v>100</v>
      </c>
      <c r="P332" s="205">
        <f>IF(Table13232[[#This Row],[Fin]]&lt;&gt;"1st","",Table13232[[#This Row],[Div]]*Table13232[[#This Row],[Nat and Combo Bet]])</f>
        <v>190</v>
      </c>
      <c r="Q332" s="205">
        <f>IF(Table13232[[#This Row],[Lev Ret]]="",Table13232[[#This Row],[Nat and Combo Bet]]*-1,P332-O332)</f>
        <v>90</v>
      </c>
      <c r="R332" s="44">
        <f t="shared" si="15"/>
        <v>2</v>
      </c>
      <c r="S332" s="44">
        <f>IF(AND(R331=2,R332=1),"",IF(R332=2,(O332+O333)/2,IF(Table13232[[#This Row],[Dual Listing]]=1,Table13232[[#This Row],[Nat and Combo Bet]],11)))</f>
        <v>100</v>
      </c>
      <c r="T332" s="44">
        <f t="shared" si="16"/>
        <v>190</v>
      </c>
      <c r="U332" s="44">
        <f t="shared" si="17"/>
        <v>90</v>
      </c>
      <c r="V332" s="44" t="str">
        <f>IF(Table13232[[#This Row],[Date]]&lt;$V$4,"","Live")</f>
        <v/>
      </c>
      <c r="W332" s="44" t="str">
        <f>TEXT(Table13232[[#This Row],[Date]],"DDD")</f>
        <v>Sat</v>
      </c>
      <c r="X332" s="44" t="str">
        <f>PROPER(TRIM(Table13232[[#This Row],[Horse]]))</f>
        <v>Splash Back</v>
      </c>
      <c r="Y332" s="167">
        <f>Table13232[[#This Row],[Time]]</f>
        <v>0.64236111111111116</v>
      </c>
      <c r="Z332" s="164" t="str">
        <f>LEFT(Table13232[[#This Row],[Track]],3)</f>
        <v>Fle</v>
      </c>
      <c r="AA332" s="164" t="str">
        <f>Table13232[[#This Row],[Algo]]&amp;" "&amp;Table13232[[#This Row],[Nat and Combo Bet]]</f>
        <v>E-C  100</v>
      </c>
      <c r="AB332" s="170">
        <f>Table13232[[#This Row],[AM Odds]]</f>
        <v>0</v>
      </c>
      <c r="AC332" s="165">
        <f>Table13232[[#This Row],[Race]]</f>
        <v>7</v>
      </c>
      <c r="AD332" s="165">
        <f>Table13232[[#This Row],[TAB]]</f>
        <v>6</v>
      </c>
      <c r="AE332" s="166" t="str">
        <f>Table13232[[#This Row],[Horse]]</f>
        <v>Splash Back</v>
      </c>
      <c r="AF332" s="169" t="str">
        <f>IF(Table13232[[#This Row],[Dual Listing]]&lt;&gt;1,"",Table13232[[#This Row],[Nat and Combo Bet]])</f>
        <v/>
      </c>
    </row>
    <row r="333" spans="1:32" x14ac:dyDescent="0.25">
      <c r="A333" s="106">
        <v>45829</v>
      </c>
      <c r="B333" s="43">
        <v>0.64236111111111116</v>
      </c>
      <c r="C333" s="107" t="s">
        <v>10</v>
      </c>
      <c r="D333" s="46"/>
      <c r="E333" s="108">
        <v>7</v>
      </c>
      <c r="F333" s="108">
        <v>6</v>
      </c>
      <c r="G333" s="109" t="s">
        <v>180</v>
      </c>
      <c r="H333" s="109" t="s">
        <v>21</v>
      </c>
      <c r="I333" s="110">
        <v>1.9</v>
      </c>
      <c r="J333" s="206" t="s">
        <v>664</v>
      </c>
      <c r="K333" s="44" t="str">
        <f>VLOOKUP(Table13232[[#This Row],[Track]],$C$915:$E$968,2,FALSE)</f>
        <v>Vic</v>
      </c>
      <c r="L333" s="52">
        <v>100</v>
      </c>
      <c r="M333" s="51">
        <f>IF(Table13232[[#This Row],[Fin]]&lt;&gt;"1st","",Table13232[[#This Row],[Div]]*Table13232[[#This Row],[Lev Bet]])</f>
        <v>190</v>
      </c>
      <c r="N333" s="51">
        <f>IF(Table13232[[#This Row],[Lev Ret]]="",Table13232[[#This Row],[Lev Bet]]*-1,M333-L333)</f>
        <v>90</v>
      </c>
      <c r="O333" s="205">
        <v>100</v>
      </c>
      <c r="P333" s="205">
        <f>IF(Table13232[[#This Row],[Fin]]&lt;&gt;"1st","",Table13232[[#This Row],[Div]]*Table13232[[#This Row],[Nat and Combo Bet]])</f>
        <v>190</v>
      </c>
      <c r="Q333" s="205">
        <f>IF(Table13232[[#This Row],[Lev Ret]]="",Table13232[[#This Row],[Nat and Combo Bet]]*-1,P333-O333)</f>
        <v>90</v>
      </c>
      <c r="R333" s="44">
        <f t="shared" si="15"/>
        <v>1</v>
      </c>
      <c r="S333" s="44" t="str">
        <f>IF(AND(R332=2,R333=1),"",IF(R333=2,(O333+O334)/2,IF(Table13232[[#This Row],[Dual Listing]]=1,Table13232[[#This Row],[Nat and Combo Bet]],11)))</f>
        <v/>
      </c>
      <c r="T333" s="44" t="str">
        <f t="shared" si="16"/>
        <v/>
      </c>
      <c r="U333" s="44" t="str">
        <f t="shared" si="17"/>
        <v/>
      </c>
      <c r="V333" s="44" t="str">
        <f>IF(Table13232[[#This Row],[Date]]&lt;$V$4,"","Live")</f>
        <v/>
      </c>
      <c r="W333" s="44" t="str">
        <f>TEXT(Table13232[[#This Row],[Date]],"DDD")</f>
        <v>Sat</v>
      </c>
      <c r="X333" s="44" t="str">
        <f>PROPER(TRIM(Table13232[[#This Row],[Horse]]))</f>
        <v>Splash Back</v>
      </c>
      <c r="Y333" s="167">
        <f>Table13232[[#This Row],[Time]]</f>
        <v>0.64236111111111116</v>
      </c>
      <c r="Z333" s="164" t="str">
        <f>LEFT(Table13232[[#This Row],[Track]],3)</f>
        <v>Fle</v>
      </c>
      <c r="AA333" s="164" t="str">
        <f>Table13232[[#This Row],[Algo]]&amp;" "&amp;Table13232[[#This Row],[Nat and Combo Bet]]</f>
        <v>Nat 100</v>
      </c>
      <c r="AB333" s="170">
        <f>Table13232[[#This Row],[AM Odds]]</f>
        <v>0</v>
      </c>
      <c r="AC333" s="165">
        <f>Table13232[[#This Row],[Race]]</f>
        <v>7</v>
      </c>
      <c r="AD333" s="165">
        <f>Table13232[[#This Row],[TAB]]</f>
        <v>6</v>
      </c>
      <c r="AE333" s="166" t="str">
        <f>Table13232[[#This Row],[Horse]]</f>
        <v>Splash Back</v>
      </c>
      <c r="AF333" s="169">
        <f>IF(Table13232[[#This Row],[Dual Listing]]&lt;&gt;1,"",Table13232[[#This Row],[Nat and Combo Bet]])</f>
        <v>100</v>
      </c>
    </row>
    <row r="334" spans="1:32" x14ac:dyDescent="0.25">
      <c r="A334" s="106">
        <v>45829</v>
      </c>
      <c r="B334" s="43">
        <v>0.65625</v>
      </c>
      <c r="C334" s="107" t="s">
        <v>13</v>
      </c>
      <c r="D334" s="46"/>
      <c r="E334" s="108">
        <v>9</v>
      </c>
      <c r="F334" s="108">
        <v>13</v>
      </c>
      <c r="G334" s="109" t="s">
        <v>181</v>
      </c>
      <c r="H334" s="109" t="s">
        <v>21</v>
      </c>
      <c r="I334" s="110">
        <v>2.8</v>
      </c>
      <c r="J334" s="206" t="s">
        <v>664</v>
      </c>
      <c r="K334" s="44" t="str">
        <f>VLOOKUP(Table13232[[#This Row],[Track]],$C$915:$E$968,2,FALSE)</f>
        <v>NSW</v>
      </c>
      <c r="L334" s="52">
        <v>100</v>
      </c>
      <c r="M334" s="51">
        <f>IF(Table13232[[#This Row],[Fin]]&lt;&gt;"1st","",Table13232[[#This Row],[Div]]*Table13232[[#This Row],[Lev Bet]])</f>
        <v>280</v>
      </c>
      <c r="N334" s="51">
        <f>IF(Table13232[[#This Row],[Lev Ret]]="",Table13232[[#This Row],[Lev Bet]]*-1,M334-L334)</f>
        <v>180</v>
      </c>
      <c r="O334" s="205">
        <v>150</v>
      </c>
      <c r="P334" s="205">
        <f>IF(Table13232[[#This Row],[Fin]]&lt;&gt;"1st","",Table13232[[#This Row],[Div]]*Table13232[[#This Row],[Nat and Combo Bet]])</f>
        <v>420</v>
      </c>
      <c r="Q334" s="205">
        <f>IF(Table13232[[#This Row],[Lev Ret]]="",Table13232[[#This Row],[Nat and Combo Bet]]*-1,P334-O334)</f>
        <v>270</v>
      </c>
      <c r="R334" s="44">
        <f t="shared" si="15"/>
        <v>2</v>
      </c>
      <c r="S334" s="44">
        <f>IF(AND(R333=2,R334=1),"",IF(R334=2,(O334+O335)/2,IF(Table13232[[#This Row],[Dual Listing]]=1,Table13232[[#This Row],[Nat and Combo Bet]],11)))</f>
        <v>175</v>
      </c>
      <c r="T334" s="44">
        <f t="shared" si="16"/>
        <v>489.99999999999994</v>
      </c>
      <c r="U334" s="44">
        <f t="shared" si="17"/>
        <v>314.99999999999994</v>
      </c>
      <c r="V334" s="44" t="str">
        <f>IF(Table13232[[#This Row],[Date]]&lt;$V$4,"","Live")</f>
        <v/>
      </c>
      <c r="W334" s="44" t="str">
        <f>TEXT(Table13232[[#This Row],[Date]],"DDD")</f>
        <v>Sat</v>
      </c>
      <c r="X334" s="44" t="str">
        <f>PROPER(TRIM(Table13232[[#This Row],[Horse]]))</f>
        <v>Headley Grange</v>
      </c>
      <c r="Y334" s="167">
        <f>Table13232[[#This Row],[Time]]</f>
        <v>0.65625</v>
      </c>
      <c r="Z334" s="164" t="str">
        <f>LEFT(Table13232[[#This Row],[Track]],3)</f>
        <v>Ran</v>
      </c>
      <c r="AA334" s="164" t="str">
        <f>Table13232[[#This Row],[Algo]]&amp;" "&amp;Table13232[[#This Row],[Nat and Combo Bet]]</f>
        <v>Nat 150</v>
      </c>
      <c r="AB334" s="170">
        <f>Table13232[[#This Row],[AM Odds]]</f>
        <v>0</v>
      </c>
      <c r="AC334" s="165">
        <f>Table13232[[#This Row],[Race]]</f>
        <v>9</v>
      </c>
      <c r="AD334" s="165">
        <f>Table13232[[#This Row],[TAB]]</f>
        <v>13</v>
      </c>
      <c r="AE334" s="166" t="str">
        <f>Table13232[[#This Row],[Horse]]</f>
        <v>Headley Grange</v>
      </c>
      <c r="AF334" s="169" t="str">
        <f>IF(Table13232[[#This Row],[Dual Listing]]&lt;&gt;1,"",Table13232[[#This Row],[Nat and Combo Bet]])</f>
        <v/>
      </c>
    </row>
    <row r="335" spans="1:32" x14ac:dyDescent="0.25">
      <c r="A335" s="106">
        <v>45829</v>
      </c>
      <c r="B335" s="43">
        <v>0.65625</v>
      </c>
      <c r="C335" s="107" t="s">
        <v>13</v>
      </c>
      <c r="D335" s="46"/>
      <c r="E335" s="108">
        <v>9</v>
      </c>
      <c r="F335" s="108">
        <v>13</v>
      </c>
      <c r="G335" s="109" t="s">
        <v>181</v>
      </c>
      <c r="H335" s="109" t="s">
        <v>21</v>
      </c>
      <c r="I335" s="110">
        <v>2.8</v>
      </c>
      <c r="J335" s="206" t="s">
        <v>665</v>
      </c>
      <c r="K335" s="44" t="str">
        <f>VLOOKUP(Table13232[[#This Row],[Track]],$C$915:$E$968,2,FALSE)</f>
        <v>NSW</v>
      </c>
      <c r="L335" s="52">
        <v>100</v>
      </c>
      <c r="M335" s="51">
        <f>IF(Table13232[[#This Row],[Fin]]&lt;&gt;"1st","",Table13232[[#This Row],[Div]]*Table13232[[#This Row],[Lev Bet]])</f>
        <v>280</v>
      </c>
      <c r="N335" s="51">
        <f>IF(Table13232[[#This Row],[Lev Ret]]="",Table13232[[#This Row],[Lev Bet]]*-1,M335-L335)</f>
        <v>180</v>
      </c>
      <c r="O335" s="205">
        <v>200</v>
      </c>
      <c r="P335" s="205">
        <f>IF(Table13232[[#This Row],[Fin]]&lt;&gt;"1st","",Table13232[[#This Row],[Div]]*Table13232[[#This Row],[Nat and Combo Bet]])</f>
        <v>560</v>
      </c>
      <c r="Q335" s="205">
        <f>IF(Table13232[[#This Row],[Lev Ret]]="",Table13232[[#This Row],[Nat and Combo Bet]]*-1,P335-O335)</f>
        <v>360</v>
      </c>
      <c r="R335" s="44">
        <f t="shared" si="15"/>
        <v>1</v>
      </c>
      <c r="S335" s="44" t="str">
        <f>IF(AND(R334=2,R335=1),"",IF(R335=2,(O335+O336)/2,IF(Table13232[[#This Row],[Dual Listing]]=1,Table13232[[#This Row],[Nat and Combo Bet]],11)))</f>
        <v/>
      </c>
      <c r="T335" s="44" t="str">
        <f t="shared" si="16"/>
        <v/>
      </c>
      <c r="U335" s="44" t="str">
        <f t="shared" si="17"/>
        <v/>
      </c>
      <c r="V335" s="44" t="str">
        <f>IF(Table13232[[#This Row],[Date]]&lt;$V$4,"","Live")</f>
        <v/>
      </c>
      <c r="W335" s="44" t="str">
        <f>TEXT(Table13232[[#This Row],[Date]],"DDD")</f>
        <v>Sat</v>
      </c>
      <c r="X335" s="44" t="str">
        <f>PROPER(TRIM(Table13232[[#This Row],[Horse]]))</f>
        <v>Headley Grange</v>
      </c>
      <c r="Y335" s="167">
        <f>Table13232[[#This Row],[Time]]</f>
        <v>0.65625</v>
      </c>
      <c r="Z335" s="164" t="str">
        <f>LEFT(Table13232[[#This Row],[Track]],3)</f>
        <v>Ran</v>
      </c>
      <c r="AA335" s="164" t="str">
        <f>Table13232[[#This Row],[Algo]]&amp;" "&amp;Table13232[[#This Row],[Nat and Combo Bet]]</f>
        <v>E-C  200</v>
      </c>
      <c r="AB335" s="170">
        <f>Table13232[[#This Row],[AM Odds]]</f>
        <v>0</v>
      </c>
      <c r="AC335" s="165">
        <f>Table13232[[#This Row],[Race]]</f>
        <v>9</v>
      </c>
      <c r="AD335" s="165">
        <f>Table13232[[#This Row],[TAB]]</f>
        <v>13</v>
      </c>
      <c r="AE335" s="166" t="str">
        <f>Table13232[[#This Row],[Horse]]</f>
        <v>Headley Grange</v>
      </c>
      <c r="AF335" s="169">
        <f>IF(Table13232[[#This Row],[Dual Listing]]&lt;&gt;1,"",Table13232[[#This Row],[Nat and Combo Bet]])</f>
        <v>200</v>
      </c>
    </row>
    <row r="336" spans="1:32" x14ac:dyDescent="0.25">
      <c r="A336" s="42">
        <v>45829</v>
      </c>
      <c r="B336" s="43">
        <v>0.66666666666666663</v>
      </c>
      <c r="C336" s="43" t="s">
        <v>10</v>
      </c>
      <c r="D336" s="46"/>
      <c r="E336" s="44">
        <v>8</v>
      </c>
      <c r="F336" s="44">
        <v>5</v>
      </c>
      <c r="G336" s="45" t="s">
        <v>430</v>
      </c>
      <c r="H336" s="45" t="s">
        <v>22</v>
      </c>
      <c r="I336" s="46"/>
      <c r="J336" s="206" t="s">
        <v>665</v>
      </c>
      <c r="K336" s="44" t="str">
        <f>VLOOKUP(Table13232[[#This Row],[Track]],$C$915:$E$968,2,FALSE)</f>
        <v>Vic</v>
      </c>
      <c r="L336" s="48">
        <v>100</v>
      </c>
      <c r="M336" s="44" t="str">
        <f>IF(Table13232[[#This Row],[Fin]]&lt;&gt;"1st","",Table13232[[#This Row],[Div]]*Table13232[[#This Row],[Lev Bet]])</f>
        <v/>
      </c>
      <c r="N336" s="44">
        <f>IF(Table13232[[#This Row],[Lev Ret]]="",Table13232[[#This Row],[Lev Bet]]*-1,M336-L336)</f>
        <v>-100</v>
      </c>
      <c r="O336" s="205">
        <v>100</v>
      </c>
      <c r="P336" s="205" t="str">
        <f>IF(Table13232[[#This Row],[Fin]]&lt;&gt;"1st","",Table13232[[#This Row],[Div]]*Table13232[[#This Row],[Nat and Combo Bet]])</f>
        <v/>
      </c>
      <c r="Q336" s="205">
        <f>IF(Table13232[[#This Row],[Lev Ret]]="",Table13232[[#This Row],[Nat and Combo Bet]]*-1,P336-O336)</f>
        <v>-100</v>
      </c>
      <c r="R336" s="44">
        <f t="shared" si="15"/>
        <v>1</v>
      </c>
      <c r="S336" s="44">
        <f>IF(AND(R335=2,R336=1),"",IF(R336=2,(O336+O337)/2,IF(Table13232[[#This Row],[Dual Listing]]=1,Table13232[[#This Row],[Nat and Combo Bet]],11)))</f>
        <v>100</v>
      </c>
      <c r="T336" s="44" t="str">
        <f t="shared" si="16"/>
        <v/>
      </c>
      <c r="U336" s="44">
        <f t="shared" si="17"/>
        <v>-100</v>
      </c>
      <c r="V336" s="44" t="str">
        <f>IF(Table13232[[#This Row],[Date]]&lt;$V$4,"","Live")</f>
        <v/>
      </c>
      <c r="W336" s="44" t="str">
        <f>TEXT(Table13232[[#This Row],[Date]],"DDD")</f>
        <v>Sat</v>
      </c>
      <c r="X336" s="44" t="str">
        <f>PROPER(TRIM(Table13232[[#This Row],[Horse]]))</f>
        <v>Holymanz</v>
      </c>
      <c r="Y336" s="164">
        <f>Table13232[[#This Row],[Time]]</f>
        <v>0.66666666666666663</v>
      </c>
      <c r="Z336" s="164" t="str">
        <f>LEFT(Table13232[[#This Row],[Track]],3)</f>
        <v>Fle</v>
      </c>
      <c r="AA336" s="164" t="str">
        <f>Table13232[[#This Row],[Algo]]&amp;" "&amp;Table13232[[#This Row],[Nat and Combo Bet]]</f>
        <v>E-C  100</v>
      </c>
      <c r="AB336" s="170">
        <f>Table13232[[#This Row],[AM Odds]]</f>
        <v>0</v>
      </c>
      <c r="AC336" s="165">
        <f>Table13232[[#This Row],[Race]]</f>
        <v>8</v>
      </c>
      <c r="AD336" s="165">
        <f>Table13232[[#This Row],[TAB]]</f>
        <v>5</v>
      </c>
      <c r="AE336" s="166" t="str">
        <f>Table13232[[#This Row],[Horse]]</f>
        <v>Holymanz</v>
      </c>
      <c r="AF336" s="169">
        <f>IF(Table13232[[#This Row],[Dual Listing]]&lt;&gt;1,"",Table13232[[#This Row],[Nat and Combo Bet]])</f>
        <v>100</v>
      </c>
    </row>
    <row r="337" spans="1:32" x14ac:dyDescent="0.25">
      <c r="A337" s="106">
        <v>45829</v>
      </c>
      <c r="B337" s="43">
        <v>0.66666666666666663</v>
      </c>
      <c r="C337" s="107" t="s">
        <v>10</v>
      </c>
      <c r="D337" s="46"/>
      <c r="E337" s="108">
        <v>8</v>
      </c>
      <c r="F337" s="108">
        <v>3</v>
      </c>
      <c r="G337" s="109" t="s">
        <v>171</v>
      </c>
      <c r="H337" s="109" t="s">
        <v>21</v>
      </c>
      <c r="I337" s="110">
        <v>2.9</v>
      </c>
      <c r="J337" s="206" t="s">
        <v>664</v>
      </c>
      <c r="K337" s="44" t="str">
        <f>VLOOKUP(Table13232[[#This Row],[Track]],$C$915:$E$968,2,FALSE)</f>
        <v>Vic</v>
      </c>
      <c r="L337" s="52">
        <v>100</v>
      </c>
      <c r="M337" s="51">
        <f>IF(Table13232[[#This Row],[Fin]]&lt;&gt;"1st","",Table13232[[#This Row],[Div]]*Table13232[[#This Row],[Lev Bet]])</f>
        <v>290</v>
      </c>
      <c r="N337" s="51">
        <f>IF(Table13232[[#This Row],[Lev Ret]]="",Table13232[[#This Row],[Lev Bet]]*-1,M337-L337)</f>
        <v>190</v>
      </c>
      <c r="O337" s="205">
        <v>100</v>
      </c>
      <c r="P337" s="205">
        <f>IF(Table13232[[#This Row],[Fin]]&lt;&gt;"1st","",Table13232[[#This Row],[Div]]*Table13232[[#This Row],[Nat and Combo Bet]])</f>
        <v>290</v>
      </c>
      <c r="Q337" s="205">
        <f>IF(Table13232[[#This Row],[Lev Ret]]="",Table13232[[#This Row],[Nat and Combo Bet]]*-1,P337-O337)</f>
        <v>190</v>
      </c>
      <c r="R337" s="44">
        <f t="shared" si="15"/>
        <v>2</v>
      </c>
      <c r="S337" s="44">
        <f>IF(AND(R336=2,R337=1),"",IF(R337=2,(O337+O338)/2,IF(Table13232[[#This Row],[Dual Listing]]=1,Table13232[[#This Row],[Nat and Combo Bet]],11)))</f>
        <v>130</v>
      </c>
      <c r="T337" s="44">
        <f t="shared" si="16"/>
        <v>377</v>
      </c>
      <c r="U337" s="44">
        <f t="shared" si="17"/>
        <v>247</v>
      </c>
      <c r="V337" s="44" t="str">
        <f>IF(Table13232[[#This Row],[Date]]&lt;$V$4,"","Live")</f>
        <v/>
      </c>
      <c r="W337" s="44" t="str">
        <f>TEXT(Table13232[[#This Row],[Date]],"DDD")</f>
        <v>Sat</v>
      </c>
      <c r="X337" s="44" t="str">
        <f>PROPER(TRIM(Table13232[[#This Row],[Horse]]))</f>
        <v>Jimmy The Bear</v>
      </c>
      <c r="Y337" s="167">
        <f>Table13232[[#This Row],[Time]]</f>
        <v>0.66666666666666663</v>
      </c>
      <c r="Z337" s="164" t="str">
        <f>LEFT(Table13232[[#This Row],[Track]],3)</f>
        <v>Fle</v>
      </c>
      <c r="AA337" s="164" t="str">
        <f>Table13232[[#This Row],[Algo]]&amp;" "&amp;Table13232[[#This Row],[Nat and Combo Bet]]</f>
        <v>Nat 100</v>
      </c>
      <c r="AB337" s="170">
        <f>Table13232[[#This Row],[AM Odds]]</f>
        <v>0</v>
      </c>
      <c r="AC337" s="165">
        <f>Table13232[[#This Row],[Race]]</f>
        <v>8</v>
      </c>
      <c r="AD337" s="165">
        <f>Table13232[[#This Row],[TAB]]</f>
        <v>3</v>
      </c>
      <c r="AE337" s="166" t="str">
        <f>Table13232[[#This Row],[Horse]]</f>
        <v>Jimmy The Bear</v>
      </c>
      <c r="AF337" s="169" t="str">
        <f>IF(Table13232[[#This Row],[Dual Listing]]&lt;&gt;1,"",Table13232[[#This Row],[Nat and Combo Bet]])</f>
        <v/>
      </c>
    </row>
    <row r="338" spans="1:32" x14ac:dyDescent="0.25">
      <c r="A338" s="106">
        <v>45829</v>
      </c>
      <c r="B338" s="43">
        <v>0.66666666666666663</v>
      </c>
      <c r="C338" s="107" t="s">
        <v>10</v>
      </c>
      <c r="D338" s="46"/>
      <c r="E338" s="108">
        <v>8</v>
      </c>
      <c r="F338" s="108">
        <v>3</v>
      </c>
      <c r="G338" s="109" t="s">
        <v>171</v>
      </c>
      <c r="H338" s="109" t="s">
        <v>21</v>
      </c>
      <c r="I338" s="110">
        <v>2.9</v>
      </c>
      <c r="J338" s="206" t="s">
        <v>665</v>
      </c>
      <c r="K338" s="44" t="str">
        <f>VLOOKUP(Table13232[[#This Row],[Track]],$C$915:$E$968,2,FALSE)</f>
        <v>Vic</v>
      </c>
      <c r="L338" s="52">
        <v>100</v>
      </c>
      <c r="M338" s="51">
        <f>IF(Table13232[[#This Row],[Fin]]&lt;&gt;"1st","",Table13232[[#This Row],[Div]]*Table13232[[#This Row],[Lev Bet]])</f>
        <v>290</v>
      </c>
      <c r="N338" s="51">
        <f>IF(Table13232[[#This Row],[Lev Ret]]="",Table13232[[#This Row],[Lev Bet]]*-1,M338-L338)</f>
        <v>190</v>
      </c>
      <c r="O338" s="205">
        <v>160</v>
      </c>
      <c r="P338" s="205">
        <f>IF(Table13232[[#This Row],[Fin]]&lt;&gt;"1st","",Table13232[[#This Row],[Div]]*Table13232[[#This Row],[Nat and Combo Bet]])</f>
        <v>464</v>
      </c>
      <c r="Q338" s="205">
        <f>IF(Table13232[[#This Row],[Lev Ret]]="",Table13232[[#This Row],[Nat and Combo Bet]]*-1,P338-O338)</f>
        <v>304</v>
      </c>
      <c r="R338" s="44">
        <f t="shared" si="15"/>
        <v>1</v>
      </c>
      <c r="S338" s="44" t="str">
        <f>IF(AND(R337=2,R338=1),"",IF(R338=2,(O338+O339)/2,IF(Table13232[[#This Row],[Dual Listing]]=1,Table13232[[#This Row],[Nat and Combo Bet]],11)))</f>
        <v/>
      </c>
      <c r="T338" s="44" t="str">
        <f t="shared" si="16"/>
        <v/>
      </c>
      <c r="U338" s="44" t="str">
        <f t="shared" si="17"/>
        <v/>
      </c>
      <c r="V338" s="44" t="str">
        <f>IF(Table13232[[#This Row],[Date]]&lt;$V$4,"","Live")</f>
        <v/>
      </c>
      <c r="W338" s="44" t="str">
        <f>TEXT(Table13232[[#This Row],[Date]],"DDD")</f>
        <v>Sat</v>
      </c>
      <c r="X338" s="44" t="str">
        <f>PROPER(TRIM(Table13232[[#This Row],[Horse]]))</f>
        <v>Jimmy The Bear</v>
      </c>
      <c r="Y338" s="167">
        <f>Table13232[[#This Row],[Time]]</f>
        <v>0.66666666666666663</v>
      </c>
      <c r="Z338" s="164" t="str">
        <f>LEFT(Table13232[[#This Row],[Track]],3)</f>
        <v>Fle</v>
      </c>
      <c r="AA338" s="164" t="str">
        <f>Table13232[[#This Row],[Algo]]&amp;" "&amp;Table13232[[#This Row],[Nat and Combo Bet]]</f>
        <v>E-C  160</v>
      </c>
      <c r="AB338" s="170">
        <f>Table13232[[#This Row],[AM Odds]]</f>
        <v>0</v>
      </c>
      <c r="AC338" s="165">
        <f>Table13232[[#This Row],[Race]]</f>
        <v>8</v>
      </c>
      <c r="AD338" s="165">
        <f>Table13232[[#This Row],[TAB]]</f>
        <v>3</v>
      </c>
      <c r="AE338" s="166" t="str">
        <f>Table13232[[#This Row],[Horse]]</f>
        <v>Jimmy The Bear</v>
      </c>
      <c r="AF338" s="169">
        <f>IF(Table13232[[#This Row],[Dual Listing]]&lt;&gt;1,"",Table13232[[#This Row],[Nat and Combo Bet]])</f>
        <v>160</v>
      </c>
    </row>
    <row r="339" spans="1:32" x14ac:dyDescent="0.25">
      <c r="A339" s="42">
        <v>45829</v>
      </c>
      <c r="B339" s="43">
        <v>0.6875</v>
      </c>
      <c r="C339" s="43" t="s">
        <v>494</v>
      </c>
      <c r="D339" s="46"/>
      <c r="E339" s="44">
        <v>9</v>
      </c>
      <c r="F339" s="44">
        <v>16</v>
      </c>
      <c r="G339" s="45" t="s">
        <v>497</v>
      </c>
      <c r="H339" s="45" t="s">
        <v>22</v>
      </c>
      <c r="I339" s="46"/>
      <c r="J339" s="206" t="s">
        <v>664</v>
      </c>
      <c r="K339" s="44" t="str">
        <f>VLOOKUP(Table13232[[#This Row],[Track]],$C$915:$E$968,2,FALSE)</f>
        <v>Qld</v>
      </c>
      <c r="L339" s="48">
        <v>100</v>
      </c>
      <c r="M339" s="44" t="str">
        <f>IF(Table13232[[#This Row],[Fin]]&lt;&gt;"1st","",Table13232[[#This Row],[Div]]*Table13232[[#This Row],[Lev Bet]])</f>
        <v/>
      </c>
      <c r="N339" s="44">
        <f>IF(Table13232[[#This Row],[Lev Ret]]="",Table13232[[#This Row],[Lev Bet]]*-1,M339-L339)</f>
        <v>-100</v>
      </c>
      <c r="O339" s="205">
        <v>100</v>
      </c>
      <c r="P339" s="205" t="str">
        <f>IF(Table13232[[#This Row],[Fin]]&lt;&gt;"1st","",Table13232[[#This Row],[Div]]*Table13232[[#This Row],[Nat and Combo Bet]])</f>
        <v/>
      </c>
      <c r="Q339" s="205">
        <f>IF(Table13232[[#This Row],[Lev Ret]]="",Table13232[[#This Row],[Nat and Combo Bet]]*-1,P339-O339)</f>
        <v>-100</v>
      </c>
      <c r="R339" s="44">
        <f t="shared" si="15"/>
        <v>1</v>
      </c>
      <c r="S339" s="44">
        <f>IF(AND(R338=2,R339=1),"",IF(R339=2,(O339+O340)/2,IF(Table13232[[#This Row],[Dual Listing]]=1,Table13232[[#This Row],[Nat and Combo Bet]],11)))</f>
        <v>100</v>
      </c>
      <c r="T339" s="44" t="str">
        <f t="shared" si="16"/>
        <v/>
      </c>
      <c r="U339" s="44">
        <f t="shared" si="17"/>
        <v>-100</v>
      </c>
      <c r="V339" s="44" t="str">
        <f>IF(Table13232[[#This Row],[Date]]&lt;$V$4,"","Live")</f>
        <v/>
      </c>
      <c r="W339" s="44" t="str">
        <f>TEXT(Table13232[[#This Row],[Date]],"DDD")</f>
        <v>Sat</v>
      </c>
      <c r="X339" s="44" t="str">
        <f>PROPER(TRIM(Table13232[[#This Row],[Horse]]))</f>
        <v>Gerringong</v>
      </c>
      <c r="Y339" s="164">
        <f>Table13232[[#This Row],[Time]]</f>
        <v>0.6875</v>
      </c>
      <c r="Z339" s="164" t="str">
        <f>LEFT(Table13232[[#This Row],[Track]],3)</f>
        <v>Ips</v>
      </c>
      <c r="AA339" s="164" t="str">
        <f>Table13232[[#This Row],[Algo]]&amp;" "&amp;Table13232[[#This Row],[Nat and Combo Bet]]</f>
        <v>Nat 100</v>
      </c>
      <c r="AB339" s="170">
        <f>Table13232[[#This Row],[AM Odds]]</f>
        <v>0</v>
      </c>
      <c r="AC339" s="165">
        <f>Table13232[[#This Row],[Race]]</f>
        <v>9</v>
      </c>
      <c r="AD339" s="165">
        <f>Table13232[[#This Row],[TAB]]</f>
        <v>16</v>
      </c>
      <c r="AE339" s="166" t="str">
        <f>Table13232[[#This Row],[Horse]]</f>
        <v>Gerringong</v>
      </c>
      <c r="AF339" s="169">
        <f>IF(Table13232[[#This Row],[Dual Listing]]&lt;&gt;1,"",Table13232[[#This Row],[Nat and Combo Bet]])</f>
        <v>100</v>
      </c>
    </row>
    <row r="340" spans="1:32" x14ac:dyDescent="0.25">
      <c r="A340" s="42">
        <v>45836</v>
      </c>
      <c r="B340" s="43">
        <v>0.51249999999999996</v>
      </c>
      <c r="C340" s="43" t="s">
        <v>12</v>
      </c>
      <c r="D340" s="46"/>
      <c r="E340" s="44">
        <v>2</v>
      </c>
      <c r="F340" s="44">
        <v>10</v>
      </c>
      <c r="G340" s="45" t="s">
        <v>106</v>
      </c>
      <c r="H340" s="45"/>
      <c r="I340" s="46"/>
      <c r="J340" s="206" t="s">
        <v>664</v>
      </c>
      <c r="K340" s="44" t="str">
        <f>VLOOKUP(Table13232[[#This Row],[Track]],$C$915:$E$968,2,FALSE)</f>
        <v>Qld</v>
      </c>
      <c r="L340" s="48">
        <v>100</v>
      </c>
      <c r="M340" s="44" t="str">
        <f>IF(Table13232[[#This Row],[Fin]]&lt;&gt;"1st","",Table13232[[#This Row],[Div]]*Table13232[[#This Row],[Lev Bet]])</f>
        <v/>
      </c>
      <c r="N340" s="44">
        <f>IF(Table13232[[#This Row],[Lev Ret]]="",Table13232[[#This Row],[Lev Bet]]*-1,M340-L340)</f>
        <v>-100</v>
      </c>
      <c r="O340" s="205">
        <v>100</v>
      </c>
      <c r="P340" s="205" t="str">
        <f>IF(Table13232[[#This Row],[Fin]]&lt;&gt;"1st","",Table13232[[#This Row],[Div]]*Table13232[[#This Row],[Nat and Combo Bet]])</f>
        <v/>
      </c>
      <c r="Q340" s="205">
        <f>IF(Table13232[[#This Row],[Lev Ret]]="",Table13232[[#This Row],[Nat and Combo Bet]]*-1,P340-O340)</f>
        <v>-100</v>
      </c>
      <c r="R340" s="44">
        <f t="shared" si="15"/>
        <v>1</v>
      </c>
      <c r="S340" s="44">
        <f>IF(AND(R339=2,R340=1),"",IF(R340=2,(O340+O341)/2,IF(Table13232[[#This Row],[Dual Listing]]=1,Table13232[[#This Row],[Nat and Combo Bet]],11)))</f>
        <v>100</v>
      </c>
      <c r="T340" s="44" t="str">
        <f t="shared" si="16"/>
        <v/>
      </c>
      <c r="U340" s="44">
        <f t="shared" si="17"/>
        <v>-100</v>
      </c>
      <c r="V340" s="44" t="str">
        <f>IF(Table13232[[#This Row],[Date]]&lt;$V$4,"","Live")</f>
        <v/>
      </c>
      <c r="W340" s="44" t="str">
        <f>TEXT(Table13232[[#This Row],[Date]],"DDD")</f>
        <v>Sat</v>
      </c>
      <c r="X340" s="44" t="str">
        <f>PROPER(TRIM(Table13232[[#This Row],[Horse]]))</f>
        <v>Termagant</v>
      </c>
      <c r="Y340" s="164">
        <f>Table13232[[#This Row],[Time]]</f>
        <v>0.51249999999999996</v>
      </c>
      <c r="Z340" s="164" t="str">
        <f>LEFT(Table13232[[#This Row],[Track]],3)</f>
        <v>Eag</v>
      </c>
      <c r="AA340" s="164" t="str">
        <f>Table13232[[#This Row],[Algo]]&amp;" "&amp;Table13232[[#This Row],[Nat and Combo Bet]]</f>
        <v>Nat 100</v>
      </c>
      <c r="AB340" s="170">
        <f>Table13232[[#This Row],[AM Odds]]</f>
        <v>0</v>
      </c>
      <c r="AC340" s="165">
        <f>Table13232[[#This Row],[Race]]</f>
        <v>2</v>
      </c>
      <c r="AD340" s="165">
        <f>Table13232[[#This Row],[TAB]]</f>
        <v>10</v>
      </c>
      <c r="AE340" s="166" t="str">
        <f>Table13232[[#This Row],[Horse]]</f>
        <v>Termagant</v>
      </c>
      <c r="AF340" s="169">
        <f>IF(Table13232[[#This Row],[Dual Listing]]&lt;&gt;1,"",Table13232[[#This Row],[Nat and Combo Bet]])</f>
        <v>100</v>
      </c>
    </row>
    <row r="341" spans="1:32" x14ac:dyDescent="0.25">
      <c r="A341" s="42">
        <v>45836</v>
      </c>
      <c r="B341" s="43">
        <v>0.55555555555555558</v>
      </c>
      <c r="C341" s="43" t="s">
        <v>11</v>
      </c>
      <c r="D341" s="46"/>
      <c r="E341" s="44">
        <v>5</v>
      </c>
      <c r="F341" s="44">
        <v>3</v>
      </c>
      <c r="G341" s="45" t="s">
        <v>183</v>
      </c>
      <c r="H341" s="45"/>
      <c r="I341" s="46"/>
      <c r="J341" s="206" t="s">
        <v>664</v>
      </c>
      <c r="K341" s="44" t="str">
        <f>VLOOKUP(Table13232[[#This Row],[Track]],$C$915:$E$968,2,FALSE)</f>
        <v>NSW</v>
      </c>
      <c r="L341" s="48">
        <v>100</v>
      </c>
      <c r="M341" s="44" t="str">
        <f>IF(Table13232[[#This Row],[Fin]]&lt;&gt;"1st","",Table13232[[#This Row],[Div]]*Table13232[[#This Row],[Lev Bet]])</f>
        <v/>
      </c>
      <c r="N341" s="44">
        <f>IF(Table13232[[#This Row],[Lev Ret]]="",Table13232[[#This Row],[Lev Bet]]*-1,M341-L341)</f>
        <v>-100</v>
      </c>
      <c r="O341" s="205">
        <v>150</v>
      </c>
      <c r="P341" s="205" t="str">
        <f>IF(Table13232[[#This Row],[Fin]]&lt;&gt;"1st","",Table13232[[#This Row],[Div]]*Table13232[[#This Row],[Nat and Combo Bet]])</f>
        <v/>
      </c>
      <c r="Q341" s="205">
        <f>IF(Table13232[[#This Row],[Lev Ret]]="",Table13232[[#This Row],[Nat and Combo Bet]]*-1,P341-O341)</f>
        <v>-150</v>
      </c>
      <c r="R341" s="44">
        <f t="shared" si="15"/>
        <v>1</v>
      </c>
      <c r="S341" s="44">
        <f>IF(AND(R340=2,R341=1),"",IF(R341=2,(O341+O342)/2,IF(Table13232[[#This Row],[Dual Listing]]=1,Table13232[[#This Row],[Nat and Combo Bet]],11)))</f>
        <v>150</v>
      </c>
      <c r="T341" s="44" t="str">
        <f t="shared" si="16"/>
        <v/>
      </c>
      <c r="U341" s="44">
        <f t="shared" si="17"/>
        <v>-150</v>
      </c>
      <c r="V341" s="44" t="str">
        <f>IF(Table13232[[#This Row],[Date]]&lt;$V$4,"","Live")</f>
        <v/>
      </c>
      <c r="W341" s="44" t="str">
        <f>TEXT(Table13232[[#This Row],[Date]],"DDD")</f>
        <v>Sat</v>
      </c>
      <c r="X341" s="44" t="str">
        <f>PROPER(TRIM(Table13232[[#This Row],[Horse]]))</f>
        <v>Livin Thing</v>
      </c>
      <c r="Y341" s="164">
        <f>Table13232[[#This Row],[Time]]</f>
        <v>0.55555555555555558</v>
      </c>
      <c r="Z341" s="164" t="str">
        <f>LEFT(Table13232[[#This Row],[Track]],3)</f>
        <v>Ros</v>
      </c>
      <c r="AA341" s="164" t="str">
        <f>Table13232[[#This Row],[Algo]]&amp;" "&amp;Table13232[[#This Row],[Nat and Combo Bet]]</f>
        <v>Nat 150</v>
      </c>
      <c r="AB341" s="170">
        <f>Table13232[[#This Row],[AM Odds]]</f>
        <v>0</v>
      </c>
      <c r="AC341" s="165">
        <f>Table13232[[#This Row],[Race]]</f>
        <v>5</v>
      </c>
      <c r="AD341" s="165">
        <f>Table13232[[#This Row],[TAB]]</f>
        <v>3</v>
      </c>
      <c r="AE341" s="166" t="str">
        <f>Table13232[[#This Row],[Horse]]</f>
        <v>Livin Thing</v>
      </c>
      <c r="AF341" s="169">
        <f>IF(Table13232[[#This Row],[Dual Listing]]&lt;&gt;1,"",Table13232[[#This Row],[Nat and Combo Bet]])</f>
        <v>150</v>
      </c>
    </row>
    <row r="342" spans="1:32" x14ac:dyDescent="0.25">
      <c r="A342" s="42">
        <v>45836</v>
      </c>
      <c r="B342" s="43">
        <v>0.56597222222222221</v>
      </c>
      <c r="C342" s="43" t="s">
        <v>34</v>
      </c>
      <c r="D342" s="46"/>
      <c r="E342" s="44">
        <v>4</v>
      </c>
      <c r="F342" s="44">
        <v>1</v>
      </c>
      <c r="G342" s="45" t="s">
        <v>184</v>
      </c>
      <c r="H342" s="45"/>
      <c r="I342" s="46"/>
      <c r="J342" s="206" t="s">
        <v>664</v>
      </c>
      <c r="K342" s="44" t="str">
        <f>VLOOKUP(Table13232[[#This Row],[Track]],$C$915:$E$968,2,FALSE)</f>
        <v>Vic</v>
      </c>
      <c r="L342" s="48">
        <v>100</v>
      </c>
      <c r="M342" s="44" t="str">
        <f>IF(Table13232[[#This Row],[Fin]]&lt;&gt;"1st","",Table13232[[#This Row],[Div]]*Table13232[[#This Row],[Lev Bet]])</f>
        <v/>
      </c>
      <c r="N342" s="44">
        <f>IF(Table13232[[#This Row],[Lev Ret]]="",Table13232[[#This Row],[Lev Bet]]*-1,M342-L342)</f>
        <v>-100</v>
      </c>
      <c r="O342" s="205">
        <v>100</v>
      </c>
      <c r="P342" s="205" t="str">
        <f>IF(Table13232[[#This Row],[Fin]]&lt;&gt;"1st","",Table13232[[#This Row],[Div]]*Table13232[[#This Row],[Nat and Combo Bet]])</f>
        <v/>
      </c>
      <c r="Q342" s="205">
        <f>IF(Table13232[[#This Row],[Lev Ret]]="",Table13232[[#This Row],[Nat and Combo Bet]]*-1,P342-O342)</f>
        <v>-100</v>
      </c>
      <c r="R342" s="44">
        <f t="shared" si="15"/>
        <v>1</v>
      </c>
      <c r="S342" s="44">
        <f>IF(AND(R341=2,R342=1),"",IF(R342=2,(O342+O343)/2,IF(Table13232[[#This Row],[Dual Listing]]=1,Table13232[[#This Row],[Nat and Combo Bet]],11)))</f>
        <v>100</v>
      </c>
      <c r="T342" s="44" t="str">
        <f t="shared" si="16"/>
        <v/>
      </c>
      <c r="U342" s="44">
        <f t="shared" si="17"/>
        <v>-100</v>
      </c>
      <c r="V342" s="44" t="str">
        <f>IF(Table13232[[#This Row],[Date]]&lt;$V$4,"","Live")</f>
        <v/>
      </c>
      <c r="W342" s="44" t="str">
        <f>TEXT(Table13232[[#This Row],[Date]],"DDD")</f>
        <v>Sat</v>
      </c>
      <c r="X342" s="44" t="str">
        <f>PROPER(TRIM(Table13232[[#This Row],[Horse]]))</f>
        <v>Just For Show</v>
      </c>
      <c r="Y342" s="164">
        <f>Table13232[[#This Row],[Time]]</f>
        <v>0.56597222222222221</v>
      </c>
      <c r="Z342" s="164" t="str">
        <f>LEFT(Table13232[[#This Row],[Track]],3)</f>
        <v>Cau</v>
      </c>
      <c r="AA342" s="164" t="str">
        <f>Table13232[[#This Row],[Algo]]&amp;" "&amp;Table13232[[#This Row],[Nat and Combo Bet]]</f>
        <v>Nat 100</v>
      </c>
      <c r="AB342" s="170">
        <f>Table13232[[#This Row],[AM Odds]]</f>
        <v>0</v>
      </c>
      <c r="AC342" s="165">
        <f>Table13232[[#This Row],[Race]]</f>
        <v>4</v>
      </c>
      <c r="AD342" s="165">
        <f>Table13232[[#This Row],[TAB]]</f>
        <v>1</v>
      </c>
      <c r="AE342" s="166" t="str">
        <f>Table13232[[#This Row],[Horse]]</f>
        <v>Just For Show</v>
      </c>
      <c r="AF342" s="169">
        <f>IF(Table13232[[#This Row],[Dual Listing]]&lt;&gt;1,"",Table13232[[#This Row],[Nat and Combo Bet]])</f>
        <v>100</v>
      </c>
    </row>
    <row r="343" spans="1:32" x14ac:dyDescent="0.25">
      <c r="A343" s="42">
        <v>45836</v>
      </c>
      <c r="B343" s="43">
        <v>0.58819444444444446</v>
      </c>
      <c r="C343" s="43" t="s">
        <v>12</v>
      </c>
      <c r="D343" s="46"/>
      <c r="E343" s="44">
        <v>5</v>
      </c>
      <c r="F343" s="44">
        <v>3</v>
      </c>
      <c r="G343" s="45" t="s">
        <v>185</v>
      </c>
      <c r="H343" s="45" t="s">
        <v>23</v>
      </c>
      <c r="I343" s="46"/>
      <c r="J343" s="206" t="s">
        <v>664</v>
      </c>
      <c r="K343" s="44" t="str">
        <f>VLOOKUP(Table13232[[#This Row],[Track]],$C$915:$E$968,2,FALSE)</f>
        <v>Qld</v>
      </c>
      <c r="L343" s="48">
        <v>100</v>
      </c>
      <c r="M343" s="44" t="str">
        <f>IF(Table13232[[#This Row],[Fin]]&lt;&gt;"1st","",Table13232[[#This Row],[Div]]*Table13232[[#This Row],[Lev Bet]])</f>
        <v/>
      </c>
      <c r="N343" s="44">
        <f>IF(Table13232[[#This Row],[Lev Ret]]="",Table13232[[#This Row],[Lev Bet]]*-1,M343-L343)</f>
        <v>-100</v>
      </c>
      <c r="O343" s="205">
        <v>100</v>
      </c>
      <c r="P343" s="205" t="str">
        <f>IF(Table13232[[#This Row],[Fin]]&lt;&gt;"1st","",Table13232[[#This Row],[Div]]*Table13232[[#This Row],[Nat and Combo Bet]])</f>
        <v/>
      </c>
      <c r="Q343" s="205">
        <f>IF(Table13232[[#This Row],[Lev Ret]]="",Table13232[[#This Row],[Nat and Combo Bet]]*-1,P343-O343)</f>
        <v>-100</v>
      </c>
      <c r="R343" s="44">
        <f t="shared" si="15"/>
        <v>1</v>
      </c>
      <c r="S343" s="44">
        <f>IF(AND(R342=2,R343=1),"",IF(R343=2,(O343+O344)/2,IF(Table13232[[#This Row],[Dual Listing]]=1,Table13232[[#This Row],[Nat and Combo Bet]],11)))</f>
        <v>100</v>
      </c>
      <c r="T343" s="44" t="str">
        <f t="shared" si="16"/>
        <v/>
      </c>
      <c r="U343" s="44">
        <f t="shared" si="17"/>
        <v>-100</v>
      </c>
      <c r="V343" s="44" t="str">
        <f>IF(Table13232[[#This Row],[Date]]&lt;$V$4,"","Live")</f>
        <v/>
      </c>
      <c r="W343" s="44" t="str">
        <f>TEXT(Table13232[[#This Row],[Date]],"DDD")</f>
        <v>Sat</v>
      </c>
      <c r="X343" s="44" t="str">
        <f>PROPER(TRIM(Table13232[[#This Row],[Horse]]))</f>
        <v>Bankers Choice</v>
      </c>
      <c r="Y343" s="164">
        <f>Table13232[[#This Row],[Time]]</f>
        <v>0.58819444444444446</v>
      </c>
      <c r="Z343" s="164" t="str">
        <f>LEFT(Table13232[[#This Row],[Track]],3)</f>
        <v>Eag</v>
      </c>
      <c r="AA343" s="164" t="str">
        <f>Table13232[[#This Row],[Algo]]&amp;" "&amp;Table13232[[#This Row],[Nat and Combo Bet]]</f>
        <v>Nat 100</v>
      </c>
      <c r="AB343" s="170">
        <f>Table13232[[#This Row],[AM Odds]]</f>
        <v>0</v>
      </c>
      <c r="AC343" s="165">
        <f>Table13232[[#This Row],[Race]]</f>
        <v>5</v>
      </c>
      <c r="AD343" s="165">
        <f>Table13232[[#This Row],[TAB]]</f>
        <v>3</v>
      </c>
      <c r="AE343" s="166" t="str">
        <f>Table13232[[#This Row],[Horse]]</f>
        <v>Bankers Choice</v>
      </c>
      <c r="AF343" s="169">
        <f>IF(Table13232[[#This Row],[Dual Listing]]&lt;&gt;1,"",Table13232[[#This Row],[Nat and Combo Bet]])</f>
        <v>100</v>
      </c>
    </row>
    <row r="344" spans="1:32" x14ac:dyDescent="0.25">
      <c r="A344" s="42">
        <v>45836</v>
      </c>
      <c r="B344" s="43">
        <v>0.59375</v>
      </c>
      <c r="C344" s="43" t="s">
        <v>34</v>
      </c>
      <c r="D344" s="46"/>
      <c r="E344" s="44">
        <v>5</v>
      </c>
      <c r="F344" s="44">
        <v>14</v>
      </c>
      <c r="G344" s="45" t="s">
        <v>186</v>
      </c>
      <c r="H344" s="45"/>
      <c r="I344" s="46"/>
      <c r="J344" s="206" t="s">
        <v>664</v>
      </c>
      <c r="K344" s="44" t="str">
        <f>VLOOKUP(Table13232[[#This Row],[Track]],$C$915:$E$968,2,FALSE)</f>
        <v>Vic</v>
      </c>
      <c r="L344" s="48">
        <v>100</v>
      </c>
      <c r="M344" s="44" t="str">
        <f>IF(Table13232[[#This Row],[Fin]]&lt;&gt;"1st","",Table13232[[#This Row],[Div]]*Table13232[[#This Row],[Lev Bet]])</f>
        <v/>
      </c>
      <c r="N344" s="44">
        <f>IF(Table13232[[#This Row],[Lev Ret]]="",Table13232[[#This Row],[Lev Bet]]*-1,M344-L344)</f>
        <v>-100</v>
      </c>
      <c r="O344" s="205">
        <v>100</v>
      </c>
      <c r="P344" s="205" t="str">
        <f>IF(Table13232[[#This Row],[Fin]]&lt;&gt;"1st","",Table13232[[#This Row],[Div]]*Table13232[[#This Row],[Nat and Combo Bet]])</f>
        <v/>
      </c>
      <c r="Q344" s="205">
        <f>IF(Table13232[[#This Row],[Lev Ret]]="",Table13232[[#This Row],[Nat and Combo Bet]]*-1,P344-O344)</f>
        <v>-100</v>
      </c>
      <c r="R344" s="44">
        <f t="shared" si="15"/>
        <v>1</v>
      </c>
      <c r="S344" s="44">
        <f>IF(AND(R343=2,R344=1),"",IF(R344=2,(O344+O345)/2,IF(Table13232[[#This Row],[Dual Listing]]=1,Table13232[[#This Row],[Nat and Combo Bet]],11)))</f>
        <v>100</v>
      </c>
      <c r="T344" s="44" t="str">
        <f t="shared" si="16"/>
        <v/>
      </c>
      <c r="U344" s="44">
        <f t="shared" si="17"/>
        <v>-100</v>
      </c>
      <c r="V344" s="44" t="str">
        <f>IF(Table13232[[#This Row],[Date]]&lt;$V$4,"","Live")</f>
        <v/>
      </c>
      <c r="W344" s="44" t="str">
        <f>TEXT(Table13232[[#This Row],[Date]],"DDD")</f>
        <v>Sat</v>
      </c>
      <c r="X344" s="44" t="str">
        <f>PROPER(TRIM(Table13232[[#This Row],[Horse]]))</f>
        <v>Captain Electric</v>
      </c>
      <c r="Y344" s="164">
        <f>Table13232[[#This Row],[Time]]</f>
        <v>0.59375</v>
      </c>
      <c r="Z344" s="164" t="str">
        <f>LEFT(Table13232[[#This Row],[Track]],3)</f>
        <v>Cau</v>
      </c>
      <c r="AA344" s="164" t="str">
        <f>Table13232[[#This Row],[Algo]]&amp;" "&amp;Table13232[[#This Row],[Nat and Combo Bet]]</f>
        <v>Nat 100</v>
      </c>
      <c r="AB344" s="170">
        <f>Table13232[[#This Row],[AM Odds]]</f>
        <v>0</v>
      </c>
      <c r="AC344" s="165">
        <f>Table13232[[#This Row],[Race]]</f>
        <v>5</v>
      </c>
      <c r="AD344" s="165">
        <f>Table13232[[#This Row],[TAB]]</f>
        <v>14</v>
      </c>
      <c r="AE344" s="166" t="str">
        <f>Table13232[[#This Row],[Horse]]</f>
        <v>Captain Electric</v>
      </c>
      <c r="AF344" s="169">
        <f>IF(Table13232[[#This Row],[Dual Listing]]&lt;&gt;1,"",Table13232[[#This Row],[Nat and Combo Bet]])</f>
        <v>100</v>
      </c>
    </row>
    <row r="345" spans="1:32" x14ac:dyDescent="0.25">
      <c r="A345" s="42">
        <v>45836</v>
      </c>
      <c r="B345" s="43">
        <v>0.62152777777777779</v>
      </c>
      <c r="C345" s="43" t="s">
        <v>34</v>
      </c>
      <c r="D345" s="46"/>
      <c r="E345" s="44">
        <v>6</v>
      </c>
      <c r="F345" s="44">
        <v>3</v>
      </c>
      <c r="G345" s="45" t="s">
        <v>56</v>
      </c>
      <c r="H345" s="45" t="s">
        <v>23</v>
      </c>
      <c r="I345" s="46"/>
      <c r="J345" s="206" t="s">
        <v>665</v>
      </c>
      <c r="K345" s="44" t="str">
        <f>VLOOKUP(Table13232[[#This Row],[Track]],$C$915:$E$968,2,FALSE)</f>
        <v>Vic</v>
      </c>
      <c r="L345" s="48">
        <v>100</v>
      </c>
      <c r="M345" s="44" t="str">
        <f>IF(Table13232[[#This Row],[Fin]]&lt;&gt;"1st","",Table13232[[#This Row],[Div]]*Table13232[[#This Row],[Lev Bet]])</f>
        <v/>
      </c>
      <c r="N345" s="44">
        <f>IF(Table13232[[#This Row],[Lev Ret]]="",Table13232[[#This Row],[Lev Bet]]*-1,M345-L345)</f>
        <v>-100</v>
      </c>
      <c r="O345" s="205">
        <v>150</v>
      </c>
      <c r="P345" s="205" t="str">
        <f>IF(Table13232[[#This Row],[Fin]]&lt;&gt;"1st","",Table13232[[#This Row],[Div]]*Table13232[[#This Row],[Nat and Combo Bet]])</f>
        <v/>
      </c>
      <c r="Q345" s="205">
        <f>IF(Table13232[[#This Row],[Lev Ret]]="",Table13232[[#This Row],[Nat and Combo Bet]]*-1,P345-O345)</f>
        <v>-150</v>
      </c>
      <c r="R345" s="44">
        <f t="shared" si="15"/>
        <v>1</v>
      </c>
      <c r="S345" s="44">
        <f>IF(AND(R344=2,R345=1),"",IF(R345=2,(O345+O346)/2,IF(Table13232[[#This Row],[Dual Listing]]=1,Table13232[[#This Row],[Nat and Combo Bet]],11)))</f>
        <v>150</v>
      </c>
      <c r="T345" s="44" t="str">
        <f t="shared" si="16"/>
        <v/>
      </c>
      <c r="U345" s="44">
        <f t="shared" si="17"/>
        <v>-150</v>
      </c>
      <c r="V345" s="44" t="str">
        <f>IF(Table13232[[#This Row],[Date]]&lt;$V$4,"","Live")</f>
        <v/>
      </c>
      <c r="W345" s="44" t="str">
        <f>TEXT(Table13232[[#This Row],[Date]],"DDD")</f>
        <v>Sat</v>
      </c>
      <c r="X345" s="44" t="str">
        <f>PROPER(TRIM(Table13232[[#This Row],[Horse]]))</f>
        <v>The Black Cloud</v>
      </c>
      <c r="Y345" s="164">
        <f>Table13232[[#This Row],[Time]]</f>
        <v>0.62152777777777779</v>
      </c>
      <c r="Z345" s="164" t="str">
        <f>LEFT(Table13232[[#This Row],[Track]],3)</f>
        <v>Cau</v>
      </c>
      <c r="AA345" s="164" t="str">
        <f>Table13232[[#This Row],[Algo]]&amp;" "&amp;Table13232[[#This Row],[Nat and Combo Bet]]</f>
        <v>E-C  150</v>
      </c>
      <c r="AB345" s="170">
        <f>Table13232[[#This Row],[AM Odds]]</f>
        <v>0</v>
      </c>
      <c r="AC345" s="165">
        <f>Table13232[[#This Row],[Race]]</f>
        <v>6</v>
      </c>
      <c r="AD345" s="165">
        <f>Table13232[[#This Row],[TAB]]</f>
        <v>3</v>
      </c>
      <c r="AE345" s="166" t="str">
        <f>Table13232[[#This Row],[Horse]]</f>
        <v>The Black Cloud</v>
      </c>
      <c r="AF345" s="169">
        <f>IF(Table13232[[#This Row],[Dual Listing]]&lt;&gt;1,"",Table13232[[#This Row],[Nat and Combo Bet]])</f>
        <v>150</v>
      </c>
    </row>
    <row r="346" spans="1:32" x14ac:dyDescent="0.25">
      <c r="A346" s="42">
        <v>45836</v>
      </c>
      <c r="B346" s="43">
        <v>0.64097222222222228</v>
      </c>
      <c r="C346" s="43" t="s">
        <v>12</v>
      </c>
      <c r="D346" s="46"/>
      <c r="E346" s="44">
        <v>7</v>
      </c>
      <c r="F346" s="44">
        <v>6</v>
      </c>
      <c r="G346" s="45" t="s">
        <v>187</v>
      </c>
      <c r="H346" s="45" t="s">
        <v>21</v>
      </c>
      <c r="I346" s="46">
        <v>4.5999999999999996</v>
      </c>
      <c r="J346" s="206" t="s">
        <v>664</v>
      </c>
      <c r="K346" s="44" t="str">
        <f>VLOOKUP(Table13232[[#This Row],[Track]],$C$915:$E$968,2,FALSE)</f>
        <v>Qld</v>
      </c>
      <c r="L346" s="48">
        <v>100</v>
      </c>
      <c r="M346" s="44">
        <f>IF(Table13232[[#This Row],[Fin]]&lt;&gt;"1st","",Table13232[[#This Row],[Div]]*Table13232[[#This Row],[Lev Bet]])</f>
        <v>459.99999999999994</v>
      </c>
      <c r="N346" s="44">
        <f>IF(Table13232[[#This Row],[Lev Ret]]="",Table13232[[#This Row],[Lev Bet]]*-1,M346-L346)</f>
        <v>359.99999999999994</v>
      </c>
      <c r="O346" s="205">
        <v>100</v>
      </c>
      <c r="P346" s="205">
        <f>IF(Table13232[[#This Row],[Fin]]&lt;&gt;"1st","",Table13232[[#This Row],[Div]]*Table13232[[#This Row],[Nat and Combo Bet]])</f>
        <v>459.99999999999994</v>
      </c>
      <c r="Q346" s="205">
        <f>IF(Table13232[[#This Row],[Lev Ret]]="",Table13232[[#This Row],[Nat and Combo Bet]]*-1,P346-O346)</f>
        <v>359.99999999999994</v>
      </c>
      <c r="R346" s="44">
        <f t="shared" si="15"/>
        <v>1</v>
      </c>
      <c r="S346" s="44">
        <f>IF(AND(R345=2,R346=1),"",IF(R346=2,(O346+O347)/2,IF(Table13232[[#This Row],[Dual Listing]]=1,Table13232[[#This Row],[Nat and Combo Bet]],11)))</f>
        <v>100</v>
      </c>
      <c r="T346" s="44">
        <f t="shared" si="16"/>
        <v>459.99999999999994</v>
      </c>
      <c r="U346" s="44">
        <f t="shared" si="17"/>
        <v>359.99999999999994</v>
      </c>
      <c r="V346" s="44" t="str">
        <f>IF(Table13232[[#This Row],[Date]]&lt;$V$4,"","Live")</f>
        <v/>
      </c>
      <c r="W346" s="44" t="str">
        <f>TEXT(Table13232[[#This Row],[Date]],"DDD")</f>
        <v>Sat</v>
      </c>
      <c r="X346" s="44" t="str">
        <f>PROPER(TRIM(Table13232[[#This Row],[Horse]]))</f>
        <v>The Inflictor</v>
      </c>
      <c r="Y346" s="164">
        <f>Table13232[[#This Row],[Time]]</f>
        <v>0.64097222222222228</v>
      </c>
      <c r="Z346" s="164" t="str">
        <f>LEFT(Table13232[[#This Row],[Track]],3)</f>
        <v>Eag</v>
      </c>
      <c r="AA346" s="164" t="str">
        <f>Table13232[[#This Row],[Algo]]&amp;" "&amp;Table13232[[#This Row],[Nat and Combo Bet]]</f>
        <v>Nat 100</v>
      </c>
      <c r="AB346" s="170">
        <f>Table13232[[#This Row],[AM Odds]]</f>
        <v>0</v>
      </c>
      <c r="AC346" s="165">
        <f>Table13232[[#This Row],[Race]]</f>
        <v>7</v>
      </c>
      <c r="AD346" s="165">
        <f>Table13232[[#This Row],[TAB]]</f>
        <v>6</v>
      </c>
      <c r="AE346" s="166" t="str">
        <f>Table13232[[#This Row],[Horse]]</f>
        <v>The Inflictor</v>
      </c>
      <c r="AF346" s="169">
        <f>IF(Table13232[[#This Row],[Dual Listing]]&lt;&gt;1,"",Table13232[[#This Row],[Nat and Combo Bet]])</f>
        <v>100</v>
      </c>
    </row>
    <row r="347" spans="1:32" x14ac:dyDescent="0.25">
      <c r="A347" s="42">
        <v>45836</v>
      </c>
      <c r="B347" s="43">
        <v>0.67013888888888884</v>
      </c>
      <c r="C347" s="43" t="s">
        <v>34</v>
      </c>
      <c r="D347" s="46"/>
      <c r="E347" s="44">
        <v>8</v>
      </c>
      <c r="F347" s="44">
        <v>4</v>
      </c>
      <c r="G347" s="45" t="s">
        <v>431</v>
      </c>
      <c r="H347" s="45" t="s">
        <v>23</v>
      </c>
      <c r="I347" s="46"/>
      <c r="J347" s="206" t="s">
        <v>665</v>
      </c>
      <c r="K347" s="44" t="str">
        <f>VLOOKUP(Table13232[[#This Row],[Track]],$C$915:$E$968,2,FALSE)</f>
        <v>Vic</v>
      </c>
      <c r="L347" s="48">
        <v>100</v>
      </c>
      <c r="M347" s="44" t="str">
        <f>IF(Table13232[[#This Row],[Fin]]&lt;&gt;"1st","",Table13232[[#This Row],[Div]]*Table13232[[#This Row],[Lev Bet]])</f>
        <v/>
      </c>
      <c r="N347" s="44">
        <f>IF(Table13232[[#This Row],[Lev Ret]]="",Table13232[[#This Row],[Lev Bet]]*-1,M347-L347)</f>
        <v>-100</v>
      </c>
      <c r="O347" s="205">
        <v>100</v>
      </c>
      <c r="P347" s="205" t="str">
        <f>IF(Table13232[[#This Row],[Fin]]&lt;&gt;"1st","",Table13232[[#This Row],[Div]]*Table13232[[#This Row],[Nat and Combo Bet]])</f>
        <v/>
      </c>
      <c r="Q347" s="205">
        <f>IF(Table13232[[#This Row],[Lev Ret]]="",Table13232[[#This Row],[Nat and Combo Bet]]*-1,P347-O347)</f>
        <v>-100</v>
      </c>
      <c r="R347" s="44">
        <f t="shared" si="15"/>
        <v>1</v>
      </c>
      <c r="S347" s="44">
        <f>IF(AND(R346=2,R347=1),"",IF(R347=2,(O347+O348)/2,IF(Table13232[[#This Row],[Dual Listing]]=1,Table13232[[#This Row],[Nat and Combo Bet]],11)))</f>
        <v>100</v>
      </c>
      <c r="T347" s="44" t="str">
        <f t="shared" si="16"/>
        <v/>
      </c>
      <c r="U347" s="44">
        <f t="shared" si="17"/>
        <v>-100</v>
      </c>
      <c r="V347" s="44" t="str">
        <f>IF(Table13232[[#This Row],[Date]]&lt;$V$4,"","Live")</f>
        <v/>
      </c>
      <c r="W347" s="44" t="str">
        <f>TEXT(Table13232[[#This Row],[Date]],"DDD")</f>
        <v>Sat</v>
      </c>
      <c r="X347" s="44" t="str">
        <f>PROPER(TRIM(Table13232[[#This Row],[Horse]]))</f>
        <v>Earlswood</v>
      </c>
      <c r="Y347" s="164">
        <f>Table13232[[#This Row],[Time]]</f>
        <v>0.67013888888888884</v>
      </c>
      <c r="Z347" s="164" t="str">
        <f>LEFT(Table13232[[#This Row],[Track]],3)</f>
        <v>Cau</v>
      </c>
      <c r="AA347" s="164" t="str">
        <f>Table13232[[#This Row],[Algo]]&amp;" "&amp;Table13232[[#This Row],[Nat and Combo Bet]]</f>
        <v>E-C  100</v>
      </c>
      <c r="AB347" s="170">
        <f>Table13232[[#This Row],[AM Odds]]</f>
        <v>0</v>
      </c>
      <c r="AC347" s="165">
        <f>Table13232[[#This Row],[Race]]</f>
        <v>8</v>
      </c>
      <c r="AD347" s="165">
        <f>Table13232[[#This Row],[TAB]]</f>
        <v>4</v>
      </c>
      <c r="AE347" s="166" t="str">
        <f>Table13232[[#This Row],[Horse]]</f>
        <v>Earlswood</v>
      </c>
      <c r="AF347" s="169">
        <f>IF(Table13232[[#This Row],[Dual Listing]]&lt;&gt;1,"",Table13232[[#This Row],[Nat and Combo Bet]])</f>
        <v>100</v>
      </c>
    </row>
    <row r="348" spans="1:32" x14ac:dyDescent="0.25">
      <c r="A348" s="106">
        <v>45836</v>
      </c>
      <c r="B348" s="43">
        <v>0.6875</v>
      </c>
      <c r="C348" s="107" t="s">
        <v>11</v>
      </c>
      <c r="D348" s="46"/>
      <c r="E348" s="108">
        <v>10</v>
      </c>
      <c r="F348" s="108">
        <v>12</v>
      </c>
      <c r="G348" s="109" t="s">
        <v>188</v>
      </c>
      <c r="H348" s="109" t="s">
        <v>22</v>
      </c>
      <c r="I348" s="110"/>
      <c r="J348" s="206" t="s">
        <v>665</v>
      </c>
      <c r="K348" s="44" t="str">
        <f>VLOOKUP(Table13232[[#This Row],[Track]],$C$915:$E$968,2,FALSE)</f>
        <v>NSW</v>
      </c>
      <c r="L348" s="52">
        <v>100</v>
      </c>
      <c r="M348" s="51" t="str">
        <f>IF(Table13232[[#This Row],[Fin]]&lt;&gt;"1st","",Table13232[[#This Row],[Div]]*Table13232[[#This Row],[Lev Bet]])</f>
        <v/>
      </c>
      <c r="N348" s="51">
        <f>IF(Table13232[[#This Row],[Lev Ret]]="",Table13232[[#This Row],[Lev Bet]]*-1,M348-L348)</f>
        <v>-100</v>
      </c>
      <c r="O348" s="205">
        <v>150</v>
      </c>
      <c r="P348" s="205" t="str">
        <f>IF(Table13232[[#This Row],[Fin]]&lt;&gt;"1st","",Table13232[[#This Row],[Div]]*Table13232[[#This Row],[Nat and Combo Bet]])</f>
        <v/>
      </c>
      <c r="Q348" s="205">
        <f>IF(Table13232[[#This Row],[Lev Ret]]="",Table13232[[#This Row],[Nat and Combo Bet]]*-1,P348-O348)</f>
        <v>-150</v>
      </c>
      <c r="R348" s="44">
        <f t="shared" si="15"/>
        <v>2</v>
      </c>
      <c r="S348" s="44">
        <f>IF(AND(R347=2,R348=1),"",IF(R348=2,(O348+O349)/2,IF(Table13232[[#This Row],[Dual Listing]]=1,Table13232[[#This Row],[Nat and Combo Bet]],11)))</f>
        <v>150</v>
      </c>
      <c r="T348" s="44" t="str">
        <f t="shared" si="16"/>
        <v/>
      </c>
      <c r="U348" s="44">
        <f t="shared" si="17"/>
        <v>-150</v>
      </c>
      <c r="V348" s="44" t="str">
        <f>IF(Table13232[[#This Row],[Date]]&lt;$V$4,"","Live")</f>
        <v/>
      </c>
      <c r="W348" s="44" t="str">
        <f>TEXT(Table13232[[#This Row],[Date]],"DDD")</f>
        <v>Sat</v>
      </c>
      <c r="X348" s="44" t="str">
        <f>PROPER(TRIM(Table13232[[#This Row],[Horse]]))</f>
        <v>Snack Bar</v>
      </c>
      <c r="Y348" s="167">
        <f>Table13232[[#This Row],[Time]]</f>
        <v>0.6875</v>
      </c>
      <c r="Z348" s="164" t="str">
        <f>LEFT(Table13232[[#This Row],[Track]],3)</f>
        <v>Ros</v>
      </c>
      <c r="AA348" s="164" t="str">
        <f>Table13232[[#This Row],[Algo]]&amp;" "&amp;Table13232[[#This Row],[Nat and Combo Bet]]</f>
        <v>E-C  150</v>
      </c>
      <c r="AB348" s="170">
        <f>Table13232[[#This Row],[AM Odds]]</f>
        <v>0</v>
      </c>
      <c r="AC348" s="165">
        <f>Table13232[[#This Row],[Race]]</f>
        <v>10</v>
      </c>
      <c r="AD348" s="165">
        <f>Table13232[[#This Row],[TAB]]</f>
        <v>12</v>
      </c>
      <c r="AE348" s="166" t="str">
        <f>Table13232[[#This Row],[Horse]]</f>
        <v>Snack Bar</v>
      </c>
      <c r="AF348" s="169" t="str">
        <f>IF(Table13232[[#This Row],[Dual Listing]]&lt;&gt;1,"",Table13232[[#This Row],[Nat and Combo Bet]])</f>
        <v/>
      </c>
    </row>
    <row r="349" spans="1:32" x14ac:dyDescent="0.25">
      <c r="A349" s="106">
        <v>45836</v>
      </c>
      <c r="B349" s="43">
        <v>0.6875</v>
      </c>
      <c r="C349" s="107" t="s">
        <v>11</v>
      </c>
      <c r="D349" s="46"/>
      <c r="E349" s="108">
        <v>10</v>
      </c>
      <c r="F349" s="108">
        <v>12</v>
      </c>
      <c r="G349" s="109" t="s">
        <v>188</v>
      </c>
      <c r="H349" s="109" t="s">
        <v>23</v>
      </c>
      <c r="I349" s="110"/>
      <c r="J349" s="206" t="s">
        <v>664</v>
      </c>
      <c r="K349" s="44" t="str">
        <f>VLOOKUP(Table13232[[#This Row],[Track]],$C$915:$E$968,2,FALSE)</f>
        <v>NSW</v>
      </c>
      <c r="L349" s="52">
        <v>100</v>
      </c>
      <c r="M349" s="51" t="str">
        <f>IF(Table13232[[#This Row],[Fin]]&lt;&gt;"1st","",Table13232[[#This Row],[Div]]*Table13232[[#This Row],[Lev Bet]])</f>
        <v/>
      </c>
      <c r="N349" s="51">
        <f>IF(Table13232[[#This Row],[Lev Ret]]="",Table13232[[#This Row],[Lev Bet]]*-1,M349-L349)</f>
        <v>-100</v>
      </c>
      <c r="O349" s="205">
        <v>150</v>
      </c>
      <c r="P349" s="205" t="str">
        <f>IF(Table13232[[#This Row],[Fin]]&lt;&gt;"1st","",Table13232[[#This Row],[Div]]*Table13232[[#This Row],[Nat and Combo Bet]])</f>
        <v/>
      </c>
      <c r="Q349" s="205">
        <f>IF(Table13232[[#This Row],[Lev Ret]]="",Table13232[[#This Row],[Nat and Combo Bet]]*-1,P349-O349)</f>
        <v>-150</v>
      </c>
      <c r="R349" s="44">
        <f t="shared" si="15"/>
        <v>1</v>
      </c>
      <c r="S349" s="44" t="str">
        <f>IF(AND(R348=2,R349=1),"",IF(R349=2,(O349+O350)/2,IF(Table13232[[#This Row],[Dual Listing]]=1,Table13232[[#This Row],[Nat and Combo Bet]],11)))</f>
        <v/>
      </c>
      <c r="T349" s="44" t="str">
        <f t="shared" si="16"/>
        <v/>
      </c>
      <c r="U349" s="44" t="str">
        <f t="shared" si="17"/>
        <v/>
      </c>
      <c r="V349" s="44" t="str">
        <f>IF(Table13232[[#This Row],[Date]]&lt;$V$4,"","Live")</f>
        <v/>
      </c>
      <c r="W349" s="44" t="str">
        <f>TEXT(Table13232[[#This Row],[Date]],"DDD")</f>
        <v>Sat</v>
      </c>
      <c r="X349" s="44" t="str">
        <f>PROPER(TRIM(Table13232[[#This Row],[Horse]]))</f>
        <v>Snack Bar</v>
      </c>
      <c r="Y349" s="167">
        <f>Table13232[[#This Row],[Time]]</f>
        <v>0.6875</v>
      </c>
      <c r="Z349" s="164" t="str">
        <f>LEFT(Table13232[[#This Row],[Track]],3)</f>
        <v>Ros</v>
      </c>
      <c r="AA349" s="164" t="str">
        <f>Table13232[[#This Row],[Algo]]&amp;" "&amp;Table13232[[#This Row],[Nat and Combo Bet]]</f>
        <v>Nat 150</v>
      </c>
      <c r="AB349" s="170">
        <f>Table13232[[#This Row],[AM Odds]]</f>
        <v>0</v>
      </c>
      <c r="AC349" s="165">
        <f>Table13232[[#This Row],[Race]]</f>
        <v>10</v>
      </c>
      <c r="AD349" s="165">
        <f>Table13232[[#This Row],[TAB]]</f>
        <v>12</v>
      </c>
      <c r="AE349" s="166" t="str">
        <f>Table13232[[#This Row],[Horse]]</f>
        <v>Snack Bar</v>
      </c>
      <c r="AF349" s="169">
        <f>IF(Table13232[[#This Row],[Dual Listing]]&lt;&gt;1,"",Table13232[[#This Row],[Nat and Combo Bet]])</f>
        <v>150</v>
      </c>
    </row>
    <row r="350" spans="1:32" x14ac:dyDescent="0.25">
      <c r="A350" s="42">
        <v>45836</v>
      </c>
      <c r="B350" s="43">
        <v>0.69097222222222221</v>
      </c>
      <c r="C350" s="43" t="s">
        <v>12</v>
      </c>
      <c r="D350" s="46"/>
      <c r="E350" s="44">
        <v>9</v>
      </c>
      <c r="F350" s="44">
        <v>11</v>
      </c>
      <c r="G350" s="45" t="s">
        <v>189</v>
      </c>
      <c r="H350" s="45" t="s">
        <v>23</v>
      </c>
      <c r="I350" s="46"/>
      <c r="J350" s="206" t="s">
        <v>664</v>
      </c>
      <c r="K350" s="44" t="str">
        <f>VLOOKUP(Table13232[[#This Row],[Track]],$C$915:$E$968,2,FALSE)</f>
        <v>Qld</v>
      </c>
      <c r="L350" s="48">
        <v>100</v>
      </c>
      <c r="M350" s="44" t="str">
        <f>IF(Table13232[[#This Row],[Fin]]&lt;&gt;"1st","",Table13232[[#This Row],[Div]]*Table13232[[#This Row],[Lev Bet]])</f>
        <v/>
      </c>
      <c r="N350" s="44">
        <f>IF(Table13232[[#This Row],[Lev Ret]]="",Table13232[[#This Row],[Lev Bet]]*-1,M350-L350)</f>
        <v>-100</v>
      </c>
      <c r="O350" s="205">
        <v>100</v>
      </c>
      <c r="P350" s="205" t="str">
        <f>IF(Table13232[[#This Row],[Fin]]&lt;&gt;"1st","",Table13232[[#This Row],[Div]]*Table13232[[#This Row],[Nat and Combo Bet]])</f>
        <v/>
      </c>
      <c r="Q350" s="205">
        <f>IF(Table13232[[#This Row],[Lev Ret]]="",Table13232[[#This Row],[Nat and Combo Bet]]*-1,P350-O350)</f>
        <v>-100</v>
      </c>
      <c r="R350" s="44">
        <f t="shared" si="15"/>
        <v>1</v>
      </c>
      <c r="S350" s="44">
        <f>IF(AND(R349=2,R350=1),"",IF(R350=2,(O350+O351)/2,IF(Table13232[[#This Row],[Dual Listing]]=1,Table13232[[#This Row],[Nat and Combo Bet]],11)))</f>
        <v>100</v>
      </c>
      <c r="T350" s="44" t="str">
        <f t="shared" si="16"/>
        <v/>
      </c>
      <c r="U350" s="44">
        <f t="shared" si="17"/>
        <v>-100</v>
      </c>
      <c r="V350" s="44" t="str">
        <f>IF(Table13232[[#This Row],[Date]]&lt;$V$4,"","Live")</f>
        <v/>
      </c>
      <c r="W350" s="44" t="str">
        <f>TEXT(Table13232[[#This Row],[Date]],"DDD")</f>
        <v>Sat</v>
      </c>
      <c r="X350" s="44" t="str">
        <f>PROPER(TRIM(Table13232[[#This Row],[Horse]]))</f>
        <v>Austmarr</v>
      </c>
      <c r="Y350" s="164">
        <f>Table13232[[#This Row],[Time]]</f>
        <v>0.69097222222222221</v>
      </c>
      <c r="Z350" s="164" t="str">
        <f>LEFT(Table13232[[#This Row],[Track]],3)</f>
        <v>Eag</v>
      </c>
      <c r="AA350" s="164" t="str">
        <f>Table13232[[#This Row],[Algo]]&amp;" "&amp;Table13232[[#This Row],[Nat and Combo Bet]]</f>
        <v>Nat 100</v>
      </c>
      <c r="AB350" s="170">
        <f>Table13232[[#This Row],[AM Odds]]</f>
        <v>0</v>
      </c>
      <c r="AC350" s="165">
        <f>Table13232[[#This Row],[Race]]</f>
        <v>9</v>
      </c>
      <c r="AD350" s="165">
        <f>Table13232[[#This Row],[TAB]]</f>
        <v>11</v>
      </c>
      <c r="AE350" s="166" t="str">
        <f>Table13232[[#This Row],[Horse]]</f>
        <v>Austmarr</v>
      </c>
      <c r="AF350" s="169">
        <f>IF(Table13232[[#This Row],[Dual Listing]]&lt;&gt;1,"",Table13232[[#This Row],[Nat and Combo Bet]])</f>
        <v>100</v>
      </c>
    </row>
    <row r="351" spans="1:32" x14ac:dyDescent="0.25">
      <c r="A351" s="42">
        <v>45836</v>
      </c>
      <c r="B351" s="43">
        <v>0.69444444444444442</v>
      </c>
      <c r="C351" s="43" t="s">
        <v>34</v>
      </c>
      <c r="D351" s="46"/>
      <c r="E351" s="44">
        <v>9</v>
      </c>
      <c r="F351" s="44">
        <v>8</v>
      </c>
      <c r="G351" s="45" t="s">
        <v>190</v>
      </c>
      <c r="H351" s="45" t="s">
        <v>21</v>
      </c>
      <c r="I351" s="46">
        <v>5.5</v>
      </c>
      <c r="J351" s="206" t="s">
        <v>664</v>
      </c>
      <c r="K351" s="44" t="str">
        <f>VLOOKUP(Table13232[[#This Row],[Track]],$C$915:$E$968,2,FALSE)</f>
        <v>Vic</v>
      </c>
      <c r="L351" s="48">
        <v>100</v>
      </c>
      <c r="M351" s="44">
        <f>IF(Table13232[[#This Row],[Fin]]&lt;&gt;"1st","",Table13232[[#This Row],[Div]]*Table13232[[#This Row],[Lev Bet]])</f>
        <v>550</v>
      </c>
      <c r="N351" s="44">
        <f>IF(Table13232[[#This Row],[Lev Ret]]="",Table13232[[#This Row],[Lev Bet]]*-1,M351-L351)</f>
        <v>450</v>
      </c>
      <c r="O351" s="205">
        <v>100</v>
      </c>
      <c r="P351" s="205">
        <f>IF(Table13232[[#This Row],[Fin]]&lt;&gt;"1st","",Table13232[[#This Row],[Div]]*Table13232[[#This Row],[Nat and Combo Bet]])</f>
        <v>550</v>
      </c>
      <c r="Q351" s="205">
        <f>IF(Table13232[[#This Row],[Lev Ret]]="",Table13232[[#This Row],[Nat and Combo Bet]]*-1,P351-O351)</f>
        <v>450</v>
      </c>
      <c r="R351" s="44">
        <f t="shared" si="15"/>
        <v>1</v>
      </c>
      <c r="S351" s="44">
        <f>IF(AND(R350=2,R351=1),"",IF(R351=2,(O351+O352)/2,IF(Table13232[[#This Row],[Dual Listing]]=1,Table13232[[#This Row],[Nat and Combo Bet]],11)))</f>
        <v>100</v>
      </c>
      <c r="T351" s="44">
        <f t="shared" si="16"/>
        <v>550</v>
      </c>
      <c r="U351" s="44">
        <f t="shared" si="17"/>
        <v>450</v>
      </c>
      <c r="V351" s="44" t="str">
        <f>IF(Table13232[[#This Row],[Date]]&lt;$V$4,"","Live")</f>
        <v/>
      </c>
      <c r="W351" s="44" t="str">
        <f>TEXT(Table13232[[#This Row],[Date]],"DDD")</f>
        <v>Sat</v>
      </c>
      <c r="X351" s="44" t="str">
        <f>PROPER(TRIM(Table13232[[#This Row],[Horse]]))</f>
        <v>Yellow Sam</v>
      </c>
      <c r="Y351" s="164">
        <f>Table13232[[#This Row],[Time]]</f>
        <v>0.69444444444444442</v>
      </c>
      <c r="Z351" s="164" t="str">
        <f>LEFT(Table13232[[#This Row],[Track]],3)</f>
        <v>Cau</v>
      </c>
      <c r="AA351" s="164" t="str">
        <f>Table13232[[#This Row],[Algo]]&amp;" "&amp;Table13232[[#This Row],[Nat and Combo Bet]]</f>
        <v>Nat 100</v>
      </c>
      <c r="AB351" s="170">
        <f>Table13232[[#This Row],[AM Odds]]</f>
        <v>0</v>
      </c>
      <c r="AC351" s="165">
        <f>Table13232[[#This Row],[Race]]</f>
        <v>9</v>
      </c>
      <c r="AD351" s="165">
        <f>Table13232[[#This Row],[TAB]]</f>
        <v>8</v>
      </c>
      <c r="AE351" s="166" t="str">
        <f>Table13232[[#This Row],[Horse]]</f>
        <v>Yellow Sam</v>
      </c>
      <c r="AF351" s="169">
        <f>IF(Table13232[[#This Row],[Dual Listing]]&lt;&gt;1,"",Table13232[[#This Row],[Nat and Combo Bet]])</f>
        <v>100</v>
      </c>
    </row>
    <row r="352" spans="1:32" x14ac:dyDescent="0.25">
      <c r="A352" s="106">
        <v>45843</v>
      </c>
      <c r="B352" s="43">
        <v>0.54513888888888884</v>
      </c>
      <c r="C352" s="107" t="s">
        <v>10</v>
      </c>
      <c r="D352" s="46"/>
      <c r="E352" s="108">
        <v>3</v>
      </c>
      <c r="F352" s="108">
        <v>2</v>
      </c>
      <c r="G352" s="109" t="s">
        <v>191</v>
      </c>
      <c r="H352" s="109" t="s">
        <v>21</v>
      </c>
      <c r="I352" s="110">
        <v>2.1</v>
      </c>
      <c r="J352" s="206" t="s">
        <v>665</v>
      </c>
      <c r="K352" s="44" t="str">
        <f>VLOOKUP(Table13232[[#This Row],[Track]],$C$915:$E$968,2,FALSE)</f>
        <v>Vic</v>
      </c>
      <c r="L352" s="52">
        <v>100</v>
      </c>
      <c r="M352" s="51">
        <f>IF(Table13232[[#This Row],[Fin]]&lt;&gt;"1st","",Table13232[[#This Row],[Div]]*Table13232[[#This Row],[Lev Bet]])</f>
        <v>210</v>
      </c>
      <c r="N352" s="51">
        <f>IF(Table13232[[#This Row],[Lev Ret]]="",Table13232[[#This Row],[Lev Bet]]*-1,M352-L352)</f>
        <v>110</v>
      </c>
      <c r="O352" s="205">
        <v>100</v>
      </c>
      <c r="P352" s="205">
        <f>IF(Table13232[[#This Row],[Fin]]&lt;&gt;"1st","",Table13232[[#This Row],[Div]]*Table13232[[#This Row],[Nat and Combo Bet]])</f>
        <v>210</v>
      </c>
      <c r="Q352" s="205">
        <f>IF(Table13232[[#This Row],[Lev Ret]]="",Table13232[[#This Row],[Nat and Combo Bet]]*-1,P352-O352)</f>
        <v>110</v>
      </c>
      <c r="R352" s="44">
        <f t="shared" si="15"/>
        <v>2</v>
      </c>
      <c r="S352" s="44">
        <f>IF(AND(R351=2,R352=1),"",IF(R352=2,(O352+O353)/2,IF(Table13232[[#This Row],[Dual Listing]]=1,Table13232[[#This Row],[Nat and Combo Bet]],11)))</f>
        <v>150</v>
      </c>
      <c r="T352" s="44">
        <f t="shared" si="16"/>
        <v>315</v>
      </c>
      <c r="U352" s="44">
        <f t="shared" si="17"/>
        <v>165</v>
      </c>
      <c r="V352" s="44" t="str">
        <f>IF(Table13232[[#This Row],[Date]]&lt;$V$4,"","Live")</f>
        <v/>
      </c>
      <c r="W352" s="44" t="str">
        <f>TEXT(Table13232[[#This Row],[Date]],"DDD")</f>
        <v>Sat</v>
      </c>
      <c r="X352" s="44" t="str">
        <f>PROPER(TRIM(Table13232[[#This Row],[Horse]]))</f>
        <v>Marble Nine</v>
      </c>
      <c r="Y352" s="167">
        <f>Table13232[[#This Row],[Time]]</f>
        <v>0.54513888888888884</v>
      </c>
      <c r="Z352" s="164" t="str">
        <f>LEFT(Table13232[[#This Row],[Track]],3)</f>
        <v>Fle</v>
      </c>
      <c r="AA352" s="164" t="str">
        <f>Table13232[[#This Row],[Algo]]&amp;" "&amp;Table13232[[#This Row],[Nat and Combo Bet]]</f>
        <v>E-C  100</v>
      </c>
      <c r="AB352" s="170">
        <f>Table13232[[#This Row],[AM Odds]]</f>
        <v>0</v>
      </c>
      <c r="AC352" s="165">
        <f>Table13232[[#This Row],[Race]]</f>
        <v>3</v>
      </c>
      <c r="AD352" s="165">
        <f>Table13232[[#This Row],[TAB]]</f>
        <v>2</v>
      </c>
      <c r="AE352" s="166" t="str">
        <f>Table13232[[#This Row],[Horse]]</f>
        <v>Marble Nine</v>
      </c>
      <c r="AF352" s="169" t="str">
        <f>IF(Table13232[[#This Row],[Dual Listing]]&lt;&gt;1,"",Table13232[[#This Row],[Nat and Combo Bet]])</f>
        <v/>
      </c>
    </row>
    <row r="353" spans="1:32" x14ac:dyDescent="0.25">
      <c r="A353" s="106">
        <v>45843</v>
      </c>
      <c r="B353" s="43">
        <v>0.54513888888888884</v>
      </c>
      <c r="C353" s="107" t="s">
        <v>10</v>
      </c>
      <c r="D353" s="46"/>
      <c r="E353" s="108">
        <v>3</v>
      </c>
      <c r="F353" s="108">
        <v>2</v>
      </c>
      <c r="G353" s="109" t="s">
        <v>191</v>
      </c>
      <c r="H353" s="109" t="s">
        <v>21</v>
      </c>
      <c r="I353" s="110">
        <v>2.1</v>
      </c>
      <c r="J353" s="206" t="s">
        <v>664</v>
      </c>
      <c r="K353" s="44" t="str">
        <f>VLOOKUP(Table13232[[#This Row],[Track]],$C$915:$E$968,2,FALSE)</f>
        <v>Vic</v>
      </c>
      <c r="L353" s="52">
        <v>100</v>
      </c>
      <c r="M353" s="51">
        <f>IF(Table13232[[#This Row],[Fin]]&lt;&gt;"1st","",Table13232[[#This Row],[Div]]*Table13232[[#This Row],[Lev Bet]])</f>
        <v>210</v>
      </c>
      <c r="N353" s="51">
        <f>IF(Table13232[[#This Row],[Lev Ret]]="",Table13232[[#This Row],[Lev Bet]]*-1,M353-L353)</f>
        <v>110</v>
      </c>
      <c r="O353" s="205">
        <v>200</v>
      </c>
      <c r="P353" s="205">
        <f>IF(Table13232[[#This Row],[Fin]]&lt;&gt;"1st","",Table13232[[#This Row],[Div]]*Table13232[[#This Row],[Nat and Combo Bet]])</f>
        <v>420</v>
      </c>
      <c r="Q353" s="205">
        <f>IF(Table13232[[#This Row],[Lev Ret]]="",Table13232[[#This Row],[Nat and Combo Bet]]*-1,P353-O353)</f>
        <v>220</v>
      </c>
      <c r="R353" s="44">
        <f t="shared" si="15"/>
        <v>1</v>
      </c>
      <c r="S353" s="44" t="str">
        <f>IF(AND(R352=2,R353=1),"",IF(R353=2,(O353+O354)/2,IF(Table13232[[#This Row],[Dual Listing]]=1,Table13232[[#This Row],[Nat and Combo Bet]],11)))</f>
        <v/>
      </c>
      <c r="T353" s="44" t="str">
        <f t="shared" si="16"/>
        <v/>
      </c>
      <c r="U353" s="44" t="str">
        <f t="shared" si="17"/>
        <v/>
      </c>
      <c r="V353" s="44" t="str">
        <f>IF(Table13232[[#This Row],[Date]]&lt;$V$4,"","Live")</f>
        <v/>
      </c>
      <c r="W353" s="44" t="str">
        <f>TEXT(Table13232[[#This Row],[Date]],"DDD")</f>
        <v>Sat</v>
      </c>
      <c r="X353" s="44" t="str">
        <f>PROPER(TRIM(Table13232[[#This Row],[Horse]]))</f>
        <v>Marble Nine</v>
      </c>
      <c r="Y353" s="167">
        <f>Table13232[[#This Row],[Time]]</f>
        <v>0.54513888888888884</v>
      </c>
      <c r="Z353" s="164" t="str">
        <f>LEFT(Table13232[[#This Row],[Track]],3)</f>
        <v>Fle</v>
      </c>
      <c r="AA353" s="164" t="str">
        <f>Table13232[[#This Row],[Algo]]&amp;" "&amp;Table13232[[#This Row],[Nat and Combo Bet]]</f>
        <v>Nat 200</v>
      </c>
      <c r="AB353" s="170">
        <f>Table13232[[#This Row],[AM Odds]]</f>
        <v>0</v>
      </c>
      <c r="AC353" s="165">
        <f>Table13232[[#This Row],[Race]]</f>
        <v>3</v>
      </c>
      <c r="AD353" s="165">
        <f>Table13232[[#This Row],[TAB]]</f>
        <v>2</v>
      </c>
      <c r="AE353" s="166" t="str">
        <f>Table13232[[#This Row],[Horse]]</f>
        <v>Marble Nine</v>
      </c>
      <c r="AF353" s="169">
        <f>IF(Table13232[[#This Row],[Dual Listing]]&lt;&gt;1,"",Table13232[[#This Row],[Nat and Combo Bet]])</f>
        <v>200</v>
      </c>
    </row>
    <row r="354" spans="1:32" x14ac:dyDescent="0.25">
      <c r="A354" s="42">
        <v>45843</v>
      </c>
      <c r="B354" s="43">
        <v>0.58333333333333337</v>
      </c>
      <c r="C354" s="43" t="s">
        <v>11</v>
      </c>
      <c r="D354" s="46"/>
      <c r="E354" s="44">
        <v>6</v>
      </c>
      <c r="F354" s="44">
        <v>1</v>
      </c>
      <c r="G354" s="45" t="s">
        <v>432</v>
      </c>
      <c r="H354" s="45" t="s">
        <v>21</v>
      </c>
      <c r="I354" s="46">
        <v>3.6</v>
      </c>
      <c r="J354" s="206" t="s">
        <v>665</v>
      </c>
      <c r="K354" s="44" t="str">
        <f>VLOOKUP(Table13232[[#This Row],[Track]],$C$915:$E$968,2,FALSE)</f>
        <v>NSW</v>
      </c>
      <c r="L354" s="48">
        <v>100</v>
      </c>
      <c r="M354" s="44">
        <f>IF(Table13232[[#This Row],[Fin]]&lt;&gt;"1st","",Table13232[[#This Row],[Div]]*Table13232[[#This Row],[Lev Bet]])</f>
        <v>360</v>
      </c>
      <c r="N354" s="44">
        <f>IF(Table13232[[#This Row],[Lev Ret]]="",Table13232[[#This Row],[Lev Bet]]*-1,M354-L354)</f>
        <v>260</v>
      </c>
      <c r="O354" s="205">
        <v>150</v>
      </c>
      <c r="P354" s="205">
        <f>IF(Table13232[[#This Row],[Fin]]&lt;&gt;"1st","",Table13232[[#This Row],[Div]]*Table13232[[#This Row],[Nat and Combo Bet]])</f>
        <v>540</v>
      </c>
      <c r="Q354" s="205">
        <f>IF(Table13232[[#This Row],[Lev Ret]]="",Table13232[[#This Row],[Nat and Combo Bet]]*-1,P354-O354)</f>
        <v>390</v>
      </c>
      <c r="R354" s="44">
        <f t="shared" si="15"/>
        <v>1</v>
      </c>
      <c r="S354" s="44">
        <f>IF(AND(R353=2,R354=1),"",IF(R354=2,(O354+O355)/2,IF(Table13232[[#This Row],[Dual Listing]]=1,Table13232[[#This Row],[Nat and Combo Bet]],11)))</f>
        <v>150</v>
      </c>
      <c r="T354" s="44">
        <f t="shared" si="16"/>
        <v>540</v>
      </c>
      <c r="U354" s="44">
        <f t="shared" si="17"/>
        <v>390</v>
      </c>
      <c r="V354" s="44" t="str">
        <f>IF(Table13232[[#This Row],[Date]]&lt;$V$4,"","Live")</f>
        <v/>
      </c>
      <c r="W354" s="44" t="str">
        <f>TEXT(Table13232[[#This Row],[Date]],"DDD")</f>
        <v>Sat</v>
      </c>
      <c r="X354" s="44" t="str">
        <f>PROPER(TRIM(Table13232[[#This Row],[Horse]]))</f>
        <v>Hi Dubai</v>
      </c>
      <c r="Y354" s="164">
        <f>Table13232[[#This Row],[Time]]</f>
        <v>0.58333333333333337</v>
      </c>
      <c r="Z354" s="164" t="str">
        <f>LEFT(Table13232[[#This Row],[Track]],3)</f>
        <v>Ros</v>
      </c>
      <c r="AA354" s="164" t="str">
        <f>Table13232[[#This Row],[Algo]]&amp;" "&amp;Table13232[[#This Row],[Nat and Combo Bet]]</f>
        <v>E-C  150</v>
      </c>
      <c r="AB354" s="170">
        <f>Table13232[[#This Row],[AM Odds]]</f>
        <v>0</v>
      </c>
      <c r="AC354" s="165">
        <f>Table13232[[#This Row],[Race]]</f>
        <v>6</v>
      </c>
      <c r="AD354" s="165">
        <f>Table13232[[#This Row],[TAB]]</f>
        <v>1</v>
      </c>
      <c r="AE354" s="166" t="str">
        <f>Table13232[[#This Row],[Horse]]</f>
        <v>Hi Dubai</v>
      </c>
      <c r="AF354" s="169">
        <f>IF(Table13232[[#This Row],[Dual Listing]]&lt;&gt;1,"",Table13232[[#This Row],[Nat and Combo Bet]])</f>
        <v>150</v>
      </c>
    </row>
    <row r="355" spans="1:32" x14ac:dyDescent="0.25">
      <c r="A355" s="42">
        <v>45843</v>
      </c>
      <c r="B355" s="43">
        <v>0.59375</v>
      </c>
      <c r="C355" s="43" t="s">
        <v>10</v>
      </c>
      <c r="D355" s="46"/>
      <c r="E355" s="44">
        <v>5</v>
      </c>
      <c r="F355" s="44">
        <v>4</v>
      </c>
      <c r="G355" s="45" t="s">
        <v>206</v>
      </c>
      <c r="H355" s="45" t="s">
        <v>23</v>
      </c>
      <c r="I355" s="46"/>
      <c r="J355" s="206" t="s">
        <v>665</v>
      </c>
      <c r="K355" s="44" t="str">
        <f>VLOOKUP(Table13232[[#This Row],[Track]],$C$915:$E$968,2,FALSE)</f>
        <v>Vic</v>
      </c>
      <c r="L355" s="48">
        <v>100</v>
      </c>
      <c r="M355" s="44" t="str">
        <f>IF(Table13232[[#This Row],[Fin]]&lt;&gt;"1st","",Table13232[[#This Row],[Div]]*Table13232[[#This Row],[Lev Bet]])</f>
        <v/>
      </c>
      <c r="N355" s="44">
        <f>IF(Table13232[[#This Row],[Lev Ret]]="",Table13232[[#This Row],[Lev Bet]]*-1,M355-L355)</f>
        <v>-100</v>
      </c>
      <c r="O355" s="205">
        <v>100</v>
      </c>
      <c r="P355" s="205" t="str">
        <f>IF(Table13232[[#This Row],[Fin]]&lt;&gt;"1st","",Table13232[[#This Row],[Div]]*Table13232[[#This Row],[Nat and Combo Bet]])</f>
        <v/>
      </c>
      <c r="Q355" s="205">
        <f>IF(Table13232[[#This Row],[Lev Ret]]="",Table13232[[#This Row],[Nat and Combo Bet]]*-1,P355-O355)</f>
        <v>-100</v>
      </c>
      <c r="R355" s="44">
        <f t="shared" si="15"/>
        <v>1</v>
      </c>
      <c r="S355" s="44">
        <f>IF(AND(R354=2,R355=1),"",IF(R355=2,(O355+O356)/2,IF(Table13232[[#This Row],[Dual Listing]]=1,Table13232[[#This Row],[Nat and Combo Bet]],11)))</f>
        <v>100</v>
      </c>
      <c r="T355" s="44" t="str">
        <f t="shared" si="16"/>
        <v/>
      </c>
      <c r="U355" s="44">
        <f t="shared" si="17"/>
        <v>-100</v>
      </c>
      <c r="V355" s="44" t="str">
        <f>IF(Table13232[[#This Row],[Date]]&lt;$V$4,"","Live")</f>
        <v/>
      </c>
      <c r="W355" s="44" t="str">
        <f>TEXT(Table13232[[#This Row],[Date]],"DDD")</f>
        <v>Sat</v>
      </c>
      <c r="X355" s="44" t="str">
        <f>PROPER(TRIM(Table13232[[#This Row],[Horse]]))</f>
        <v>Bold Soul</v>
      </c>
      <c r="Y355" s="164">
        <f>Table13232[[#This Row],[Time]]</f>
        <v>0.59375</v>
      </c>
      <c r="Z355" s="164" t="str">
        <f>LEFT(Table13232[[#This Row],[Track]],3)</f>
        <v>Fle</v>
      </c>
      <c r="AA355" s="164" t="str">
        <f>Table13232[[#This Row],[Algo]]&amp;" "&amp;Table13232[[#This Row],[Nat and Combo Bet]]</f>
        <v>E-C  100</v>
      </c>
      <c r="AB355" s="170">
        <f>Table13232[[#This Row],[AM Odds]]</f>
        <v>0</v>
      </c>
      <c r="AC355" s="165">
        <f>Table13232[[#This Row],[Race]]</f>
        <v>5</v>
      </c>
      <c r="AD355" s="165">
        <f>Table13232[[#This Row],[TAB]]</f>
        <v>4</v>
      </c>
      <c r="AE355" s="166" t="str">
        <f>Table13232[[#This Row],[Horse]]</f>
        <v>Bold Soul</v>
      </c>
      <c r="AF355" s="169">
        <f>IF(Table13232[[#This Row],[Dual Listing]]&lt;&gt;1,"",Table13232[[#This Row],[Nat and Combo Bet]])</f>
        <v>100</v>
      </c>
    </row>
    <row r="356" spans="1:32" x14ac:dyDescent="0.25">
      <c r="A356" s="42">
        <v>45843</v>
      </c>
      <c r="B356" s="43">
        <v>0.59375</v>
      </c>
      <c r="C356" s="43" t="s">
        <v>10</v>
      </c>
      <c r="D356" s="46"/>
      <c r="E356" s="44">
        <v>5</v>
      </c>
      <c r="F356" s="44">
        <v>8</v>
      </c>
      <c r="G356" s="45" t="s">
        <v>433</v>
      </c>
      <c r="H356" s="45" t="s">
        <v>21</v>
      </c>
      <c r="I356" s="46">
        <v>4.4000000000000004</v>
      </c>
      <c r="J356" s="206" t="s">
        <v>665</v>
      </c>
      <c r="K356" s="44" t="str">
        <f>VLOOKUP(Table13232[[#This Row],[Track]],$C$915:$E$968,2,FALSE)</f>
        <v>Vic</v>
      </c>
      <c r="L356" s="48">
        <v>100</v>
      </c>
      <c r="M356" s="44">
        <f>IF(Table13232[[#This Row],[Fin]]&lt;&gt;"1st","",Table13232[[#This Row],[Div]]*Table13232[[#This Row],[Lev Bet]])</f>
        <v>440.00000000000006</v>
      </c>
      <c r="N356" s="44">
        <f>IF(Table13232[[#This Row],[Lev Ret]]="",Table13232[[#This Row],[Lev Bet]]*-1,M356-L356)</f>
        <v>340.00000000000006</v>
      </c>
      <c r="O356" s="205">
        <v>160</v>
      </c>
      <c r="P356" s="205">
        <f>IF(Table13232[[#This Row],[Fin]]&lt;&gt;"1st","",Table13232[[#This Row],[Div]]*Table13232[[#This Row],[Nat and Combo Bet]])</f>
        <v>704</v>
      </c>
      <c r="Q356" s="205">
        <f>IF(Table13232[[#This Row],[Lev Ret]]="",Table13232[[#This Row],[Nat and Combo Bet]]*-1,P356-O356)</f>
        <v>544</v>
      </c>
      <c r="R356" s="44">
        <f t="shared" si="15"/>
        <v>1</v>
      </c>
      <c r="S356" s="44">
        <f>IF(AND(R355=2,R356=1),"",IF(R356=2,(O356+O357)/2,IF(Table13232[[#This Row],[Dual Listing]]=1,Table13232[[#This Row],[Nat and Combo Bet]],11)))</f>
        <v>160</v>
      </c>
      <c r="T356" s="44">
        <f t="shared" si="16"/>
        <v>704</v>
      </c>
      <c r="U356" s="44">
        <f t="shared" si="17"/>
        <v>544</v>
      </c>
      <c r="V356" s="44" t="str">
        <f>IF(Table13232[[#This Row],[Date]]&lt;$V$4,"","Live")</f>
        <v/>
      </c>
      <c r="W356" s="44" t="str">
        <f>TEXT(Table13232[[#This Row],[Date]],"DDD")</f>
        <v>Sat</v>
      </c>
      <c r="X356" s="44" t="str">
        <f>PROPER(TRIM(Table13232[[#This Row],[Horse]]))</f>
        <v>Goldenstatewarrior</v>
      </c>
      <c r="Y356" s="164">
        <f>Table13232[[#This Row],[Time]]</f>
        <v>0.59375</v>
      </c>
      <c r="Z356" s="164" t="str">
        <f>LEFT(Table13232[[#This Row],[Track]],3)</f>
        <v>Fle</v>
      </c>
      <c r="AA356" s="164" t="str">
        <f>Table13232[[#This Row],[Algo]]&amp;" "&amp;Table13232[[#This Row],[Nat and Combo Bet]]</f>
        <v>E-C  160</v>
      </c>
      <c r="AB356" s="170">
        <f>Table13232[[#This Row],[AM Odds]]</f>
        <v>0</v>
      </c>
      <c r="AC356" s="165">
        <f>Table13232[[#This Row],[Race]]</f>
        <v>5</v>
      </c>
      <c r="AD356" s="165">
        <f>Table13232[[#This Row],[TAB]]</f>
        <v>8</v>
      </c>
      <c r="AE356" s="166" t="str">
        <f>Table13232[[#This Row],[Horse]]</f>
        <v>Goldenstatewarrior</v>
      </c>
      <c r="AF356" s="169">
        <f>IF(Table13232[[#This Row],[Dual Listing]]&lt;&gt;1,"",Table13232[[#This Row],[Nat and Combo Bet]])</f>
        <v>160</v>
      </c>
    </row>
    <row r="357" spans="1:32" x14ac:dyDescent="0.25">
      <c r="A357" s="42">
        <v>45843</v>
      </c>
      <c r="B357" s="43">
        <v>0.67361111111111116</v>
      </c>
      <c r="C357" s="43" t="s">
        <v>10</v>
      </c>
      <c r="D357" s="46"/>
      <c r="E357" s="44">
        <v>8</v>
      </c>
      <c r="F357" s="44">
        <v>3</v>
      </c>
      <c r="G357" s="45" t="s">
        <v>171</v>
      </c>
      <c r="H357" s="45" t="s">
        <v>21</v>
      </c>
      <c r="I357" s="46">
        <v>5</v>
      </c>
      <c r="J357" s="206" t="s">
        <v>665</v>
      </c>
      <c r="K357" s="44" t="str">
        <f>VLOOKUP(Table13232[[#This Row],[Track]],$C$915:$E$968,2,FALSE)</f>
        <v>Vic</v>
      </c>
      <c r="L357" s="48">
        <v>100</v>
      </c>
      <c r="M357" s="44">
        <f>IF(Table13232[[#This Row],[Fin]]&lt;&gt;"1st","",Table13232[[#This Row],[Div]]*Table13232[[#This Row],[Lev Bet]])</f>
        <v>500</v>
      </c>
      <c r="N357" s="44">
        <f>IF(Table13232[[#This Row],[Lev Ret]]="",Table13232[[#This Row],[Lev Bet]]*-1,M357-L357)</f>
        <v>400</v>
      </c>
      <c r="O357" s="205">
        <v>100</v>
      </c>
      <c r="P357" s="205">
        <f>IF(Table13232[[#This Row],[Fin]]&lt;&gt;"1st","",Table13232[[#This Row],[Div]]*Table13232[[#This Row],[Nat and Combo Bet]])</f>
        <v>500</v>
      </c>
      <c r="Q357" s="205">
        <f>IF(Table13232[[#This Row],[Lev Ret]]="",Table13232[[#This Row],[Nat and Combo Bet]]*-1,P357-O357)</f>
        <v>400</v>
      </c>
      <c r="R357" s="44">
        <f t="shared" si="15"/>
        <v>1</v>
      </c>
      <c r="S357" s="44">
        <f>IF(AND(R356=2,R357=1),"",IF(R357=2,(O357+O358)/2,IF(Table13232[[#This Row],[Dual Listing]]=1,Table13232[[#This Row],[Nat and Combo Bet]],11)))</f>
        <v>100</v>
      </c>
      <c r="T357" s="44">
        <f t="shared" si="16"/>
        <v>500</v>
      </c>
      <c r="U357" s="44">
        <f t="shared" si="17"/>
        <v>400</v>
      </c>
      <c r="V357" s="44" t="str">
        <f>IF(Table13232[[#This Row],[Date]]&lt;$V$4,"","Live")</f>
        <v/>
      </c>
      <c r="W357" s="44" t="str">
        <f>TEXT(Table13232[[#This Row],[Date]],"DDD")</f>
        <v>Sat</v>
      </c>
      <c r="X357" s="44" t="str">
        <f>PROPER(TRIM(Table13232[[#This Row],[Horse]]))</f>
        <v>Jimmy The Bear</v>
      </c>
      <c r="Y357" s="164">
        <f>Table13232[[#This Row],[Time]]</f>
        <v>0.67361111111111116</v>
      </c>
      <c r="Z357" s="164" t="str">
        <f>LEFT(Table13232[[#This Row],[Track]],3)</f>
        <v>Fle</v>
      </c>
      <c r="AA357" s="164" t="str">
        <f>Table13232[[#This Row],[Algo]]&amp;" "&amp;Table13232[[#This Row],[Nat and Combo Bet]]</f>
        <v>E-C  100</v>
      </c>
      <c r="AB357" s="170">
        <f>Table13232[[#This Row],[AM Odds]]</f>
        <v>0</v>
      </c>
      <c r="AC357" s="165">
        <f>Table13232[[#This Row],[Race]]</f>
        <v>8</v>
      </c>
      <c r="AD357" s="165">
        <f>Table13232[[#This Row],[TAB]]</f>
        <v>3</v>
      </c>
      <c r="AE357" s="166" t="str">
        <f>Table13232[[#This Row],[Horse]]</f>
        <v>Jimmy The Bear</v>
      </c>
      <c r="AF357" s="169">
        <f>IF(Table13232[[#This Row],[Dual Listing]]&lt;&gt;1,"",Table13232[[#This Row],[Nat and Combo Bet]])</f>
        <v>100</v>
      </c>
    </row>
    <row r="358" spans="1:32" x14ac:dyDescent="0.25">
      <c r="A358" s="42">
        <v>45843</v>
      </c>
      <c r="B358" s="43">
        <v>0.6875</v>
      </c>
      <c r="C358" s="43" t="s">
        <v>11</v>
      </c>
      <c r="D358" s="46"/>
      <c r="E358" s="44">
        <v>10</v>
      </c>
      <c r="F358" s="44">
        <v>17</v>
      </c>
      <c r="G358" s="45" t="s">
        <v>434</v>
      </c>
      <c r="H358" s="45"/>
      <c r="I358" s="46"/>
      <c r="J358" s="206" t="s">
        <v>665</v>
      </c>
      <c r="K358" s="44" t="str">
        <f>VLOOKUP(Table13232[[#This Row],[Track]],$C$915:$E$968,2,FALSE)</f>
        <v>NSW</v>
      </c>
      <c r="L358" s="48">
        <v>100</v>
      </c>
      <c r="M358" s="44" t="str">
        <f>IF(Table13232[[#This Row],[Fin]]&lt;&gt;"1st","",Table13232[[#This Row],[Div]]*Table13232[[#This Row],[Lev Bet]])</f>
        <v/>
      </c>
      <c r="N358" s="44">
        <f>IF(Table13232[[#This Row],[Lev Ret]]="",Table13232[[#This Row],[Lev Bet]]*-1,M358-L358)</f>
        <v>-100</v>
      </c>
      <c r="O358" s="205">
        <v>100</v>
      </c>
      <c r="P358" s="205" t="str">
        <f>IF(Table13232[[#This Row],[Fin]]&lt;&gt;"1st","",Table13232[[#This Row],[Div]]*Table13232[[#This Row],[Nat and Combo Bet]])</f>
        <v/>
      </c>
      <c r="Q358" s="205">
        <f>IF(Table13232[[#This Row],[Lev Ret]]="",Table13232[[#This Row],[Nat and Combo Bet]]*-1,P358-O358)</f>
        <v>-100</v>
      </c>
      <c r="R358" s="44">
        <f t="shared" si="15"/>
        <v>1</v>
      </c>
      <c r="S358" s="44">
        <f>IF(AND(R357=2,R358=1),"",IF(R358=2,(O358+O359)/2,IF(Table13232[[#This Row],[Dual Listing]]=1,Table13232[[#This Row],[Nat and Combo Bet]],11)))</f>
        <v>100</v>
      </c>
      <c r="T358" s="44" t="str">
        <f t="shared" si="16"/>
        <v/>
      </c>
      <c r="U358" s="44">
        <f t="shared" si="17"/>
        <v>-100</v>
      </c>
      <c r="V358" s="44" t="str">
        <f>IF(Table13232[[#This Row],[Date]]&lt;$V$4,"","Live")</f>
        <v/>
      </c>
      <c r="W358" s="44" t="str">
        <f>TEXT(Table13232[[#This Row],[Date]],"DDD")</f>
        <v>Sat</v>
      </c>
      <c r="X358" s="44" t="str">
        <f>PROPER(TRIM(Table13232[[#This Row],[Horse]]))</f>
        <v>Hell To Pay</v>
      </c>
      <c r="Y358" s="164">
        <f>Table13232[[#This Row],[Time]]</f>
        <v>0.6875</v>
      </c>
      <c r="Z358" s="164" t="str">
        <f>LEFT(Table13232[[#This Row],[Track]],3)</f>
        <v>Ros</v>
      </c>
      <c r="AA358" s="164" t="str">
        <f>Table13232[[#This Row],[Algo]]&amp;" "&amp;Table13232[[#This Row],[Nat and Combo Bet]]</f>
        <v>E-C  100</v>
      </c>
      <c r="AB358" s="170">
        <f>Table13232[[#This Row],[AM Odds]]</f>
        <v>0</v>
      </c>
      <c r="AC358" s="165">
        <f>Table13232[[#This Row],[Race]]</f>
        <v>10</v>
      </c>
      <c r="AD358" s="165">
        <f>Table13232[[#This Row],[TAB]]</f>
        <v>17</v>
      </c>
      <c r="AE358" s="166" t="str">
        <f>Table13232[[#This Row],[Horse]]</f>
        <v>Hell To Pay</v>
      </c>
      <c r="AF358" s="169">
        <f>IF(Table13232[[#This Row],[Dual Listing]]&lt;&gt;1,"",Table13232[[#This Row],[Nat and Combo Bet]])</f>
        <v>100</v>
      </c>
    </row>
    <row r="359" spans="1:32" x14ac:dyDescent="0.25">
      <c r="A359" s="42">
        <v>45843</v>
      </c>
      <c r="B359" s="43">
        <v>0.69444444444444442</v>
      </c>
      <c r="C359" s="43" t="s">
        <v>10</v>
      </c>
      <c r="D359" s="46"/>
      <c r="E359" s="44">
        <v>9</v>
      </c>
      <c r="F359" s="44">
        <v>3</v>
      </c>
      <c r="G359" s="45" t="s">
        <v>435</v>
      </c>
      <c r="H359" s="45"/>
      <c r="I359" s="46"/>
      <c r="J359" s="206" t="s">
        <v>665</v>
      </c>
      <c r="K359" s="44" t="str">
        <f>VLOOKUP(Table13232[[#This Row],[Track]],$C$915:$E$968,2,FALSE)</f>
        <v>Vic</v>
      </c>
      <c r="L359" s="48">
        <v>100</v>
      </c>
      <c r="M359" s="44" t="str">
        <f>IF(Table13232[[#This Row],[Fin]]&lt;&gt;"1st","",Table13232[[#This Row],[Div]]*Table13232[[#This Row],[Lev Bet]])</f>
        <v/>
      </c>
      <c r="N359" s="44">
        <f>IF(Table13232[[#This Row],[Lev Ret]]="",Table13232[[#This Row],[Lev Bet]]*-1,M359-L359)</f>
        <v>-100</v>
      </c>
      <c r="O359" s="205">
        <v>160</v>
      </c>
      <c r="P359" s="205" t="str">
        <f>IF(Table13232[[#This Row],[Fin]]&lt;&gt;"1st","",Table13232[[#This Row],[Div]]*Table13232[[#This Row],[Nat and Combo Bet]])</f>
        <v/>
      </c>
      <c r="Q359" s="205">
        <f>IF(Table13232[[#This Row],[Lev Ret]]="",Table13232[[#This Row],[Nat and Combo Bet]]*-1,P359-O359)</f>
        <v>-160</v>
      </c>
      <c r="R359" s="44">
        <f t="shared" si="15"/>
        <v>1</v>
      </c>
      <c r="S359" s="44">
        <f>IF(AND(R358=2,R359=1),"",IF(R359=2,(O359+O360)/2,IF(Table13232[[#This Row],[Dual Listing]]=1,Table13232[[#This Row],[Nat and Combo Bet]],11)))</f>
        <v>160</v>
      </c>
      <c r="T359" s="44" t="str">
        <f t="shared" si="16"/>
        <v/>
      </c>
      <c r="U359" s="44">
        <f t="shared" si="17"/>
        <v>-160</v>
      </c>
      <c r="V359" s="44" t="str">
        <f>IF(Table13232[[#This Row],[Date]]&lt;$V$4,"","Live")</f>
        <v/>
      </c>
      <c r="W359" s="44" t="str">
        <f>TEXT(Table13232[[#This Row],[Date]],"DDD")</f>
        <v>Sat</v>
      </c>
      <c r="X359" s="44" t="str">
        <f>PROPER(TRIM(Table13232[[#This Row],[Horse]]))</f>
        <v>Mollynickers</v>
      </c>
      <c r="Y359" s="164">
        <f>Table13232[[#This Row],[Time]]</f>
        <v>0.69444444444444442</v>
      </c>
      <c r="Z359" s="164" t="str">
        <f>LEFT(Table13232[[#This Row],[Track]],3)</f>
        <v>Fle</v>
      </c>
      <c r="AA359" s="164" t="str">
        <f>Table13232[[#This Row],[Algo]]&amp;" "&amp;Table13232[[#This Row],[Nat and Combo Bet]]</f>
        <v>E-C  160</v>
      </c>
      <c r="AB359" s="170">
        <f>Table13232[[#This Row],[AM Odds]]</f>
        <v>0</v>
      </c>
      <c r="AC359" s="165">
        <f>Table13232[[#This Row],[Race]]</f>
        <v>9</v>
      </c>
      <c r="AD359" s="165">
        <f>Table13232[[#This Row],[TAB]]</f>
        <v>3</v>
      </c>
      <c r="AE359" s="166" t="str">
        <f>Table13232[[#This Row],[Horse]]</f>
        <v>Mollynickers</v>
      </c>
      <c r="AF359" s="169">
        <f>IF(Table13232[[#This Row],[Dual Listing]]&lt;&gt;1,"",Table13232[[#This Row],[Nat and Combo Bet]])</f>
        <v>160</v>
      </c>
    </row>
    <row r="360" spans="1:32" x14ac:dyDescent="0.25">
      <c r="A360" s="106">
        <v>45843</v>
      </c>
      <c r="B360" s="43">
        <v>0.69444444444444442</v>
      </c>
      <c r="C360" s="107" t="s">
        <v>10</v>
      </c>
      <c r="D360" s="46"/>
      <c r="E360" s="108">
        <v>9</v>
      </c>
      <c r="F360" s="108">
        <v>5</v>
      </c>
      <c r="G360" s="109" t="s">
        <v>192</v>
      </c>
      <c r="H360" s="109" t="s">
        <v>22</v>
      </c>
      <c r="I360" s="110"/>
      <c r="J360" s="206" t="s">
        <v>664</v>
      </c>
      <c r="K360" s="44" t="str">
        <f>VLOOKUP(Table13232[[#This Row],[Track]],$C$915:$E$968,2,FALSE)</f>
        <v>Vic</v>
      </c>
      <c r="L360" s="52">
        <v>100</v>
      </c>
      <c r="M360" s="51" t="str">
        <f>IF(Table13232[[#This Row],[Fin]]&lt;&gt;"1st","",Table13232[[#This Row],[Div]]*Table13232[[#This Row],[Lev Bet]])</f>
        <v/>
      </c>
      <c r="N360" s="51">
        <f>IF(Table13232[[#This Row],[Lev Ret]]="",Table13232[[#This Row],[Lev Bet]]*-1,M360-L360)</f>
        <v>-100</v>
      </c>
      <c r="O360" s="205">
        <v>100</v>
      </c>
      <c r="P360" s="205" t="str">
        <f>IF(Table13232[[#This Row],[Fin]]&lt;&gt;"1st","",Table13232[[#This Row],[Div]]*Table13232[[#This Row],[Nat and Combo Bet]])</f>
        <v/>
      </c>
      <c r="Q360" s="205">
        <f>IF(Table13232[[#This Row],[Lev Ret]]="",Table13232[[#This Row],[Nat and Combo Bet]]*-1,P360-O360)</f>
        <v>-100</v>
      </c>
      <c r="R360" s="44">
        <f t="shared" si="15"/>
        <v>2</v>
      </c>
      <c r="S360" s="44">
        <f>IF(AND(R359=2,R360=1),"",IF(R360=2,(O360+O361)/2,IF(Table13232[[#This Row],[Dual Listing]]=1,Table13232[[#This Row],[Nat and Combo Bet]],11)))</f>
        <v>125</v>
      </c>
      <c r="T360" s="44" t="str">
        <f t="shared" si="16"/>
        <v/>
      </c>
      <c r="U360" s="44">
        <f t="shared" si="17"/>
        <v>-125</v>
      </c>
      <c r="V360" s="44" t="str">
        <f>IF(Table13232[[#This Row],[Date]]&lt;$V$4,"","Live")</f>
        <v/>
      </c>
      <c r="W360" s="44" t="str">
        <f>TEXT(Table13232[[#This Row],[Date]],"DDD")</f>
        <v>Sat</v>
      </c>
      <c r="X360" s="44" t="str">
        <f>PROPER(TRIM(Table13232[[#This Row],[Horse]]))</f>
        <v>Stylish</v>
      </c>
      <c r="Y360" s="167">
        <f>Table13232[[#This Row],[Time]]</f>
        <v>0.69444444444444442</v>
      </c>
      <c r="Z360" s="164" t="str">
        <f>LEFT(Table13232[[#This Row],[Track]],3)</f>
        <v>Fle</v>
      </c>
      <c r="AA360" s="164" t="str">
        <f>Table13232[[#This Row],[Algo]]&amp;" "&amp;Table13232[[#This Row],[Nat and Combo Bet]]</f>
        <v>Nat 100</v>
      </c>
      <c r="AB360" s="170">
        <f>Table13232[[#This Row],[AM Odds]]</f>
        <v>0</v>
      </c>
      <c r="AC360" s="165">
        <f>Table13232[[#This Row],[Race]]</f>
        <v>9</v>
      </c>
      <c r="AD360" s="165">
        <f>Table13232[[#This Row],[TAB]]</f>
        <v>5</v>
      </c>
      <c r="AE360" s="166" t="str">
        <f>Table13232[[#This Row],[Horse]]</f>
        <v>Stylish</v>
      </c>
      <c r="AF360" s="169" t="str">
        <f>IF(Table13232[[#This Row],[Dual Listing]]&lt;&gt;1,"",Table13232[[#This Row],[Nat and Combo Bet]])</f>
        <v/>
      </c>
    </row>
    <row r="361" spans="1:32" x14ac:dyDescent="0.25">
      <c r="A361" s="106">
        <v>45843</v>
      </c>
      <c r="B361" s="43">
        <v>0.69444444444444442</v>
      </c>
      <c r="C361" s="107" t="s">
        <v>10</v>
      </c>
      <c r="D361" s="46"/>
      <c r="E361" s="108">
        <v>9</v>
      </c>
      <c r="F361" s="108">
        <v>5</v>
      </c>
      <c r="G361" s="109" t="s">
        <v>192</v>
      </c>
      <c r="H361" s="109" t="s">
        <v>22</v>
      </c>
      <c r="I361" s="110"/>
      <c r="J361" s="206" t="s">
        <v>665</v>
      </c>
      <c r="K361" s="44" t="str">
        <f>VLOOKUP(Table13232[[#This Row],[Track]],$C$915:$E$968,2,FALSE)</f>
        <v>Vic</v>
      </c>
      <c r="L361" s="52">
        <v>100</v>
      </c>
      <c r="M361" s="51" t="str">
        <f>IF(Table13232[[#This Row],[Fin]]&lt;&gt;"1st","",Table13232[[#This Row],[Div]]*Table13232[[#This Row],[Lev Bet]])</f>
        <v/>
      </c>
      <c r="N361" s="51">
        <f>IF(Table13232[[#This Row],[Lev Ret]]="",Table13232[[#This Row],[Lev Bet]]*-1,M361-L361)</f>
        <v>-100</v>
      </c>
      <c r="O361" s="205">
        <v>150</v>
      </c>
      <c r="P361" s="205" t="str">
        <f>IF(Table13232[[#This Row],[Fin]]&lt;&gt;"1st","",Table13232[[#This Row],[Div]]*Table13232[[#This Row],[Nat and Combo Bet]])</f>
        <v/>
      </c>
      <c r="Q361" s="205">
        <f>IF(Table13232[[#This Row],[Lev Ret]]="",Table13232[[#This Row],[Nat and Combo Bet]]*-1,P361-O361)</f>
        <v>-150</v>
      </c>
      <c r="R361" s="44">
        <f t="shared" si="15"/>
        <v>1</v>
      </c>
      <c r="S361" s="44" t="str">
        <f>IF(AND(R360=2,R361=1),"",IF(R361=2,(O361+O362)/2,IF(Table13232[[#This Row],[Dual Listing]]=1,Table13232[[#This Row],[Nat and Combo Bet]],11)))</f>
        <v/>
      </c>
      <c r="T361" s="44" t="str">
        <f t="shared" si="16"/>
        <v/>
      </c>
      <c r="U361" s="44" t="str">
        <f t="shared" si="17"/>
        <v/>
      </c>
      <c r="V361" s="44" t="str">
        <f>IF(Table13232[[#This Row],[Date]]&lt;$V$4,"","Live")</f>
        <v/>
      </c>
      <c r="W361" s="44" t="str">
        <f>TEXT(Table13232[[#This Row],[Date]],"DDD")</f>
        <v>Sat</v>
      </c>
      <c r="X361" s="44" t="str">
        <f>PROPER(TRIM(Table13232[[#This Row],[Horse]]))</f>
        <v>Stylish</v>
      </c>
      <c r="Y361" s="167">
        <f>Table13232[[#This Row],[Time]]</f>
        <v>0.69444444444444442</v>
      </c>
      <c r="Z361" s="164" t="str">
        <f>LEFT(Table13232[[#This Row],[Track]],3)</f>
        <v>Fle</v>
      </c>
      <c r="AA361" s="164" t="str">
        <f>Table13232[[#This Row],[Algo]]&amp;" "&amp;Table13232[[#This Row],[Nat and Combo Bet]]</f>
        <v>E-C  150</v>
      </c>
      <c r="AB361" s="170">
        <f>Table13232[[#This Row],[AM Odds]]</f>
        <v>0</v>
      </c>
      <c r="AC361" s="165">
        <f>Table13232[[#This Row],[Race]]</f>
        <v>9</v>
      </c>
      <c r="AD361" s="165">
        <f>Table13232[[#This Row],[TAB]]</f>
        <v>5</v>
      </c>
      <c r="AE361" s="166" t="str">
        <f>Table13232[[#This Row],[Horse]]</f>
        <v>Stylish</v>
      </c>
      <c r="AF361" s="169">
        <f>IF(Table13232[[#This Row],[Dual Listing]]&lt;&gt;1,"",Table13232[[#This Row],[Nat and Combo Bet]])</f>
        <v>150</v>
      </c>
    </row>
    <row r="362" spans="1:32" x14ac:dyDescent="0.25">
      <c r="A362" s="42">
        <v>45850</v>
      </c>
      <c r="B362" s="43">
        <v>0.51388888888888884</v>
      </c>
      <c r="C362" s="43" t="s">
        <v>13</v>
      </c>
      <c r="D362" s="46"/>
      <c r="E362" s="44">
        <v>3</v>
      </c>
      <c r="F362" s="44">
        <v>10</v>
      </c>
      <c r="G362" s="45" t="s">
        <v>436</v>
      </c>
      <c r="H362" s="45"/>
      <c r="I362" s="46"/>
      <c r="J362" s="206" t="s">
        <v>665</v>
      </c>
      <c r="K362" s="44" t="str">
        <f>VLOOKUP(Table13232[[#This Row],[Track]],$C$915:$E$968,2,FALSE)</f>
        <v>NSW</v>
      </c>
      <c r="L362" s="48">
        <v>100</v>
      </c>
      <c r="M362" s="44" t="str">
        <f>IF(Table13232[[#This Row],[Fin]]&lt;&gt;"1st","",Table13232[[#This Row],[Div]]*Table13232[[#This Row],[Lev Bet]])</f>
        <v/>
      </c>
      <c r="N362" s="44">
        <f>IF(Table13232[[#This Row],[Lev Ret]]="",Table13232[[#This Row],[Lev Bet]]*-1,M362-L362)</f>
        <v>-100</v>
      </c>
      <c r="O362" s="205">
        <v>150</v>
      </c>
      <c r="P362" s="205" t="str">
        <f>IF(Table13232[[#This Row],[Fin]]&lt;&gt;"1st","",Table13232[[#This Row],[Div]]*Table13232[[#This Row],[Nat and Combo Bet]])</f>
        <v/>
      </c>
      <c r="Q362" s="205">
        <f>IF(Table13232[[#This Row],[Lev Ret]]="",Table13232[[#This Row],[Nat and Combo Bet]]*-1,P362-O362)</f>
        <v>-150</v>
      </c>
      <c r="R362" s="44">
        <f t="shared" si="15"/>
        <v>1</v>
      </c>
      <c r="S362" s="44">
        <f>IF(AND(R361=2,R362=1),"",IF(R362=2,(O362+O363)/2,IF(Table13232[[#This Row],[Dual Listing]]=1,Table13232[[#This Row],[Nat and Combo Bet]],11)))</f>
        <v>150</v>
      </c>
      <c r="T362" s="44" t="str">
        <f t="shared" si="16"/>
        <v/>
      </c>
      <c r="U362" s="44">
        <f t="shared" si="17"/>
        <v>-150</v>
      </c>
      <c r="V362" s="44" t="str">
        <f>IF(Table13232[[#This Row],[Date]]&lt;$V$4,"","Live")</f>
        <v/>
      </c>
      <c r="W362" s="44" t="str">
        <f>TEXT(Table13232[[#This Row],[Date]],"DDD")</f>
        <v>Sat</v>
      </c>
      <c r="X362" s="44" t="str">
        <f>PROPER(TRIM(Table13232[[#This Row],[Horse]]))</f>
        <v>Callistemon</v>
      </c>
      <c r="Y362" s="164">
        <f>Table13232[[#This Row],[Time]]</f>
        <v>0.51388888888888884</v>
      </c>
      <c r="Z362" s="164" t="str">
        <f>LEFT(Table13232[[#This Row],[Track]],3)</f>
        <v>Ran</v>
      </c>
      <c r="AA362" s="164" t="str">
        <f>Table13232[[#This Row],[Algo]]&amp;" "&amp;Table13232[[#This Row],[Nat and Combo Bet]]</f>
        <v>E-C  150</v>
      </c>
      <c r="AB362" s="170">
        <f>Table13232[[#This Row],[AM Odds]]</f>
        <v>0</v>
      </c>
      <c r="AC362" s="165">
        <f>Table13232[[#This Row],[Race]]</f>
        <v>3</v>
      </c>
      <c r="AD362" s="165">
        <f>Table13232[[#This Row],[TAB]]</f>
        <v>10</v>
      </c>
      <c r="AE362" s="166" t="str">
        <f>Table13232[[#This Row],[Horse]]</f>
        <v>Callistemon</v>
      </c>
      <c r="AF362" s="169">
        <f>IF(Table13232[[#This Row],[Dual Listing]]&lt;&gt;1,"",Table13232[[#This Row],[Nat and Combo Bet]])</f>
        <v>150</v>
      </c>
    </row>
    <row r="363" spans="1:32" x14ac:dyDescent="0.25">
      <c r="A363" s="42">
        <v>45850</v>
      </c>
      <c r="B363" s="43">
        <v>0.52430555555555558</v>
      </c>
      <c r="C363" s="43" t="s">
        <v>34</v>
      </c>
      <c r="D363" s="46"/>
      <c r="E363" s="44">
        <v>2</v>
      </c>
      <c r="F363" s="44">
        <v>7</v>
      </c>
      <c r="G363" s="45" t="s">
        <v>193</v>
      </c>
      <c r="H363" s="45"/>
      <c r="I363" s="46"/>
      <c r="J363" s="206" t="s">
        <v>664</v>
      </c>
      <c r="K363" s="44" t="str">
        <f>VLOOKUP(Table13232[[#This Row],[Track]],$C$915:$E$968,2,FALSE)</f>
        <v>Vic</v>
      </c>
      <c r="L363" s="48">
        <v>100</v>
      </c>
      <c r="M363" s="44" t="str">
        <f>IF(Table13232[[#This Row],[Fin]]&lt;&gt;"1st","",Table13232[[#This Row],[Div]]*Table13232[[#This Row],[Lev Bet]])</f>
        <v/>
      </c>
      <c r="N363" s="44">
        <f>IF(Table13232[[#This Row],[Lev Ret]]="",Table13232[[#This Row],[Lev Bet]]*-1,M363-L363)</f>
        <v>-100</v>
      </c>
      <c r="O363" s="205">
        <v>100</v>
      </c>
      <c r="P363" s="205" t="str">
        <f>IF(Table13232[[#This Row],[Fin]]&lt;&gt;"1st","",Table13232[[#This Row],[Div]]*Table13232[[#This Row],[Nat and Combo Bet]])</f>
        <v/>
      </c>
      <c r="Q363" s="205">
        <f>IF(Table13232[[#This Row],[Lev Ret]]="",Table13232[[#This Row],[Nat and Combo Bet]]*-1,P363-O363)</f>
        <v>-100</v>
      </c>
      <c r="R363" s="44">
        <f t="shared" si="15"/>
        <v>1</v>
      </c>
      <c r="S363" s="44">
        <f>IF(AND(R362=2,R363=1),"",IF(R363=2,(O363+O364)/2,IF(Table13232[[#This Row],[Dual Listing]]=1,Table13232[[#This Row],[Nat and Combo Bet]],11)))</f>
        <v>100</v>
      </c>
      <c r="T363" s="44" t="str">
        <f t="shared" si="16"/>
        <v/>
      </c>
      <c r="U363" s="44">
        <f t="shared" si="17"/>
        <v>-100</v>
      </c>
      <c r="V363" s="44" t="str">
        <f>IF(Table13232[[#This Row],[Date]]&lt;$V$4,"","Live")</f>
        <v/>
      </c>
      <c r="W363" s="44" t="str">
        <f>TEXT(Table13232[[#This Row],[Date]],"DDD")</f>
        <v>Sat</v>
      </c>
      <c r="X363" s="44" t="str">
        <f>PROPER(TRIM(Table13232[[#This Row],[Horse]]))</f>
        <v>Shadhavar</v>
      </c>
      <c r="Y363" s="164">
        <f>Table13232[[#This Row],[Time]]</f>
        <v>0.52430555555555558</v>
      </c>
      <c r="Z363" s="164" t="str">
        <f>LEFT(Table13232[[#This Row],[Track]],3)</f>
        <v>Cau</v>
      </c>
      <c r="AA363" s="164" t="str">
        <f>Table13232[[#This Row],[Algo]]&amp;" "&amp;Table13232[[#This Row],[Nat and Combo Bet]]</f>
        <v>Nat 100</v>
      </c>
      <c r="AB363" s="170">
        <f>Table13232[[#This Row],[AM Odds]]</f>
        <v>0</v>
      </c>
      <c r="AC363" s="165">
        <f>Table13232[[#This Row],[Race]]</f>
        <v>2</v>
      </c>
      <c r="AD363" s="165">
        <f>Table13232[[#This Row],[TAB]]</f>
        <v>7</v>
      </c>
      <c r="AE363" s="166" t="str">
        <f>Table13232[[#This Row],[Horse]]</f>
        <v>Shadhavar</v>
      </c>
      <c r="AF363" s="169">
        <f>IF(Table13232[[#This Row],[Dual Listing]]&lt;&gt;1,"",Table13232[[#This Row],[Nat and Combo Bet]])</f>
        <v>100</v>
      </c>
    </row>
    <row r="364" spans="1:32" x14ac:dyDescent="0.25">
      <c r="A364" s="42">
        <v>45850</v>
      </c>
      <c r="B364" s="43">
        <v>0.53819444444444442</v>
      </c>
      <c r="C364" s="43" t="s">
        <v>13</v>
      </c>
      <c r="D364" s="46"/>
      <c r="E364" s="44">
        <v>4</v>
      </c>
      <c r="F364" s="44">
        <v>3</v>
      </c>
      <c r="G364" s="45" t="s">
        <v>183</v>
      </c>
      <c r="H364" s="45"/>
      <c r="I364" s="46"/>
      <c r="J364" s="206" t="s">
        <v>664</v>
      </c>
      <c r="K364" s="44" t="str">
        <f>VLOOKUP(Table13232[[#This Row],[Track]],$C$915:$E$968,2,FALSE)</f>
        <v>NSW</v>
      </c>
      <c r="L364" s="48">
        <v>100</v>
      </c>
      <c r="M364" s="44" t="str">
        <f>IF(Table13232[[#This Row],[Fin]]&lt;&gt;"1st","",Table13232[[#This Row],[Div]]*Table13232[[#This Row],[Lev Bet]])</f>
        <v/>
      </c>
      <c r="N364" s="44">
        <f>IF(Table13232[[#This Row],[Lev Ret]]="",Table13232[[#This Row],[Lev Bet]]*-1,M364-L364)</f>
        <v>-100</v>
      </c>
      <c r="O364" s="205">
        <v>150</v>
      </c>
      <c r="P364" s="205" t="str">
        <f>IF(Table13232[[#This Row],[Fin]]&lt;&gt;"1st","",Table13232[[#This Row],[Div]]*Table13232[[#This Row],[Nat and Combo Bet]])</f>
        <v/>
      </c>
      <c r="Q364" s="205">
        <f>IF(Table13232[[#This Row],[Lev Ret]]="",Table13232[[#This Row],[Nat and Combo Bet]]*-1,P364-O364)</f>
        <v>-150</v>
      </c>
      <c r="R364" s="44">
        <f t="shared" si="15"/>
        <v>1</v>
      </c>
      <c r="S364" s="44">
        <f>IF(AND(R363=2,R364=1),"",IF(R364=2,(O364+O365)/2,IF(Table13232[[#This Row],[Dual Listing]]=1,Table13232[[#This Row],[Nat and Combo Bet]],11)))</f>
        <v>150</v>
      </c>
      <c r="T364" s="44" t="str">
        <f t="shared" si="16"/>
        <v/>
      </c>
      <c r="U364" s="44">
        <f t="shared" si="17"/>
        <v>-150</v>
      </c>
      <c r="V364" s="44" t="str">
        <f>IF(Table13232[[#This Row],[Date]]&lt;$V$4,"","Live")</f>
        <v/>
      </c>
      <c r="W364" s="44" t="str">
        <f>TEXT(Table13232[[#This Row],[Date]],"DDD")</f>
        <v>Sat</v>
      </c>
      <c r="X364" s="44" t="str">
        <f>PROPER(TRIM(Table13232[[#This Row],[Horse]]))</f>
        <v>Livin Thing</v>
      </c>
      <c r="Y364" s="164">
        <f>Table13232[[#This Row],[Time]]</f>
        <v>0.53819444444444442</v>
      </c>
      <c r="Z364" s="164" t="str">
        <f>LEFT(Table13232[[#This Row],[Track]],3)</f>
        <v>Ran</v>
      </c>
      <c r="AA364" s="164" t="str">
        <f>Table13232[[#This Row],[Algo]]&amp;" "&amp;Table13232[[#This Row],[Nat and Combo Bet]]</f>
        <v>Nat 150</v>
      </c>
      <c r="AB364" s="170">
        <f>Table13232[[#This Row],[AM Odds]]</f>
        <v>0</v>
      </c>
      <c r="AC364" s="165">
        <f>Table13232[[#This Row],[Race]]</f>
        <v>4</v>
      </c>
      <c r="AD364" s="165">
        <f>Table13232[[#This Row],[TAB]]</f>
        <v>3</v>
      </c>
      <c r="AE364" s="166" t="str">
        <f>Table13232[[#This Row],[Horse]]</f>
        <v>Livin Thing</v>
      </c>
      <c r="AF364" s="169">
        <f>IF(Table13232[[#This Row],[Dual Listing]]&lt;&gt;1,"",Table13232[[#This Row],[Nat and Combo Bet]])</f>
        <v>150</v>
      </c>
    </row>
    <row r="365" spans="1:32" x14ac:dyDescent="0.25">
      <c r="A365" s="42">
        <v>45850</v>
      </c>
      <c r="B365" s="43">
        <v>0.54861111111111116</v>
      </c>
      <c r="C365" s="43" t="s">
        <v>34</v>
      </c>
      <c r="D365" s="46"/>
      <c r="E365" s="44">
        <v>3</v>
      </c>
      <c r="F365" s="44">
        <v>3</v>
      </c>
      <c r="G365" s="45" t="s">
        <v>194</v>
      </c>
      <c r="H365" s="45"/>
      <c r="I365" s="46"/>
      <c r="J365" s="206" t="s">
        <v>664</v>
      </c>
      <c r="K365" s="44" t="str">
        <f>VLOOKUP(Table13232[[#This Row],[Track]],$C$915:$E$968,2,FALSE)</f>
        <v>Vic</v>
      </c>
      <c r="L365" s="48">
        <v>100</v>
      </c>
      <c r="M365" s="44" t="str">
        <f>IF(Table13232[[#This Row],[Fin]]&lt;&gt;"1st","",Table13232[[#This Row],[Div]]*Table13232[[#This Row],[Lev Bet]])</f>
        <v/>
      </c>
      <c r="N365" s="44">
        <f>IF(Table13232[[#This Row],[Lev Ret]]="",Table13232[[#This Row],[Lev Bet]]*-1,M365-L365)</f>
        <v>-100</v>
      </c>
      <c r="O365" s="205">
        <v>100</v>
      </c>
      <c r="P365" s="205" t="str">
        <f>IF(Table13232[[#This Row],[Fin]]&lt;&gt;"1st","",Table13232[[#This Row],[Div]]*Table13232[[#This Row],[Nat and Combo Bet]])</f>
        <v/>
      </c>
      <c r="Q365" s="205">
        <f>IF(Table13232[[#This Row],[Lev Ret]]="",Table13232[[#This Row],[Nat and Combo Bet]]*-1,P365-O365)</f>
        <v>-100</v>
      </c>
      <c r="R365" s="44">
        <f t="shared" si="15"/>
        <v>1</v>
      </c>
      <c r="S365" s="44">
        <f>IF(AND(R364=2,R365=1),"",IF(R365=2,(O365+O366)/2,IF(Table13232[[#This Row],[Dual Listing]]=1,Table13232[[#This Row],[Nat and Combo Bet]],11)))</f>
        <v>100</v>
      </c>
      <c r="T365" s="44" t="str">
        <f t="shared" si="16"/>
        <v/>
      </c>
      <c r="U365" s="44">
        <f t="shared" si="17"/>
        <v>-100</v>
      </c>
      <c r="V365" s="44" t="str">
        <f>IF(Table13232[[#This Row],[Date]]&lt;$V$4,"","Live")</f>
        <v/>
      </c>
      <c r="W365" s="44" t="str">
        <f>TEXT(Table13232[[#This Row],[Date]],"DDD")</f>
        <v>Sat</v>
      </c>
      <c r="X365" s="44" t="str">
        <f>PROPER(TRIM(Table13232[[#This Row],[Horse]]))</f>
        <v>Xarpo</v>
      </c>
      <c r="Y365" s="164">
        <f>Table13232[[#This Row],[Time]]</f>
        <v>0.54861111111111116</v>
      </c>
      <c r="Z365" s="164" t="str">
        <f>LEFT(Table13232[[#This Row],[Track]],3)</f>
        <v>Cau</v>
      </c>
      <c r="AA365" s="164" t="str">
        <f>Table13232[[#This Row],[Algo]]&amp;" "&amp;Table13232[[#This Row],[Nat and Combo Bet]]</f>
        <v>Nat 100</v>
      </c>
      <c r="AB365" s="170">
        <f>Table13232[[#This Row],[AM Odds]]</f>
        <v>0</v>
      </c>
      <c r="AC365" s="165">
        <f>Table13232[[#This Row],[Race]]</f>
        <v>3</v>
      </c>
      <c r="AD365" s="165">
        <f>Table13232[[#This Row],[TAB]]</f>
        <v>3</v>
      </c>
      <c r="AE365" s="166" t="str">
        <f>Table13232[[#This Row],[Horse]]</f>
        <v>Xarpo</v>
      </c>
      <c r="AF365" s="169">
        <f>IF(Table13232[[#This Row],[Dual Listing]]&lt;&gt;1,"",Table13232[[#This Row],[Nat and Combo Bet]])</f>
        <v>100</v>
      </c>
    </row>
    <row r="366" spans="1:32" x14ac:dyDescent="0.25">
      <c r="A366" s="42">
        <v>45850</v>
      </c>
      <c r="B366" s="43">
        <v>0.5625</v>
      </c>
      <c r="C366" s="43" t="s">
        <v>13</v>
      </c>
      <c r="D366" s="46"/>
      <c r="E366" s="44">
        <v>5</v>
      </c>
      <c r="F366" s="44">
        <v>3</v>
      </c>
      <c r="G366" s="45" t="s">
        <v>195</v>
      </c>
      <c r="H366" s="45" t="s">
        <v>22</v>
      </c>
      <c r="I366" s="46"/>
      <c r="J366" s="206" t="s">
        <v>664</v>
      </c>
      <c r="K366" s="44" t="str">
        <f>VLOOKUP(Table13232[[#This Row],[Track]],$C$915:$E$968,2,FALSE)</f>
        <v>NSW</v>
      </c>
      <c r="L366" s="48">
        <v>100</v>
      </c>
      <c r="M366" s="44" t="str">
        <f>IF(Table13232[[#This Row],[Fin]]&lt;&gt;"1st","",Table13232[[#This Row],[Div]]*Table13232[[#This Row],[Lev Bet]])</f>
        <v/>
      </c>
      <c r="N366" s="44">
        <f>IF(Table13232[[#This Row],[Lev Ret]]="",Table13232[[#This Row],[Lev Bet]]*-1,M366-L366)</f>
        <v>-100</v>
      </c>
      <c r="O366" s="205">
        <v>150</v>
      </c>
      <c r="P366" s="205" t="str">
        <f>IF(Table13232[[#This Row],[Fin]]&lt;&gt;"1st","",Table13232[[#This Row],[Div]]*Table13232[[#This Row],[Nat and Combo Bet]])</f>
        <v/>
      </c>
      <c r="Q366" s="205">
        <f>IF(Table13232[[#This Row],[Lev Ret]]="",Table13232[[#This Row],[Nat and Combo Bet]]*-1,P366-O366)</f>
        <v>-150</v>
      </c>
      <c r="R366" s="44">
        <f t="shared" si="15"/>
        <v>1</v>
      </c>
      <c r="S366" s="44">
        <f>IF(AND(R365=2,R366=1),"",IF(R366=2,(O366+O367)/2,IF(Table13232[[#This Row],[Dual Listing]]=1,Table13232[[#This Row],[Nat and Combo Bet]],11)))</f>
        <v>150</v>
      </c>
      <c r="T366" s="44" t="str">
        <f t="shared" si="16"/>
        <v/>
      </c>
      <c r="U366" s="44">
        <f t="shared" si="17"/>
        <v>-150</v>
      </c>
      <c r="V366" s="44" t="str">
        <f>IF(Table13232[[#This Row],[Date]]&lt;$V$4,"","Live")</f>
        <v/>
      </c>
      <c r="W366" s="44" t="str">
        <f>TEXT(Table13232[[#This Row],[Date]],"DDD")</f>
        <v>Sat</v>
      </c>
      <c r="X366" s="44" t="str">
        <f>PROPER(TRIM(Table13232[[#This Row],[Horse]]))</f>
        <v>Federer</v>
      </c>
      <c r="Y366" s="164">
        <f>Table13232[[#This Row],[Time]]</f>
        <v>0.5625</v>
      </c>
      <c r="Z366" s="164" t="str">
        <f>LEFT(Table13232[[#This Row],[Track]],3)</f>
        <v>Ran</v>
      </c>
      <c r="AA366" s="164" t="str">
        <f>Table13232[[#This Row],[Algo]]&amp;" "&amp;Table13232[[#This Row],[Nat and Combo Bet]]</f>
        <v>Nat 150</v>
      </c>
      <c r="AB366" s="170">
        <f>Table13232[[#This Row],[AM Odds]]</f>
        <v>0</v>
      </c>
      <c r="AC366" s="165">
        <f>Table13232[[#This Row],[Race]]</f>
        <v>5</v>
      </c>
      <c r="AD366" s="165">
        <f>Table13232[[#This Row],[TAB]]</f>
        <v>3</v>
      </c>
      <c r="AE366" s="166" t="str">
        <f>Table13232[[#This Row],[Horse]]</f>
        <v>Federer</v>
      </c>
      <c r="AF366" s="169">
        <f>IF(Table13232[[#This Row],[Dual Listing]]&lt;&gt;1,"",Table13232[[#This Row],[Nat and Combo Bet]])</f>
        <v>150</v>
      </c>
    </row>
    <row r="367" spans="1:32" x14ac:dyDescent="0.25">
      <c r="A367" s="42">
        <v>45850</v>
      </c>
      <c r="B367" s="43">
        <v>0.5625</v>
      </c>
      <c r="C367" s="43" t="s">
        <v>13</v>
      </c>
      <c r="D367" s="46"/>
      <c r="E367" s="44">
        <v>5</v>
      </c>
      <c r="F367" s="44">
        <v>2</v>
      </c>
      <c r="G367" s="45" t="s">
        <v>232</v>
      </c>
      <c r="H367" s="45"/>
      <c r="I367" s="46"/>
      <c r="J367" s="206" t="s">
        <v>665</v>
      </c>
      <c r="K367" s="44" t="str">
        <f>VLOOKUP(Table13232[[#This Row],[Track]],$C$915:$E$968,2,FALSE)</f>
        <v>NSW</v>
      </c>
      <c r="L367" s="48">
        <v>100</v>
      </c>
      <c r="M367" s="44" t="str">
        <f>IF(Table13232[[#This Row],[Fin]]&lt;&gt;"1st","",Table13232[[#This Row],[Div]]*Table13232[[#This Row],[Lev Bet]])</f>
        <v/>
      </c>
      <c r="N367" s="44">
        <f>IF(Table13232[[#This Row],[Lev Ret]]="",Table13232[[#This Row],[Lev Bet]]*-1,M367-L367)</f>
        <v>-100</v>
      </c>
      <c r="O367" s="205">
        <v>200</v>
      </c>
      <c r="P367" s="205" t="str">
        <f>IF(Table13232[[#This Row],[Fin]]&lt;&gt;"1st","",Table13232[[#This Row],[Div]]*Table13232[[#This Row],[Nat and Combo Bet]])</f>
        <v/>
      </c>
      <c r="Q367" s="205">
        <f>IF(Table13232[[#This Row],[Lev Ret]]="",Table13232[[#This Row],[Nat and Combo Bet]]*-1,P367-O367)</f>
        <v>-200</v>
      </c>
      <c r="R367" s="44">
        <f t="shared" si="15"/>
        <v>1</v>
      </c>
      <c r="S367" s="44">
        <f>IF(AND(R366=2,R367=1),"",IF(R367=2,(O367+O368)/2,IF(Table13232[[#This Row],[Dual Listing]]=1,Table13232[[#This Row],[Nat and Combo Bet]],11)))</f>
        <v>200</v>
      </c>
      <c r="T367" s="44" t="str">
        <f t="shared" si="16"/>
        <v/>
      </c>
      <c r="U367" s="44">
        <f t="shared" si="17"/>
        <v>-200</v>
      </c>
      <c r="V367" s="44" t="str">
        <f>IF(Table13232[[#This Row],[Date]]&lt;$V$4,"","Live")</f>
        <v/>
      </c>
      <c r="W367" s="44" t="str">
        <f>TEXT(Table13232[[#This Row],[Date]],"DDD")</f>
        <v>Sat</v>
      </c>
      <c r="X367" s="44" t="str">
        <f>PROPER(TRIM(Table13232[[#This Row],[Horse]]))</f>
        <v>Piggyback</v>
      </c>
      <c r="Y367" s="164">
        <f>Table13232[[#This Row],[Time]]</f>
        <v>0.5625</v>
      </c>
      <c r="Z367" s="164" t="str">
        <f>LEFT(Table13232[[#This Row],[Track]],3)</f>
        <v>Ran</v>
      </c>
      <c r="AA367" s="164" t="str">
        <f>Table13232[[#This Row],[Algo]]&amp;" "&amp;Table13232[[#This Row],[Nat and Combo Bet]]</f>
        <v>E-C  200</v>
      </c>
      <c r="AB367" s="170">
        <f>Table13232[[#This Row],[AM Odds]]</f>
        <v>0</v>
      </c>
      <c r="AC367" s="165">
        <f>Table13232[[#This Row],[Race]]</f>
        <v>5</v>
      </c>
      <c r="AD367" s="165">
        <f>Table13232[[#This Row],[TAB]]</f>
        <v>2</v>
      </c>
      <c r="AE367" s="166" t="str">
        <f>Table13232[[#This Row],[Horse]]</f>
        <v>Piggyback</v>
      </c>
      <c r="AF367" s="169">
        <f>IF(Table13232[[#This Row],[Dual Listing]]&lt;&gt;1,"",Table13232[[#This Row],[Nat and Combo Bet]])</f>
        <v>200</v>
      </c>
    </row>
    <row r="368" spans="1:32" x14ac:dyDescent="0.25">
      <c r="A368" s="42">
        <v>45850</v>
      </c>
      <c r="B368" s="43">
        <v>0.56805555555555554</v>
      </c>
      <c r="C368" s="43" t="s">
        <v>9</v>
      </c>
      <c r="D368" s="46"/>
      <c r="E368" s="44">
        <v>4</v>
      </c>
      <c r="F368" s="44">
        <v>10</v>
      </c>
      <c r="G368" s="45" t="s">
        <v>196</v>
      </c>
      <c r="H368" s="45" t="s">
        <v>22</v>
      </c>
      <c r="I368" s="46"/>
      <c r="J368" s="206" t="s">
        <v>664</v>
      </c>
      <c r="K368" s="44" t="str">
        <f>VLOOKUP(Table13232[[#This Row],[Track]],$C$915:$E$968,2,FALSE)</f>
        <v>Qld</v>
      </c>
      <c r="L368" s="48">
        <v>100</v>
      </c>
      <c r="M368" s="44" t="str">
        <f>IF(Table13232[[#This Row],[Fin]]&lt;&gt;"1st","",Table13232[[#This Row],[Div]]*Table13232[[#This Row],[Lev Bet]])</f>
        <v/>
      </c>
      <c r="N368" s="44">
        <f>IF(Table13232[[#This Row],[Lev Ret]]="",Table13232[[#This Row],[Lev Bet]]*-1,M368-L368)</f>
        <v>-100</v>
      </c>
      <c r="O368" s="205">
        <v>100</v>
      </c>
      <c r="P368" s="205" t="str">
        <f>IF(Table13232[[#This Row],[Fin]]&lt;&gt;"1st","",Table13232[[#This Row],[Div]]*Table13232[[#This Row],[Nat and Combo Bet]])</f>
        <v/>
      </c>
      <c r="Q368" s="205">
        <f>IF(Table13232[[#This Row],[Lev Ret]]="",Table13232[[#This Row],[Nat and Combo Bet]]*-1,P368-O368)</f>
        <v>-100</v>
      </c>
      <c r="R368" s="44">
        <f t="shared" si="15"/>
        <v>1</v>
      </c>
      <c r="S368" s="44">
        <f>IF(AND(R367=2,R368=1),"",IF(R368=2,(O368+O369)/2,IF(Table13232[[#This Row],[Dual Listing]]=1,Table13232[[#This Row],[Nat and Combo Bet]],11)))</f>
        <v>100</v>
      </c>
      <c r="T368" s="44" t="str">
        <f t="shared" si="16"/>
        <v/>
      </c>
      <c r="U368" s="44">
        <f t="shared" si="17"/>
        <v>-100</v>
      </c>
      <c r="V368" s="44" t="str">
        <f>IF(Table13232[[#This Row],[Date]]&lt;$V$4,"","Live")</f>
        <v/>
      </c>
      <c r="W368" s="44" t="str">
        <f>TEXT(Table13232[[#This Row],[Date]],"DDD")</f>
        <v>Sat</v>
      </c>
      <c r="X368" s="44" t="str">
        <f>PROPER(TRIM(Table13232[[#This Row],[Horse]]))</f>
        <v>Merchant Flyer</v>
      </c>
      <c r="Y368" s="164">
        <f>Table13232[[#This Row],[Time]]</f>
        <v>0.56805555555555554</v>
      </c>
      <c r="Z368" s="164" t="str">
        <f>LEFT(Table13232[[#This Row],[Track]],3)</f>
        <v>Doo</v>
      </c>
      <c r="AA368" s="164" t="str">
        <f>Table13232[[#This Row],[Algo]]&amp;" "&amp;Table13232[[#This Row],[Nat and Combo Bet]]</f>
        <v>Nat 100</v>
      </c>
      <c r="AB368" s="170">
        <f>Table13232[[#This Row],[AM Odds]]</f>
        <v>0</v>
      </c>
      <c r="AC368" s="165">
        <f>Table13232[[#This Row],[Race]]</f>
        <v>4</v>
      </c>
      <c r="AD368" s="165">
        <f>Table13232[[#This Row],[TAB]]</f>
        <v>10</v>
      </c>
      <c r="AE368" s="166" t="str">
        <f>Table13232[[#This Row],[Horse]]</f>
        <v>Merchant Flyer</v>
      </c>
      <c r="AF368" s="169">
        <f>IF(Table13232[[#This Row],[Dual Listing]]&lt;&gt;1,"",Table13232[[#This Row],[Nat and Combo Bet]])</f>
        <v>100</v>
      </c>
    </row>
    <row r="369" spans="1:32" x14ac:dyDescent="0.25">
      <c r="A369" s="42">
        <v>45850</v>
      </c>
      <c r="B369" s="43">
        <v>0.57291666666666663</v>
      </c>
      <c r="C369" s="43" t="s">
        <v>34</v>
      </c>
      <c r="D369" s="46"/>
      <c r="E369" s="44">
        <v>4</v>
      </c>
      <c r="F369" s="44">
        <v>1</v>
      </c>
      <c r="G369" s="45" t="s">
        <v>437</v>
      </c>
      <c r="H369" s="45" t="s">
        <v>23</v>
      </c>
      <c r="I369" s="46"/>
      <c r="J369" s="206" t="s">
        <v>665</v>
      </c>
      <c r="K369" s="44" t="str">
        <f>VLOOKUP(Table13232[[#This Row],[Track]],$C$915:$E$968,2,FALSE)</f>
        <v>Vic</v>
      </c>
      <c r="L369" s="48">
        <v>100</v>
      </c>
      <c r="M369" s="44" t="str">
        <f>IF(Table13232[[#This Row],[Fin]]&lt;&gt;"1st","",Table13232[[#This Row],[Div]]*Table13232[[#This Row],[Lev Bet]])</f>
        <v/>
      </c>
      <c r="N369" s="44">
        <f>IF(Table13232[[#This Row],[Lev Ret]]="",Table13232[[#This Row],[Lev Bet]]*-1,M369-L369)</f>
        <v>-100</v>
      </c>
      <c r="O369" s="205">
        <v>150</v>
      </c>
      <c r="P369" s="205" t="str">
        <f>IF(Table13232[[#This Row],[Fin]]&lt;&gt;"1st","",Table13232[[#This Row],[Div]]*Table13232[[#This Row],[Nat and Combo Bet]])</f>
        <v/>
      </c>
      <c r="Q369" s="205">
        <f>IF(Table13232[[#This Row],[Lev Ret]]="",Table13232[[#This Row],[Nat and Combo Bet]]*-1,P369-O369)</f>
        <v>-150</v>
      </c>
      <c r="R369" s="44">
        <f t="shared" si="15"/>
        <v>1</v>
      </c>
      <c r="S369" s="44">
        <f>IF(AND(R368=2,R369=1),"",IF(R369=2,(O369+O370)/2,IF(Table13232[[#This Row],[Dual Listing]]=1,Table13232[[#This Row],[Nat and Combo Bet]],11)))</f>
        <v>150</v>
      </c>
      <c r="T369" s="44" t="str">
        <f t="shared" si="16"/>
        <v/>
      </c>
      <c r="U369" s="44">
        <f t="shared" si="17"/>
        <v>-150</v>
      </c>
      <c r="V369" s="44" t="str">
        <f>IF(Table13232[[#This Row],[Date]]&lt;$V$4,"","Live")</f>
        <v/>
      </c>
      <c r="W369" s="44" t="str">
        <f>TEXT(Table13232[[#This Row],[Date]],"DDD")</f>
        <v>Sat</v>
      </c>
      <c r="X369" s="44" t="str">
        <f>PROPER(TRIM(Table13232[[#This Row],[Horse]]))</f>
        <v>Pounding</v>
      </c>
      <c r="Y369" s="164">
        <f>Table13232[[#This Row],[Time]]</f>
        <v>0.57291666666666663</v>
      </c>
      <c r="Z369" s="164" t="str">
        <f>LEFT(Table13232[[#This Row],[Track]],3)</f>
        <v>Cau</v>
      </c>
      <c r="AA369" s="164" t="str">
        <f>Table13232[[#This Row],[Algo]]&amp;" "&amp;Table13232[[#This Row],[Nat and Combo Bet]]</f>
        <v>E-C  150</v>
      </c>
      <c r="AB369" s="170">
        <f>Table13232[[#This Row],[AM Odds]]</f>
        <v>0</v>
      </c>
      <c r="AC369" s="165">
        <f>Table13232[[#This Row],[Race]]</f>
        <v>4</v>
      </c>
      <c r="AD369" s="165">
        <f>Table13232[[#This Row],[TAB]]</f>
        <v>1</v>
      </c>
      <c r="AE369" s="166" t="str">
        <f>Table13232[[#This Row],[Horse]]</f>
        <v>Pounding</v>
      </c>
      <c r="AF369" s="169">
        <f>IF(Table13232[[#This Row],[Dual Listing]]&lt;&gt;1,"",Table13232[[#This Row],[Nat and Combo Bet]])</f>
        <v>150</v>
      </c>
    </row>
    <row r="370" spans="1:32" x14ac:dyDescent="0.25">
      <c r="A370" s="42">
        <v>45850</v>
      </c>
      <c r="B370" s="43">
        <v>0.58680555555555558</v>
      </c>
      <c r="C370" s="43" t="s">
        <v>13</v>
      </c>
      <c r="D370" s="46"/>
      <c r="E370" s="44">
        <v>6</v>
      </c>
      <c r="F370" s="44">
        <v>4</v>
      </c>
      <c r="G370" s="45" t="s">
        <v>438</v>
      </c>
      <c r="H370" s="45" t="s">
        <v>22</v>
      </c>
      <c r="I370" s="46"/>
      <c r="J370" s="206" t="s">
        <v>665</v>
      </c>
      <c r="K370" s="44" t="str">
        <f>VLOOKUP(Table13232[[#This Row],[Track]],$C$915:$E$968,2,FALSE)</f>
        <v>NSW</v>
      </c>
      <c r="L370" s="48">
        <v>100</v>
      </c>
      <c r="M370" s="44" t="str">
        <f>IF(Table13232[[#This Row],[Fin]]&lt;&gt;"1st","",Table13232[[#This Row],[Div]]*Table13232[[#This Row],[Lev Bet]])</f>
        <v/>
      </c>
      <c r="N370" s="44">
        <f>IF(Table13232[[#This Row],[Lev Ret]]="",Table13232[[#This Row],[Lev Bet]]*-1,M370-L370)</f>
        <v>-100</v>
      </c>
      <c r="O370" s="205">
        <v>150</v>
      </c>
      <c r="P370" s="205" t="str">
        <f>IF(Table13232[[#This Row],[Fin]]&lt;&gt;"1st","",Table13232[[#This Row],[Div]]*Table13232[[#This Row],[Nat and Combo Bet]])</f>
        <v/>
      </c>
      <c r="Q370" s="205">
        <f>IF(Table13232[[#This Row],[Lev Ret]]="",Table13232[[#This Row],[Nat and Combo Bet]]*-1,P370-O370)</f>
        <v>-150</v>
      </c>
      <c r="R370" s="44">
        <f t="shared" si="15"/>
        <v>1</v>
      </c>
      <c r="S370" s="44">
        <f>IF(AND(R369=2,R370=1),"",IF(R370=2,(O370+O371)/2,IF(Table13232[[#This Row],[Dual Listing]]=1,Table13232[[#This Row],[Nat and Combo Bet]],11)))</f>
        <v>150</v>
      </c>
      <c r="T370" s="44" t="str">
        <f t="shared" si="16"/>
        <v/>
      </c>
      <c r="U370" s="44">
        <f t="shared" si="17"/>
        <v>-150</v>
      </c>
      <c r="V370" s="44" t="str">
        <f>IF(Table13232[[#This Row],[Date]]&lt;$V$4,"","Live")</f>
        <v/>
      </c>
      <c r="W370" s="44" t="str">
        <f>TEXT(Table13232[[#This Row],[Date]],"DDD")</f>
        <v>Sat</v>
      </c>
      <c r="X370" s="44" t="str">
        <f>PROPER(TRIM(Table13232[[#This Row],[Horse]]))</f>
        <v>Zaphod</v>
      </c>
      <c r="Y370" s="164">
        <f>Table13232[[#This Row],[Time]]</f>
        <v>0.58680555555555558</v>
      </c>
      <c r="Z370" s="164" t="str">
        <f>LEFT(Table13232[[#This Row],[Track]],3)</f>
        <v>Ran</v>
      </c>
      <c r="AA370" s="164" t="str">
        <f>Table13232[[#This Row],[Algo]]&amp;" "&amp;Table13232[[#This Row],[Nat and Combo Bet]]</f>
        <v>E-C  150</v>
      </c>
      <c r="AB370" s="170">
        <f>Table13232[[#This Row],[AM Odds]]</f>
        <v>0</v>
      </c>
      <c r="AC370" s="165">
        <f>Table13232[[#This Row],[Race]]</f>
        <v>6</v>
      </c>
      <c r="AD370" s="165">
        <f>Table13232[[#This Row],[TAB]]</f>
        <v>4</v>
      </c>
      <c r="AE370" s="166" t="str">
        <f>Table13232[[#This Row],[Horse]]</f>
        <v>Zaphod</v>
      </c>
      <c r="AF370" s="169">
        <f>IF(Table13232[[#This Row],[Dual Listing]]&lt;&gt;1,"",Table13232[[#This Row],[Nat and Combo Bet]])</f>
        <v>150</v>
      </c>
    </row>
    <row r="371" spans="1:32" x14ac:dyDescent="0.25">
      <c r="A371" s="42">
        <v>45850</v>
      </c>
      <c r="B371" s="43">
        <v>0.59236111111111112</v>
      </c>
      <c r="C371" s="43" t="s">
        <v>9</v>
      </c>
      <c r="D371" s="46"/>
      <c r="E371" s="44">
        <v>5</v>
      </c>
      <c r="F371" s="44">
        <v>2</v>
      </c>
      <c r="G371" s="45" t="s">
        <v>197</v>
      </c>
      <c r="H371" s="45" t="s">
        <v>21</v>
      </c>
      <c r="I371" s="46">
        <v>9</v>
      </c>
      <c r="J371" s="206" t="s">
        <v>664</v>
      </c>
      <c r="K371" s="44" t="str">
        <f>VLOOKUP(Table13232[[#This Row],[Track]],$C$915:$E$968,2,FALSE)</f>
        <v>Qld</v>
      </c>
      <c r="L371" s="48">
        <v>100</v>
      </c>
      <c r="M371" s="44">
        <f>IF(Table13232[[#This Row],[Fin]]&lt;&gt;"1st","",Table13232[[#This Row],[Div]]*Table13232[[#This Row],[Lev Bet]])</f>
        <v>900</v>
      </c>
      <c r="N371" s="44">
        <f>IF(Table13232[[#This Row],[Lev Ret]]="",Table13232[[#This Row],[Lev Bet]]*-1,M371-L371)</f>
        <v>800</v>
      </c>
      <c r="O371" s="205">
        <v>100</v>
      </c>
      <c r="P371" s="205">
        <f>IF(Table13232[[#This Row],[Fin]]&lt;&gt;"1st","",Table13232[[#This Row],[Div]]*Table13232[[#This Row],[Nat and Combo Bet]])</f>
        <v>900</v>
      </c>
      <c r="Q371" s="205">
        <f>IF(Table13232[[#This Row],[Lev Ret]]="",Table13232[[#This Row],[Nat and Combo Bet]]*-1,P371-O371)</f>
        <v>800</v>
      </c>
      <c r="R371" s="44">
        <f t="shared" si="15"/>
        <v>1</v>
      </c>
      <c r="S371" s="44">
        <f>IF(AND(R370=2,R371=1),"",IF(R371=2,(O371+O372)/2,IF(Table13232[[#This Row],[Dual Listing]]=1,Table13232[[#This Row],[Nat and Combo Bet]],11)))</f>
        <v>100</v>
      </c>
      <c r="T371" s="44">
        <f t="shared" si="16"/>
        <v>900</v>
      </c>
      <c r="U371" s="44">
        <f t="shared" si="17"/>
        <v>800</v>
      </c>
      <c r="V371" s="44" t="str">
        <f>IF(Table13232[[#This Row],[Date]]&lt;$V$4,"","Live")</f>
        <v/>
      </c>
      <c r="W371" s="44" t="str">
        <f>TEXT(Table13232[[#This Row],[Date]],"DDD")</f>
        <v>Sat</v>
      </c>
      <c r="X371" s="44" t="str">
        <f>PROPER(TRIM(Table13232[[#This Row],[Horse]]))</f>
        <v>Restonica</v>
      </c>
      <c r="Y371" s="164">
        <f>Table13232[[#This Row],[Time]]</f>
        <v>0.59236111111111112</v>
      </c>
      <c r="Z371" s="164" t="str">
        <f>LEFT(Table13232[[#This Row],[Track]],3)</f>
        <v>Doo</v>
      </c>
      <c r="AA371" s="164" t="str">
        <f>Table13232[[#This Row],[Algo]]&amp;" "&amp;Table13232[[#This Row],[Nat and Combo Bet]]</f>
        <v>Nat 100</v>
      </c>
      <c r="AB371" s="170">
        <f>Table13232[[#This Row],[AM Odds]]</f>
        <v>0</v>
      </c>
      <c r="AC371" s="165">
        <f>Table13232[[#This Row],[Race]]</f>
        <v>5</v>
      </c>
      <c r="AD371" s="165">
        <f>Table13232[[#This Row],[TAB]]</f>
        <v>2</v>
      </c>
      <c r="AE371" s="166" t="str">
        <f>Table13232[[#This Row],[Horse]]</f>
        <v>Restonica</v>
      </c>
      <c r="AF371" s="169">
        <f>IF(Table13232[[#This Row],[Dual Listing]]&lt;&gt;1,"",Table13232[[#This Row],[Nat and Combo Bet]])</f>
        <v>100</v>
      </c>
    </row>
    <row r="372" spans="1:32" x14ac:dyDescent="0.25">
      <c r="A372" s="42">
        <v>45850</v>
      </c>
      <c r="B372" s="43">
        <v>0.61944444444444446</v>
      </c>
      <c r="C372" s="43" t="s">
        <v>9</v>
      </c>
      <c r="D372" s="46"/>
      <c r="E372" s="44">
        <v>6</v>
      </c>
      <c r="F372" s="44">
        <v>5</v>
      </c>
      <c r="G372" s="45" t="s">
        <v>198</v>
      </c>
      <c r="H372" s="45" t="s">
        <v>22</v>
      </c>
      <c r="I372" s="46"/>
      <c r="J372" s="206" t="s">
        <v>664</v>
      </c>
      <c r="K372" s="44" t="str">
        <f>VLOOKUP(Table13232[[#This Row],[Track]],$C$915:$E$968,2,FALSE)</f>
        <v>Qld</v>
      </c>
      <c r="L372" s="48">
        <v>100</v>
      </c>
      <c r="M372" s="44" t="str">
        <f>IF(Table13232[[#This Row],[Fin]]&lt;&gt;"1st","",Table13232[[#This Row],[Div]]*Table13232[[#This Row],[Lev Bet]])</f>
        <v/>
      </c>
      <c r="N372" s="44">
        <f>IF(Table13232[[#This Row],[Lev Ret]]="",Table13232[[#This Row],[Lev Bet]]*-1,M372-L372)</f>
        <v>-100</v>
      </c>
      <c r="O372" s="205">
        <v>100</v>
      </c>
      <c r="P372" s="205" t="str">
        <f>IF(Table13232[[#This Row],[Fin]]&lt;&gt;"1st","",Table13232[[#This Row],[Div]]*Table13232[[#This Row],[Nat and Combo Bet]])</f>
        <v/>
      </c>
      <c r="Q372" s="205">
        <f>IF(Table13232[[#This Row],[Lev Ret]]="",Table13232[[#This Row],[Nat and Combo Bet]]*-1,P372-O372)</f>
        <v>-100</v>
      </c>
      <c r="R372" s="44">
        <f t="shared" si="15"/>
        <v>1</v>
      </c>
      <c r="S372" s="44">
        <f>IF(AND(R371=2,R372=1),"",IF(R372=2,(O372+O373)/2,IF(Table13232[[#This Row],[Dual Listing]]=1,Table13232[[#This Row],[Nat and Combo Bet]],11)))</f>
        <v>100</v>
      </c>
      <c r="T372" s="44" t="str">
        <f t="shared" si="16"/>
        <v/>
      </c>
      <c r="U372" s="44">
        <f t="shared" si="17"/>
        <v>-100</v>
      </c>
      <c r="V372" s="44" t="str">
        <f>IF(Table13232[[#This Row],[Date]]&lt;$V$4,"","Live")</f>
        <v/>
      </c>
      <c r="W372" s="44" t="str">
        <f>TEXT(Table13232[[#This Row],[Date]],"DDD")</f>
        <v>Sat</v>
      </c>
      <c r="X372" s="44" t="str">
        <f>PROPER(TRIM(Table13232[[#This Row],[Horse]]))</f>
        <v>Aolani</v>
      </c>
      <c r="Y372" s="164">
        <f>Table13232[[#This Row],[Time]]</f>
        <v>0.61944444444444446</v>
      </c>
      <c r="Z372" s="164" t="str">
        <f>LEFT(Table13232[[#This Row],[Track]],3)</f>
        <v>Doo</v>
      </c>
      <c r="AA372" s="164" t="str">
        <f>Table13232[[#This Row],[Algo]]&amp;" "&amp;Table13232[[#This Row],[Nat and Combo Bet]]</f>
        <v>Nat 100</v>
      </c>
      <c r="AB372" s="170">
        <f>Table13232[[#This Row],[AM Odds]]</f>
        <v>0</v>
      </c>
      <c r="AC372" s="165">
        <f>Table13232[[#This Row],[Race]]</f>
        <v>6</v>
      </c>
      <c r="AD372" s="165">
        <f>Table13232[[#This Row],[TAB]]</f>
        <v>5</v>
      </c>
      <c r="AE372" s="166" t="str">
        <f>Table13232[[#This Row],[Horse]]</f>
        <v>Aolani</v>
      </c>
      <c r="AF372" s="169">
        <f>IF(Table13232[[#This Row],[Dual Listing]]&lt;&gt;1,"",Table13232[[#This Row],[Nat and Combo Bet]])</f>
        <v>100</v>
      </c>
    </row>
    <row r="373" spans="1:32" x14ac:dyDescent="0.25">
      <c r="A373" s="42">
        <v>45850</v>
      </c>
      <c r="B373" s="43">
        <v>0.63888888888888884</v>
      </c>
      <c r="C373" s="43" t="s">
        <v>13</v>
      </c>
      <c r="D373" s="46"/>
      <c r="E373" s="44">
        <v>8</v>
      </c>
      <c r="F373" s="44">
        <v>4</v>
      </c>
      <c r="G373" s="45" t="s">
        <v>89</v>
      </c>
      <c r="H373" s="45" t="s">
        <v>21</v>
      </c>
      <c r="I373" s="46">
        <v>4</v>
      </c>
      <c r="J373" s="206" t="s">
        <v>665</v>
      </c>
      <c r="K373" s="44" t="str">
        <f>VLOOKUP(Table13232[[#This Row],[Track]],$C$915:$E$968,2,FALSE)</f>
        <v>NSW</v>
      </c>
      <c r="L373" s="48">
        <v>100</v>
      </c>
      <c r="M373" s="44">
        <f>IF(Table13232[[#This Row],[Fin]]&lt;&gt;"1st","",Table13232[[#This Row],[Div]]*Table13232[[#This Row],[Lev Bet]])</f>
        <v>400</v>
      </c>
      <c r="N373" s="44">
        <f>IF(Table13232[[#This Row],[Lev Ret]]="",Table13232[[#This Row],[Lev Bet]]*-1,M373-L373)</f>
        <v>300</v>
      </c>
      <c r="O373" s="205">
        <v>150</v>
      </c>
      <c r="P373" s="205">
        <f>IF(Table13232[[#This Row],[Fin]]&lt;&gt;"1st","",Table13232[[#This Row],[Div]]*Table13232[[#This Row],[Nat and Combo Bet]])</f>
        <v>600</v>
      </c>
      <c r="Q373" s="205">
        <f>IF(Table13232[[#This Row],[Lev Ret]]="",Table13232[[#This Row],[Nat and Combo Bet]]*-1,P373-O373)</f>
        <v>450</v>
      </c>
      <c r="R373" s="44">
        <f t="shared" si="15"/>
        <v>1</v>
      </c>
      <c r="S373" s="44">
        <f>IF(AND(R372=2,R373=1),"",IF(R373=2,(O373+O374)/2,IF(Table13232[[#This Row],[Dual Listing]]=1,Table13232[[#This Row],[Nat and Combo Bet]],11)))</f>
        <v>150</v>
      </c>
      <c r="T373" s="44">
        <f t="shared" si="16"/>
        <v>600</v>
      </c>
      <c r="U373" s="44">
        <f t="shared" si="17"/>
        <v>450</v>
      </c>
      <c r="V373" s="44" t="str">
        <f>IF(Table13232[[#This Row],[Date]]&lt;$V$4,"","Live")</f>
        <v/>
      </c>
      <c r="W373" s="44" t="str">
        <f>TEXT(Table13232[[#This Row],[Date]],"DDD")</f>
        <v>Sat</v>
      </c>
      <c r="X373" s="44" t="str">
        <f>PROPER(TRIM(Table13232[[#This Row],[Horse]]))</f>
        <v>Oh Diamond Lil</v>
      </c>
      <c r="Y373" s="164">
        <f>Table13232[[#This Row],[Time]]</f>
        <v>0.63888888888888884</v>
      </c>
      <c r="Z373" s="164" t="str">
        <f>LEFT(Table13232[[#This Row],[Track]],3)</f>
        <v>Ran</v>
      </c>
      <c r="AA373" s="164" t="str">
        <f>Table13232[[#This Row],[Algo]]&amp;" "&amp;Table13232[[#This Row],[Nat and Combo Bet]]</f>
        <v>E-C  150</v>
      </c>
      <c r="AB373" s="170">
        <f>Table13232[[#This Row],[AM Odds]]</f>
        <v>0</v>
      </c>
      <c r="AC373" s="165">
        <f>Table13232[[#This Row],[Race]]</f>
        <v>8</v>
      </c>
      <c r="AD373" s="165">
        <f>Table13232[[#This Row],[TAB]]</f>
        <v>4</v>
      </c>
      <c r="AE373" s="166" t="str">
        <f>Table13232[[#This Row],[Horse]]</f>
        <v>Oh Diamond Lil</v>
      </c>
      <c r="AF373" s="169">
        <f>IF(Table13232[[#This Row],[Dual Listing]]&lt;&gt;1,"",Table13232[[#This Row],[Nat and Combo Bet]])</f>
        <v>150</v>
      </c>
    </row>
    <row r="374" spans="1:32" x14ac:dyDescent="0.25">
      <c r="A374" s="42">
        <v>45850</v>
      </c>
      <c r="B374" s="43">
        <v>0.65277777777777779</v>
      </c>
      <c r="C374" s="43" t="s">
        <v>34</v>
      </c>
      <c r="D374" s="46"/>
      <c r="E374" s="44">
        <v>7</v>
      </c>
      <c r="F374" s="44">
        <v>1</v>
      </c>
      <c r="G374" s="45" t="s">
        <v>439</v>
      </c>
      <c r="H374" s="45"/>
      <c r="I374" s="46"/>
      <c r="J374" s="206" t="s">
        <v>665</v>
      </c>
      <c r="K374" s="44" t="str">
        <f>VLOOKUP(Table13232[[#This Row],[Track]],$C$915:$E$968,2,FALSE)</f>
        <v>Vic</v>
      </c>
      <c r="L374" s="48">
        <v>100</v>
      </c>
      <c r="M374" s="44" t="str">
        <f>IF(Table13232[[#This Row],[Fin]]&lt;&gt;"1st","",Table13232[[#This Row],[Div]]*Table13232[[#This Row],[Lev Bet]])</f>
        <v/>
      </c>
      <c r="N374" s="44">
        <f>IF(Table13232[[#This Row],[Lev Ret]]="",Table13232[[#This Row],[Lev Bet]]*-1,M374-L374)</f>
        <v>-100</v>
      </c>
      <c r="O374" s="205">
        <v>150</v>
      </c>
      <c r="P374" s="205" t="str">
        <f>IF(Table13232[[#This Row],[Fin]]&lt;&gt;"1st","",Table13232[[#This Row],[Div]]*Table13232[[#This Row],[Nat and Combo Bet]])</f>
        <v/>
      </c>
      <c r="Q374" s="205">
        <f>IF(Table13232[[#This Row],[Lev Ret]]="",Table13232[[#This Row],[Nat and Combo Bet]]*-1,P374-O374)</f>
        <v>-150</v>
      </c>
      <c r="R374" s="44">
        <f t="shared" si="15"/>
        <v>1</v>
      </c>
      <c r="S374" s="44">
        <f>IF(AND(R373=2,R374=1),"",IF(R374=2,(O374+O375)/2,IF(Table13232[[#This Row],[Dual Listing]]=1,Table13232[[#This Row],[Nat and Combo Bet]],11)))</f>
        <v>150</v>
      </c>
      <c r="T374" s="44" t="str">
        <f t="shared" si="16"/>
        <v/>
      </c>
      <c r="U374" s="44">
        <f t="shared" si="17"/>
        <v>-150</v>
      </c>
      <c r="V374" s="44" t="str">
        <f>IF(Table13232[[#This Row],[Date]]&lt;$V$4,"","Live")</f>
        <v/>
      </c>
      <c r="W374" s="44" t="str">
        <f>TEXT(Table13232[[#This Row],[Date]],"DDD")</f>
        <v>Sat</v>
      </c>
      <c r="X374" s="44" t="str">
        <f>PROPER(TRIM(Table13232[[#This Row],[Horse]]))</f>
        <v>Lim'S Saltoro</v>
      </c>
      <c r="Y374" s="164">
        <f>Table13232[[#This Row],[Time]]</f>
        <v>0.65277777777777779</v>
      </c>
      <c r="Z374" s="164" t="str">
        <f>LEFT(Table13232[[#This Row],[Track]],3)</f>
        <v>Cau</v>
      </c>
      <c r="AA374" s="164" t="str">
        <f>Table13232[[#This Row],[Algo]]&amp;" "&amp;Table13232[[#This Row],[Nat and Combo Bet]]</f>
        <v>E-C  150</v>
      </c>
      <c r="AB374" s="170">
        <f>Table13232[[#This Row],[AM Odds]]</f>
        <v>0</v>
      </c>
      <c r="AC374" s="165">
        <f>Table13232[[#This Row],[Race]]</f>
        <v>7</v>
      </c>
      <c r="AD374" s="165">
        <f>Table13232[[#This Row],[TAB]]</f>
        <v>1</v>
      </c>
      <c r="AE374" s="166" t="str">
        <f>Table13232[[#This Row],[Horse]]</f>
        <v>Lim'S Saltoro</v>
      </c>
      <c r="AF374" s="169">
        <f>IF(Table13232[[#This Row],[Dual Listing]]&lt;&gt;1,"",Table13232[[#This Row],[Nat and Combo Bet]])</f>
        <v>150</v>
      </c>
    </row>
    <row r="375" spans="1:32" x14ac:dyDescent="0.25">
      <c r="A375" s="42">
        <v>45850</v>
      </c>
      <c r="B375" s="43">
        <v>0.65277777777777779</v>
      </c>
      <c r="C375" s="43" t="s">
        <v>34</v>
      </c>
      <c r="D375" s="46"/>
      <c r="E375" s="44">
        <v>7</v>
      </c>
      <c r="F375" s="44">
        <v>9</v>
      </c>
      <c r="G375" s="45" t="s">
        <v>48</v>
      </c>
      <c r="H375" s="45"/>
      <c r="I375" s="46"/>
      <c r="J375" s="206" t="s">
        <v>665</v>
      </c>
      <c r="K375" s="44" t="str">
        <f>VLOOKUP(Table13232[[#This Row],[Track]],$C$915:$E$968,2,FALSE)</f>
        <v>Vic</v>
      </c>
      <c r="L375" s="48">
        <v>100</v>
      </c>
      <c r="M375" s="44" t="str">
        <f>IF(Table13232[[#This Row],[Fin]]&lt;&gt;"1st","",Table13232[[#This Row],[Div]]*Table13232[[#This Row],[Lev Bet]])</f>
        <v/>
      </c>
      <c r="N375" s="44">
        <f>IF(Table13232[[#This Row],[Lev Ret]]="",Table13232[[#This Row],[Lev Bet]]*-1,M375-L375)</f>
        <v>-100</v>
      </c>
      <c r="O375" s="205">
        <v>100</v>
      </c>
      <c r="P375" s="205" t="str">
        <f>IF(Table13232[[#This Row],[Fin]]&lt;&gt;"1st","",Table13232[[#This Row],[Div]]*Table13232[[#This Row],[Nat and Combo Bet]])</f>
        <v/>
      </c>
      <c r="Q375" s="205">
        <f>IF(Table13232[[#This Row],[Lev Ret]]="",Table13232[[#This Row],[Nat and Combo Bet]]*-1,P375-O375)</f>
        <v>-100</v>
      </c>
      <c r="R375" s="44">
        <f t="shared" si="15"/>
        <v>1</v>
      </c>
      <c r="S375" s="44">
        <f>IF(AND(R374=2,R375=1),"",IF(R375=2,(O375+O376)/2,IF(Table13232[[#This Row],[Dual Listing]]=1,Table13232[[#This Row],[Nat and Combo Bet]],11)))</f>
        <v>100</v>
      </c>
      <c r="T375" s="44" t="str">
        <f t="shared" si="16"/>
        <v/>
      </c>
      <c r="U375" s="44">
        <f t="shared" si="17"/>
        <v>-100</v>
      </c>
      <c r="V375" s="44" t="str">
        <f>IF(Table13232[[#This Row],[Date]]&lt;$V$4,"","Live")</f>
        <v/>
      </c>
      <c r="W375" s="44" t="str">
        <f>TEXT(Table13232[[#This Row],[Date]],"DDD")</f>
        <v>Sat</v>
      </c>
      <c r="X375" s="44" t="str">
        <f>PROPER(TRIM(Table13232[[#This Row],[Horse]]))</f>
        <v>The Open</v>
      </c>
      <c r="Y375" s="164">
        <f>Table13232[[#This Row],[Time]]</f>
        <v>0.65277777777777779</v>
      </c>
      <c r="Z375" s="164" t="str">
        <f>LEFT(Table13232[[#This Row],[Track]],3)</f>
        <v>Cau</v>
      </c>
      <c r="AA375" s="164" t="str">
        <f>Table13232[[#This Row],[Algo]]&amp;" "&amp;Table13232[[#This Row],[Nat and Combo Bet]]</f>
        <v>E-C  100</v>
      </c>
      <c r="AB375" s="170">
        <f>Table13232[[#This Row],[AM Odds]]</f>
        <v>0</v>
      </c>
      <c r="AC375" s="165">
        <f>Table13232[[#This Row],[Race]]</f>
        <v>7</v>
      </c>
      <c r="AD375" s="165">
        <f>Table13232[[#This Row],[TAB]]</f>
        <v>9</v>
      </c>
      <c r="AE375" s="166" t="str">
        <f>Table13232[[#This Row],[Horse]]</f>
        <v>The Open</v>
      </c>
      <c r="AF375" s="169">
        <f>IF(Table13232[[#This Row],[Dual Listing]]&lt;&gt;1,"",Table13232[[#This Row],[Nat and Combo Bet]])</f>
        <v>100</v>
      </c>
    </row>
    <row r="376" spans="1:32" x14ac:dyDescent="0.25">
      <c r="A376" s="42">
        <v>45850</v>
      </c>
      <c r="B376" s="43">
        <v>0.65277777777777779</v>
      </c>
      <c r="C376" s="43" t="s">
        <v>34</v>
      </c>
      <c r="D376" s="46"/>
      <c r="E376" s="44">
        <v>7</v>
      </c>
      <c r="F376" s="44">
        <v>3</v>
      </c>
      <c r="G376" s="45" t="s">
        <v>190</v>
      </c>
      <c r="H376" s="45" t="s">
        <v>22</v>
      </c>
      <c r="I376" s="46"/>
      <c r="J376" s="206" t="s">
        <v>664</v>
      </c>
      <c r="K376" s="44" t="str">
        <f>VLOOKUP(Table13232[[#This Row],[Track]],$C$915:$E$968,2,FALSE)</f>
        <v>Vic</v>
      </c>
      <c r="L376" s="48">
        <v>100</v>
      </c>
      <c r="M376" s="44" t="str">
        <f>IF(Table13232[[#This Row],[Fin]]&lt;&gt;"1st","",Table13232[[#This Row],[Div]]*Table13232[[#This Row],[Lev Bet]])</f>
        <v/>
      </c>
      <c r="N376" s="44">
        <f>IF(Table13232[[#This Row],[Lev Ret]]="",Table13232[[#This Row],[Lev Bet]]*-1,M376-L376)</f>
        <v>-100</v>
      </c>
      <c r="O376" s="205">
        <v>100</v>
      </c>
      <c r="P376" s="205" t="str">
        <f>IF(Table13232[[#This Row],[Fin]]&lt;&gt;"1st","",Table13232[[#This Row],[Div]]*Table13232[[#This Row],[Nat and Combo Bet]])</f>
        <v/>
      </c>
      <c r="Q376" s="205">
        <f>IF(Table13232[[#This Row],[Lev Ret]]="",Table13232[[#This Row],[Nat and Combo Bet]]*-1,P376-O376)</f>
        <v>-100</v>
      </c>
      <c r="R376" s="44">
        <f t="shared" si="15"/>
        <v>1</v>
      </c>
      <c r="S376" s="44">
        <f>IF(AND(R375=2,R376=1),"",IF(R376=2,(O376+O377)/2,IF(Table13232[[#This Row],[Dual Listing]]=1,Table13232[[#This Row],[Nat and Combo Bet]],11)))</f>
        <v>100</v>
      </c>
      <c r="T376" s="44" t="str">
        <f t="shared" si="16"/>
        <v/>
      </c>
      <c r="U376" s="44">
        <f t="shared" si="17"/>
        <v>-100</v>
      </c>
      <c r="V376" s="44" t="str">
        <f>IF(Table13232[[#This Row],[Date]]&lt;$V$4,"","Live")</f>
        <v/>
      </c>
      <c r="W376" s="44" t="str">
        <f>TEXT(Table13232[[#This Row],[Date]],"DDD")</f>
        <v>Sat</v>
      </c>
      <c r="X376" s="44" t="str">
        <f>PROPER(TRIM(Table13232[[#This Row],[Horse]]))</f>
        <v>Yellow Sam</v>
      </c>
      <c r="Y376" s="164">
        <f>Table13232[[#This Row],[Time]]</f>
        <v>0.65277777777777779</v>
      </c>
      <c r="Z376" s="164" t="str">
        <f>LEFT(Table13232[[#This Row],[Track]],3)</f>
        <v>Cau</v>
      </c>
      <c r="AA376" s="164" t="str">
        <f>Table13232[[#This Row],[Algo]]&amp;" "&amp;Table13232[[#This Row],[Nat and Combo Bet]]</f>
        <v>Nat 100</v>
      </c>
      <c r="AB376" s="170">
        <f>Table13232[[#This Row],[AM Odds]]</f>
        <v>0</v>
      </c>
      <c r="AC376" s="165">
        <f>Table13232[[#This Row],[Race]]</f>
        <v>7</v>
      </c>
      <c r="AD376" s="165">
        <f>Table13232[[#This Row],[TAB]]</f>
        <v>3</v>
      </c>
      <c r="AE376" s="166" t="str">
        <f>Table13232[[#This Row],[Horse]]</f>
        <v>Yellow Sam</v>
      </c>
      <c r="AF376" s="169">
        <f>IF(Table13232[[#This Row],[Dual Listing]]&lt;&gt;1,"",Table13232[[#This Row],[Nat and Combo Bet]])</f>
        <v>100</v>
      </c>
    </row>
    <row r="377" spans="1:32" x14ac:dyDescent="0.25">
      <c r="A377" s="42">
        <v>45850</v>
      </c>
      <c r="B377" s="43">
        <v>0.69097222222222221</v>
      </c>
      <c r="C377" s="43" t="s">
        <v>13</v>
      </c>
      <c r="D377" s="46"/>
      <c r="E377" s="44">
        <v>10</v>
      </c>
      <c r="F377" s="44">
        <v>5</v>
      </c>
      <c r="G377" s="45" t="s">
        <v>168</v>
      </c>
      <c r="H377" s="45"/>
      <c r="I377" s="46"/>
      <c r="J377" s="206" t="s">
        <v>665</v>
      </c>
      <c r="K377" s="44" t="str">
        <f>VLOOKUP(Table13232[[#This Row],[Track]],$C$915:$E$968,2,FALSE)</f>
        <v>NSW</v>
      </c>
      <c r="L377" s="48">
        <v>100</v>
      </c>
      <c r="M377" s="44" t="str">
        <f>IF(Table13232[[#This Row],[Fin]]&lt;&gt;"1st","",Table13232[[#This Row],[Div]]*Table13232[[#This Row],[Lev Bet]])</f>
        <v/>
      </c>
      <c r="N377" s="44">
        <f>IF(Table13232[[#This Row],[Lev Ret]]="",Table13232[[#This Row],[Lev Bet]]*-1,M377-L377)</f>
        <v>-100</v>
      </c>
      <c r="O377" s="205">
        <v>150</v>
      </c>
      <c r="P377" s="205" t="str">
        <f>IF(Table13232[[#This Row],[Fin]]&lt;&gt;"1st","",Table13232[[#This Row],[Div]]*Table13232[[#This Row],[Nat and Combo Bet]])</f>
        <v/>
      </c>
      <c r="Q377" s="205">
        <f>IF(Table13232[[#This Row],[Lev Ret]]="",Table13232[[#This Row],[Nat and Combo Bet]]*-1,P377-O377)</f>
        <v>-150</v>
      </c>
      <c r="R377" s="44">
        <f t="shared" si="15"/>
        <v>1</v>
      </c>
      <c r="S377" s="44">
        <f>IF(AND(R376=2,R377=1),"",IF(R377=2,(O377+O378)/2,IF(Table13232[[#This Row],[Dual Listing]]=1,Table13232[[#This Row],[Nat and Combo Bet]],11)))</f>
        <v>150</v>
      </c>
      <c r="T377" s="44" t="str">
        <f t="shared" si="16"/>
        <v/>
      </c>
      <c r="U377" s="44">
        <f t="shared" si="17"/>
        <v>-150</v>
      </c>
      <c r="V377" s="44" t="str">
        <f>IF(Table13232[[#This Row],[Date]]&lt;$V$4,"","Live")</f>
        <v/>
      </c>
      <c r="W377" s="44" t="str">
        <f>TEXT(Table13232[[#This Row],[Date]],"DDD")</f>
        <v>Sat</v>
      </c>
      <c r="X377" s="44" t="str">
        <f>PROPER(TRIM(Table13232[[#This Row],[Horse]]))</f>
        <v>Changing Colours</v>
      </c>
      <c r="Y377" s="164">
        <f>Table13232[[#This Row],[Time]]</f>
        <v>0.69097222222222221</v>
      </c>
      <c r="Z377" s="164" t="str">
        <f>LEFT(Table13232[[#This Row],[Track]],3)</f>
        <v>Ran</v>
      </c>
      <c r="AA377" s="164" t="str">
        <f>Table13232[[#This Row],[Algo]]&amp;" "&amp;Table13232[[#This Row],[Nat and Combo Bet]]</f>
        <v>E-C  150</v>
      </c>
      <c r="AB377" s="170">
        <f>Table13232[[#This Row],[AM Odds]]</f>
        <v>0</v>
      </c>
      <c r="AC377" s="165">
        <f>Table13232[[#This Row],[Race]]</f>
        <v>10</v>
      </c>
      <c r="AD377" s="165">
        <f>Table13232[[#This Row],[TAB]]</f>
        <v>5</v>
      </c>
      <c r="AE377" s="166" t="str">
        <f>Table13232[[#This Row],[Horse]]</f>
        <v>Changing Colours</v>
      </c>
      <c r="AF377" s="169">
        <f>IF(Table13232[[#This Row],[Dual Listing]]&lt;&gt;1,"",Table13232[[#This Row],[Nat and Combo Bet]])</f>
        <v>150</v>
      </c>
    </row>
    <row r="378" spans="1:32" x14ac:dyDescent="0.25">
      <c r="A378" s="42">
        <v>45857</v>
      </c>
      <c r="B378" s="43">
        <v>0.49305555555555558</v>
      </c>
      <c r="C378" s="43" t="s">
        <v>11</v>
      </c>
      <c r="D378" s="46"/>
      <c r="E378" s="44">
        <v>2</v>
      </c>
      <c r="F378" s="44">
        <v>6</v>
      </c>
      <c r="G378" s="45" t="s">
        <v>424</v>
      </c>
      <c r="H378" s="45" t="s">
        <v>21</v>
      </c>
      <c r="I378" s="46">
        <v>3.6</v>
      </c>
      <c r="J378" s="206" t="s">
        <v>665</v>
      </c>
      <c r="K378" s="44" t="str">
        <f>VLOOKUP(Table13232[[#This Row],[Track]],$C$915:$E$968,2,FALSE)</f>
        <v>NSW</v>
      </c>
      <c r="L378" s="48">
        <v>100</v>
      </c>
      <c r="M378" s="44">
        <f>IF(Table13232[[#This Row],[Fin]]&lt;&gt;"1st","",Table13232[[#This Row],[Div]]*Table13232[[#This Row],[Lev Bet]])</f>
        <v>360</v>
      </c>
      <c r="N378" s="44">
        <f>IF(Table13232[[#This Row],[Lev Ret]]="",Table13232[[#This Row],[Lev Bet]]*-1,M378-L378)</f>
        <v>260</v>
      </c>
      <c r="O378" s="205">
        <v>140</v>
      </c>
      <c r="P378" s="205">
        <f>IF(Table13232[[#This Row],[Fin]]&lt;&gt;"1st","",Table13232[[#This Row],[Div]]*Table13232[[#This Row],[Nat and Combo Bet]])</f>
        <v>504</v>
      </c>
      <c r="Q378" s="205">
        <f>IF(Table13232[[#This Row],[Lev Ret]]="",Table13232[[#This Row],[Nat and Combo Bet]]*-1,P378-O378)</f>
        <v>364</v>
      </c>
      <c r="R378" s="44">
        <f t="shared" si="15"/>
        <v>1</v>
      </c>
      <c r="S378" s="44">
        <f>IF(AND(R377=2,R378=1),"",IF(R378=2,(O378+O379)/2,IF(Table13232[[#This Row],[Dual Listing]]=1,Table13232[[#This Row],[Nat and Combo Bet]],11)))</f>
        <v>140</v>
      </c>
      <c r="T378" s="44">
        <f t="shared" si="16"/>
        <v>504</v>
      </c>
      <c r="U378" s="44">
        <f t="shared" si="17"/>
        <v>364</v>
      </c>
      <c r="V378" s="44" t="str">
        <f>IF(Table13232[[#This Row],[Date]]&lt;$V$4,"","Live")</f>
        <v/>
      </c>
      <c r="W378" s="44" t="str">
        <f>TEXT(Table13232[[#This Row],[Date]],"DDD")</f>
        <v>Sat</v>
      </c>
      <c r="X378" s="44" t="str">
        <f>PROPER(TRIM(Table13232[[#This Row],[Horse]]))</f>
        <v>Harry'S Bar</v>
      </c>
      <c r="Y378" s="164">
        <f>Table13232[[#This Row],[Time]]</f>
        <v>0.49305555555555558</v>
      </c>
      <c r="Z378" s="164" t="str">
        <f>LEFT(Table13232[[#This Row],[Track]],3)</f>
        <v>Ros</v>
      </c>
      <c r="AA378" s="164" t="str">
        <f>Table13232[[#This Row],[Algo]]&amp;" "&amp;Table13232[[#This Row],[Nat and Combo Bet]]</f>
        <v>E-C  140</v>
      </c>
      <c r="AB378" s="170">
        <f>Table13232[[#This Row],[AM Odds]]</f>
        <v>0</v>
      </c>
      <c r="AC378" s="165">
        <f>Table13232[[#This Row],[Race]]</f>
        <v>2</v>
      </c>
      <c r="AD378" s="165">
        <f>Table13232[[#This Row],[TAB]]</f>
        <v>6</v>
      </c>
      <c r="AE378" s="166" t="str">
        <f>Table13232[[#This Row],[Horse]]</f>
        <v>Harry'S Bar</v>
      </c>
      <c r="AF378" s="169">
        <f>IF(Table13232[[#This Row],[Dual Listing]]&lt;&gt;1,"",Table13232[[#This Row],[Nat and Combo Bet]])</f>
        <v>140</v>
      </c>
    </row>
    <row r="379" spans="1:32" x14ac:dyDescent="0.25">
      <c r="A379" s="42">
        <v>45857</v>
      </c>
      <c r="B379" s="43">
        <v>0.59027777777777779</v>
      </c>
      <c r="C379" s="43" t="s">
        <v>11</v>
      </c>
      <c r="D379" s="46"/>
      <c r="E379" s="44">
        <v>6</v>
      </c>
      <c r="F379" s="44">
        <v>7</v>
      </c>
      <c r="G379" s="45" t="s">
        <v>199</v>
      </c>
      <c r="H379" s="45"/>
      <c r="I379" s="46"/>
      <c r="J379" s="206" t="s">
        <v>664</v>
      </c>
      <c r="K379" s="44" t="str">
        <f>VLOOKUP(Table13232[[#This Row],[Track]],$C$915:$E$968,2,FALSE)</f>
        <v>NSW</v>
      </c>
      <c r="L379" s="48">
        <v>100</v>
      </c>
      <c r="M379" s="44" t="str">
        <f>IF(Table13232[[#This Row],[Fin]]&lt;&gt;"1st","",Table13232[[#This Row],[Div]]*Table13232[[#This Row],[Lev Bet]])</f>
        <v/>
      </c>
      <c r="N379" s="44">
        <f>IF(Table13232[[#This Row],[Lev Ret]]="",Table13232[[#This Row],[Lev Bet]]*-1,M379-L379)</f>
        <v>-100</v>
      </c>
      <c r="O379" s="205">
        <v>150</v>
      </c>
      <c r="P379" s="205" t="str">
        <f>IF(Table13232[[#This Row],[Fin]]&lt;&gt;"1st","",Table13232[[#This Row],[Div]]*Table13232[[#This Row],[Nat and Combo Bet]])</f>
        <v/>
      </c>
      <c r="Q379" s="205">
        <f>IF(Table13232[[#This Row],[Lev Ret]]="",Table13232[[#This Row],[Nat and Combo Bet]]*-1,P379-O379)</f>
        <v>-150</v>
      </c>
      <c r="R379" s="44">
        <f t="shared" si="15"/>
        <v>1</v>
      </c>
      <c r="S379" s="44">
        <f>IF(AND(R378=2,R379=1),"",IF(R379=2,(O379+O380)/2,IF(Table13232[[#This Row],[Dual Listing]]=1,Table13232[[#This Row],[Nat and Combo Bet]],11)))</f>
        <v>150</v>
      </c>
      <c r="T379" s="44" t="str">
        <f t="shared" si="16"/>
        <v/>
      </c>
      <c r="U379" s="44">
        <f t="shared" si="17"/>
        <v>-150</v>
      </c>
      <c r="V379" s="44" t="str">
        <f>IF(Table13232[[#This Row],[Date]]&lt;$V$4,"","Live")</f>
        <v/>
      </c>
      <c r="W379" s="44" t="str">
        <f>TEXT(Table13232[[#This Row],[Date]],"DDD")</f>
        <v>Sat</v>
      </c>
      <c r="X379" s="44" t="str">
        <f>PROPER(TRIM(Table13232[[#This Row],[Horse]]))</f>
        <v>Tuileries</v>
      </c>
      <c r="Y379" s="164">
        <f>Table13232[[#This Row],[Time]]</f>
        <v>0.59027777777777779</v>
      </c>
      <c r="Z379" s="164" t="str">
        <f>LEFT(Table13232[[#This Row],[Track]],3)</f>
        <v>Ros</v>
      </c>
      <c r="AA379" s="164" t="str">
        <f>Table13232[[#This Row],[Algo]]&amp;" "&amp;Table13232[[#This Row],[Nat and Combo Bet]]</f>
        <v>Nat 150</v>
      </c>
      <c r="AB379" s="170">
        <f>Table13232[[#This Row],[AM Odds]]</f>
        <v>0</v>
      </c>
      <c r="AC379" s="165">
        <f>Table13232[[#This Row],[Race]]</f>
        <v>6</v>
      </c>
      <c r="AD379" s="165">
        <f>Table13232[[#This Row],[TAB]]</f>
        <v>7</v>
      </c>
      <c r="AE379" s="166" t="str">
        <f>Table13232[[#This Row],[Horse]]</f>
        <v>Tuileries</v>
      </c>
      <c r="AF379" s="169">
        <f>IF(Table13232[[#This Row],[Dual Listing]]&lt;&gt;1,"",Table13232[[#This Row],[Nat and Combo Bet]])</f>
        <v>150</v>
      </c>
    </row>
    <row r="380" spans="1:32" x14ac:dyDescent="0.25">
      <c r="A380" s="106">
        <v>45857</v>
      </c>
      <c r="B380" s="43">
        <v>0.61458333333333337</v>
      </c>
      <c r="C380" s="107" t="s">
        <v>11</v>
      </c>
      <c r="D380" s="46"/>
      <c r="E380" s="108">
        <v>7</v>
      </c>
      <c r="F380" s="108">
        <v>10</v>
      </c>
      <c r="G380" s="109" t="s">
        <v>200</v>
      </c>
      <c r="H380" s="109" t="s">
        <v>22</v>
      </c>
      <c r="I380" s="110"/>
      <c r="J380" s="206" t="s">
        <v>665</v>
      </c>
      <c r="K380" s="44" t="str">
        <f>VLOOKUP(Table13232[[#This Row],[Track]],$C$915:$E$968,2,FALSE)</f>
        <v>NSW</v>
      </c>
      <c r="L380" s="52">
        <v>100</v>
      </c>
      <c r="M380" s="51" t="str">
        <f>IF(Table13232[[#This Row],[Fin]]&lt;&gt;"1st","",Table13232[[#This Row],[Div]]*Table13232[[#This Row],[Lev Bet]])</f>
        <v/>
      </c>
      <c r="N380" s="51">
        <f>IF(Table13232[[#This Row],[Lev Ret]]="",Table13232[[#This Row],[Lev Bet]]*-1,M380-L380)</f>
        <v>-100</v>
      </c>
      <c r="O380" s="205">
        <v>100</v>
      </c>
      <c r="P380" s="205" t="str">
        <f>IF(Table13232[[#This Row],[Fin]]&lt;&gt;"1st","",Table13232[[#This Row],[Div]]*Table13232[[#This Row],[Nat and Combo Bet]])</f>
        <v/>
      </c>
      <c r="Q380" s="205">
        <f>IF(Table13232[[#This Row],[Lev Ret]]="",Table13232[[#This Row],[Nat and Combo Bet]]*-1,P380-O380)</f>
        <v>-100</v>
      </c>
      <c r="R380" s="44">
        <f t="shared" si="15"/>
        <v>2</v>
      </c>
      <c r="S380" s="44">
        <f>IF(AND(R379=2,R380=1),"",IF(R380=2,(O380+O381)/2,IF(Table13232[[#This Row],[Dual Listing]]=1,Table13232[[#This Row],[Nat and Combo Bet]],11)))</f>
        <v>125</v>
      </c>
      <c r="T380" s="44" t="str">
        <f t="shared" si="16"/>
        <v/>
      </c>
      <c r="U380" s="44">
        <f t="shared" si="17"/>
        <v>-125</v>
      </c>
      <c r="V380" s="44" t="str">
        <f>IF(Table13232[[#This Row],[Date]]&lt;$V$4,"","Live")</f>
        <v/>
      </c>
      <c r="W380" s="44" t="str">
        <f>TEXT(Table13232[[#This Row],[Date]],"DDD")</f>
        <v>Sat</v>
      </c>
      <c r="X380" s="44" t="str">
        <f>PROPER(TRIM(Table13232[[#This Row],[Horse]]))</f>
        <v>Fioprospero</v>
      </c>
      <c r="Y380" s="167">
        <f>Table13232[[#This Row],[Time]]</f>
        <v>0.61458333333333337</v>
      </c>
      <c r="Z380" s="164" t="str">
        <f>LEFT(Table13232[[#This Row],[Track]],3)</f>
        <v>Ros</v>
      </c>
      <c r="AA380" s="164" t="str">
        <f>Table13232[[#This Row],[Algo]]&amp;" "&amp;Table13232[[#This Row],[Nat and Combo Bet]]</f>
        <v>E-C  100</v>
      </c>
      <c r="AB380" s="170">
        <f>Table13232[[#This Row],[AM Odds]]</f>
        <v>0</v>
      </c>
      <c r="AC380" s="165">
        <f>Table13232[[#This Row],[Race]]</f>
        <v>7</v>
      </c>
      <c r="AD380" s="165">
        <f>Table13232[[#This Row],[TAB]]</f>
        <v>10</v>
      </c>
      <c r="AE380" s="166" t="str">
        <f>Table13232[[#This Row],[Horse]]</f>
        <v>Fioprospero</v>
      </c>
      <c r="AF380" s="169" t="str">
        <f>IF(Table13232[[#This Row],[Dual Listing]]&lt;&gt;1,"",Table13232[[#This Row],[Nat and Combo Bet]])</f>
        <v/>
      </c>
    </row>
    <row r="381" spans="1:32" x14ac:dyDescent="0.25">
      <c r="A381" s="106">
        <v>45857</v>
      </c>
      <c r="B381" s="43">
        <v>0.61458333333333337</v>
      </c>
      <c r="C381" s="107" t="s">
        <v>11</v>
      </c>
      <c r="D381" s="46"/>
      <c r="E381" s="108">
        <v>7</v>
      </c>
      <c r="F381" s="108">
        <v>10</v>
      </c>
      <c r="G381" s="109" t="s">
        <v>200</v>
      </c>
      <c r="H381" s="109" t="s">
        <v>22</v>
      </c>
      <c r="I381" s="110"/>
      <c r="J381" s="206" t="s">
        <v>664</v>
      </c>
      <c r="K381" s="44" t="str">
        <f>VLOOKUP(Table13232[[#This Row],[Track]],$C$915:$E$968,2,FALSE)</f>
        <v>NSW</v>
      </c>
      <c r="L381" s="52">
        <v>100</v>
      </c>
      <c r="M381" s="51" t="str">
        <f>IF(Table13232[[#This Row],[Fin]]&lt;&gt;"1st","",Table13232[[#This Row],[Div]]*Table13232[[#This Row],[Lev Bet]])</f>
        <v/>
      </c>
      <c r="N381" s="51">
        <f>IF(Table13232[[#This Row],[Lev Ret]]="",Table13232[[#This Row],[Lev Bet]]*-1,M381-L381)</f>
        <v>-100</v>
      </c>
      <c r="O381" s="205">
        <v>150</v>
      </c>
      <c r="P381" s="205" t="str">
        <f>IF(Table13232[[#This Row],[Fin]]&lt;&gt;"1st","",Table13232[[#This Row],[Div]]*Table13232[[#This Row],[Nat and Combo Bet]])</f>
        <v/>
      </c>
      <c r="Q381" s="205">
        <f>IF(Table13232[[#This Row],[Lev Ret]]="",Table13232[[#This Row],[Nat and Combo Bet]]*-1,P381-O381)</f>
        <v>-150</v>
      </c>
      <c r="R381" s="44">
        <f t="shared" si="15"/>
        <v>1</v>
      </c>
      <c r="S381" s="44" t="str">
        <f>IF(AND(R380=2,R381=1),"",IF(R381=2,(O381+O382)/2,IF(Table13232[[#This Row],[Dual Listing]]=1,Table13232[[#This Row],[Nat and Combo Bet]],11)))</f>
        <v/>
      </c>
      <c r="T381" s="44" t="str">
        <f t="shared" si="16"/>
        <v/>
      </c>
      <c r="U381" s="44" t="str">
        <f t="shared" si="17"/>
        <v/>
      </c>
      <c r="V381" s="44" t="str">
        <f>IF(Table13232[[#This Row],[Date]]&lt;$V$4,"","Live")</f>
        <v/>
      </c>
      <c r="W381" s="44" t="str">
        <f>TEXT(Table13232[[#This Row],[Date]],"DDD")</f>
        <v>Sat</v>
      </c>
      <c r="X381" s="44" t="str">
        <f>PROPER(TRIM(Table13232[[#This Row],[Horse]]))</f>
        <v>Fioprospero</v>
      </c>
      <c r="Y381" s="167">
        <f>Table13232[[#This Row],[Time]]</f>
        <v>0.61458333333333337</v>
      </c>
      <c r="Z381" s="164" t="str">
        <f>LEFT(Table13232[[#This Row],[Track]],3)</f>
        <v>Ros</v>
      </c>
      <c r="AA381" s="164" t="str">
        <f>Table13232[[#This Row],[Algo]]&amp;" "&amp;Table13232[[#This Row],[Nat and Combo Bet]]</f>
        <v>Nat 150</v>
      </c>
      <c r="AB381" s="170">
        <f>Table13232[[#This Row],[AM Odds]]</f>
        <v>0</v>
      </c>
      <c r="AC381" s="165">
        <f>Table13232[[#This Row],[Race]]</f>
        <v>7</v>
      </c>
      <c r="AD381" s="165">
        <f>Table13232[[#This Row],[TAB]]</f>
        <v>10</v>
      </c>
      <c r="AE381" s="166" t="str">
        <f>Table13232[[#This Row],[Horse]]</f>
        <v>Fioprospero</v>
      </c>
      <c r="AF381" s="169">
        <f>IF(Table13232[[#This Row],[Dual Listing]]&lt;&gt;1,"",Table13232[[#This Row],[Nat and Combo Bet]])</f>
        <v>150</v>
      </c>
    </row>
    <row r="382" spans="1:32" x14ac:dyDescent="0.25">
      <c r="A382" s="42">
        <v>45857</v>
      </c>
      <c r="B382" s="43">
        <v>0.62847222222222221</v>
      </c>
      <c r="C382" s="43" t="s">
        <v>10</v>
      </c>
      <c r="D382" s="46"/>
      <c r="E382" s="44">
        <v>6</v>
      </c>
      <c r="F382" s="44">
        <v>3</v>
      </c>
      <c r="G382" s="45" t="s">
        <v>379</v>
      </c>
      <c r="H382" s="45"/>
      <c r="I382" s="46"/>
      <c r="J382" s="206" t="s">
        <v>665</v>
      </c>
      <c r="K382" s="44" t="str">
        <f>VLOOKUP(Table13232[[#This Row],[Track]],$C$915:$E$968,2,FALSE)</f>
        <v>Vic</v>
      </c>
      <c r="L382" s="48">
        <v>100</v>
      </c>
      <c r="M382" s="44" t="str">
        <f>IF(Table13232[[#This Row],[Fin]]&lt;&gt;"1st","",Table13232[[#This Row],[Div]]*Table13232[[#This Row],[Lev Bet]])</f>
        <v/>
      </c>
      <c r="N382" s="44">
        <f>IF(Table13232[[#This Row],[Lev Ret]]="",Table13232[[#This Row],[Lev Bet]]*-1,M382-L382)</f>
        <v>-100</v>
      </c>
      <c r="O382" s="205">
        <v>50</v>
      </c>
      <c r="P382" s="205" t="str">
        <f>IF(Table13232[[#This Row],[Fin]]&lt;&gt;"1st","",Table13232[[#This Row],[Div]]*Table13232[[#This Row],[Nat and Combo Bet]])</f>
        <v/>
      </c>
      <c r="Q382" s="205">
        <f>IF(Table13232[[#This Row],[Lev Ret]]="",Table13232[[#This Row],[Nat and Combo Bet]]*-1,P382-O382)</f>
        <v>-50</v>
      </c>
      <c r="R382" s="44">
        <f t="shared" si="15"/>
        <v>1</v>
      </c>
      <c r="S382" s="44">
        <f>IF(AND(R381=2,R382=1),"",IF(R382=2,(O382+O383)/2,IF(Table13232[[#This Row],[Dual Listing]]=1,Table13232[[#This Row],[Nat and Combo Bet]],11)))</f>
        <v>50</v>
      </c>
      <c r="T382" s="44" t="str">
        <f t="shared" si="16"/>
        <v/>
      </c>
      <c r="U382" s="44">
        <f t="shared" si="17"/>
        <v>-50</v>
      </c>
      <c r="V382" s="44" t="str">
        <f>IF(Table13232[[#This Row],[Date]]&lt;$V$4,"","Live")</f>
        <v/>
      </c>
      <c r="W382" s="44" t="str">
        <f>TEXT(Table13232[[#This Row],[Date]],"DDD")</f>
        <v>Sat</v>
      </c>
      <c r="X382" s="44" t="str">
        <f>PROPER(TRIM(Table13232[[#This Row],[Horse]]))</f>
        <v>Eye Of The Fire</v>
      </c>
      <c r="Y382" s="164">
        <f>Table13232[[#This Row],[Time]]</f>
        <v>0.62847222222222221</v>
      </c>
      <c r="Z382" s="164" t="str">
        <f>LEFT(Table13232[[#This Row],[Track]],3)</f>
        <v>Fle</v>
      </c>
      <c r="AA382" s="164" t="str">
        <f>Table13232[[#This Row],[Algo]]&amp;" "&amp;Table13232[[#This Row],[Nat and Combo Bet]]</f>
        <v>E-C  50</v>
      </c>
      <c r="AB382" s="170">
        <f>Table13232[[#This Row],[AM Odds]]</f>
        <v>0</v>
      </c>
      <c r="AC382" s="165">
        <f>Table13232[[#This Row],[Race]]</f>
        <v>6</v>
      </c>
      <c r="AD382" s="165">
        <f>Table13232[[#This Row],[TAB]]</f>
        <v>3</v>
      </c>
      <c r="AE382" s="166" t="str">
        <f>Table13232[[#This Row],[Horse]]</f>
        <v>Eye Of The Fire</v>
      </c>
      <c r="AF382" s="169">
        <f>IF(Table13232[[#This Row],[Dual Listing]]&lt;&gt;1,"",Table13232[[#This Row],[Nat and Combo Bet]])</f>
        <v>50</v>
      </c>
    </row>
    <row r="383" spans="1:32" x14ac:dyDescent="0.25">
      <c r="A383" s="42">
        <v>45857</v>
      </c>
      <c r="B383" s="43">
        <v>0.62847222222222221</v>
      </c>
      <c r="C383" s="43" t="s">
        <v>10</v>
      </c>
      <c r="D383" s="46"/>
      <c r="E383" s="44">
        <v>6</v>
      </c>
      <c r="F383" s="44">
        <v>8</v>
      </c>
      <c r="G383" s="45" t="s">
        <v>201</v>
      </c>
      <c r="H383" s="45" t="s">
        <v>21</v>
      </c>
      <c r="I383" s="46">
        <v>2.4</v>
      </c>
      <c r="J383" s="206" t="s">
        <v>664</v>
      </c>
      <c r="K383" s="44" t="str">
        <f>VLOOKUP(Table13232[[#This Row],[Track]],$C$915:$E$968,2,FALSE)</f>
        <v>Vic</v>
      </c>
      <c r="L383" s="48">
        <v>100</v>
      </c>
      <c r="M383" s="44">
        <f>IF(Table13232[[#This Row],[Fin]]&lt;&gt;"1st","",Table13232[[#This Row],[Div]]*Table13232[[#This Row],[Lev Bet]])</f>
        <v>240</v>
      </c>
      <c r="N383" s="44">
        <f>IF(Table13232[[#This Row],[Lev Ret]]="",Table13232[[#This Row],[Lev Bet]]*-1,M383-L383)</f>
        <v>140</v>
      </c>
      <c r="O383" s="205">
        <v>100</v>
      </c>
      <c r="P383" s="205">
        <f>IF(Table13232[[#This Row],[Fin]]&lt;&gt;"1st","",Table13232[[#This Row],[Div]]*Table13232[[#This Row],[Nat and Combo Bet]])</f>
        <v>240</v>
      </c>
      <c r="Q383" s="205">
        <f>IF(Table13232[[#This Row],[Lev Ret]]="",Table13232[[#This Row],[Nat and Combo Bet]]*-1,P383-O383)</f>
        <v>140</v>
      </c>
      <c r="R383" s="44">
        <f t="shared" si="15"/>
        <v>1</v>
      </c>
      <c r="S383" s="44">
        <f>IF(AND(R382=2,R383=1),"",IF(R383=2,(O383+O384)/2,IF(Table13232[[#This Row],[Dual Listing]]=1,Table13232[[#This Row],[Nat and Combo Bet]],11)))</f>
        <v>100</v>
      </c>
      <c r="T383" s="44">
        <f t="shared" si="16"/>
        <v>240</v>
      </c>
      <c r="U383" s="44">
        <f t="shared" si="17"/>
        <v>140</v>
      </c>
      <c r="V383" s="44" t="str">
        <f>IF(Table13232[[#This Row],[Date]]&lt;$V$4,"","Live")</f>
        <v/>
      </c>
      <c r="W383" s="44" t="str">
        <f>TEXT(Table13232[[#This Row],[Date]],"DDD")</f>
        <v>Sat</v>
      </c>
      <c r="X383" s="44" t="str">
        <f>PROPER(TRIM(Table13232[[#This Row],[Horse]]))</f>
        <v>La Fracas</v>
      </c>
      <c r="Y383" s="164">
        <f>Table13232[[#This Row],[Time]]</f>
        <v>0.62847222222222221</v>
      </c>
      <c r="Z383" s="164" t="str">
        <f>LEFT(Table13232[[#This Row],[Track]],3)</f>
        <v>Fle</v>
      </c>
      <c r="AA383" s="164" t="str">
        <f>Table13232[[#This Row],[Algo]]&amp;" "&amp;Table13232[[#This Row],[Nat and Combo Bet]]</f>
        <v>Nat 100</v>
      </c>
      <c r="AB383" s="170">
        <f>Table13232[[#This Row],[AM Odds]]</f>
        <v>0</v>
      </c>
      <c r="AC383" s="165">
        <f>Table13232[[#This Row],[Race]]</f>
        <v>6</v>
      </c>
      <c r="AD383" s="165">
        <f>Table13232[[#This Row],[TAB]]</f>
        <v>8</v>
      </c>
      <c r="AE383" s="166" t="str">
        <f>Table13232[[#This Row],[Horse]]</f>
        <v>La Fracas</v>
      </c>
      <c r="AF383" s="169">
        <f>IF(Table13232[[#This Row],[Dual Listing]]&lt;&gt;1,"",Table13232[[#This Row],[Nat and Combo Bet]])</f>
        <v>100</v>
      </c>
    </row>
    <row r="384" spans="1:32" x14ac:dyDescent="0.25">
      <c r="A384" s="42">
        <v>45857</v>
      </c>
      <c r="B384" s="43">
        <v>0.64236111111111116</v>
      </c>
      <c r="C384" s="43" t="s">
        <v>11</v>
      </c>
      <c r="D384" s="46"/>
      <c r="E384" s="44">
        <v>8</v>
      </c>
      <c r="F384" s="44">
        <v>8</v>
      </c>
      <c r="G384" s="45" t="s">
        <v>427</v>
      </c>
      <c r="H384" s="45" t="s">
        <v>23</v>
      </c>
      <c r="I384" s="46"/>
      <c r="J384" s="206" t="s">
        <v>665</v>
      </c>
      <c r="K384" s="44" t="str">
        <f>VLOOKUP(Table13232[[#This Row],[Track]],$C$915:$E$968,2,FALSE)</f>
        <v>NSW</v>
      </c>
      <c r="L384" s="48">
        <v>100</v>
      </c>
      <c r="M384" s="44" t="str">
        <f>IF(Table13232[[#This Row],[Fin]]&lt;&gt;"1st","",Table13232[[#This Row],[Div]]*Table13232[[#This Row],[Lev Bet]])</f>
        <v/>
      </c>
      <c r="N384" s="44">
        <f>IF(Table13232[[#This Row],[Lev Ret]]="",Table13232[[#This Row],[Lev Bet]]*-1,M384-L384)</f>
        <v>-100</v>
      </c>
      <c r="O384" s="205">
        <v>150</v>
      </c>
      <c r="P384" s="205" t="str">
        <f>IF(Table13232[[#This Row],[Fin]]&lt;&gt;"1st","",Table13232[[#This Row],[Div]]*Table13232[[#This Row],[Nat and Combo Bet]])</f>
        <v/>
      </c>
      <c r="Q384" s="205">
        <f>IF(Table13232[[#This Row],[Lev Ret]]="",Table13232[[#This Row],[Nat and Combo Bet]]*-1,P384-O384)</f>
        <v>-150</v>
      </c>
      <c r="R384" s="44">
        <f t="shared" si="15"/>
        <v>1</v>
      </c>
      <c r="S384" s="44">
        <f>IF(AND(R383=2,R384=1),"",IF(R384=2,(O384+O385)/2,IF(Table13232[[#This Row],[Dual Listing]]=1,Table13232[[#This Row],[Nat and Combo Bet]],11)))</f>
        <v>150</v>
      </c>
      <c r="T384" s="44" t="str">
        <f t="shared" si="16"/>
        <v/>
      </c>
      <c r="U384" s="44">
        <f t="shared" si="17"/>
        <v>-150</v>
      </c>
      <c r="V384" s="44" t="str">
        <f>IF(Table13232[[#This Row],[Date]]&lt;$V$4,"","Live")</f>
        <v/>
      </c>
      <c r="W384" s="44" t="str">
        <f>TEXT(Table13232[[#This Row],[Date]],"DDD")</f>
        <v>Sat</v>
      </c>
      <c r="X384" s="44" t="str">
        <f>PROPER(TRIM(Table13232[[#This Row],[Horse]]))</f>
        <v>Storm The Ramparts</v>
      </c>
      <c r="Y384" s="164">
        <f>Table13232[[#This Row],[Time]]</f>
        <v>0.64236111111111116</v>
      </c>
      <c r="Z384" s="164" t="str">
        <f>LEFT(Table13232[[#This Row],[Track]],3)</f>
        <v>Ros</v>
      </c>
      <c r="AA384" s="164" t="str">
        <f>Table13232[[#This Row],[Algo]]&amp;" "&amp;Table13232[[#This Row],[Nat and Combo Bet]]</f>
        <v>E-C  150</v>
      </c>
      <c r="AB384" s="170">
        <f>Table13232[[#This Row],[AM Odds]]</f>
        <v>0</v>
      </c>
      <c r="AC384" s="165">
        <f>Table13232[[#This Row],[Race]]</f>
        <v>8</v>
      </c>
      <c r="AD384" s="165">
        <f>Table13232[[#This Row],[TAB]]</f>
        <v>8</v>
      </c>
      <c r="AE384" s="166" t="str">
        <f>Table13232[[#This Row],[Horse]]</f>
        <v>Storm The Ramparts</v>
      </c>
      <c r="AF384" s="169">
        <f>IF(Table13232[[#This Row],[Dual Listing]]&lt;&gt;1,"",Table13232[[#This Row],[Nat and Combo Bet]])</f>
        <v>150</v>
      </c>
    </row>
    <row r="385" spans="1:32" x14ac:dyDescent="0.25">
      <c r="A385" s="42">
        <v>45857</v>
      </c>
      <c r="B385" s="43">
        <v>0.65625</v>
      </c>
      <c r="C385" s="43" t="s">
        <v>10</v>
      </c>
      <c r="D385" s="46"/>
      <c r="E385" s="44">
        <v>7</v>
      </c>
      <c r="F385" s="44">
        <v>4</v>
      </c>
      <c r="G385" s="45" t="s">
        <v>206</v>
      </c>
      <c r="H385" s="45"/>
      <c r="I385" s="46"/>
      <c r="J385" s="206" t="s">
        <v>665</v>
      </c>
      <c r="K385" s="44" t="str">
        <f>VLOOKUP(Table13232[[#This Row],[Track]],$C$915:$E$968,2,FALSE)</f>
        <v>Vic</v>
      </c>
      <c r="L385" s="48">
        <v>100</v>
      </c>
      <c r="M385" s="44" t="str">
        <f>IF(Table13232[[#This Row],[Fin]]&lt;&gt;"1st","",Table13232[[#This Row],[Div]]*Table13232[[#This Row],[Lev Bet]])</f>
        <v/>
      </c>
      <c r="N385" s="44">
        <f>IF(Table13232[[#This Row],[Lev Ret]]="",Table13232[[#This Row],[Lev Bet]]*-1,M385-L385)</f>
        <v>-100</v>
      </c>
      <c r="O385" s="205">
        <v>200</v>
      </c>
      <c r="P385" s="205" t="str">
        <f>IF(Table13232[[#This Row],[Fin]]&lt;&gt;"1st","",Table13232[[#This Row],[Div]]*Table13232[[#This Row],[Nat and Combo Bet]])</f>
        <v/>
      </c>
      <c r="Q385" s="205">
        <f>IF(Table13232[[#This Row],[Lev Ret]]="",Table13232[[#This Row],[Nat and Combo Bet]]*-1,P385-O385)</f>
        <v>-200</v>
      </c>
      <c r="R385" s="44">
        <f t="shared" si="15"/>
        <v>1</v>
      </c>
      <c r="S385" s="44">
        <f>IF(AND(R384=2,R385=1),"",IF(R385=2,(O385+O386)/2,IF(Table13232[[#This Row],[Dual Listing]]=1,Table13232[[#This Row],[Nat and Combo Bet]],11)))</f>
        <v>200</v>
      </c>
      <c r="T385" s="44" t="str">
        <f t="shared" si="16"/>
        <v/>
      </c>
      <c r="U385" s="44">
        <f t="shared" si="17"/>
        <v>-200</v>
      </c>
      <c r="V385" s="44" t="str">
        <f>IF(Table13232[[#This Row],[Date]]&lt;$V$4,"","Live")</f>
        <v/>
      </c>
      <c r="W385" s="44" t="str">
        <f>TEXT(Table13232[[#This Row],[Date]],"DDD")</f>
        <v>Sat</v>
      </c>
      <c r="X385" s="44" t="str">
        <f>PROPER(TRIM(Table13232[[#This Row],[Horse]]))</f>
        <v>Bold Soul</v>
      </c>
      <c r="Y385" s="164">
        <f>Table13232[[#This Row],[Time]]</f>
        <v>0.65625</v>
      </c>
      <c r="Z385" s="164" t="str">
        <f>LEFT(Table13232[[#This Row],[Track]],3)</f>
        <v>Fle</v>
      </c>
      <c r="AA385" s="164" t="str">
        <f>Table13232[[#This Row],[Algo]]&amp;" "&amp;Table13232[[#This Row],[Nat and Combo Bet]]</f>
        <v>E-C  200</v>
      </c>
      <c r="AB385" s="170">
        <f>Table13232[[#This Row],[AM Odds]]</f>
        <v>0</v>
      </c>
      <c r="AC385" s="165">
        <f>Table13232[[#This Row],[Race]]</f>
        <v>7</v>
      </c>
      <c r="AD385" s="165">
        <f>Table13232[[#This Row],[TAB]]</f>
        <v>4</v>
      </c>
      <c r="AE385" s="166" t="str">
        <f>Table13232[[#This Row],[Horse]]</f>
        <v>Bold Soul</v>
      </c>
      <c r="AF385" s="169">
        <f>IF(Table13232[[#This Row],[Dual Listing]]&lt;&gt;1,"",Table13232[[#This Row],[Nat and Combo Bet]])</f>
        <v>200</v>
      </c>
    </row>
    <row r="386" spans="1:32" x14ac:dyDescent="0.25">
      <c r="A386" s="42">
        <v>45857</v>
      </c>
      <c r="B386" s="43">
        <v>0.67013888888888884</v>
      </c>
      <c r="C386" s="43" t="s">
        <v>11</v>
      </c>
      <c r="D386" s="46"/>
      <c r="E386" s="44">
        <v>9</v>
      </c>
      <c r="F386" s="44">
        <v>10</v>
      </c>
      <c r="G386" s="45" t="s">
        <v>41</v>
      </c>
      <c r="H386" s="45"/>
      <c r="I386" s="46"/>
      <c r="J386" s="206" t="s">
        <v>665</v>
      </c>
      <c r="K386" s="44" t="str">
        <f>VLOOKUP(Table13232[[#This Row],[Track]],$C$915:$E$968,2,FALSE)</f>
        <v>NSW</v>
      </c>
      <c r="L386" s="48">
        <v>100</v>
      </c>
      <c r="M386" s="44" t="str">
        <f>IF(Table13232[[#This Row],[Fin]]&lt;&gt;"1st","",Table13232[[#This Row],[Div]]*Table13232[[#This Row],[Lev Bet]])</f>
        <v/>
      </c>
      <c r="N386" s="44">
        <f>IF(Table13232[[#This Row],[Lev Ret]]="",Table13232[[#This Row],[Lev Bet]]*-1,M386-L386)</f>
        <v>-100</v>
      </c>
      <c r="O386" s="205">
        <v>150</v>
      </c>
      <c r="P386" s="205" t="str">
        <f>IF(Table13232[[#This Row],[Fin]]&lt;&gt;"1st","",Table13232[[#This Row],[Div]]*Table13232[[#This Row],[Nat and Combo Bet]])</f>
        <v/>
      </c>
      <c r="Q386" s="205">
        <f>IF(Table13232[[#This Row],[Lev Ret]]="",Table13232[[#This Row],[Nat and Combo Bet]]*-1,P386-O386)</f>
        <v>-150</v>
      </c>
      <c r="R386" s="44">
        <f t="shared" si="15"/>
        <v>1</v>
      </c>
      <c r="S386" s="44">
        <f>IF(AND(R385=2,R386=1),"",IF(R386=2,(O386+O387)/2,IF(Table13232[[#This Row],[Dual Listing]]=1,Table13232[[#This Row],[Nat and Combo Bet]],11)))</f>
        <v>150</v>
      </c>
      <c r="T386" s="44" t="str">
        <f t="shared" si="16"/>
        <v/>
      </c>
      <c r="U386" s="44">
        <f t="shared" si="17"/>
        <v>-150</v>
      </c>
      <c r="V386" s="44" t="str">
        <f>IF(Table13232[[#This Row],[Date]]&lt;$V$4,"","Live")</f>
        <v/>
      </c>
      <c r="W386" s="44" t="str">
        <f>TEXT(Table13232[[#This Row],[Date]],"DDD")</f>
        <v>Sat</v>
      </c>
      <c r="X386" s="44" t="str">
        <f>PROPER(TRIM(Table13232[[#This Row],[Horse]]))</f>
        <v>Thunderlips</v>
      </c>
      <c r="Y386" s="164">
        <f>Table13232[[#This Row],[Time]]</f>
        <v>0.67013888888888884</v>
      </c>
      <c r="Z386" s="164" t="str">
        <f>LEFT(Table13232[[#This Row],[Track]],3)</f>
        <v>Ros</v>
      </c>
      <c r="AA386" s="164" t="str">
        <f>Table13232[[#This Row],[Algo]]&amp;" "&amp;Table13232[[#This Row],[Nat and Combo Bet]]</f>
        <v>E-C  150</v>
      </c>
      <c r="AB386" s="170">
        <f>Table13232[[#This Row],[AM Odds]]</f>
        <v>0</v>
      </c>
      <c r="AC386" s="165">
        <f>Table13232[[#This Row],[Race]]</f>
        <v>9</v>
      </c>
      <c r="AD386" s="165">
        <f>Table13232[[#This Row],[TAB]]</f>
        <v>10</v>
      </c>
      <c r="AE386" s="166" t="str">
        <f>Table13232[[#This Row],[Horse]]</f>
        <v>Thunderlips</v>
      </c>
      <c r="AF386" s="169">
        <f>IF(Table13232[[#This Row],[Dual Listing]]&lt;&gt;1,"",Table13232[[#This Row],[Nat and Combo Bet]])</f>
        <v>150</v>
      </c>
    </row>
    <row r="387" spans="1:32" x14ac:dyDescent="0.25">
      <c r="A387" s="42">
        <v>45857</v>
      </c>
      <c r="B387" s="43">
        <v>0.70277777777777772</v>
      </c>
      <c r="C387" s="43" t="s">
        <v>10</v>
      </c>
      <c r="D387" s="46"/>
      <c r="E387" s="44">
        <v>9</v>
      </c>
      <c r="F387" s="44">
        <v>9</v>
      </c>
      <c r="G387" s="45" t="s">
        <v>440</v>
      </c>
      <c r="H387" s="45"/>
      <c r="I387" s="46"/>
      <c r="J387" s="206" t="s">
        <v>665</v>
      </c>
      <c r="K387" s="44" t="str">
        <f>VLOOKUP(Table13232[[#This Row],[Track]],$C$915:$E$968,2,FALSE)</f>
        <v>Vic</v>
      </c>
      <c r="L387" s="48">
        <v>100</v>
      </c>
      <c r="M387" s="44" t="str">
        <f>IF(Table13232[[#This Row],[Fin]]&lt;&gt;"1st","",Table13232[[#This Row],[Div]]*Table13232[[#This Row],[Lev Bet]])</f>
        <v/>
      </c>
      <c r="N387" s="44">
        <f>IF(Table13232[[#This Row],[Lev Ret]]="",Table13232[[#This Row],[Lev Bet]]*-1,M387-L387)</f>
        <v>-100</v>
      </c>
      <c r="O387" s="205">
        <v>50</v>
      </c>
      <c r="P387" s="205" t="str">
        <f>IF(Table13232[[#This Row],[Fin]]&lt;&gt;"1st","",Table13232[[#This Row],[Div]]*Table13232[[#This Row],[Nat and Combo Bet]])</f>
        <v/>
      </c>
      <c r="Q387" s="205">
        <f>IF(Table13232[[#This Row],[Lev Ret]]="",Table13232[[#This Row],[Nat and Combo Bet]]*-1,P387-O387)</f>
        <v>-50</v>
      </c>
      <c r="R387" s="44">
        <f t="shared" si="15"/>
        <v>1</v>
      </c>
      <c r="S387" s="44">
        <f>IF(AND(R386=2,R387=1),"",IF(R387=2,(O387+O388)/2,IF(Table13232[[#This Row],[Dual Listing]]=1,Table13232[[#This Row],[Nat and Combo Bet]],11)))</f>
        <v>50</v>
      </c>
      <c r="T387" s="44" t="str">
        <f t="shared" si="16"/>
        <v/>
      </c>
      <c r="U387" s="44">
        <f t="shared" si="17"/>
        <v>-50</v>
      </c>
      <c r="V387" s="44" t="str">
        <f>IF(Table13232[[#This Row],[Date]]&lt;$V$4,"","Live")</f>
        <v/>
      </c>
      <c r="W387" s="44" t="str">
        <f>TEXT(Table13232[[#This Row],[Date]],"DDD")</f>
        <v>Sat</v>
      </c>
      <c r="X387" s="44" t="str">
        <f>PROPER(TRIM(Table13232[[#This Row],[Horse]]))</f>
        <v>Cheerstothat</v>
      </c>
      <c r="Y387" s="164">
        <f>Table13232[[#This Row],[Time]]</f>
        <v>0.70277777777777772</v>
      </c>
      <c r="Z387" s="164" t="str">
        <f>LEFT(Table13232[[#This Row],[Track]],3)</f>
        <v>Fle</v>
      </c>
      <c r="AA387" s="164" t="str">
        <f>Table13232[[#This Row],[Algo]]&amp;" "&amp;Table13232[[#This Row],[Nat and Combo Bet]]</f>
        <v>E-C  50</v>
      </c>
      <c r="AB387" s="170">
        <f>Table13232[[#This Row],[AM Odds]]</f>
        <v>0</v>
      </c>
      <c r="AC387" s="165">
        <f>Table13232[[#This Row],[Race]]</f>
        <v>9</v>
      </c>
      <c r="AD387" s="165">
        <f>Table13232[[#This Row],[TAB]]</f>
        <v>9</v>
      </c>
      <c r="AE387" s="166" t="str">
        <f>Table13232[[#This Row],[Horse]]</f>
        <v>Cheerstothat</v>
      </c>
      <c r="AF387" s="169">
        <f>IF(Table13232[[#This Row],[Dual Listing]]&lt;&gt;1,"",Table13232[[#This Row],[Nat and Combo Bet]])</f>
        <v>50</v>
      </c>
    </row>
    <row r="388" spans="1:32" x14ac:dyDescent="0.25">
      <c r="A388" s="42">
        <v>45864</v>
      </c>
      <c r="B388" s="43">
        <v>0.49652777777777779</v>
      </c>
      <c r="C388" s="43" t="s">
        <v>13</v>
      </c>
      <c r="D388" s="46"/>
      <c r="E388" s="44">
        <v>2</v>
      </c>
      <c r="F388" s="44">
        <v>16</v>
      </c>
      <c r="G388" s="45" t="s">
        <v>441</v>
      </c>
      <c r="H388" s="45"/>
      <c r="I388" s="46"/>
      <c r="J388" s="206" t="s">
        <v>665</v>
      </c>
      <c r="K388" s="44" t="str">
        <f>VLOOKUP(Table13232[[#This Row],[Track]],$C$915:$E$968,2,FALSE)</f>
        <v>NSW</v>
      </c>
      <c r="L388" s="48">
        <v>100</v>
      </c>
      <c r="M388" s="44" t="str">
        <f>IF(Table13232[[#This Row],[Fin]]&lt;&gt;"1st","",Table13232[[#This Row],[Div]]*Table13232[[#This Row],[Lev Bet]])</f>
        <v/>
      </c>
      <c r="N388" s="44">
        <f>IF(Table13232[[#This Row],[Lev Ret]]="",Table13232[[#This Row],[Lev Bet]]*-1,M388-L388)</f>
        <v>-100</v>
      </c>
      <c r="O388" s="205">
        <v>100</v>
      </c>
      <c r="P388" s="205" t="str">
        <f>IF(Table13232[[#This Row],[Fin]]&lt;&gt;"1st","",Table13232[[#This Row],[Div]]*Table13232[[#This Row],[Nat and Combo Bet]])</f>
        <v/>
      </c>
      <c r="Q388" s="205">
        <f>IF(Table13232[[#This Row],[Lev Ret]]="",Table13232[[#This Row],[Nat and Combo Bet]]*-1,P388-O388)</f>
        <v>-100</v>
      </c>
      <c r="R388" s="44">
        <f t="shared" si="15"/>
        <v>1</v>
      </c>
      <c r="S388" s="44">
        <f>IF(AND(R387=2,R388=1),"",IF(R388=2,(O388+O389)/2,IF(Table13232[[#This Row],[Dual Listing]]=1,Table13232[[#This Row],[Nat and Combo Bet]],11)))</f>
        <v>100</v>
      </c>
      <c r="T388" s="44" t="str">
        <f t="shared" si="16"/>
        <v/>
      </c>
      <c r="U388" s="44">
        <f t="shared" si="17"/>
        <v>-100</v>
      </c>
      <c r="V388" s="44" t="str">
        <f>IF(Table13232[[#This Row],[Date]]&lt;$V$4,"","Live")</f>
        <v/>
      </c>
      <c r="W388" s="44" t="str">
        <f>TEXT(Table13232[[#This Row],[Date]],"DDD")</f>
        <v>Sat</v>
      </c>
      <c r="X388" s="44" t="str">
        <f>PROPER(TRIM(Table13232[[#This Row],[Horse]]))</f>
        <v>Starphistocated</v>
      </c>
      <c r="Y388" s="164">
        <f>Table13232[[#This Row],[Time]]</f>
        <v>0.49652777777777779</v>
      </c>
      <c r="Z388" s="164" t="str">
        <f>LEFT(Table13232[[#This Row],[Track]],3)</f>
        <v>Ran</v>
      </c>
      <c r="AA388" s="164" t="str">
        <f>Table13232[[#This Row],[Algo]]&amp;" "&amp;Table13232[[#This Row],[Nat and Combo Bet]]</f>
        <v>E-C  100</v>
      </c>
      <c r="AB388" s="170">
        <f>Table13232[[#This Row],[AM Odds]]</f>
        <v>0</v>
      </c>
      <c r="AC388" s="165">
        <f>Table13232[[#This Row],[Race]]</f>
        <v>2</v>
      </c>
      <c r="AD388" s="165">
        <f>Table13232[[#This Row],[TAB]]</f>
        <v>16</v>
      </c>
      <c r="AE388" s="166" t="str">
        <f>Table13232[[#This Row],[Horse]]</f>
        <v>Starphistocated</v>
      </c>
      <c r="AF388" s="169">
        <f>IF(Table13232[[#This Row],[Dual Listing]]&lt;&gt;1,"",Table13232[[#This Row],[Nat and Combo Bet]])</f>
        <v>100</v>
      </c>
    </row>
    <row r="389" spans="1:32" x14ac:dyDescent="0.25">
      <c r="A389" s="42">
        <v>45864</v>
      </c>
      <c r="B389" s="43">
        <v>0.52638888888888891</v>
      </c>
      <c r="C389" s="43" t="s">
        <v>9</v>
      </c>
      <c r="D389" s="46"/>
      <c r="E389" s="44">
        <v>2</v>
      </c>
      <c r="F389" s="44">
        <v>2</v>
      </c>
      <c r="G389" s="45" t="s">
        <v>81</v>
      </c>
      <c r="H389" s="45" t="s">
        <v>23</v>
      </c>
      <c r="I389" s="46"/>
      <c r="J389" s="206" t="s">
        <v>664</v>
      </c>
      <c r="K389" s="44" t="str">
        <f>VLOOKUP(Table13232[[#This Row],[Track]],$C$915:$E$968,2,FALSE)</f>
        <v>Qld</v>
      </c>
      <c r="L389" s="48">
        <v>100</v>
      </c>
      <c r="M389" s="44" t="str">
        <f>IF(Table13232[[#This Row],[Fin]]&lt;&gt;"1st","",Table13232[[#This Row],[Div]]*Table13232[[#This Row],[Lev Bet]])</f>
        <v/>
      </c>
      <c r="N389" s="44">
        <f>IF(Table13232[[#This Row],[Lev Ret]]="",Table13232[[#This Row],[Lev Bet]]*-1,M389-L389)</f>
        <v>-100</v>
      </c>
      <c r="O389" s="205">
        <v>100</v>
      </c>
      <c r="P389" s="205" t="str">
        <f>IF(Table13232[[#This Row],[Fin]]&lt;&gt;"1st","",Table13232[[#This Row],[Div]]*Table13232[[#This Row],[Nat and Combo Bet]])</f>
        <v/>
      </c>
      <c r="Q389" s="205">
        <f>IF(Table13232[[#This Row],[Lev Ret]]="",Table13232[[#This Row],[Nat and Combo Bet]]*-1,P389-O389)</f>
        <v>-100</v>
      </c>
      <c r="R389" s="44">
        <f t="shared" si="15"/>
        <v>1</v>
      </c>
      <c r="S389" s="44">
        <f>IF(AND(R388=2,R389=1),"",IF(R389=2,(O389+O390)/2,IF(Table13232[[#This Row],[Dual Listing]]=1,Table13232[[#This Row],[Nat and Combo Bet]],11)))</f>
        <v>100</v>
      </c>
      <c r="T389" s="44" t="str">
        <f t="shared" si="16"/>
        <v/>
      </c>
      <c r="U389" s="44">
        <f t="shared" si="17"/>
        <v>-100</v>
      </c>
      <c r="V389" s="44" t="str">
        <f>IF(Table13232[[#This Row],[Date]]&lt;$V$4,"","Live")</f>
        <v/>
      </c>
      <c r="W389" s="44" t="str">
        <f>TEXT(Table13232[[#This Row],[Date]],"DDD")</f>
        <v>Sat</v>
      </c>
      <c r="X389" s="44" t="str">
        <f>PROPER(TRIM(Table13232[[#This Row],[Horse]]))</f>
        <v>Weigall Tiger</v>
      </c>
      <c r="Y389" s="164">
        <f>Table13232[[#This Row],[Time]]</f>
        <v>0.52638888888888891</v>
      </c>
      <c r="Z389" s="164" t="str">
        <f>LEFT(Table13232[[#This Row],[Track]],3)</f>
        <v>Doo</v>
      </c>
      <c r="AA389" s="164" t="str">
        <f>Table13232[[#This Row],[Algo]]&amp;" "&amp;Table13232[[#This Row],[Nat and Combo Bet]]</f>
        <v>Nat 100</v>
      </c>
      <c r="AB389" s="170">
        <f>Table13232[[#This Row],[AM Odds]]</f>
        <v>0</v>
      </c>
      <c r="AC389" s="165">
        <f>Table13232[[#This Row],[Race]]</f>
        <v>2</v>
      </c>
      <c r="AD389" s="165">
        <f>Table13232[[#This Row],[TAB]]</f>
        <v>2</v>
      </c>
      <c r="AE389" s="166" t="str">
        <f>Table13232[[#This Row],[Horse]]</f>
        <v>Weigall Tiger</v>
      </c>
      <c r="AF389" s="169">
        <f>IF(Table13232[[#This Row],[Dual Listing]]&lt;&gt;1,"",Table13232[[#This Row],[Nat and Combo Bet]])</f>
        <v>100</v>
      </c>
    </row>
    <row r="390" spans="1:32" x14ac:dyDescent="0.25">
      <c r="A390" s="42">
        <v>45864</v>
      </c>
      <c r="B390" s="43">
        <v>0.59375</v>
      </c>
      <c r="C390" s="43" t="s">
        <v>13</v>
      </c>
      <c r="D390" s="46"/>
      <c r="E390" s="44">
        <v>6</v>
      </c>
      <c r="F390" s="44">
        <v>5</v>
      </c>
      <c r="G390" s="45" t="s">
        <v>423</v>
      </c>
      <c r="H390" s="45"/>
      <c r="I390" s="46"/>
      <c r="J390" s="206" t="s">
        <v>665</v>
      </c>
      <c r="K390" s="44" t="str">
        <f>VLOOKUP(Table13232[[#This Row],[Track]],$C$915:$E$968,2,FALSE)</f>
        <v>NSW</v>
      </c>
      <c r="L390" s="48">
        <v>100</v>
      </c>
      <c r="M390" s="44" t="str">
        <f>IF(Table13232[[#This Row],[Fin]]&lt;&gt;"1st","",Table13232[[#This Row],[Div]]*Table13232[[#This Row],[Lev Bet]])</f>
        <v/>
      </c>
      <c r="N390" s="44">
        <f>IF(Table13232[[#This Row],[Lev Ret]]="",Table13232[[#This Row],[Lev Bet]]*-1,M390-L390)</f>
        <v>-100</v>
      </c>
      <c r="O390" s="205">
        <v>150</v>
      </c>
      <c r="P390" s="205" t="str">
        <f>IF(Table13232[[#This Row],[Fin]]&lt;&gt;"1st","",Table13232[[#This Row],[Div]]*Table13232[[#This Row],[Nat and Combo Bet]])</f>
        <v/>
      </c>
      <c r="Q390" s="205">
        <f>IF(Table13232[[#This Row],[Lev Ret]]="",Table13232[[#This Row],[Nat and Combo Bet]]*-1,P390-O390)</f>
        <v>-150</v>
      </c>
      <c r="R390" s="44">
        <f t="shared" si="15"/>
        <v>1</v>
      </c>
      <c r="S390" s="44">
        <f>IF(AND(R389=2,R390=1),"",IF(R390=2,(O390+O391)/2,IF(Table13232[[#This Row],[Dual Listing]]=1,Table13232[[#This Row],[Nat and Combo Bet]],11)))</f>
        <v>150</v>
      </c>
      <c r="T390" s="44" t="str">
        <f t="shared" si="16"/>
        <v/>
      </c>
      <c r="U390" s="44">
        <f t="shared" si="17"/>
        <v>-150</v>
      </c>
      <c r="V390" s="44" t="str">
        <f>IF(Table13232[[#This Row],[Date]]&lt;$V$4,"","Live")</f>
        <v/>
      </c>
      <c r="W390" s="44" t="str">
        <f>TEXT(Table13232[[#This Row],[Date]],"DDD")</f>
        <v>Sat</v>
      </c>
      <c r="X390" s="44" t="str">
        <f>PROPER(TRIM(Table13232[[#This Row],[Horse]]))</f>
        <v>She'S Unusual</v>
      </c>
      <c r="Y390" s="164">
        <f>Table13232[[#This Row],[Time]]</f>
        <v>0.59375</v>
      </c>
      <c r="Z390" s="164" t="str">
        <f>LEFT(Table13232[[#This Row],[Track]],3)</f>
        <v>Ran</v>
      </c>
      <c r="AA390" s="164" t="str">
        <f>Table13232[[#This Row],[Algo]]&amp;" "&amp;Table13232[[#This Row],[Nat and Combo Bet]]</f>
        <v>E-C  150</v>
      </c>
      <c r="AB390" s="170">
        <f>Table13232[[#This Row],[AM Odds]]</f>
        <v>0</v>
      </c>
      <c r="AC390" s="165">
        <f>Table13232[[#This Row],[Race]]</f>
        <v>6</v>
      </c>
      <c r="AD390" s="165">
        <f>Table13232[[#This Row],[TAB]]</f>
        <v>5</v>
      </c>
      <c r="AE390" s="166" t="str">
        <f>Table13232[[#This Row],[Horse]]</f>
        <v>She'S Unusual</v>
      </c>
      <c r="AF390" s="169">
        <f>IF(Table13232[[#This Row],[Dual Listing]]&lt;&gt;1,"",Table13232[[#This Row],[Nat and Combo Bet]])</f>
        <v>150</v>
      </c>
    </row>
    <row r="391" spans="1:32" x14ac:dyDescent="0.25">
      <c r="A391" s="42">
        <v>45864</v>
      </c>
      <c r="B391" s="43">
        <v>0.63194444444444442</v>
      </c>
      <c r="C391" s="43" t="s">
        <v>34</v>
      </c>
      <c r="D391" s="46"/>
      <c r="E391" s="44">
        <v>6</v>
      </c>
      <c r="F391" s="44">
        <v>6</v>
      </c>
      <c r="G391" s="45" t="s">
        <v>193</v>
      </c>
      <c r="H391" s="45" t="s">
        <v>22</v>
      </c>
      <c r="I391" s="46"/>
      <c r="J391" s="206" t="s">
        <v>664</v>
      </c>
      <c r="K391" s="44" t="str">
        <f>VLOOKUP(Table13232[[#This Row],[Track]],$C$915:$E$968,2,FALSE)</f>
        <v>Vic</v>
      </c>
      <c r="L391" s="48">
        <v>100</v>
      </c>
      <c r="M391" s="44" t="str">
        <f>IF(Table13232[[#This Row],[Fin]]&lt;&gt;"1st","",Table13232[[#This Row],[Div]]*Table13232[[#This Row],[Lev Bet]])</f>
        <v/>
      </c>
      <c r="N391" s="44">
        <f>IF(Table13232[[#This Row],[Lev Ret]]="",Table13232[[#This Row],[Lev Bet]]*-1,M391-L391)</f>
        <v>-100</v>
      </c>
      <c r="O391" s="205">
        <v>100</v>
      </c>
      <c r="P391" s="205" t="str">
        <f>IF(Table13232[[#This Row],[Fin]]&lt;&gt;"1st","",Table13232[[#This Row],[Div]]*Table13232[[#This Row],[Nat and Combo Bet]])</f>
        <v/>
      </c>
      <c r="Q391" s="205">
        <f>IF(Table13232[[#This Row],[Lev Ret]]="",Table13232[[#This Row],[Nat and Combo Bet]]*-1,P391-O391)</f>
        <v>-100</v>
      </c>
      <c r="R391" s="44">
        <f t="shared" ref="R391:R454" si="18">IF(AND(A392=A391,G392=G391),2,1)</f>
        <v>1</v>
      </c>
      <c r="S391" s="44">
        <f>IF(AND(R390=2,R391=1),"",IF(R391=2,(O391+O392)/2,IF(Table13232[[#This Row],[Dual Listing]]=1,Table13232[[#This Row],[Nat and Combo Bet]],11)))</f>
        <v>100</v>
      </c>
      <c r="T391" s="44" t="str">
        <f t="shared" ref="T391:T454" si="19">IF(S391="","",IF(P391="","",S391*I391))</f>
        <v/>
      </c>
      <c r="U391" s="44">
        <f t="shared" ref="U391:U454" si="20">IF(S391="","",IF(T391="",S391*-1,T391-S391))</f>
        <v>-100</v>
      </c>
      <c r="V391" s="44" t="str">
        <f>IF(Table13232[[#This Row],[Date]]&lt;$V$4,"","Live")</f>
        <v/>
      </c>
      <c r="W391" s="44" t="str">
        <f>TEXT(Table13232[[#This Row],[Date]],"DDD")</f>
        <v>Sat</v>
      </c>
      <c r="X391" s="44" t="str">
        <f>PROPER(TRIM(Table13232[[#This Row],[Horse]]))</f>
        <v>Shadhavar</v>
      </c>
      <c r="Y391" s="164">
        <f>Table13232[[#This Row],[Time]]</f>
        <v>0.63194444444444442</v>
      </c>
      <c r="Z391" s="164" t="str">
        <f>LEFT(Table13232[[#This Row],[Track]],3)</f>
        <v>Cau</v>
      </c>
      <c r="AA391" s="164" t="str">
        <f>Table13232[[#This Row],[Algo]]&amp;" "&amp;Table13232[[#This Row],[Nat and Combo Bet]]</f>
        <v>Nat 100</v>
      </c>
      <c r="AB391" s="170">
        <f>Table13232[[#This Row],[AM Odds]]</f>
        <v>0</v>
      </c>
      <c r="AC391" s="165">
        <f>Table13232[[#This Row],[Race]]</f>
        <v>6</v>
      </c>
      <c r="AD391" s="165">
        <f>Table13232[[#This Row],[TAB]]</f>
        <v>6</v>
      </c>
      <c r="AE391" s="166" t="str">
        <f>Table13232[[#This Row],[Horse]]</f>
        <v>Shadhavar</v>
      </c>
      <c r="AF391" s="169">
        <f>IF(Table13232[[#This Row],[Dual Listing]]&lt;&gt;1,"",Table13232[[#This Row],[Nat and Combo Bet]])</f>
        <v>100</v>
      </c>
    </row>
    <row r="392" spans="1:32" x14ac:dyDescent="0.25">
      <c r="A392" s="42">
        <v>45864</v>
      </c>
      <c r="B392" s="43">
        <v>0.65416666666666667</v>
      </c>
      <c r="C392" s="43" t="s">
        <v>9</v>
      </c>
      <c r="D392" s="46"/>
      <c r="E392" s="44">
        <v>7</v>
      </c>
      <c r="F392" s="44">
        <v>7</v>
      </c>
      <c r="G392" s="45" t="s">
        <v>107</v>
      </c>
      <c r="H392" s="45"/>
      <c r="I392" s="46"/>
      <c r="J392" s="206" t="s">
        <v>664</v>
      </c>
      <c r="K392" s="44" t="str">
        <f>VLOOKUP(Table13232[[#This Row],[Track]],$C$915:$E$968,2,FALSE)</f>
        <v>Qld</v>
      </c>
      <c r="L392" s="48">
        <v>100</v>
      </c>
      <c r="M392" s="44" t="str">
        <f>IF(Table13232[[#This Row],[Fin]]&lt;&gt;"1st","",Table13232[[#This Row],[Div]]*Table13232[[#This Row],[Lev Bet]])</f>
        <v/>
      </c>
      <c r="N392" s="44">
        <f>IF(Table13232[[#This Row],[Lev Ret]]="",Table13232[[#This Row],[Lev Bet]]*-1,M392-L392)</f>
        <v>-100</v>
      </c>
      <c r="O392" s="205">
        <v>100</v>
      </c>
      <c r="P392" s="205" t="str">
        <f>IF(Table13232[[#This Row],[Fin]]&lt;&gt;"1st","",Table13232[[#This Row],[Div]]*Table13232[[#This Row],[Nat and Combo Bet]])</f>
        <v/>
      </c>
      <c r="Q392" s="205">
        <f>IF(Table13232[[#This Row],[Lev Ret]]="",Table13232[[#This Row],[Nat and Combo Bet]]*-1,P392-O392)</f>
        <v>-100</v>
      </c>
      <c r="R392" s="44">
        <f t="shared" si="18"/>
        <v>1</v>
      </c>
      <c r="S392" s="44">
        <f>IF(AND(R391=2,R392=1),"",IF(R392=2,(O392+O393)/2,IF(Table13232[[#This Row],[Dual Listing]]=1,Table13232[[#This Row],[Nat and Combo Bet]],11)))</f>
        <v>100</v>
      </c>
      <c r="T392" s="44" t="str">
        <f t="shared" si="19"/>
        <v/>
      </c>
      <c r="U392" s="44">
        <f t="shared" si="20"/>
        <v>-100</v>
      </c>
      <c r="V392" s="44" t="str">
        <f>IF(Table13232[[#This Row],[Date]]&lt;$V$4,"","Live")</f>
        <v/>
      </c>
      <c r="W392" s="44" t="str">
        <f>TEXT(Table13232[[#This Row],[Date]],"DDD")</f>
        <v>Sat</v>
      </c>
      <c r="X392" s="44" t="str">
        <f>PROPER(TRIM(Table13232[[#This Row],[Horse]]))</f>
        <v>Cunnamulla Fella</v>
      </c>
      <c r="Y392" s="164">
        <f>Table13232[[#This Row],[Time]]</f>
        <v>0.65416666666666667</v>
      </c>
      <c r="Z392" s="164" t="str">
        <f>LEFT(Table13232[[#This Row],[Track]],3)</f>
        <v>Doo</v>
      </c>
      <c r="AA392" s="164" t="str">
        <f>Table13232[[#This Row],[Algo]]&amp;" "&amp;Table13232[[#This Row],[Nat and Combo Bet]]</f>
        <v>Nat 100</v>
      </c>
      <c r="AB392" s="170">
        <f>Table13232[[#This Row],[AM Odds]]</f>
        <v>0</v>
      </c>
      <c r="AC392" s="165">
        <f>Table13232[[#This Row],[Race]]</f>
        <v>7</v>
      </c>
      <c r="AD392" s="165">
        <f>Table13232[[#This Row],[TAB]]</f>
        <v>7</v>
      </c>
      <c r="AE392" s="166" t="str">
        <f>Table13232[[#This Row],[Horse]]</f>
        <v>Cunnamulla Fella</v>
      </c>
      <c r="AF392" s="169">
        <f>IF(Table13232[[#This Row],[Dual Listing]]&lt;&gt;1,"",Table13232[[#This Row],[Nat and Combo Bet]])</f>
        <v>100</v>
      </c>
    </row>
    <row r="393" spans="1:32" x14ac:dyDescent="0.25">
      <c r="A393" s="42">
        <v>45864</v>
      </c>
      <c r="B393" s="43">
        <v>0.65972222222222221</v>
      </c>
      <c r="C393" s="43" t="s">
        <v>34</v>
      </c>
      <c r="D393" s="46"/>
      <c r="E393" s="44">
        <v>7</v>
      </c>
      <c r="F393" s="44">
        <v>10</v>
      </c>
      <c r="G393" s="45" t="s">
        <v>392</v>
      </c>
      <c r="H393" s="45"/>
      <c r="I393" s="46"/>
      <c r="J393" s="206" t="s">
        <v>665</v>
      </c>
      <c r="K393" s="44" t="str">
        <f>VLOOKUP(Table13232[[#This Row],[Track]],$C$915:$E$968,2,FALSE)</f>
        <v>Vic</v>
      </c>
      <c r="L393" s="48">
        <v>100</v>
      </c>
      <c r="M393" s="44" t="str">
        <f>IF(Table13232[[#This Row],[Fin]]&lt;&gt;"1st","",Table13232[[#This Row],[Div]]*Table13232[[#This Row],[Lev Bet]])</f>
        <v/>
      </c>
      <c r="N393" s="44">
        <f>IF(Table13232[[#This Row],[Lev Ret]]="",Table13232[[#This Row],[Lev Bet]]*-1,M393-L393)</f>
        <v>-100</v>
      </c>
      <c r="O393" s="205">
        <v>50</v>
      </c>
      <c r="P393" s="205" t="str">
        <f>IF(Table13232[[#This Row],[Fin]]&lt;&gt;"1st","",Table13232[[#This Row],[Div]]*Table13232[[#This Row],[Nat and Combo Bet]])</f>
        <v/>
      </c>
      <c r="Q393" s="205">
        <f>IF(Table13232[[#This Row],[Lev Ret]]="",Table13232[[#This Row],[Nat and Combo Bet]]*-1,P393-O393)</f>
        <v>-50</v>
      </c>
      <c r="R393" s="44">
        <f t="shared" si="18"/>
        <v>1</v>
      </c>
      <c r="S393" s="44">
        <f>IF(AND(R392=2,R393=1),"",IF(R393=2,(O393+O394)/2,IF(Table13232[[#This Row],[Dual Listing]]=1,Table13232[[#This Row],[Nat and Combo Bet]],11)))</f>
        <v>50</v>
      </c>
      <c r="T393" s="44" t="str">
        <f t="shared" si="19"/>
        <v/>
      </c>
      <c r="U393" s="44">
        <f t="shared" si="20"/>
        <v>-50</v>
      </c>
      <c r="V393" s="44" t="str">
        <f>IF(Table13232[[#This Row],[Date]]&lt;$V$4,"","Live")</f>
        <v/>
      </c>
      <c r="W393" s="44" t="str">
        <f>TEXT(Table13232[[#This Row],[Date]],"DDD")</f>
        <v>Sat</v>
      </c>
      <c r="X393" s="44" t="str">
        <f>PROPER(TRIM(Table13232[[#This Row],[Horse]]))</f>
        <v>Regal Vow</v>
      </c>
      <c r="Y393" s="164">
        <f>Table13232[[#This Row],[Time]]</f>
        <v>0.65972222222222221</v>
      </c>
      <c r="Z393" s="164" t="str">
        <f>LEFT(Table13232[[#This Row],[Track]],3)</f>
        <v>Cau</v>
      </c>
      <c r="AA393" s="164" t="str">
        <f>Table13232[[#This Row],[Algo]]&amp;" "&amp;Table13232[[#This Row],[Nat and Combo Bet]]</f>
        <v>E-C  50</v>
      </c>
      <c r="AB393" s="170">
        <f>Table13232[[#This Row],[AM Odds]]</f>
        <v>0</v>
      </c>
      <c r="AC393" s="165">
        <f>Table13232[[#This Row],[Race]]</f>
        <v>7</v>
      </c>
      <c r="AD393" s="165">
        <f>Table13232[[#This Row],[TAB]]</f>
        <v>10</v>
      </c>
      <c r="AE393" s="166" t="str">
        <f>Table13232[[#This Row],[Horse]]</f>
        <v>Regal Vow</v>
      </c>
      <c r="AF393" s="169">
        <f>IF(Table13232[[#This Row],[Dual Listing]]&lt;&gt;1,"",Table13232[[#This Row],[Nat and Combo Bet]])</f>
        <v>50</v>
      </c>
    </row>
    <row r="394" spans="1:32" x14ac:dyDescent="0.25">
      <c r="A394" s="42">
        <v>45864</v>
      </c>
      <c r="B394" s="43">
        <v>0.6791666666666667</v>
      </c>
      <c r="C394" s="43" t="s">
        <v>9</v>
      </c>
      <c r="D394" s="46"/>
      <c r="E394" s="44">
        <v>8</v>
      </c>
      <c r="F394" s="44">
        <v>1</v>
      </c>
      <c r="G394" s="45" t="s">
        <v>47</v>
      </c>
      <c r="H394" s="45" t="s">
        <v>498</v>
      </c>
      <c r="I394" s="46">
        <v>1</v>
      </c>
      <c r="J394" s="206" t="s">
        <v>664</v>
      </c>
      <c r="K394" s="44" t="str">
        <f>VLOOKUP(Table13232[[#This Row],[Track]],$C$915:$E$968,2,FALSE)</f>
        <v>Qld</v>
      </c>
      <c r="L394" s="48">
        <v>100</v>
      </c>
      <c r="M394" s="44" t="str">
        <f>IF(Table13232[[#This Row],[Fin]]&lt;&gt;"1st","",Table13232[[#This Row],[Div]]*Table13232[[#This Row],[Lev Bet]])</f>
        <v/>
      </c>
      <c r="N394" s="44">
        <f>IF(Table13232[[#This Row],[Lev Ret]]="",Table13232[[#This Row],[Lev Bet]]*-1,M394-L394)</f>
        <v>-100</v>
      </c>
      <c r="O394" s="205">
        <v>100</v>
      </c>
      <c r="P394" s="205" t="str">
        <f>IF(Table13232[[#This Row],[Fin]]&lt;&gt;"1st","",Table13232[[#This Row],[Div]]*Table13232[[#This Row],[Nat and Combo Bet]])</f>
        <v/>
      </c>
      <c r="Q394" s="205">
        <f>IF(Table13232[[#This Row],[Lev Ret]]="",Table13232[[#This Row],[Nat and Combo Bet]]*-1,P394-O394)</f>
        <v>-100</v>
      </c>
      <c r="R394" s="44">
        <f t="shared" si="18"/>
        <v>1</v>
      </c>
      <c r="S394" s="44">
        <f>IF(AND(R393=2,R394=1),"",IF(R394=2,(O394+O395)/2,IF(Table13232[[#This Row],[Dual Listing]]=1,Table13232[[#This Row],[Nat and Combo Bet]],11)))</f>
        <v>100</v>
      </c>
      <c r="T394" s="44" t="str">
        <f t="shared" si="19"/>
        <v/>
      </c>
      <c r="U394" s="44">
        <f t="shared" si="20"/>
        <v>-100</v>
      </c>
      <c r="V394" s="44" t="str">
        <f>IF(Table13232[[#This Row],[Date]]&lt;$V$4,"","Live")</f>
        <v/>
      </c>
      <c r="W394" s="44" t="str">
        <f>TEXT(Table13232[[#This Row],[Date]],"DDD")</f>
        <v>Sat</v>
      </c>
      <c r="X394" s="44" t="str">
        <f>PROPER(TRIM(Table13232[[#This Row],[Horse]]))</f>
        <v>Metalart</v>
      </c>
      <c r="Y394" s="164">
        <f>Table13232[[#This Row],[Time]]</f>
        <v>0.6791666666666667</v>
      </c>
      <c r="Z394" s="164" t="str">
        <f>LEFT(Table13232[[#This Row],[Track]],3)</f>
        <v>Doo</v>
      </c>
      <c r="AA394" s="164" t="str">
        <f>Table13232[[#This Row],[Algo]]&amp;" "&amp;Table13232[[#This Row],[Nat and Combo Bet]]</f>
        <v>Nat 100</v>
      </c>
      <c r="AB394" s="170">
        <f>Table13232[[#This Row],[AM Odds]]</f>
        <v>0</v>
      </c>
      <c r="AC394" s="165">
        <f>Table13232[[#This Row],[Race]]</f>
        <v>8</v>
      </c>
      <c r="AD394" s="165">
        <f>Table13232[[#This Row],[TAB]]</f>
        <v>1</v>
      </c>
      <c r="AE394" s="166" t="str">
        <f>Table13232[[#This Row],[Horse]]</f>
        <v>Metalart</v>
      </c>
      <c r="AF394" s="169">
        <f>IF(Table13232[[#This Row],[Dual Listing]]&lt;&gt;1,"",Table13232[[#This Row],[Nat and Combo Bet]])</f>
        <v>100</v>
      </c>
    </row>
    <row r="395" spans="1:32" x14ac:dyDescent="0.25">
      <c r="A395" s="42">
        <v>45864</v>
      </c>
      <c r="B395" s="43">
        <v>0.69791666666666663</v>
      </c>
      <c r="C395" s="43" t="s">
        <v>13</v>
      </c>
      <c r="D395" s="46"/>
      <c r="E395" s="44">
        <v>10</v>
      </c>
      <c r="F395" s="44">
        <v>6</v>
      </c>
      <c r="G395" s="45" t="s">
        <v>442</v>
      </c>
      <c r="H395" s="45"/>
      <c r="I395" s="46"/>
      <c r="J395" s="206" t="s">
        <v>665</v>
      </c>
      <c r="K395" s="44" t="str">
        <f>VLOOKUP(Table13232[[#This Row],[Track]],$C$915:$E$968,2,FALSE)</f>
        <v>NSW</v>
      </c>
      <c r="L395" s="48">
        <v>100</v>
      </c>
      <c r="M395" s="44" t="str">
        <f>IF(Table13232[[#This Row],[Fin]]&lt;&gt;"1st","",Table13232[[#This Row],[Div]]*Table13232[[#This Row],[Lev Bet]])</f>
        <v/>
      </c>
      <c r="N395" s="44">
        <f>IF(Table13232[[#This Row],[Lev Ret]]="",Table13232[[#This Row],[Lev Bet]]*-1,M395-L395)</f>
        <v>-100</v>
      </c>
      <c r="O395" s="205">
        <v>150</v>
      </c>
      <c r="P395" s="205" t="str">
        <f>IF(Table13232[[#This Row],[Fin]]&lt;&gt;"1st","",Table13232[[#This Row],[Div]]*Table13232[[#This Row],[Nat and Combo Bet]])</f>
        <v/>
      </c>
      <c r="Q395" s="205">
        <f>IF(Table13232[[#This Row],[Lev Ret]]="",Table13232[[#This Row],[Nat and Combo Bet]]*-1,P395-O395)</f>
        <v>-150</v>
      </c>
      <c r="R395" s="44">
        <f t="shared" si="18"/>
        <v>1</v>
      </c>
      <c r="S395" s="44">
        <f>IF(AND(R394=2,R395=1),"",IF(R395=2,(O395+O396)/2,IF(Table13232[[#This Row],[Dual Listing]]=1,Table13232[[#This Row],[Nat and Combo Bet]],11)))</f>
        <v>150</v>
      </c>
      <c r="T395" s="44" t="str">
        <f t="shared" si="19"/>
        <v/>
      </c>
      <c r="U395" s="44">
        <f t="shared" si="20"/>
        <v>-150</v>
      </c>
      <c r="V395" s="44" t="str">
        <f>IF(Table13232[[#This Row],[Date]]&lt;$V$4,"","Live")</f>
        <v/>
      </c>
      <c r="W395" s="44" t="str">
        <f>TEXT(Table13232[[#This Row],[Date]],"DDD")</f>
        <v>Sat</v>
      </c>
      <c r="X395" s="44" t="str">
        <f>PROPER(TRIM(Table13232[[#This Row],[Horse]]))</f>
        <v>Puntin</v>
      </c>
      <c r="Y395" s="164">
        <f>Table13232[[#This Row],[Time]]</f>
        <v>0.69791666666666663</v>
      </c>
      <c r="Z395" s="164" t="str">
        <f>LEFT(Table13232[[#This Row],[Track]],3)</f>
        <v>Ran</v>
      </c>
      <c r="AA395" s="164" t="str">
        <f>Table13232[[#This Row],[Algo]]&amp;" "&amp;Table13232[[#This Row],[Nat and Combo Bet]]</f>
        <v>E-C  150</v>
      </c>
      <c r="AB395" s="170">
        <f>Table13232[[#This Row],[AM Odds]]</f>
        <v>0</v>
      </c>
      <c r="AC395" s="165">
        <f>Table13232[[#This Row],[Race]]</f>
        <v>10</v>
      </c>
      <c r="AD395" s="165">
        <f>Table13232[[#This Row],[TAB]]</f>
        <v>6</v>
      </c>
      <c r="AE395" s="166" t="str">
        <f>Table13232[[#This Row],[Horse]]</f>
        <v>Puntin</v>
      </c>
      <c r="AF395" s="169">
        <f>IF(Table13232[[#This Row],[Dual Listing]]&lt;&gt;1,"",Table13232[[#This Row],[Nat and Combo Bet]])</f>
        <v>150</v>
      </c>
    </row>
    <row r="396" spans="1:32" x14ac:dyDescent="0.25">
      <c r="A396" s="42">
        <v>45864</v>
      </c>
      <c r="B396" s="43">
        <v>0.70486111111111116</v>
      </c>
      <c r="C396" s="43" t="s">
        <v>34</v>
      </c>
      <c r="D396" s="46"/>
      <c r="E396" s="44">
        <v>9</v>
      </c>
      <c r="F396" s="44">
        <v>6</v>
      </c>
      <c r="G396" s="45" t="s">
        <v>203</v>
      </c>
      <c r="H396" s="45"/>
      <c r="I396" s="46"/>
      <c r="J396" s="206" t="s">
        <v>664</v>
      </c>
      <c r="K396" s="44" t="str">
        <f>VLOOKUP(Table13232[[#This Row],[Track]],$C$915:$E$968,2,FALSE)</f>
        <v>Vic</v>
      </c>
      <c r="L396" s="48">
        <v>100</v>
      </c>
      <c r="M396" s="44" t="str">
        <f>IF(Table13232[[#This Row],[Fin]]&lt;&gt;"1st","",Table13232[[#This Row],[Div]]*Table13232[[#This Row],[Lev Bet]])</f>
        <v/>
      </c>
      <c r="N396" s="44">
        <f>IF(Table13232[[#This Row],[Lev Ret]]="",Table13232[[#This Row],[Lev Bet]]*-1,M396-L396)</f>
        <v>-100</v>
      </c>
      <c r="O396" s="205">
        <v>100</v>
      </c>
      <c r="P396" s="205" t="str">
        <f>IF(Table13232[[#This Row],[Fin]]&lt;&gt;"1st","",Table13232[[#This Row],[Div]]*Table13232[[#This Row],[Nat and Combo Bet]])</f>
        <v/>
      </c>
      <c r="Q396" s="205">
        <f>IF(Table13232[[#This Row],[Lev Ret]]="",Table13232[[#This Row],[Nat and Combo Bet]]*-1,P396-O396)</f>
        <v>-100</v>
      </c>
      <c r="R396" s="44">
        <f t="shared" si="18"/>
        <v>1</v>
      </c>
      <c r="S396" s="44">
        <f>IF(AND(R395=2,R396=1),"",IF(R396=2,(O396+O397)/2,IF(Table13232[[#This Row],[Dual Listing]]=1,Table13232[[#This Row],[Nat and Combo Bet]],11)))</f>
        <v>100</v>
      </c>
      <c r="T396" s="44" t="str">
        <f t="shared" si="19"/>
        <v/>
      </c>
      <c r="U396" s="44">
        <f t="shared" si="20"/>
        <v>-100</v>
      </c>
      <c r="V396" s="44" t="str">
        <f>IF(Table13232[[#This Row],[Date]]&lt;$V$4,"","Live")</f>
        <v/>
      </c>
      <c r="W396" s="44" t="str">
        <f>TEXT(Table13232[[#This Row],[Date]],"DDD")</f>
        <v>Sat</v>
      </c>
      <c r="X396" s="44" t="str">
        <f>PROPER(TRIM(Table13232[[#This Row],[Horse]]))</f>
        <v>Keep Your Cool</v>
      </c>
      <c r="Y396" s="164">
        <f>Table13232[[#This Row],[Time]]</f>
        <v>0.70486111111111116</v>
      </c>
      <c r="Z396" s="164" t="str">
        <f>LEFT(Table13232[[#This Row],[Track]],3)</f>
        <v>Cau</v>
      </c>
      <c r="AA396" s="164" t="str">
        <f>Table13232[[#This Row],[Algo]]&amp;" "&amp;Table13232[[#This Row],[Nat and Combo Bet]]</f>
        <v>Nat 100</v>
      </c>
      <c r="AB396" s="170">
        <f>Table13232[[#This Row],[AM Odds]]</f>
        <v>0</v>
      </c>
      <c r="AC396" s="165">
        <f>Table13232[[#This Row],[Race]]</f>
        <v>9</v>
      </c>
      <c r="AD396" s="165">
        <f>Table13232[[#This Row],[TAB]]</f>
        <v>6</v>
      </c>
      <c r="AE396" s="166" t="str">
        <f>Table13232[[#This Row],[Horse]]</f>
        <v>Keep Your Cool</v>
      </c>
      <c r="AF396" s="169">
        <f>IF(Table13232[[#This Row],[Dual Listing]]&lt;&gt;1,"",Table13232[[#This Row],[Nat and Combo Bet]])</f>
        <v>100</v>
      </c>
    </row>
    <row r="397" spans="1:32" x14ac:dyDescent="0.25">
      <c r="A397" s="42">
        <v>45871</v>
      </c>
      <c r="B397" s="43">
        <v>0.5</v>
      </c>
      <c r="C397" s="43" t="s">
        <v>11</v>
      </c>
      <c r="D397" s="46"/>
      <c r="E397" s="44">
        <v>2</v>
      </c>
      <c r="F397" s="44">
        <v>5</v>
      </c>
      <c r="G397" s="45" t="s">
        <v>443</v>
      </c>
      <c r="H397" s="45" t="s">
        <v>21</v>
      </c>
      <c r="I397" s="46">
        <v>4.8</v>
      </c>
      <c r="J397" s="206" t="s">
        <v>665</v>
      </c>
      <c r="K397" s="44" t="str">
        <f>VLOOKUP(Table13232[[#This Row],[Track]],$C$915:$E$968,2,FALSE)</f>
        <v>NSW</v>
      </c>
      <c r="L397" s="48">
        <v>100</v>
      </c>
      <c r="M397" s="44">
        <f>IF(Table13232[[#This Row],[Fin]]&lt;&gt;"1st","",Table13232[[#This Row],[Div]]*Table13232[[#This Row],[Lev Bet]])</f>
        <v>480</v>
      </c>
      <c r="N397" s="44">
        <f>IF(Table13232[[#This Row],[Lev Ret]]="",Table13232[[#This Row],[Lev Bet]]*-1,M397-L397)</f>
        <v>380</v>
      </c>
      <c r="O397" s="205">
        <v>150</v>
      </c>
      <c r="P397" s="205">
        <f>IF(Table13232[[#This Row],[Fin]]&lt;&gt;"1st","",Table13232[[#This Row],[Div]]*Table13232[[#This Row],[Nat and Combo Bet]])</f>
        <v>720</v>
      </c>
      <c r="Q397" s="205">
        <f>IF(Table13232[[#This Row],[Lev Ret]]="",Table13232[[#This Row],[Nat and Combo Bet]]*-1,P397-O397)</f>
        <v>570</v>
      </c>
      <c r="R397" s="44">
        <f t="shared" si="18"/>
        <v>1</v>
      </c>
      <c r="S397" s="44">
        <f>IF(AND(R396=2,R397=1),"",IF(R397=2,(O397+O398)/2,IF(Table13232[[#This Row],[Dual Listing]]=1,Table13232[[#This Row],[Nat and Combo Bet]],11)))</f>
        <v>150</v>
      </c>
      <c r="T397" s="44">
        <f t="shared" si="19"/>
        <v>720</v>
      </c>
      <c r="U397" s="44">
        <f t="shared" si="20"/>
        <v>570</v>
      </c>
      <c r="V397" s="44" t="str">
        <f>IF(Table13232[[#This Row],[Date]]&lt;$V$4,"","Live")</f>
        <v/>
      </c>
      <c r="W397" s="44" t="str">
        <f>TEXT(Table13232[[#This Row],[Date]],"DDD")</f>
        <v>Sat</v>
      </c>
      <c r="X397" s="44" t="str">
        <f>PROPER(TRIM(Table13232[[#This Row],[Horse]]))</f>
        <v>Cold Brew</v>
      </c>
      <c r="Y397" s="164">
        <f>Table13232[[#This Row],[Time]]</f>
        <v>0.5</v>
      </c>
      <c r="Z397" s="164" t="str">
        <f>LEFT(Table13232[[#This Row],[Track]],3)</f>
        <v>Ros</v>
      </c>
      <c r="AA397" s="164" t="str">
        <f>Table13232[[#This Row],[Algo]]&amp;" "&amp;Table13232[[#This Row],[Nat and Combo Bet]]</f>
        <v>E-C  150</v>
      </c>
      <c r="AB397" s="170">
        <f>Table13232[[#This Row],[AM Odds]]</f>
        <v>0</v>
      </c>
      <c r="AC397" s="165">
        <f>Table13232[[#This Row],[Race]]</f>
        <v>2</v>
      </c>
      <c r="AD397" s="165">
        <f>Table13232[[#This Row],[TAB]]</f>
        <v>5</v>
      </c>
      <c r="AE397" s="166" t="str">
        <f>Table13232[[#This Row],[Horse]]</f>
        <v>Cold Brew</v>
      </c>
      <c r="AF397" s="169">
        <f>IF(Table13232[[#This Row],[Dual Listing]]&lt;&gt;1,"",Table13232[[#This Row],[Nat and Combo Bet]])</f>
        <v>150</v>
      </c>
    </row>
    <row r="398" spans="1:32" x14ac:dyDescent="0.25">
      <c r="A398" s="42">
        <v>45871</v>
      </c>
      <c r="B398" s="43">
        <v>0.50555555555555554</v>
      </c>
      <c r="C398" s="43" t="s">
        <v>12</v>
      </c>
      <c r="D398" s="46"/>
      <c r="E398" s="44">
        <v>1</v>
      </c>
      <c r="F398" s="44">
        <v>3</v>
      </c>
      <c r="G398" s="45" t="s">
        <v>204</v>
      </c>
      <c r="H398" s="45" t="s">
        <v>22</v>
      </c>
      <c r="I398" s="46"/>
      <c r="J398" s="206" t="s">
        <v>664</v>
      </c>
      <c r="K398" s="44" t="str">
        <f>VLOOKUP(Table13232[[#This Row],[Track]],$C$915:$E$968,2,FALSE)</f>
        <v>Qld</v>
      </c>
      <c r="L398" s="48">
        <v>100</v>
      </c>
      <c r="M398" s="44" t="str">
        <f>IF(Table13232[[#This Row],[Fin]]&lt;&gt;"1st","",Table13232[[#This Row],[Div]]*Table13232[[#This Row],[Lev Bet]])</f>
        <v/>
      </c>
      <c r="N398" s="44">
        <f>IF(Table13232[[#This Row],[Lev Ret]]="",Table13232[[#This Row],[Lev Bet]]*-1,M398-L398)</f>
        <v>-100</v>
      </c>
      <c r="O398" s="205">
        <v>100</v>
      </c>
      <c r="P398" s="205" t="str">
        <f>IF(Table13232[[#This Row],[Fin]]&lt;&gt;"1st","",Table13232[[#This Row],[Div]]*Table13232[[#This Row],[Nat and Combo Bet]])</f>
        <v/>
      </c>
      <c r="Q398" s="205">
        <f>IF(Table13232[[#This Row],[Lev Ret]]="",Table13232[[#This Row],[Nat and Combo Bet]]*-1,P398-O398)</f>
        <v>-100</v>
      </c>
      <c r="R398" s="44">
        <f t="shared" si="18"/>
        <v>1</v>
      </c>
      <c r="S398" s="44">
        <f>IF(AND(R397=2,R398=1),"",IF(R398=2,(O398+O399)/2,IF(Table13232[[#This Row],[Dual Listing]]=1,Table13232[[#This Row],[Nat and Combo Bet]],11)))</f>
        <v>100</v>
      </c>
      <c r="T398" s="44" t="str">
        <f t="shared" si="19"/>
        <v/>
      </c>
      <c r="U398" s="44">
        <f t="shared" si="20"/>
        <v>-100</v>
      </c>
      <c r="V398" s="44" t="str">
        <f>IF(Table13232[[#This Row],[Date]]&lt;$V$4,"","Live")</f>
        <v/>
      </c>
      <c r="W398" s="44" t="str">
        <f>TEXT(Table13232[[#This Row],[Date]],"DDD")</f>
        <v>Sat</v>
      </c>
      <c r="X398" s="44" t="str">
        <f>PROPER(TRIM(Table13232[[#This Row],[Horse]]))</f>
        <v>Just Flying</v>
      </c>
      <c r="Y398" s="164">
        <f>Table13232[[#This Row],[Time]]</f>
        <v>0.50555555555555554</v>
      </c>
      <c r="Z398" s="164" t="str">
        <f>LEFT(Table13232[[#This Row],[Track]],3)</f>
        <v>Eag</v>
      </c>
      <c r="AA398" s="164" t="str">
        <f>Table13232[[#This Row],[Algo]]&amp;" "&amp;Table13232[[#This Row],[Nat and Combo Bet]]</f>
        <v>Nat 100</v>
      </c>
      <c r="AB398" s="170">
        <f>Table13232[[#This Row],[AM Odds]]</f>
        <v>0</v>
      </c>
      <c r="AC398" s="165">
        <f>Table13232[[#This Row],[Race]]</f>
        <v>1</v>
      </c>
      <c r="AD398" s="165">
        <f>Table13232[[#This Row],[TAB]]</f>
        <v>3</v>
      </c>
      <c r="AE398" s="166" t="str">
        <f>Table13232[[#This Row],[Horse]]</f>
        <v>Just Flying</v>
      </c>
      <c r="AF398" s="169">
        <f>IF(Table13232[[#This Row],[Dual Listing]]&lt;&gt;1,"",Table13232[[#This Row],[Nat and Combo Bet]])</f>
        <v>100</v>
      </c>
    </row>
    <row r="399" spans="1:32" x14ac:dyDescent="0.25">
      <c r="A399" s="42">
        <v>45871</v>
      </c>
      <c r="B399" s="43">
        <v>0.52986111111111112</v>
      </c>
      <c r="C399" s="43" t="s">
        <v>12</v>
      </c>
      <c r="D399" s="46"/>
      <c r="E399" s="44">
        <v>2</v>
      </c>
      <c r="F399" s="44">
        <v>10</v>
      </c>
      <c r="G399" s="45" t="s">
        <v>205</v>
      </c>
      <c r="H399" s="45" t="s">
        <v>23</v>
      </c>
      <c r="I399" s="46"/>
      <c r="J399" s="206" t="s">
        <v>664</v>
      </c>
      <c r="K399" s="44" t="str">
        <f>VLOOKUP(Table13232[[#This Row],[Track]],$C$915:$E$968,2,FALSE)</f>
        <v>Qld</v>
      </c>
      <c r="L399" s="48">
        <v>100</v>
      </c>
      <c r="M399" s="44" t="str">
        <f>IF(Table13232[[#This Row],[Fin]]&lt;&gt;"1st","",Table13232[[#This Row],[Div]]*Table13232[[#This Row],[Lev Bet]])</f>
        <v/>
      </c>
      <c r="N399" s="44">
        <f>IF(Table13232[[#This Row],[Lev Ret]]="",Table13232[[#This Row],[Lev Bet]]*-1,M399-L399)</f>
        <v>-100</v>
      </c>
      <c r="O399" s="205">
        <v>100</v>
      </c>
      <c r="P399" s="205" t="str">
        <f>IF(Table13232[[#This Row],[Fin]]&lt;&gt;"1st","",Table13232[[#This Row],[Div]]*Table13232[[#This Row],[Nat and Combo Bet]])</f>
        <v/>
      </c>
      <c r="Q399" s="205">
        <f>IF(Table13232[[#This Row],[Lev Ret]]="",Table13232[[#This Row],[Nat and Combo Bet]]*-1,P399-O399)</f>
        <v>-100</v>
      </c>
      <c r="R399" s="44">
        <f t="shared" si="18"/>
        <v>1</v>
      </c>
      <c r="S399" s="44">
        <f>IF(AND(R398=2,R399=1),"",IF(R399=2,(O399+O400)/2,IF(Table13232[[#This Row],[Dual Listing]]=1,Table13232[[#This Row],[Nat and Combo Bet]],11)))</f>
        <v>100</v>
      </c>
      <c r="T399" s="44" t="str">
        <f t="shared" si="19"/>
        <v/>
      </c>
      <c r="U399" s="44">
        <f t="shared" si="20"/>
        <v>-100</v>
      </c>
      <c r="V399" s="44" t="str">
        <f>IF(Table13232[[#This Row],[Date]]&lt;$V$4,"","Live")</f>
        <v/>
      </c>
      <c r="W399" s="44" t="str">
        <f>TEXT(Table13232[[#This Row],[Date]],"DDD")</f>
        <v>Sat</v>
      </c>
      <c r="X399" s="44" t="str">
        <f>PROPER(TRIM(Table13232[[#This Row],[Horse]]))</f>
        <v>Sicilian</v>
      </c>
      <c r="Y399" s="164">
        <f>Table13232[[#This Row],[Time]]</f>
        <v>0.52986111111111112</v>
      </c>
      <c r="Z399" s="164" t="str">
        <f>LEFT(Table13232[[#This Row],[Track]],3)</f>
        <v>Eag</v>
      </c>
      <c r="AA399" s="164" t="str">
        <f>Table13232[[#This Row],[Algo]]&amp;" "&amp;Table13232[[#This Row],[Nat and Combo Bet]]</f>
        <v>Nat 100</v>
      </c>
      <c r="AB399" s="170">
        <f>Table13232[[#This Row],[AM Odds]]</f>
        <v>0</v>
      </c>
      <c r="AC399" s="165">
        <f>Table13232[[#This Row],[Race]]</f>
        <v>2</v>
      </c>
      <c r="AD399" s="165">
        <f>Table13232[[#This Row],[TAB]]</f>
        <v>10</v>
      </c>
      <c r="AE399" s="166" t="str">
        <f>Table13232[[#This Row],[Horse]]</f>
        <v>Sicilian</v>
      </c>
      <c r="AF399" s="169">
        <f>IF(Table13232[[#This Row],[Dual Listing]]&lt;&gt;1,"",Table13232[[#This Row],[Nat and Combo Bet]])</f>
        <v>100</v>
      </c>
    </row>
    <row r="400" spans="1:32" x14ac:dyDescent="0.25">
      <c r="A400" s="42">
        <v>45871</v>
      </c>
      <c r="B400" s="43">
        <v>0.53472222222222221</v>
      </c>
      <c r="C400" s="43" t="s">
        <v>10</v>
      </c>
      <c r="D400" s="46"/>
      <c r="E400" s="44">
        <v>2</v>
      </c>
      <c r="F400" s="44">
        <v>6</v>
      </c>
      <c r="G400" s="45" t="s">
        <v>206</v>
      </c>
      <c r="H400" s="45" t="s">
        <v>21</v>
      </c>
      <c r="I400" s="46">
        <v>3</v>
      </c>
      <c r="J400" s="206" t="s">
        <v>665</v>
      </c>
      <c r="K400" s="44" t="str">
        <f>VLOOKUP(Table13232[[#This Row],[Track]],$C$915:$E$968,2,FALSE)</f>
        <v>Vic</v>
      </c>
      <c r="L400" s="48">
        <v>100</v>
      </c>
      <c r="M400" s="44">
        <f>IF(Table13232[[#This Row],[Fin]]&lt;&gt;"1st","",Table13232[[#This Row],[Div]]*Table13232[[#This Row],[Lev Bet]])</f>
        <v>300</v>
      </c>
      <c r="N400" s="44">
        <f>IF(Table13232[[#This Row],[Lev Ret]]="",Table13232[[#This Row],[Lev Bet]]*-1,M400-L400)</f>
        <v>200</v>
      </c>
      <c r="O400" s="205">
        <v>200</v>
      </c>
      <c r="P400" s="205">
        <f>IF(Table13232[[#This Row],[Fin]]&lt;&gt;"1st","",Table13232[[#This Row],[Div]]*Table13232[[#This Row],[Nat and Combo Bet]])</f>
        <v>600</v>
      </c>
      <c r="Q400" s="205">
        <f>IF(Table13232[[#This Row],[Lev Ret]]="",Table13232[[#This Row],[Nat and Combo Bet]]*-1,P400-O400)</f>
        <v>400</v>
      </c>
      <c r="R400" s="44">
        <f t="shared" si="18"/>
        <v>1</v>
      </c>
      <c r="S400" s="44">
        <f>IF(AND(R399=2,R400=1),"",IF(R400=2,(O400+O401)/2,IF(Table13232[[#This Row],[Dual Listing]]=1,Table13232[[#This Row],[Nat and Combo Bet]],11)))</f>
        <v>200</v>
      </c>
      <c r="T400" s="44">
        <f t="shared" si="19"/>
        <v>600</v>
      </c>
      <c r="U400" s="44">
        <f t="shared" si="20"/>
        <v>400</v>
      </c>
      <c r="V400" s="44" t="str">
        <f>IF(Table13232[[#This Row],[Date]]&lt;$V$4,"","Live")</f>
        <v/>
      </c>
      <c r="W400" s="44" t="str">
        <f>TEXT(Table13232[[#This Row],[Date]],"DDD")</f>
        <v>Sat</v>
      </c>
      <c r="X400" s="44" t="str">
        <f>PROPER(TRIM(Table13232[[#This Row],[Horse]]))</f>
        <v>Bold Soul</v>
      </c>
      <c r="Y400" s="164">
        <f>Table13232[[#This Row],[Time]]</f>
        <v>0.53472222222222221</v>
      </c>
      <c r="Z400" s="164" t="str">
        <f>LEFT(Table13232[[#This Row],[Track]],3)</f>
        <v>Fle</v>
      </c>
      <c r="AA400" s="164" t="str">
        <f>Table13232[[#This Row],[Algo]]&amp;" "&amp;Table13232[[#This Row],[Nat and Combo Bet]]</f>
        <v>E-C  200</v>
      </c>
      <c r="AB400" s="170">
        <f>Table13232[[#This Row],[AM Odds]]</f>
        <v>0</v>
      </c>
      <c r="AC400" s="165">
        <f>Table13232[[#This Row],[Race]]</f>
        <v>2</v>
      </c>
      <c r="AD400" s="165">
        <f>Table13232[[#This Row],[TAB]]</f>
        <v>6</v>
      </c>
      <c r="AE400" s="166" t="str">
        <f>Table13232[[#This Row],[Horse]]</f>
        <v>Bold Soul</v>
      </c>
      <c r="AF400" s="169">
        <f>IF(Table13232[[#This Row],[Dual Listing]]&lt;&gt;1,"",Table13232[[#This Row],[Nat and Combo Bet]])</f>
        <v>200</v>
      </c>
    </row>
    <row r="401" spans="1:32" x14ac:dyDescent="0.25">
      <c r="A401" s="42">
        <v>45871</v>
      </c>
      <c r="B401" s="43">
        <v>0.54861111111111116</v>
      </c>
      <c r="C401" s="43" t="s">
        <v>11</v>
      </c>
      <c r="D401" s="46"/>
      <c r="E401" s="44">
        <v>4</v>
      </c>
      <c r="F401" s="44">
        <v>13</v>
      </c>
      <c r="G401" s="45" t="s">
        <v>252</v>
      </c>
      <c r="H401" s="45" t="s">
        <v>21</v>
      </c>
      <c r="I401" s="46">
        <v>6</v>
      </c>
      <c r="J401" s="206" t="s">
        <v>665</v>
      </c>
      <c r="K401" s="44" t="str">
        <f>VLOOKUP(Table13232[[#This Row],[Track]],$C$915:$E$968,2,FALSE)</f>
        <v>NSW</v>
      </c>
      <c r="L401" s="48">
        <v>100</v>
      </c>
      <c r="M401" s="44">
        <f>IF(Table13232[[#This Row],[Fin]]&lt;&gt;"1st","",Table13232[[#This Row],[Div]]*Table13232[[#This Row],[Lev Bet]])</f>
        <v>600</v>
      </c>
      <c r="N401" s="44">
        <f>IF(Table13232[[#This Row],[Lev Ret]]="",Table13232[[#This Row],[Lev Bet]]*-1,M401-L401)</f>
        <v>500</v>
      </c>
      <c r="O401" s="205">
        <v>100</v>
      </c>
      <c r="P401" s="205">
        <f>IF(Table13232[[#This Row],[Fin]]&lt;&gt;"1st","",Table13232[[#This Row],[Div]]*Table13232[[#This Row],[Nat and Combo Bet]])</f>
        <v>600</v>
      </c>
      <c r="Q401" s="205">
        <f>IF(Table13232[[#This Row],[Lev Ret]]="",Table13232[[#This Row],[Nat and Combo Bet]]*-1,P401-O401)</f>
        <v>500</v>
      </c>
      <c r="R401" s="44">
        <f t="shared" si="18"/>
        <v>1</v>
      </c>
      <c r="S401" s="44">
        <f>IF(AND(R400=2,R401=1),"",IF(R401=2,(O401+O402)/2,IF(Table13232[[#This Row],[Dual Listing]]=1,Table13232[[#This Row],[Nat and Combo Bet]],11)))</f>
        <v>100</v>
      </c>
      <c r="T401" s="44">
        <f t="shared" si="19"/>
        <v>600</v>
      </c>
      <c r="U401" s="44">
        <f t="shared" si="20"/>
        <v>500</v>
      </c>
      <c r="V401" s="44" t="str">
        <f>IF(Table13232[[#This Row],[Date]]&lt;$V$4,"","Live")</f>
        <v/>
      </c>
      <c r="W401" s="44" t="str">
        <f>TEXT(Table13232[[#This Row],[Date]],"DDD")</f>
        <v>Sat</v>
      </c>
      <c r="X401" s="44" t="str">
        <f>PROPER(TRIM(Table13232[[#This Row],[Horse]]))</f>
        <v>Sunshine Law</v>
      </c>
      <c r="Y401" s="164">
        <f>Table13232[[#This Row],[Time]]</f>
        <v>0.54861111111111116</v>
      </c>
      <c r="Z401" s="164" t="str">
        <f>LEFT(Table13232[[#This Row],[Track]],3)</f>
        <v>Ros</v>
      </c>
      <c r="AA401" s="164" t="str">
        <f>Table13232[[#This Row],[Algo]]&amp;" "&amp;Table13232[[#This Row],[Nat and Combo Bet]]</f>
        <v>E-C  100</v>
      </c>
      <c r="AB401" s="170">
        <f>Table13232[[#This Row],[AM Odds]]</f>
        <v>0</v>
      </c>
      <c r="AC401" s="165">
        <f>Table13232[[#This Row],[Race]]</f>
        <v>4</v>
      </c>
      <c r="AD401" s="165">
        <f>Table13232[[#This Row],[TAB]]</f>
        <v>13</v>
      </c>
      <c r="AE401" s="166" t="str">
        <f>Table13232[[#This Row],[Horse]]</f>
        <v>Sunshine Law</v>
      </c>
      <c r="AF401" s="169">
        <f>IF(Table13232[[#This Row],[Dual Listing]]&lt;&gt;1,"",Table13232[[#This Row],[Nat and Combo Bet]])</f>
        <v>100</v>
      </c>
    </row>
    <row r="402" spans="1:32" x14ac:dyDescent="0.25">
      <c r="A402" s="106">
        <v>45871</v>
      </c>
      <c r="B402" s="43">
        <v>0.58333333333333337</v>
      </c>
      <c r="C402" s="107" t="s">
        <v>10</v>
      </c>
      <c r="D402" s="46"/>
      <c r="E402" s="108">
        <v>4</v>
      </c>
      <c r="F402" s="108">
        <v>9</v>
      </c>
      <c r="G402" s="109" t="s">
        <v>207</v>
      </c>
      <c r="H402" s="109"/>
      <c r="I402" s="110"/>
      <c r="J402" s="206" t="s">
        <v>665</v>
      </c>
      <c r="K402" s="44" t="str">
        <f>VLOOKUP(Table13232[[#This Row],[Track]],$C$915:$E$968,2,FALSE)</f>
        <v>Vic</v>
      </c>
      <c r="L402" s="52">
        <v>100</v>
      </c>
      <c r="M402" s="51" t="str">
        <f>IF(Table13232[[#This Row],[Fin]]&lt;&gt;"1st","",Table13232[[#This Row],[Div]]*Table13232[[#This Row],[Lev Bet]])</f>
        <v/>
      </c>
      <c r="N402" s="51">
        <f>IF(Table13232[[#This Row],[Lev Ret]]="",Table13232[[#This Row],[Lev Bet]]*-1,M402-L402)</f>
        <v>-100</v>
      </c>
      <c r="O402" s="205">
        <v>100</v>
      </c>
      <c r="P402" s="205" t="str">
        <f>IF(Table13232[[#This Row],[Fin]]&lt;&gt;"1st","",Table13232[[#This Row],[Div]]*Table13232[[#This Row],[Nat and Combo Bet]])</f>
        <v/>
      </c>
      <c r="Q402" s="205">
        <f>IF(Table13232[[#This Row],[Lev Ret]]="",Table13232[[#This Row],[Nat and Combo Bet]]*-1,P402-O402)</f>
        <v>-100</v>
      </c>
      <c r="R402" s="44">
        <f t="shared" si="18"/>
        <v>2</v>
      </c>
      <c r="S402" s="44">
        <f>IF(AND(R401=2,R402=1),"",IF(R402=2,(O402+O403)/2,IF(Table13232[[#This Row],[Dual Listing]]=1,Table13232[[#This Row],[Nat and Combo Bet]],11)))</f>
        <v>100</v>
      </c>
      <c r="T402" s="44" t="str">
        <f t="shared" si="19"/>
        <v/>
      </c>
      <c r="U402" s="44">
        <f t="shared" si="20"/>
        <v>-100</v>
      </c>
      <c r="V402" s="44" t="str">
        <f>IF(Table13232[[#This Row],[Date]]&lt;$V$4,"","Live")</f>
        <v/>
      </c>
      <c r="W402" s="44" t="str">
        <f>TEXT(Table13232[[#This Row],[Date]],"DDD")</f>
        <v>Sat</v>
      </c>
      <c r="X402" s="44" t="str">
        <f>PROPER(TRIM(Table13232[[#This Row],[Horse]]))</f>
        <v>Documentary</v>
      </c>
      <c r="Y402" s="167">
        <f>Table13232[[#This Row],[Time]]</f>
        <v>0.58333333333333337</v>
      </c>
      <c r="Z402" s="164" t="str">
        <f>LEFT(Table13232[[#This Row],[Track]],3)</f>
        <v>Fle</v>
      </c>
      <c r="AA402" s="164" t="str">
        <f>Table13232[[#This Row],[Algo]]&amp;" "&amp;Table13232[[#This Row],[Nat and Combo Bet]]</f>
        <v>E-C  100</v>
      </c>
      <c r="AB402" s="170">
        <f>Table13232[[#This Row],[AM Odds]]</f>
        <v>0</v>
      </c>
      <c r="AC402" s="165">
        <f>Table13232[[#This Row],[Race]]</f>
        <v>4</v>
      </c>
      <c r="AD402" s="165">
        <f>Table13232[[#This Row],[TAB]]</f>
        <v>9</v>
      </c>
      <c r="AE402" s="166" t="str">
        <f>Table13232[[#This Row],[Horse]]</f>
        <v>Documentary</v>
      </c>
      <c r="AF402" s="169" t="str">
        <f>IF(Table13232[[#This Row],[Dual Listing]]&lt;&gt;1,"",Table13232[[#This Row],[Nat and Combo Bet]])</f>
        <v/>
      </c>
    </row>
    <row r="403" spans="1:32" x14ac:dyDescent="0.25">
      <c r="A403" s="106">
        <v>45871</v>
      </c>
      <c r="B403" s="43">
        <v>0.58333333333333337</v>
      </c>
      <c r="C403" s="107" t="s">
        <v>10</v>
      </c>
      <c r="D403" s="46"/>
      <c r="E403" s="108">
        <v>4</v>
      </c>
      <c r="F403" s="108">
        <v>9</v>
      </c>
      <c r="G403" s="109" t="s">
        <v>207</v>
      </c>
      <c r="H403" s="109"/>
      <c r="I403" s="110"/>
      <c r="J403" s="206" t="s">
        <v>664</v>
      </c>
      <c r="K403" s="44" t="str">
        <f>VLOOKUP(Table13232[[#This Row],[Track]],$C$915:$E$968,2,FALSE)</f>
        <v>Vic</v>
      </c>
      <c r="L403" s="52">
        <v>100</v>
      </c>
      <c r="M403" s="51" t="str">
        <f>IF(Table13232[[#This Row],[Fin]]&lt;&gt;"1st","",Table13232[[#This Row],[Div]]*Table13232[[#This Row],[Lev Bet]])</f>
        <v/>
      </c>
      <c r="N403" s="51">
        <f>IF(Table13232[[#This Row],[Lev Ret]]="",Table13232[[#This Row],[Lev Bet]]*-1,M403-L403)</f>
        <v>-100</v>
      </c>
      <c r="O403" s="205">
        <v>100</v>
      </c>
      <c r="P403" s="205" t="str">
        <f>IF(Table13232[[#This Row],[Fin]]&lt;&gt;"1st","",Table13232[[#This Row],[Div]]*Table13232[[#This Row],[Nat and Combo Bet]])</f>
        <v/>
      </c>
      <c r="Q403" s="205">
        <f>IF(Table13232[[#This Row],[Lev Ret]]="",Table13232[[#This Row],[Nat and Combo Bet]]*-1,P403-O403)</f>
        <v>-100</v>
      </c>
      <c r="R403" s="44">
        <f t="shared" si="18"/>
        <v>1</v>
      </c>
      <c r="S403" s="44" t="str">
        <f>IF(AND(R402=2,R403=1),"",IF(R403=2,(O403+O404)/2,IF(Table13232[[#This Row],[Dual Listing]]=1,Table13232[[#This Row],[Nat and Combo Bet]],11)))</f>
        <v/>
      </c>
      <c r="T403" s="44" t="str">
        <f t="shared" si="19"/>
        <v/>
      </c>
      <c r="U403" s="44" t="str">
        <f t="shared" si="20"/>
        <v/>
      </c>
      <c r="V403" s="44" t="str">
        <f>IF(Table13232[[#This Row],[Date]]&lt;$V$4,"","Live")</f>
        <v/>
      </c>
      <c r="W403" s="44" t="str">
        <f>TEXT(Table13232[[#This Row],[Date]],"DDD")</f>
        <v>Sat</v>
      </c>
      <c r="X403" s="44" t="str">
        <f>PROPER(TRIM(Table13232[[#This Row],[Horse]]))</f>
        <v>Documentary</v>
      </c>
      <c r="Y403" s="167">
        <f>Table13232[[#This Row],[Time]]</f>
        <v>0.58333333333333337</v>
      </c>
      <c r="Z403" s="164" t="str">
        <f>LEFT(Table13232[[#This Row],[Track]],3)</f>
        <v>Fle</v>
      </c>
      <c r="AA403" s="164" t="str">
        <f>Table13232[[#This Row],[Algo]]&amp;" "&amp;Table13232[[#This Row],[Nat and Combo Bet]]</f>
        <v>Nat 100</v>
      </c>
      <c r="AB403" s="170">
        <f>Table13232[[#This Row],[AM Odds]]</f>
        <v>0</v>
      </c>
      <c r="AC403" s="165">
        <f>Table13232[[#This Row],[Race]]</f>
        <v>4</v>
      </c>
      <c r="AD403" s="165">
        <f>Table13232[[#This Row],[TAB]]</f>
        <v>9</v>
      </c>
      <c r="AE403" s="166" t="str">
        <f>Table13232[[#This Row],[Horse]]</f>
        <v>Documentary</v>
      </c>
      <c r="AF403" s="169">
        <f>IF(Table13232[[#This Row],[Dual Listing]]&lt;&gt;1,"",Table13232[[#This Row],[Nat and Combo Bet]])</f>
        <v>100</v>
      </c>
    </row>
    <row r="404" spans="1:32" x14ac:dyDescent="0.25">
      <c r="A404" s="42">
        <v>45871</v>
      </c>
      <c r="B404" s="43">
        <v>0.60277777777777775</v>
      </c>
      <c r="C404" s="43" t="s">
        <v>12</v>
      </c>
      <c r="D404" s="46"/>
      <c r="E404" s="44">
        <v>5</v>
      </c>
      <c r="F404" s="44">
        <v>1</v>
      </c>
      <c r="G404" s="45" t="s">
        <v>208</v>
      </c>
      <c r="H404" s="45" t="s">
        <v>21</v>
      </c>
      <c r="I404" s="46">
        <v>1.7</v>
      </c>
      <c r="J404" s="206" t="s">
        <v>664</v>
      </c>
      <c r="K404" s="44" t="str">
        <f>VLOOKUP(Table13232[[#This Row],[Track]],$C$915:$E$968,2,FALSE)</f>
        <v>Qld</v>
      </c>
      <c r="L404" s="48">
        <v>100</v>
      </c>
      <c r="M404" s="44">
        <f>IF(Table13232[[#This Row],[Fin]]&lt;&gt;"1st","",Table13232[[#This Row],[Div]]*Table13232[[#This Row],[Lev Bet]])</f>
        <v>170</v>
      </c>
      <c r="N404" s="44">
        <f>IF(Table13232[[#This Row],[Lev Ret]]="",Table13232[[#This Row],[Lev Bet]]*-1,M404-L404)</f>
        <v>70</v>
      </c>
      <c r="O404" s="205">
        <v>100</v>
      </c>
      <c r="P404" s="205">
        <f>IF(Table13232[[#This Row],[Fin]]&lt;&gt;"1st","",Table13232[[#This Row],[Div]]*Table13232[[#This Row],[Nat and Combo Bet]])</f>
        <v>170</v>
      </c>
      <c r="Q404" s="205">
        <f>IF(Table13232[[#This Row],[Lev Ret]]="",Table13232[[#This Row],[Nat and Combo Bet]]*-1,P404-O404)</f>
        <v>70</v>
      </c>
      <c r="R404" s="44">
        <f t="shared" si="18"/>
        <v>1</v>
      </c>
      <c r="S404" s="44">
        <f>IF(AND(R403=2,R404=1),"",IF(R404=2,(O404+O405)/2,IF(Table13232[[#This Row],[Dual Listing]]=1,Table13232[[#This Row],[Nat and Combo Bet]],11)))</f>
        <v>100</v>
      </c>
      <c r="T404" s="44">
        <f t="shared" si="19"/>
        <v>170</v>
      </c>
      <c r="U404" s="44">
        <f t="shared" si="20"/>
        <v>70</v>
      </c>
      <c r="V404" s="44" t="str">
        <f>IF(Table13232[[#This Row],[Date]]&lt;$V$4,"","Live")</f>
        <v/>
      </c>
      <c r="W404" s="44" t="str">
        <f>TEXT(Table13232[[#This Row],[Date]],"DDD")</f>
        <v>Sat</v>
      </c>
      <c r="X404" s="44" t="str">
        <f>PROPER(TRIM(Table13232[[#This Row],[Horse]]))</f>
        <v>Tuff Tu Mus</v>
      </c>
      <c r="Y404" s="164">
        <f>Table13232[[#This Row],[Time]]</f>
        <v>0.60277777777777775</v>
      </c>
      <c r="Z404" s="164" t="str">
        <f>LEFT(Table13232[[#This Row],[Track]],3)</f>
        <v>Eag</v>
      </c>
      <c r="AA404" s="164" t="str">
        <f>Table13232[[#This Row],[Algo]]&amp;" "&amp;Table13232[[#This Row],[Nat and Combo Bet]]</f>
        <v>Nat 100</v>
      </c>
      <c r="AB404" s="170">
        <f>Table13232[[#This Row],[AM Odds]]</f>
        <v>0</v>
      </c>
      <c r="AC404" s="165">
        <f>Table13232[[#This Row],[Race]]</f>
        <v>5</v>
      </c>
      <c r="AD404" s="165">
        <f>Table13232[[#This Row],[TAB]]</f>
        <v>1</v>
      </c>
      <c r="AE404" s="166" t="str">
        <f>Table13232[[#This Row],[Horse]]</f>
        <v>Tuff Tu Mus</v>
      </c>
      <c r="AF404" s="169">
        <f>IF(Table13232[[#This Row],[Dual Listing]]&lt;&gt;1,"",Table13232[[#This Row],[Nat and Combo Bet]])</f>
        <v>100</v>
      </c>
    </row>
    <row r="405" spans="1:32" x14ac:dyDescent="0.25">
      <c r="A405" s="42">
        <v>45871</v>
      </c>
      <c r="B405" s="43">
        <v>0.60763888888888884</v>
      </c>
      <c r="C405" s="43" t="s">
        <v>10</v>
      </c>
      <c r="D405" s="46"/>
      <c r="E405" s="44">
        <v>5</v>
      </c>
      <c r="F405" s="44">
        <v>1</v>
      </c>
      <c r="G405" s="45" t="s">
        <v>444</v>
      </c>
      <c r="H405" s="45"/>
      <c r="I405" s="46"/>
      <c r="J405" s="206" t="s">
        <v>665</v>
      </c>
      <c r="K405" s="44" t="str">
        <f>VLOOKUP(Table13232[[#This Row],[Track]],$C$915:$E$968,2,FALSE)</f>
        <v>Vic</v>
      </c>
      <c r="L405" s="48">
        <v>100</v>
      </c>
      <c r="M405" s="44" t="str">
        <f>IF(Table13232[[#This Row],[Fin]]&lt;&gt;"1st","",Table13232[[#This Row],[Div]]*Table13232[[#This Row],[Lev Bet]])</f>
        <v/>
      </c>
      <c r="N405" s="44">
        <f>IF(Table13232[[#This Row],[Lev Ret]]="",Table13232[[#This Row],[Lev Bet]]*-1,M405-L405)</f>
        <v>-100</v>
      </c>
      <c r="O405" s="205">
        <v>150</v>
      </c>
      <c r="P405" s="205" t="str">
        <f>IF(Table13232[[#This Row],[Fin]]&lt;&gt;"1st","",Table13232[[#This Row],[Div]]*Table13232[[#This Row],[Nat and Combo Bet]])</f>
        <v/>
      </c>
      <c r="Q405" s="205">
        <f>IF(Table13232[[#This Row],[Lev Ret]]="",Table13232[[#This Row],[Nat and Combo Bet]]*-1,P405-O405)</f>
        <v>-150</v>
      </c>
      <c r="R405" s="44">
        <f t="shared" si="18"/>
        <v>1</v>
      </c>
      <c r="S405" s="44">
        <f>IF(AND(R404=2,R405=1),"",IF(R405=2,(O405+O406)/2,IF(Table13232[[#This Row],[Dual Listing]]=1,Table13232[[#This Row],[Nat and Combo Bet]],11)))</f>
        <v>150</v>
      </c>
      <c r="T405" s="44" t="str">
        <f t="shared" si="19"/>
        <v/>
      </c>
      <c r="U405" s="44">
        <f t="shared" si="20"/>
        <v>-150</v>
      </c>
      <c r="V405" s="44" t="str">
        <f>IF(Table13232[[#This Row],[Date]]&lt;$V$4,"","Live")</f>
        <v/>
      </c>
      <c r="W405" s="44" t="str">
        <f>TEXT(Table13232[[#This Row],[Date]],"DDD")</f>
        <v>Sat</v>
      </c>
      <c r="X405" s="44" t="str">
        <f>PROPER(TRIM(Table13232[[#This Row],[Horse]]))</f>
        <v>Aztec State</v>
      </c>
      <c r="Y405" s="164">
        <f>Table13232[[#This Row],[Time]]</f>
        <v>0.60763888888888884</v>
      </c>
      <c r="Z405" s="164" t="str">
        <f>LEFT(Table13232[[#This Row],[Track]],3)</f>
        <v>Fle</v>
      </c>
      <c r="AA405" s="164" t="str">
        <f>Table13232[[#This Row],[Algo]]&amp;" "&amp;Table13232[[#This Row],[Nat and Combo Bet]]</f>
        <v>E-C  150</v>
      </c>
      <c r="AB405" s="170">
        <f>Table13232[[#This Row],[AM Odds]]</f>
        <v>0</v>
      </c>
      <c r="AC405" s="165">
        <f>Table13232[[#This Row],[Race]]</f>
        <v>5</v>
      </c>
      <c r="AD405" s="165">
        <f>Table13232[[#This Row],[TAB]]</f>
        <v>1</v>
      </c>
      <c r="AE405" s="166" t="str">
        <f>Table13232[[#This Row],[Horse]]</f>
        <v>Aztec State</v>
      </c>
      <c r="AF405" s="169">
        <f>IF(Table13232[[#This Row],[Dual Listing]]&lt;&gt;1,"",Table13232[[#This Row],[Nat and Combo Bet]])</f>
        <v>150</v>
      </c>
    </row>
    <row r="406" spans="1:32" x14ac:dyDescent="0.25">
      <c r="A406" s="42">
        <v>45871</v>
      </c>
      <c r="B406" s="43">
        <v>0.60763888888888884</v>
      </c>
      <c r="C406" s="43" t="s">
        <v>10</v>
      </c>
      <c r="D406" s="46"/>
      <c r="E406" s="44">
        <v>5</v>
      </c>
      <c r="F406" s="44">
        <v>14</v>
      </c>
      <c r="G406" s="45" t="s">
        <v>195</v>
      </c>
      <c r="H406" s="45" t="s">
        <v>23</v>
      </c>
      <c r="I406" s="46"/>
      <c r="J406" s="206" t="s">
        <v>664</v>
      </c>
      <c r="K406" s="44" t="str">
        <f>VLOOKUP(Table13232[[#This Row],[Track]],$C$915:$E$968,2,FALSE)</f>
        <v>Vic</v>
      </c>
      <c r="L406" s="48">
        <v>100</v>
      </c>
      <c r="M406" s="44" t="str">
        <f>IF(Table13232[[#This Row],[Fin]]&lt;&gt;"1st","",Table13232[[#This Row],[Div]]*Table13232[[#This Row],[Lev Bet]])</f>
        <v/>
      </c>
      <c r="N406" s="44">
        <f>IF(Table13232[[#This Row],[Lev Ret]]="",Table13232[[#This Row],[Lev Bet]]*-1,M406-L406)</f>
        <v>-100</v>
      </c>
      <c r="O406" s="205">
        <v>100</v>
      </c>
      <c r="P406" s="205" t="str">
        <f>IF(Table13232[[#This Row],[Fin]]&lt;&gt;"1st","",Table13232[[#This Row],[Div]]*Table13232[[#This Row],[Nat and Combo Bet]])</f>
        <v/>
      </c>
      <c r="Q406" s="205">
        <f>IF(Table13232[[#This Row],[Lev Ret]]="",Table13232[[#This Row],[Nat and Combo Bet]]*-1,P406-O406)</f>
        <v>-100</v>
      </c>
      <c r="R406" s="44">
        <f t="shared" si="18"/>
        <v>1</v>
      </c>
      <c r="S406" s="44">
        <f>IF(AND(R405=2,R406=1),"",IF(R406=2,(O406+O407)/2,IF(Table13232[[#This Row],[Dual Listing]]=1,Table13232[[#This Row],[Nat and Combo Bet]],11)))</f>
        <v>100</v>
      </c>
      <c r="T406" s="44" t="str">
        <f t="shared" si="19"/>
        <v/>
      </c>
      <c r="U406" s="44">
        <f t="shared" si="20"/>
        <v>-100</v>
      </c>
      <c r="V406" s="44" t="str">
        <f>IF(Table13232[[#This Row],[Date]]&lt;$V$4,"","Live")</f>
        <v/>
      </c>
      <c r="W406" s="44" t="str">
        <f>TEXT(Table13232[[#This Row],[Date]],"DDD")</f>
        <v>Sat</v>
      </c>
      <c r="X406" s="44" t="str">
        <f>PROPER(TRIM(Table13232[[#This Row],[Horse]]))</f>
        <v>Federer</v>
      </c>
      <c r="Y406" s="164">
        <f>Table13232[[#This Row],[Time]]</f>
        <v>0.60763888888888884</v>
      </c>
      <c r="Z406" s="164" t="str">
        <f>LEFT(Table13232[[#This Row],[Track]],3)</f>
        <v>Fle</v>
      </c>
      <c r="AA406" s="164" t="str">
        <f>Table13232[[#This Row],[Algo]]&amp;" "&amp;Table13232[[#This Row],[Nat and Combo Bet]]</f>
        <v>Nat 100</v>
      </c>
      <c r="AB406" s="170">
        <f>Table13232[[#This Row],[AM Odds]]</f>
        <v>0</v>
      </c>
      <c r="AC406" s="165">
        <f>Table13232[[#This Row],[Race]]</f>
        <v>5</v>
      </c>
      <c r="AD406" s="165">
        <f>Table13232[[#This Row],[TAB]]</f>
        <v>14</v>
      </c>
      <c r="AE406" s="166" t="str">
        <f>Table13232[[#This Row],[Horse]]</f>
        <v>Federer</v>
      </c>
      <c r="AF406" s="169">
        <f>IF(Table13232[[#This Row],[Dual Listing]]&lt;&gt;1,"",Table13232[[#This Row],[Nat and Combo Bet]])</f>
        <v>100</v>
      </c>
    </row>
    <row r="407" spans="1:32" x14ac:dyDescent="0.25">
      <c r="A407" s="106">
        <v>45871</v>
      </c>
      <c r="B407" s="43">
        <v>0.63194444444444442</v>
      </c>
      <c r="C407" s="107" t="s">
        <v>10</v>
      </c>
      <c r="D407" s="46"/>
      <c r="E407" s="108">
        <v>6</v>
      </c>
      <c r="F407" s="108">
        <v>8</v>
      </c>
      <c r="G407" s="109" t="s">
        <v>78</v>
      </c>
      <c r="H407" s="109" t="s">
        <v>21</v>
      </c>
      <c r="I407" s="110">
        <v>2.6</v>
      </c>
      <c r="J407" s="206" t="s">
        <v>665</v>
      </c>
      <c r="K407" s="44" t="str">
        <f>VLOOKUP(Table13232[[#This Row],[Track]],$C$915:$E$968,2,FALSE)</f>
        <v>Vic</v>
      </c>
      <c r="L407" s="52">
        <v>100</v>
      </c>
      <c r="M407" s="51">
        <f>IF(Table13232[[#This Row],[Fin]]&lt;&gt;"1st","",Table13232[[#This Row],[Div]]*Table13232[[#This Row],[Lev Bet]])</f>
        <v>260</v>
      </c>
      <c r="N407" s="51">
        <f>IF(Table13232[[#This Row],[Lev Ret]]="",Table13232[[#This Row],[Lev Bet]]*-1,M407-L407)</f>
        <v>160</v>
      </c>
      <c r="O407" s="205">
        <v>200</v>
      </c>
      <c r="P407" s="205">
        <f>IF(Table13232[[#This Row],[Fin]]&lt;&gt;"1st","",Table13232[[#This Row],[Div]]*Table13232[[#This Row],[Nat and Combo Bet]])</f>
        <v>520</v>
      </c>
      <c r="Q407" s="205">
        <f>IF(Table13232[[#This Row],[Lev Ret]]="",Table13232[[#This Row],[Nat and Combo Bet]]*-1,P407-O407)</f>
        <v>320</v>
      </c>
      <c r="R407" s="44">
        <f t="shared" si="18"/>
        <v>2</v>
      </c>
      <c r="S407" s="44">
        <f>IF(AND(R406=2,R407=1),"",IF(R407=2,(O407+O408)/2,IF(Table13232[[#This Row],[Dual Listing]]=1,Table13232[[#This Row],[Nat and Combo Bet]],11)))</f>
        <v>200</v>
      </c>
      <c r="T407" s="44">
        <f t="shared" si="19"/>
        <v>520</v>
      </c>
      <c r="U407" s="44">
        <f t="shared" si="20"/>
        <v>320</v>
      </c>
      <c r="V407" s="44" t="str">
        <f>IF(Table13232[[#This Row],[Date]]&lt;$V$4,"","Live")</f>
        <v/>
      </c>
      <c r="W407" s="44" t="str">
        <f>TEXT(Table13232[[#This Row],[Date]],"DDD")</f>
        <v>Sat</v>
      </c>
      <c r="X407" s="44" t="str">
        <f>PROPER(TRIM(Table13232[[#This Row],[Horse]]))</f>
        <v>Zou Sensation</v>
      </c>
      <c r="Y407" s="167">
        <f>Table13232[[#This Row],[Time]]</f>
        <v>0.63194444444444442</v>
      </c>
      <c r="Z407" s="164" t="str">
        <f>LEFT(Table13232[[#This Row],[Track]],3)</f>
        <v>Fle</v>
      </c>
      <c r="AA407" s="164" t="str">
        <f>Table13232[[#This Row],[Algo]]&amp;" "&amp;Table13232[[#This Row],[Nat and Combo Bet]]</f>
        <v>E-C  200</v>
      </c>
      <c r="AB407" s="170">
        <f>Table13232[[#This Row],[AM Odds]]</f>
        <v>0</v>
      </c>
      <c r="AC407" s="165">
        <f>Table13232[[#This Row],[Race]]</f>
        <v>6</v>
      </c>
      <c r="AD407" s="165">
        <f>Table13232[[#This Row],[TAB]]</f>
        <v>8</v>
      </c>
      <c r="AE407" s="166" t="str">
        <f>Table13232[[#This Row],[Horse]]</f>
        <v>Zou Sensation</v>
      </c>
      <c r="AF407" s="169" t="str">
        <f>IF(Table13232[[#This Row],[Dual Listing]]&lt;&gt;1,"",Table13232[[#This Row],[Nat and Combo Bet]])</f>
        <v/>
      </c>
    </row>
    <row r="408" spans="1:32" x14ac:dyDescent="0.25">
      <c r="A408" s="106">
        <v>45871</v>
      </c>
      <c r="B408" s="43">
        <v>0.63194444444444442</v>
      </c>
      <c r="C408" s="107" t="s">
        <v>10</v>
      </c>
      <c r="D408" s="46"/>
      <c r="E408" s="108">
        <v>6</v>
      </c>
      <c r="F408" s="108">
        <v>8</v>
      </c>
      <c r="G408" s="109" t="s">
        <v>78</v>
      </c>
      <c r="H408" s="109" t="s">
        <v>21</v>
      </c>
      <c r="I408" s="110">
        <v>2.6</v>
      </c>
      <c r="J408" s="206" t="s">
        <v>664</v>
      </c>
      <c r="K408" s="44" t="str">
        <f>VLOOKUP(Table13232[[#This Row],[Track]],$C$915:$E$968,2,FALSE)</f>
        <v>Vic</v>
      </c>
      <c r="L408" s="52">
        <v>100</v>
      </c>
      <c r="M408" s="51">
        <f>IF(Table13232[[#This Row],[Fin]]&lt;&gt;"1st","",Table13232[[#This Row],[Div]]*Table13232[[#This Row],[Lev Bet]])</f>
        <v>260</v>
      </c>
      <c r="N408" s="51">
        <f>IF(Table13232[[#This Row],[Lev Ret]]="",Table13232[[#This Row],[Lev Bet]]*-1,M408-L408)</f>
        <v>160</v>
      </c>
      <c r="O408" s="205">
        <v>200</v>
      </c>
      <c r="P408" s="205">
        <f>IF(Table13232[[#This Row],[Fin]]&lt;&gt;"1st","",Table13232[[#This Row],[Div]]*Table13232[[#This Row],[Nat and Combo Bet]])</f>
        <v>520</v>
      </c>
      <c r="Q408" s="205">
        <f>IF(Table13232[[#This Row],[Lev Ret]]="",Table13232[[#This Row],[Nat and Combo Bet]]*-1,P408-O408)</f>
        <v>320</v>
      </c>
      <c r="R408" s="44">
        <f t="shared" si="18"/>
        <v>1</v>
      </c>
      <c r="S408" s="44" t="str">
        <f>IF(AND(R407=2,R408=1),"",IF(R408=2,(O408+O409)/2,IF(Table13232[[#This Row],[Dual Listing]]=1,Table13232[[#This Row],[Nat and Combo Bet]],11)))</f>
        <v/>
      </c>
      <c r="T408" s="44" t="str">
        <f t="shared" si="19"/>
        <v/>
      </c>
      <c r="U408" s="44" t="str">
        <f t="shared" si="20"/>
        <v/>
      </c>
      <c r="V408" s="44" t="str">
        <f>IF(Table13232[[#This Row],[Date]]&lt;$V$4,"","Live")</f>
        <v/>
      </c>
      <c r="W408" s="44" t="str">
        <f>TEXT(Table13232[[#This Row],[Date]],"DDD")</f>
        <v>Sat</v>
      </c>
      <c r="X408" s="44" t="str">
        <f>PROPER(TRIM(Table13232[[#This Row],[Horse]]))</f>
        <v>Zou Sensation</v>
      </c>
      <c r="Y408" s="167">
        <f>Table13232[[#This Row],[Time]]</f>
        <v>0.63194444444444442</v>
      </c>
      <c r="Z408" s="164" t="str">
        <f>LEFT(Table13232[[#This Row],[Track]],3)</f>
        <v>Fle</v>
      </c>
      <c r="AA408" s="164" t="str">
        <f>Table13232[[#This Row],[Algo]]&amp;" "&amp;Table13232[[#This Row],[Nat and Combo Bet]]</f>
        <v>Nat 200</v>
      </c>
      <c r="AB408" s="170">
        <f>Table13232[[#This Row],[AM Odds]]</f>
        <v>0</v>
      </c>
      <c r="AC408" s="165">
        <f>Table13232[[#This Row],[Race]]</f>
        <v>6</v>
      </c>
      <c r="AD408" s="165">
        <f>Table13232[[#This Row],[TAB]]</f>
        <v>8</v>
      </c>
      <c r="AE408" s="166" t="str">
        <f>Table13232[[#This Row],[Horse]]</f>
        <v>Zou Sensation</v>
      </c>
      <c r="AF408" s="169">
        <f>IF(Table13232[[#This Row],[Dual Listing]]&lt;&gt;1,"",Table13232[[#This Row],[Nat and Combo Bet]])</f>
        <v>200</v>
      </c>
    </row>
    <row r="409" spans="1:32" x14ac:dyDescent="0.25">
      <c r="A409" s="42">
        <v>45871</v>
      </c>
      <c r="B409" s="43">
        <v>0.64930555555555558</v>
      </c>
      <c r="C409" s="43" t="s">
        <v>11</v>
      </c>
      <c r="D409" s="46"/>
      <c r="E409" s="44">
        <v>8</v>
      </c>
      <c r="F409" s="44">
        <v>12</v>
      </c>
      <c r="G409" s="45" t="s">
        <v>445</v>
      </c>
      <c r="H409" s="45"/>
      <c r="I409" s="46"/>
      <c r="J409" s="206" t="s">
        <v>665</v>
      </c>
      <c r="K409" s="44" t="str">
        <f>VLOOKUP(Table13232[[#This Row],[Track]],$C$915:$E$968,2,FALSE)</f>
        <v>NSW</v>
      </c>
      <c r="L409" s="48">
        <v>100</v>
      </c>
      <c r="M409" s="44" t="str">
        <f>IF(Table13232[[#This Row],[Fin]]&lt;&gt;"1st","",Table13232[[#This Row],[Div]]*Table13232[[#This Row],[Lev Bet]])</f>
        <v/>
      </c>
      <c r="N409" s="44">
        <f>IF(Table13232[[#This Row],[Lev Ret]]="",Table13232[[#This Row],[Lev Bet]]*-1,M409-L409)</f>
        <v>-100</v>
      </c>
      <c r="O409" s="205">
        <v>150</v>
      </c>
      <c r="P409" s="205" t="str">
        <f>IF(Table13232[[#This Row],[Fin]]&lt;&gt;"1st","",Table13232[[#This Row],[Div]]*Table13232[[#This Row],[Nat and Combo Bet]])</f>
        <v/>
      </c>
      <c r="Q409" s="205">
        <f>IF(Table13232[[#This Row],[Lev Ret]]="",Table13232[[#This Row],[Nat and Combo Bet]]*-1,P409-O409)</f>
        <v>-150</v>
      </c>
      <c r="R409" s="44">
        <f t="shared" si="18"/>
        <v>1</v>
      </c>
      <c r="S409" s="44">
        <f>IF(AND(R408=2,R409=1),"",IF(R409=2,(O409+O410)/2,IF(Table13232[[#This Row],[Dual Listing]]=1,Table13232[[#This Row],[Nat and Combo Bet]],11)))</f>
        <v>150</v>
      </c>
      <c r="T409" s="44" t="str">
        <f t="shared" si="19"/>
        <v/>
      </c>
      <c r="U409" s="44">
        <f t="shared" si="20"/>
        <v>-150</v>
      </c>
      <c r="V409" s="44" t="str">
        <f>IF(Table13232[[#This Row],[Date]]&lt;$V$4,"","Live")</f>
        <v/>
      </c>
      <c r="W409" s="44" t="str">
        <f>TEXT(Table13232[[#This Row],[Date]],"DDD")</f>
        <v>Sat</v>
      </c>
      <c r="X409" s="44" t="str">
        <f>PROPER(TRIM(Table13232[[#This Row],[Horse]]))</f>
        <v>Just In Time</v>
      </c>
      <c r="Y409" s="164">
        <f>Table13232[[#This Row],[Time]]</f>
        <v>0.64930555555555558</v>
      </c>
      <c r="Z409" s="164" t="str">
        <f>LEFT(Table13232[[#This Row],[Track]],3)</f>
        <v>Ros</v>
      </c>
      <c r="AA409" s="164" t="str">
        <f>Table13232[[#This Row],[Algo]]&amp;" "&amp;Table13232[[#This Row],[Nat and Combo Bet]]</f>
        <v>E-C  150</v>
      </c>
      <c r="AB409" s="170">
        <f>Table13232[[#This Row],[AM Odds]]</f>
        <v>0</v>
      </c>
      <c r="AC409" s="165">
        <f>Table13232[[#This Row],[Race]]</f>
        <v>8</v>
      </c>
      <c r="AD409" s="165">
        <f>Table13232[[#This Row],[TAB]]</f>
        <v>12</v>
      </c>
      <c r="AE409" s="166" t="str">
        <f>Table13232[[#This Row],[Horse]]</f>
        <v>Just In Time</v>
      </c>
      <c r="AF409" s="169">
        <f>IF(Table13232[[#This Row],[Dual Listing]]&lt;&gt;1,"",Table13232[[#This Row],[Nat and Combo Bet]])</f>
        <v>150</v>
      </c>
    </row>
    <row r="410" spans="1:32" x14ac:dyDescent="0.25">
      <c r="A410" s="42">
        <v>45871</v>
      </c>
      <c r="B410" s="43">
        <v>0.65486111111111112</v>
      </c>
      <c r="C410" s="43" t="s">
        <v>12</v>
      </c>
      <c r="D410" s="46"/>
      <c r="E410" s="44">
        <v>7</v>
      </c>
      <c r="F410" s="44">
        <v>7</v>
      </c>
      <c r="G410" s="45" t="s">
        <v>209</v>
      </c>
      <c r="H410" s="45"/>
      <c r="I410" s="46"/>
      <c r="J410" s="206" t="s">
        <v>664</v>
      </c>
      <c r="K410" s="44" t="str">
        <f>VLOOKUP(Table13232[[#This Row],[Track]],$C$915:$E$968,2,FALSE)</f>
        <v>Qld</v>
      </c>
      <c r="L410" s="48">
        <v>100</v>
      </c>
      <c r="M410" s="44" t="str">
        <f>IF(Table13232[[#This Row],[Fin]]&lt;&gt;"1st","",Table13232[[#This Row],[Div]]*Table13232[[#This Row],[Lev Bet]])</f>
        <v/>
      </c>
      <c r="N410" s="44">
        <f>IF(Table13232[[#This Row],[Lev Ret]]="",Table13232[[#This Row],[Lev Bet]]*-1,M410-L410)</f>
        <v>-100</v>
      </c>
      <c r="O410" s="205">
        <v>100</v>
      </c>
      <c r="P410" s="205" t="str">
        <f>IF(Table13232[[#This Row],[Fin]]&lt;&gt;"1st","",Table13232[[#This Row],[Div]]*Table13232[[#This Row],[Nat and Combo Bet]])</f>
        <v/>
      </c>
      <c r="Q410" s="205">
        <f>IF(Table13232[[#This Row],[Lev Ret]]="",Table13232[[#This Row],[Nat and Combo Bet]]*-1,P410-O410)</f>
        <v>-100</v>
      </c>
      <c r="R410" s="44">
        <f t="shared" si="18"/>
        <v>1</v>
      </c>
      <c r="S410" s="44">
        <f>IF(AND(R409=2,R410=1),"",IF(R410=2,(O410+O411)/2,IF(Table13232[[#This Row],[Dual Listing]]=1,Table13232[[#This Row],[Nat and Combo Bet]],11)))</f>
        <v>100</v>
      </c>
      <c r="T410" s="44" t="str">
        <f t="shared" si="19"/>
        <v/>
      </c>
      <c r="U410" s="44">
        <f t="shared" si="20"/>
        <v>-100</v>
      </c>
      <c r="V410" s="44" t="str">
        <f>IF(Table13232[[#This Row],[Date]]&lt;$V$4,"","Live")</f>
        <v/>
      </c>
      <c r="W410" s="44" t="str">
        <f>TEXT(Table13232[[#This Row],[Date]],"DDD")</f>
        <v>Sat</v>
      </c>
      <c r="X410" s="44" t="str">
        <f>PROPER(TRIM(Table13232[[#This Row],[Horse]]))</f>
        <v>Cho Oyu</v>
      </c>
      <c r="Y410" s="164">
        <f>Table13232[[#This Row],[Time]]</f>
        <v>0.65486111111111112</v>
      </c>
      <c r="Z410" s="164" t="str">
        <f>LEFT(Table13232[[#This Row],[Track]],3)</f>
        <v>Eag</v>
      </c>
      <c r="AA410" s="164" t="str">
        <f>Table13232[[#This Row],[Algo]]&amp;" "&amp;Table13232[[#This Row],[Nat and Combo Bet]]</f>
        <v>Nat 100</v>
      </c>
      <c r="AB410" s="170">
        <f>Table13232[[#This Row],[AM Odds]]</f>
        <v>0</v>
      </c>
      <c r="AC410" s="165">
        <f>Table13232[[#This Row],[Race]]</f>
        <v>7</v>
      </c>
      <c r="AD410" s="165">
        <f>Table13232[[#This Row],[TAB]]</f>
        <v>7</v>
      </c>
      <c r="AE410" s="166" t="str">
        <f>Table13232[[#This Row],[Horse]]</f>
        <v>Cho Oyu</v>
      </c>
      <c r="AF410" s="169">
        <f>IF(Table13232[[#This Row],[Dual Listing]]&lt;&gt;1,"",Table13232[[#This Row],[Nat and Combo Bet]])</f>
        <v>100</v>
      </c>
    </row>
    <row r="411" spans="1:32" x14ac:dyDescent="0.25">
      <c r="A411" s="42">
        <v>45871</v>
      </c>
      <c r="B411" s="43">
        <v>0.65972222222222221</v>
      </c>
      <c r="C411" s="43" t="s">
        <v>10</v>
      </c>
      <c r="D411" s="46"/>
      <c r="E411" s="44">
        <v>7</v>
      </c>
      <c r="F411" s="44">
        <v>11</v>
      </c>
      <c r="G411" s="45" t="s">
        <v>180</v>
      </c>
      <c r="H411" s="45"/>
      <c r="I411" s="46"/>
      <c r="J411" s="206" t="s">
        <v>665</v>
      </c>
      <c r="K411" s="44" t="str">
        <f>VLOOKUP(Table13232[[#This Row],[Track]],$C$915:$E$968,2,FALSE)</f>
        <v>Vic</v>
      </c>
      <c r="L411" s="48">
        <v>100</v>
      </c>
      <c r="M411" s="44" t="str">
        <f>IF(Table13232[[#This Row],[Fin]]&lt;&gt;"1st","",Table13232[[#This Row],[Div]]*Table13232[[#This Row],[Lev Bet]])</f>
        <v/>
      </c>
      <c r="N411" s="44">
        <f>IF(Table13232[[#This Row],[Lev Ret]]="",Table13232[[#This Row],[Lev Bet]]*-1,M411-L411)</f>
        <v>-100</v>
      </c>
      <c r="O411" s="205">
        <v>100</v>
      </c>
      <c r="P411" s="205" t="str">
        <f>IF(Table13232[[#This Row],[Fin]]&lt;&gt;"1st","",Table13232[[#This Row],[Div]]*Table13232[[#This Row],[Nat and Combo Bet]])</f>
        <v/>
      </c>
      <c r="Q411" s="205">
        <f>IF(Table13232[[#This Row],[Lev Ret]]="",Table13232[[#This Row],[Nat and Combo Bet]]*-1,P411-O411)</f>
        <v>-100</v>
      </c>
      <c r="R411" s="44">
        <f t="shared" si="18"/>
        <v>1</v>
      </c>
      <c r="S411" s="44">
        <f>IF(AND(R410=2,R411=1),"",IF(R411=2,(O411+O412)/2,IF(Table13232[[#This Row],[Dual Listing]]=1,Table13232[[#This Row],[Nat and Combo Bet]],11)))</f>
        <v>100</v>
      </c>
      <c r="T411" s="44" t="str">
        <f t="shared" si="19"/>
        <v/>
      </c>
      <c r="U411" s="44">
        <f t="shared" si="20"/>
        <v>-100</v>
      </c>
      <c r="V411" s="44" t="str">
        <f>IF(Table13232[[#This Row],[Date]]&lt;$V$4,"","Live")</f>
        <v/>
      </c>
      <c r="W411" s="44" t="str">
        <f>TEXT(Table13232[[#This Row],[Date]],"DDD")</f>
        <v>Sat</v>
      </c>
      <c r="X411" s="44" t="str">
        <f>PROPER(TRIM(Table13232[[#This Row],[Horse]]))</f>
        <v>Splash Back</v>
      </c>
      <c r="Y411" s="164">
        <f>Table13232[[#This Row],[Time]]</f>
        <v>0.65972222222222221</v>
      </c>
      <c r="Z411" s="164" t="str">
        <f>LEFT(Table13232[[#This Row],[Track]],3)</f>
        <v>Fle</v>
      </c>
      <c r="AA411" s="164" t="str">
        <f>Table13232[[#This Row],[Algo]]&amp;" "&amp;Table13232[[#This Row],[Nat and Combo Bet]]</f>
        <v>E-C  100</v>
      </c>
      <c r="AB411" s="170">
        <f>Table13232[[#This Row],[AM Odds]]</f>
        <v>0</v>
      </c>
      <c r="AC411" s="165">
        <f>Table13232[[#This Row],[Race]]</f>
        <v>7</v>
      </c>
      <c r="AD411" s="165">
        <f>Table13232[[#This Row],[TAB]]</f>
        <v>11</v>
      </c>
      <c r="AE411" s="166" t="str">
        <f>Table13232[[#This Row],[Horse]]</f>
        <v>Splash Back</v>
      </c>
      <c r="AF411" s="169">
        <f>IF(Table13232[[#This Row],[Dual Listing]]&lt;&gt;1,"",Table13232[[#This Row],[Nat and Combo Bet]])</f>
        <v>100</v>
      </c>
    </row>
    <row r="412" spans="1:32" x14ac:dyDescent="0.25">
      <c r="A412" s="42">
        <v>45871</v>
      </c>
      <c r="B412" s="43">
        <v>0.6791666666666667</v>
      </c>
      <c r="C412" s="43" t="s">
        <v>12</v>
      </c>
      <c r="D412" s="46"/>
      <c r="E412" s="44">
        <v>8</v>
      </c>
      <c r="F412" s="44">
        <v>2</v>
      </c>
      <c r="G412" s="45" t="s">
        <v>47</v>
      </c>
      <c r="H412" s="45"/>
      <c r="I412" s="46"/>
      <c r="J412" s="206" t="s">
        <v>664</v>
      </c>
      <c r="K412" s="44" t="str">
        <f>VLOOKUP(Table13232[[#This Row],[Track]],$C$915:$E$968,2,FALSE)</f>
        <v>Qld</v>
      </c>
      <c r="L412" s="48">
        <v>100</v>
      </c>
      <c r="M412" s="44" t="str">
        <f>IF(Table13232[[#This Row],[Fin]]&lt;&gt;"1st","",Table13232[[#This Row],[Div]]*Table13232[[#This Row],[Lev Bet]])</f>
        <v/>
      </c>
      <c r="N412" s="44">
        <f>IF(Table13232[[#This Row],[Lev Ret]]="",Table13232[[#This Row],[Lev Bet]]*-1,M412-L412)</f>
        <v>-100</v>
      </c>
      <c r="O412" s="205">
        <v>100</v>
      </c>
      <c r="P412" s="205" t="str">
        <f>IF(Table13232[[#This Row],[Fin]]&lt;&gt;"1st","",Table13232[[#This Row],[Div]]*Table13232[[#This Row],[Nat and Combo Bet]])</f>
        <v/>
      </c>
      <c r="Q412" s="205">
        <f>IF(Table13232[[#This Row],[Lev Ret]]="",Table13232[[#This Row],[Nat and Combo Bet]]*-1,P412-O412)</f>
        <v>-100</v>
      </c>
      <c r="R412" s="44">
        <f t="shared" si="18"/>
        <v>1</v>
      </c>
      <c r="S412" s="44">
        <f>IF(AND(R411=2,R412=1),"",IF(R412=2,(O412+O413)/2,IF(Table13232[[#This Row],[Dual Listing]]=1,Table13232[[#This Row],[Nat and Combo Bet]],11)))</f>
        <v>100</v>
      </c>
      <c r="T412" s="44" t="str">
        <f t="shared" si="19"/>
        <v/>
      </c>
      <c r="U412" s="44">
        <f t="shared" si="20"/>
        <v>-100</v>
      </c>
      <c r="V412" s="44" t="str">
        <f>IF(Table13232[[#This Row],[Date]]&lt;$V$4,"","Live")</f>
        <v/>
      </c>
      <c r="W412" s="44" t="str">
        <f>TEXT(Table13232[[#This Row],[Date]],"DDD")</f>
        <v>Sat</v>
      </c>
      <c r="X412" s="44" t="str">
        <f>PROPER(TRIM(Table13232[[#This Row],[Horse]]))</f>
        <v>Metalart</v>
      </c>
      <c r="Y412" s="164">
        <f>Table13232[[#This Row],[Time]]</f>
        <v>0.6791666666666667</v>
      </c>
      <c r="Z412" s="164" t="str">
        <f>LEFT(Table13232[[#This Row],[Track]],3)</f>
        <v>Eag</v>
      </c>
      <c r="AA412" s="164" t="str">
        <f>Table13232[[#This Row],[Algo]]&amp;" "&amp;Table13232[[#This Row],[Nat and Combo Bet]]</f>
        <v>Nat 100</v>
      </c>
      <c r="AB412" s="170">
        <f>Table13232[[#This Row],[AM Odds]]</f>
        <v>0</v>
      </c>
      <c r="AC412" s="165">
        <f>Table13232[[#This Row],[Race]]</f>
        <v>8</v>
      </c>
      <c r="AD412" s="165">
        <f>Table13232[[#This Row],[TAB]]</f>
        <v>2</v>
      </c>
      <c r="AE412" s="166" t="str">
        <f>Table13232[[#This Row],[Horse]]</f>
        <v>Metalart</v>
      </c>
      <c r="AF412" s="169">
        <f>IF(Table13232[[#This Row],[Dual Listing]]&lt;&gt;1,"",Table13232[[#This Row],[Nat and Combo Bet]])</f>
        <v>100</v>
      </c>
    </row>
    <row r="413" spans="1:32" x14ac:dyDescent="0.25">
      <c r="A413" s="106">
        <v>45871</v>
      </c>
      <c r="B413" s="43">
        <v>0.68402777777777779</v>
      </c>
      <c r="C413" s="107" t="s">
        <v>10</v>
      </c>
      <c r="D413" s="46"/>
      <c r="E413" s="108">
        <v>8</v>
      </c>
      <c r="F413" s="108">
        <v>11</v>
      </c>
      <c r="G413" s="109" t="s">
        <v>210</v>
      </c>
      <c r="H413" s="109"/>
      <c r="I413" s="110"/>
      <c r="J413" s="206" t="s">
        <v>665</v>
      </c>
      <c r="K413" s="44" t="str">
        <f>VLOOKUP(Table13232[[#This Row],[Track]],$C$915:$E$968,2,FALSE)</f>
        <v>Vic</v>
      </c>
      <c r="L413" s="52">
        <v>100</v>
      </c>
      <c r="M413" s="51" t="str">
        <f>IF(Table13232[[#This Row],[Fin]]&lt;&gt;"1st","",Table13232[[#This Row],[Div]]*Table13232[[#This Row],[Lev Bet]])</f>
        <v/>
      </c>
      <c r="N413" s="51">
        <f>IF(Table13232[[#This Row],[Lev Ret]]="",Table13232[[#This Row],[Lev Bet]]*-1,M413-L413)</f>
        <v>-100</v>
      </c>
      <c r="O413" s="205">
        <v>100</v>
      </c>
      <c r="P413" s="205" t="str">
        <f>IF(Table13232[[#This Row],[Fin]]&lt;&gt;"1st","",Table13232[[#This Row],[Div]]*Table13232[[#This Row],[Nat and Combo Bet]])</f>
        <v/>
      </c>
      <c r="Q413" s="205">
        <f>IF(Table13232[[#This Row],[Lev Ret]]="",Table13232[[#This Row],[Nat and Combo Bet]]*-1,P413-O413)</f>
        <v>-100</v>
      </c>
      <c r="R413" s="44">
        <f t="shared" si="18"/>
        <v>2</v>
      </c>
      <c r="S413" s="44">
        <f>IF(AND(R412=2,R413=1),"",IF(R413=2,(O413+O414)/2,IF(Table13232[[#This Row],[Dual Listing]]=1,Table13232[[#This Row],[Nat and Combo Bet]],11)))</f>
        <v>100</v>
      </c>
      <c r="T413" s="44" t="str">
        <f t="shared" si="19"/>
        <v/>
      </c>
      <c r="U413" s="44">
        <f t="shared" si="20"/>
        <v>-100</v>
      </c>
      <c r="V413" s="44" t="str">
        <f>IF(Table13232[[#This Row],[Date]]&lt;$V$4,"","Live")</f>
        <v/>
      </c>
      <c r="W413" s="44" t="str">
        <f>TEXT(Table13232[[#This Row],[Date]],"DDD")</f>
        <v>Sat</v>
      </c>
      <c r="X413" s="44" t="str">
        <f>PROPER(TRIM(Table13232[[#This Row],[Horse]]))</f>
        <v>One Long Day</v>
      </c>
      <c r="Y413" s="167">
        <f>Table13232[[#This Row],[Time]]</f>
        <v>0.68402777777777779</v>
      </c>
      <c r="Z413" s="164" t="str">
        <f>LEFT(Table13232[[#This Row],[Track]],3)</f>
        <v>Fle</v>
      </c>
      <c r="AA413" s="164" t="str">
        <f>Table13232[[#This Row],[Algo]]&amp;" "&amp;Table13232[[#This Row],[Nat and Combo Bet]]</f>
        <v>E-C  100</v>
      </c>
      <c r="AB413" s="170">
        <f>Table13232[[#This Row],[AM Odds]]</f>
        <v>0</v>
      </c>
      <c r="AC413" s="165">
        <f>Table13232[[#This Row],[Race]]</f>
        <v>8</v>
      </c>
      <c r="AD413" s="165">
        <f>Table13232[[#This Row],[TAB]]</f>
        <v>11</v>
      </c>
      <c r="AE413" s="166" t="str">
        <f>Table13232[[#This Row],[Horse]]</f>
        <v>One Long Day</v>
      </c>
      <c r="AF413" s="169" t="str">
        <f>IF(Table13232[[#This Row],[Dual Listing]]&lt;&gt;1,"",Table13232[[#This Row],[Nat and Combo Bet]])</f>
        <v/>
      </c>
    </row>
    <row r="414" spans="1:32" x14ac:dyDescent="0.25">
      <c r="A414" s="106">
        <v>45871</v>
      </c>
      <c r="B414" s="43">
        <v>0.68402777777777779</v>
      </c>
      <c r="C414" s="107" t="s">
        <v>10</v>
      </c>
      <c r="D414" s="46"/>
      <c r="E414" s="108">
        <v>8</v>
      </c>
      <c r="F414" s="108">
        <v>11</v>
      </c>
      <c r="G414" s="109" t="s">
        <v>210</v>
      </c>
      <c r="H414" s="109"/>
      <c r="I414" s="110"/>
      <c r="J414" s="206" t="s">
        <v>664</v>
      </c>
      <c r="K414" s="44" t="str">
        <f>VLOOKUP(Table13232[[#This Row],[Track]],$C$915:$E$968,2,FALSE)</f>
        <v>Vic</v>
      </c>
      <c r="L414" s="52">
        <v>100</v>
      </c>
      <c r="M414" s="51" t="str">
        <f>IF(Table13232[[#This Row],[Fin]]&lt;&gt;"1st","",Table13232[[#This Row],[Div]]*Table13232[[#This Row],[Lev Bet]])</f>
        <v/>
      </c>
      <c r="N414" s="51">
        <f>IF(Table13232[[#This Row],[Lev Ret]]="",Table13232[[#This Row],[Lev Bet]]*-1,M414-L414)</f>
        <v>-100</v>
      </c>
      <c r="O414" s="205">
        <v>100</v>
      </c>
      <c r="P414" s="205" t="str">
        <f>IF(Table13232[[#This Row],[Fin]]&lt;&gt;"1st","",Table13232[[#This Row],[Div]]*Table13232[[#This Row],[Nat and Combo Bet]])</f>
        <v/>
      </c>
      <c r="Q414" s="205">
        <f>IF(Table13232[[#This Row],[Lev Ret]]="",Table13232[[#This Row],[Nat and Combo Bet]]*-1,P414-O414)</f>
        <v>-100</v>
      </c>
      <c r="R414" s="44">
        <f t="shared" si="18"/>
        <v>1</v>
      </c>
      <c r="S414" s="44" t="str">
        <f>IF(AND(R413=2,R414=1),"",IF(R414=2,(O414+O415)/2,IF(Table13232[[#This Row],[Dual Listing]]=1,Table13232[[#This Row],[Nat and Combo Bet]],11)))</f>
        <v/>
      </c>
      <c r="T414" s="44" t="str">
        <f t="shared" si="19"/>
        <v/>
      </c>
      <c r="U414" s="44" t="str">
        <f t="shared" si="20"/>
        <v/>
      </c>
      <c r="V414" s="44" t="str">
        <f>IF(Table13232[[#This Row],[Date]]&lt;$V$4,"","Live")</f>
        <v/>
      </c>
      <c r="W414" s="44" t="str">
        <f>TEXT(Table13232[[#This Row],[Date]],"DDD")</f>
        <v>Sat</v>
      </c>
      <c r="X414" s="44" t="str">
        <f>PROPER(TRIM(Table13232[[#This Row],[Horse]]))</f>
        <v>One Long Day</v>
      </c>
      <c r="Y414" s="167">
        <f>Table13232[[#This Row],[Time]]</f>
        <v>0.68402777777777779</v>
      </c>
      <c r="Z414" s="164" t="str">
        <f>LEFT(Table13232[[#This Row],[Track]],3)</f>
        <v>Fle</v>
      </c>
      <c r="AA414" s="164" t="str">
        <f>Table13232[[#This Row],[Algo]]&amp;" "&amp;Table13232[[#This Row],[Nat and Combo Bet]]</f>
        <v>Nat 100</v>
      </c>
      <c r="AB414" s="170">
        <f>Table13232[[#This Row],[AM Odds]]</f>
        <v>0</v>
      </c>
      <c r="AC414" s="165">
        <f>Table13232[[#This Row],[Race]]</f>
        <v>8</v>
      </c>
      <c r="AD414" s="165">
        <f>Table13232[[#This Row],[TAB]]</f>
        <v>11</v>
      </c>
      <c r="AE414" s="166" t="str">
        <f>Table13232[[#This Row],[Horse]]</f>
        <v>One Long Day</v>
      </c>
      <c r="AF414" s="169">
        <f>IF(Table13232[[#This Row],[Dual Listing]]&lt;&gt;1,"",Table13232[[#This Row],[Nat and Combo Bet]])</f>
        <v>100</v>
      </c>
    </row>
    <row r="415" spans="1:32" x14ac:dyDescent="0.25">
      <c r="A415" s="42">
        <v>45871</v>
      </c>
      <c r="B415" s="43">
        <v>0.69791666666666663</v>
      </c>
      <c r="C415" s="43" t="s">
        <v>11</v>
      </c>
      <c r="D415" s="46"/>
      <c r="E415" s="44">
        <v>10</v>
      </c>
      <c r="F415" s="44">
        <v>4</v>
      </c>
      <c r="G415" s="45" t="s">
        <v>446</v>
      </c>
      <c r="H415" s="45"/>
      <c r="I415" s="46"/>
      <c r="J415" s="206" t="s">
        <v>665</v>
      </c>
      <c r="K415" s="44" t="str">
        <f>VLOOKUP(Table13232[[#This Row],[Track]],$C$915:$E$968,2,FALSE)</f>
        <v>NSW</v>
      </c>
      <c r="L415" s="48">
        <v>100</v>
      </c>
      <c r="M415" s="44" t="str">
        <f>IF(Table13232[[#This Row],[Fin]]&lt;&gt;"1st","",Table13232[[#This Row],[Div]]*Table13232[[#This Row],[Lev Bet]])</f>
        <v/>
      </c>
      <c r="N415" s="44">
        <f>IF(Table13232[[#This Row],[Lev Ret]]="",Table13232[[#This Row],[Lev Bet]]*-1,M415-L415)</f>
        <v>-100</v>
      </c>
      <c r="O415" s="205">
        <v>100</v>
      </c>
      <c r="P415" s="205" t="str">
        <f>IF(Table13232[[#This Row],[Fin]]&lt;&gt;"1st","",Table13232[[#This Row],[Div]]*Table13232[[#This Row],[Nat and Combo Bet]])</f>
        <v/>
      </c>
      <c r="Q415" s="205">
        <f>IF(Table13232[[#This Row],[Lev Ret]]="",Table13232[[#This Row],[Nat and Combo Bet]]*-1,P415-O415)</f>
        <v>-100</v>
      </c>
      <c r="R415" s="44">
        <f t="shared" si="18"/>
        <v>1</v>
      </c>
      <c r="S415" s="44">
        <f>IF(AND(R414=2,R415=1),"",IF(R415=2,(O415+O416)/2,IF(Table13232[[#This Row],[Dual Listing]]=1,Table13232[[#This Row],[Nat and Combo Bet]],11)))</f>
        <v>100</v>
      </c>
      <c r="T415" s="44" t="str">
        <f t="shared" si="19"/>
        <v/>
      </c>
      <c r="U415" s="44">
        <f t="shared" si="20"/>
        <v>-100</v>
      </c>
      <c r="V415" s="44" t="str">
        <f>IF(Table13232[[#This Row],[Date]]&lt;$V$4,"","Live")</f>
        <v/>
      </c>
      <c r="W415" s="44" t="str">
        <f>TEXT(Table13232[[#This Row],[Date]],"DDD")</f>
        <v>Sat</v>
      </c>
      <c r="X415" s="44" t="str">
        <f>PROPER(TRIM(Table13232[[#This Row],[Horse]]))</f>
        <v>Balkans</v>
      </c>
      <c r="Y415" s="164">
        <f>Table13232[[#This Row],[Time]]</f>
        <v>0.69791666666666663</v>
      </c>
      <c r="Z415" s="164" t="str">
        <f>LEFT(Table13232[[#This Row],[Track]],3)</f>
        <v>Ros</v>
      </c>
      <c r="AA415" s="164" t="str">
        <f>Table13232[[#This Row],[Algo]]&amp;" "&amp;Table13232[[#This Row],[Nat and Combo Bet]]</f>
        <v>E-C  100</v>
      </c>
      <c r="AB415" s="170">
        <f>Table13232[[#This Row],[AM Odds]]</f>
        <v>0</v>
      </c>
      <c r="AC415" s="165">
        <f>Table13232[[#This Row],[Race]]</f>
        <v>10</v>
      </c>
      <c r="AD415" s="165">
        <f>Table13232[[#This Row],[TAB]]</f>
        <v>4</v>
      </c>
      <c r="AE415" s="166" t="str">
        <f>Table13232[[#This Row],[Horse]]</f>
        <v>Balkans</v>
      </c>
      <c r="AF415" s="169">
        <f>IF(Table13232[[#This Row],[Dual Listing]]&lt;&gt;1,"",Table13232[[#This Row],[Nat and Combo Bet]])</f>
        <v>100</v>
      </c>
    </row>
    <row r="416" spans="1:32" x14ac:dyDescent="0.25">
      <c r="A416" s="42">
        <v>45871</v>
      </c>
      <c r="B416" s="43">
        <v>0.70138888888888884</v>
      </c>
      <c r="C416" s="43" t="s">
        <v>12</v>
      </c>
      <c r="D416" s="46"/>
      <c r="E416" s="44">
        <v>9</v>
      </c>
      <c r="F416" s="44">
        <v>16</v>
      </c>
      <c r="G416" s="45" t="s">
        <v>211</v>
      </c>
      <c r="H416" s="45" t="s">
        <v>22</v>
      </c>
      <c r="I416" s="46"/>
      <c r="J416" s="206" t="s">
        <v>664</v>
      </c>
      <c r="K416" s="44" t="str">
        <f>VLOOKUP(Table13232[[#This Row],[Track]],$C$915:$E$968,2,FALSE)</f>
        <v>Qld</v>
      </c>
      <c r="L416" s="48">
        <v>100</v>
      </c>
      <c r="M416" s="44" t="str">
        <f>IF(Table13232[[#This Row],[Fin]]&lt;&gt;"1st","",Table13232[[#This Row],[Div]]*Table13232[[#This Row],[Lev Bet]])</f>
        <v/>
      </c>
      <c r="N416" s="44">
        <f>IF(Table13232[[#This Row],[Lev Ret]]="",Table13232[[#This Row],[Lev Bet]]*-1,M416-L416)</f>
        <v>-100</v>
      </c>
      <c r="O416" s="205">
        <v>100</v>
      </c>
      <c r="P416" s="205" t="str">
        <f>IF(Table13232[[#This Row],[Fin]]&lt;&gt;"1st","",Table13232[[#This Row],[Div]]*Table13232[[#This Row],[Nat and Combo Bet]])</f>
        <v/>
      </c>
      <c r="Q416" s="205">
        <f>IF(Table13232[[#This Row],[Lev Ret]]="",Table13232[[#This Row],[Nat and Combo Bet]]*-1,P416-O416)</f>
        <v>-100</v>
      </c>
      <c r="R416" s="44">
        <f t="shared" si="18"/>
        <v>1</v>
      </c>
      <c r="S416" s="44">
        <f>IF(AND(R415=2,R416=1),"",IF(R416=2,(O416+O417)/2,IF(Table13232[[#This Row],[Dual Listing]]=1,Table13232[[#This Row],[Nat and Combo Bet]],11)))</f>
        <v>100</v>
      </c>
      <c r="T416" s="44" t="str">
        <f t="shared" si="19"/>
        <v/>
      </c>
      <c r="U416" s="44">
        <f t="shared" si="20"/>
        <v>-100</v>
      </c>
      <c r="V416" s="44" t="str">
        <f>IF(Table13232[[#This Row],[Date]]&lt;$V$4,"","Live")</f>
        <v/>
      </c>
      <c r="W416" s="44" t="str">
        <f>TEXT(Table13232[[#This Row],[Date]],"DDD")</f>
        <v>Sat</v>
      </c>
      <c r="X416" s="44" t="str">
        <f>PROPER(TRIM(Table13232[[#This Row],[Horse]]))</f>
        <v>Hawker Hall</v>
      </c>
      <c r="Y416" s="164">
        <f>Table13232[[#This Row],[Time]]</f>
        <v>0.70138888888888884</v>
      </c>
      <c r="Z416" s="164" t="str">
        <f>LEFT(Table13232[[#This Row],[Track]],3)</f>
        <v>Eag</v>
      </c>
      <c r="AA416" s="164" t="str">
        <f>Table13232[[#This Row],[Algo]]&amp;" "&amp;Table13232[[#This Row],[Nat and Combo Bet]]</f>
        <v>Nat 100</v>
      </c>
      <c r="AB416" s="170">
        <f>Table13232[[#This Row],[AM Odds]]</f>
        <v>0</v>
      </c>
      <c r="AC416" s="165">
        <f>Table13232[[#This Row],[Race]]</f>
        <v>9</v>
      </c>
      <c r="AD416" s="165">
        <f>Table13232[[#This Row],[TAB]]</f>
        <v>16</v>
      </c>
      <c r="AE416" s="166" t="str">
        <f>Table13232[[#This Row],[Horse]]</f>
        <v>Hawker Hall</v>
      </c>
      <c r="AF416" s="169">
        <f>IF(Table13232[[#This Row],[Dual Listing]]&lt;&gt;1,"",Table13232[[#This Row],[Nat and Combo Bet]])</f>
        <v>100</v>
      </c>
    </row>
    <row r="417" spans="1:32" x14ac:dyDescent="0.25">
      <c r="A417" s="42">
        <v>45871</v>
      </c>
      <c r="B417" s="43">
        <v>0.70486111111111116</v>
      </c>
      <c r="C417" s="43" t="s">
        <v>10</v>
      </c>
      <c r="D417" s="46"/>
      <c r="E417" s="44">
        <v>9</v>
      </c>
      <c r="F417" s="44">
        <v>9</v>
      </c>
      <c r="G417" s="45" t="s">
        <v>447</v>
      </c>
      <c r="H417" s="45"/>
      <c r="I417" s="46"/>
      <c r="J417" s="206" t="s">
        <v>665</v>
      </c>
      <c r="K417" s="44" t="str">
        <f>VLOOKUP(Table13232[[#This Row],[Track]],$C$915:$E$968,2,FALSE)</f>
        <v>Vic</v>
      </c>
      <c r="L417" s="48">
        <v>100</v>
      </c>
      <c r="M417" s="44" t="str">
        <f>IF(Table13232[[#This Row],[Fin]]&lt;&gt;"1st","",Table13232[[#This Row],[Div]]*Table13232[[#This Row],[Lev Bet]])</f>
        <v/>
      </c>
      <c r="N417" s="44">
        <f>IF(Table13232[[#This Row],[Lev Ret]]="",Table13232[[#This Row],[Lev Bet]]*-1,M417-L417)</f>
        <v>-100</v>
      </c>
      <c r="O417" s="205">
        <v>100</v>
      </c>
      <c r="P417" s="205" t="str">
        <f>IF(Table13232[[#This Row],[Fin]]&lt;&gt;"1st","",Table13232[[#This Row],[Div]]*Table13232[[#This Row],[Nat and Combo Bet]])</f>
        <v/>
      </c>
      <c r="Q417" s="205">
        <f>IF(Table13232[[#This Row],[Lev Ret]]="",Table13232[[#This Row],[Nat and Combo Bet]]*-1,P417-O417)</f>
        <v>-100</v>
      </c>
      <c r="R417" s="44">
        <f t="shared" si="18"/>
        <v>1</v>
      </c>
      <c r="S417" s="44">
        <f>IF(AND(R416=2,R417=1),"",IF(R417=2,(O417+O418)/2,IF(Table13232[[#This Row],[Dual Listing]]=1,Table13232[[#This Row],[Nat and Combo Bet]],11)))</f>
        <v>100</v>
      </c>
      <c r="T417" s="44" t="str">
        <f t="shared" si="19"/>
        <v/>
      </c>
      <c r="U417" s="44">
        <f t="shared" si="20"/>
        <v>-100</v>
      </c>
      <c r="V417" s="44" t="str">
        <f>IF(Table13232[[#This Row],[Date]]&lt;$V$4,"","Live")</f>
        <v/>
      </c>
      <c r="W417" s="44" t="str">
        <f>TEXT(Table13232[[#This Row],[Date]],"DDD")</f>
        <v>Sat</v>
      </c>
      <c r="X417" s="44" t="str">
        <f>PROPER(TRIM(Table13232[[#This Row],[Horse]]))</f>
        <v>Illyivy</v>
      </c>
      <c r="Y417" s="164">
        <f>Table13232[[#This Row],[Time]]</f>
        <v>0.70486111111111116</v>
      </c>
      <c r="Z417" s="164" t="str">
        <f>LEFT(Table13232[[#This Row],[Track]],3)</f>
        <v>Fle</v>
      </c>
      <c r="AA417" s="164" t="str">
        <f>Table13232[[#This Row],[Algo]]&amp;" "&amp;Table13232[[#This Row],[Nat and Combo Bet]]</f>
        <v>E-C  100</v>
      </c>
      <c r="AB417" s="170">
        <f>Table13232[[#This Row],[AM Odds]]</f>
        <v>0</v>
      </c>
      <c r="AC417" s="165">
        <f>Table13232[[#This Row],[Race]]</f>
        <v>9</v>
      </c>
      <c r="AD417" s="165">
        <f>Table13232[[#This Row],[TAB]]</f>
        <v>9</v>
      </c>
      <c r="AE417" s="166" t="str">
        <f>Table13232[[#This Row],[Horse]]</f>
        <v>Illyivy</v>
      </c>
      <c r="AF417" s="169">
        <f>IF(Table13232[[#This Row],[Dual Listing]]&lt;&gt;1,"",Table13232[[#This Row],[Nat and Combo Bet]])</f>
        <v>100</v>
      </c>
    </row>
    <row r="418" spans="1:32" x14ac:dyDescent="0.25">
      <c r="A418" s="42">
        <v>45871</v>
      </c>
      <c r="B418" s="43">
        <v>0.70486111111111116</v>
      </c>
      <c r="C418" s="43" t="s">
        <v>10</v>
      </c>
      <c r="D418" s="46"/>
      <c r="E418" s="44">
        <v>9</v>
      </c>
      <c r="F418" s="44">
        <v>1</v>
      </c>
      <c r="G418" s="45" t="s">
        <v>192</v>
      </c>
      <c r="H418" s="45" t="s">
        <v>21</v>
      </c>
      <c r="I418" s="46">
        <v>4</v>
      </c>
      <c r="J418" s="206" t="s">
        <v>665</v>
      </c>
      <c r="K418" s="44" t="str">
        <f>VLOOKUP(Table13232[[#This Row],[Track]],$C$915:$E$968,2,FALSE)</f>
        <v>Vic</v>
      </c>
      <c r="L418" s="48">
        <v>100</v>
      </c>
      <c r="M418" s="44">
        <f>IF(Table13232[[#This Row],[Fin]]&lt;&gt;"1st","",Table13232[[#This Row],[Div]]*Table13232[[#This Row],[Lev Bet]])</f>
        <v>400</v>
      </c>
      <c r="N418" s="44">
        <f>IF(Table13232[[#This Row],[Lev Ret]]="",Table13232[[#This Row],[Lev Bet]]*-1,M418-L418)</f>
        <v>300</v>
      </c>
      <c r="O418" s="205">
        <v>150</v>
      </c>
      <c r="P418" s="205">
        <f>IF(Table13232[[#This Row],[Fin]]&lt;&gt;"1st","",Table13232[[#This Row],[Div]]*Table13232[[#This Row],[Nat and Combo Bet]])</f>
        <v>600</v>
      </c>
      <c r="Q418" s="205">
        <f>IF(Table13232[[#This Row],[Lev Ret]]="",Table13232[[#This Row],[Nat and Combo Bet]]*-1,P418-O418)</f>
        <v>450</v>
      </c>
      <c r="R418" s="44">
        <f t="shared" si="18"/>
        <v>1</v>
      </c>
      <c r="S418" s="44">
        <f>IF(AND(R417=2,R418=1),"",IF(R418=2,(O418+O419)/2,IF(Table13232[[#This Row],[Dual Listing]]=1,Table13232[[#This Row],[Nat and Combo Bet]],11)))</f>
        <v>150</v>
      </c>
      <c r="T418" s="44">
        <f t="shared" si="19"/>
        <v>600</v>
      </c>
      <c r="U418" s="44">
        <f t="shared" si="20"/>
        <v>450</v>
      </c>
      <c r="V418" s="44" t="str">
        <f>IF(Table13232[[#This Row],[Date]]&lt;$V$4,"","Live")</f>
        <v/>
      </c>
      <c r="W418" s="44" t="str">
        <f>TEXT(Table13232[[#This Row],[Date]],"DDD")</f>
        <v>Sat</v>
      </c>
      <c r="X418" s="44" t="str">
        <f>PROPER(TRIM(Table13232[[#This Row],[Horse]]))</f>
        <v>Stylish</v>
      </c>
      <c r="Y418" s="164">
        <f>Table13232[[#This Row],[Time]]</f>
        <v>0.70486111111111116</v>
      </c>
      <c r="Z418" s="164" t="str">
        <f>LEFT(Table13232[[#This Row],[Track]],3)</f>
        <v>Fle</v>
      </c>
      <c r="AA418" s="164" t="str">
        <f>Table13232[[#This Row],[Algo]]&amp;" "&amp;Table13232[[#This Row],[Nat and Combo Bet]]</f>
        <v>E-C  150</v>
      </c>
      <c r="AB418" s="170">
        <f>Table13232[[#This Row],[AM Odds]]</f>
        <v>0</v>
      </c>
      <c r="AC418" s="165">
        <f>Table13232[[#This Row],[Race]]</f>
        <v>9</v>
      </c>
      <c r="AD418" s="165">
        <f>Table13232[[#This Row],[TAB]]</f>
        <v>1</v>
      </c>
      <c r="AE418" s="166" t="str">
        <f>Table13232[[#This Row],[Horse]]</f>
        <v>Stylish</v>
      </c>
      <c r="AF418" s="169">
        <f>IF(Table13232[[#This Row],[Dual Listing]]&lt;&gt;1,"",Table13232[[#This Row],[Nat and Combo Bet]])</f>
        <v>150</v>
      </c>
    </row>
    <row r="419" spans="1:32" x14ac:dyDescent="0.25">
      <c r="A419" s="42">
        <v>45878</v>
      </c>
      <c r="B419" s="43">
        <v>0.48472222222222222</v>
      </c>
      <c r="C419" s="43" t="s">
        <v>12</v>
      </c>
      <c r="D419" s="46"/>
      <c r="E419" s="44">
        <v>1</v>
      </c>
      <c r="F419" s="44">
        <v>6</v>
      </c>
      <c r="G419" s="45" t="s">
        <v>212</v>
      </c>
      <c r="H419" s="45" t="s">
        <v>22</v>
      </c>
      <c r="I419" s="46"/>
      <c r="J419" s="206" t="s">
        <v>664</v>
      </c>
      <c r="K419" s="44" t="str">
        <f>VLOOKUP(Table13232[[#This Row],[Track]],$C$915:$E$968,2,FALSE)</f>
        <v>Qld</v>
      </c>
      <c r="L419" s="48">
        <v>100</v>
      </c>
      <c r="M419" s="44" t="str">
        <f>IF(Table13232[[#This Row],[Fin]]&lt;&gt;"1st","",Table13232[[#This Row],[Div]]*Table13232[[#This Row],[Lev Bet]])</f>
        <v/>
      </c>
      <c r="N419" s="44">
        <f>IF(Table13232[[#This Row],[Lev Ret]]="",Table13232[[#This Row],[Lev Bet]]*-1,M419-L419)</f>
        <v>-100</v>
      </c>
      <c r="O419" s="205">
        <v>100</v>
      </c>
      <c r="P419" s="205" t="str">
        <f>IF(Table13232[[#This Row],[Fin]]&lt;&gt;"1st","",Table13232[[#This Row],[Div]]*Table13232[[#This Row],[Nat and Combo Bet]])</f>
        <v/>
      </c>
      <c r="Q419" s="205">
        <f>IF(Table13232[[#This Row],[Lev Ret]]="",Table13232[[#This Row],[Nat and Combo Bet]]*-1,P419-O419)</f>
        <v>-100</v>
      </c>
      <c r="R419" s="44">
        <f t="shared" si="18"/>
        <v>1</v>
      </c>
      <c r="S419" s="44">
        <f>IF(AND(R418=2,R419=1),"",IF(R419=2,(O419+O420)/2,IF(Table13232[[#This Row],[Dual Listing]]=1,Table13232[[#This Row],[Nat and Combo Bet]],11)))</f>
        <v>100</v>
      </c>
      <c r="T419" s="44" t="str">
        <f t="shared" si="19"/>
        <v/>
      </c>
      <c r="U419" s="44">
        <f t="shared" si="20"/>
        <v>-100</v>
      </c>
      <c r="V419" s="44" t="str">
        <f>IF(Table13232[[#This Row],[Date]]&lt;$V$4,"","Live")</f>
        <v/>
      </c>
      <c r="W419" s="44" t="str">
        <f>TEXT(Table13232[[#This Row],[Date]],"DDD")</f>
        <v>Sat</v>
      </c>
      <c r="X419" s="44" t="str">
        <f>PROPER(TRIM(Table13232[[#This Row],[Horse]]))</f>
        <v>Kadall</v>
      </c>
      <c r="Y419" s="164">
        <f>Table13232[[#This Row],[Time]]</f>
        <v>0.48472222222222222</v>
      </c>
      <c r="Z419" s="164" t="str">
        <f>LEFT(Table13232[[#This Row],[Track]],3)</f>
        <v>Eag</v>
      </c>
      <c r="AA419" s="164" t="str">
        <f>Table13232[[#This Row],[Algo]]&amp;" "&amp;Table13232[[#This Row],[Nat and Combo Bet]]</f>
        <v>Nat 100</v>
      </c>
      <c r="AB419" s="170">
        <f>Table13232[[#This Row],[AM Odds]]</f>
        <v>0</v>
      </c>
      <c r="AC419" s="165">
        <f>Table13232[[#This Row],[Race]]</f>
        <v>1</v>
      </c>
      <c r="AD419" s="165">
        <f>Table13232[[#This Row],[TAB]]</f>
        <v>6</v>
      </c>
      <c r="AE419" s="166" t="str">
        <f>Table13232[[#This Row],[Horse]]</f>
        <v>Kadall</v>
      </c>
      <c r="AF419" s="169">
        <f>IF(Table13232[[#This Row],[Dual Listing]]&lt;&gt;1,"",Table13232[[#This Row],[Nat and Combo Bet]])</f>
        <v>100</v>
      </c>
    </row>
    <row r="420" spans="1:32" x14ac:dyDescent="0.25">
      <c r="A420" s="42">
        <v>45878</v>
      </c>
      <c r="B420" s="43">
        <v>0.55763888888888891</v>
      </c>
      <c r="C420" s="43" t="s">
        <v>12</v>
      </c>
      <c r="D420" s="46"/>
      <c r="E420" s="44">
        <v>4</v>
      </c>
      <c r="F420" s="44">
        <v>7</v>
      </c>
      <c r="G420" s="45" t="s">
        <v>67</v>
      </c>
      <c r="H420" s="45" t="s">
        <v>21</v>
      </c>
      <c r="I420" s="46">
        <v>4.8</v>
      </c>
      <c r="J420" s="206" t="s">
        <v>664</v>
      </c>
      <c r="K420" s="44" t="str">
        <f>VLOOKUP(Table13232[[#This Row],[Track]],$C$915:$E$968,2,FALSE)</f>
        <v>Qld</v>
      </c>
      <c r="L420" s="48">
        <v>100</v>
      </c>
      <c r="M420" s="44">
        <f>IF(Table13232[[#This Row],[Fin]]&lt;&gt;"1st","",Table13232[[#This Row],[Div]]*Table13232[[#This Row],[Lev Bet]])</f>
        <v>480</v>
      </c>
      <c r="N420" s="44">
        <f>IF(Table13232[[#This Row],[Lev Ret]]="",Table13232[[#This Row],[Lev Bet]]*-1,M420-L420)</f>
        <v>380</v>
      </c>
      <c r="O420" s="205">
        <v>100</v>
      </c>
      <c r="P420" s="205">
        <f>IF(Table13232[[#This Row],[Fin]]&lt;&gt;"1st","",Table13232[[#This Row],[Div]]*Table13232[[#This Row],[Nat and Combo Bet]])</f>
        <v>480</v>
      </c>
      <c r="Q420" s="205">
        <f>IF(Table13232[[#This Row],[Lev Ret]]="",Table13232[[#This Row],[Nat and Combo Bet]]*-1,P420-O420)</f>
        <v>380</v>
      </c>
      <c r="R420" s="44">
        <f t="shared" si="18"/>
        <v>1</v>
      </c>
      <c r="S420" s="44">
        <f>IF(AND(R419=2,R420=1),"",IF(R420=2,(O420+O421)/2,IF(Table13232[[#This Row],[Dual Listing]]=1,Table13232[[#This Row],[Nat and Combo Bet]],11)))</f>
        <v>100</v>
      </c>
      <c r="T420" s="44">
        <f t="shared" si="19"/>
        <v>480</v>
      </c>
      <c r="U420" s="44">
        <f t="shared" si="20"/>
        <v>380</v>
      </c>
      <c r="V420" s="44" t="str">
        <f>IF(Table13232[[#This Row],[Date]]&lt;$V$4,"","Live")</f>
        <v/>
      </c>
      <c r="W420" s="44" t="str">
        <f>TEXT(Table13232[[#This Row],[Date]],"DDD")</f>
        <v>Sat</v>
      </c>
      <c r="X420" s="44" t="str">
        <f>PROPER(TRIM(Table13232[[#This Row],[Horse]]))</f>
        <v>Free Carry</v>
      </c>
      <c r="Y420" s="164">
        <f>Table13232[[#This Row],[Time]]</f>
        <v>0.55763888888888891</v>
      </c>
      <c r="Z420" s="164" t="str">
        <f>LEFT(Table13232[[#This Row],[Track]],3)</f>
        <v>Eag</v>
      </c>
      <c r="AA420" s="164" t="str">
        <f>Table13232[[#This Row],[Algo]]&amp;" "&amp;Table13232[[#This Row],[Nat and Combo Bet]]</f>
        <v>Nat 100</v>
      </c>
      <c r="AB420" s="170">
        <f>Table13232[[#This Row],[AM Odds]]</f>
        <v>0</v>
      </c>
      <c r="AC420" s="165">
        <f>Table13232[[#This Row],[Race]]</f>
        <v>4</v>
      </c>
      <c r="AD420" s="165">
        <f>Table13232[[#This Row],[TAB]]</f>
        <v>7</v>
      </c>
      <c r="AE420" s="166" t="str">
        <f>Table13232[[#This Row],[Horse]]</f>
        <v>Free Carry</v>
      </c>
      <c r="AF420" s="169">
        <f>IF(Table13232[[#This Row],[Dual Listing]]&lt;&gt;1,"",Table13232[[#This Row],[Nat and Combo Bet]])</f>
        <v>100</v>
      </c>
    </row>
    <row r="421" spans="1:32" x14ac:dyDescent="0.25">
      <c r="A421" s="42">
        <v>45878</v>
      </c>
      <c r="B421" s="43">
        <v>0.5625</v>
      </c>
      <c r="C421" s="43" t="s">
        <v>36</v>
      </c>
      <c r="D421" s="46"/>
      <c r="E421" s="44">
        <v>3</v>
      </c>
      <c r="F421" s="44">
        <v>6</v>
      </c>
      <c r="G421" s="45" t="s">
        <v>448</v>
      </c>
      <c r="H421" s="45" t="s">
        <v>21</v>
      </c>
      <c r="I421" s="46">
        <v>4.8</v>
      </c>
      <c r="J421" s="206" t="s">
        <v>665</v>
      </c>
      <c r="K421" s="44" t="str">
        <f>VLOOKUP(Table13232[[#This Row],[Track]],$C$915:$E$968,2,FALSE)</f>
        <v>Vic</v>
      </c>
      <c r="L421" s="48">
        <v>100</v>
      </c>
      <c r="M421" s="44">
        <f>IF(Table13232[[#This Row],[Fin]]&lt;&gt;"1st","",Table13232[[#This Row],[Div]]*Table13232[[#This Row],[Lev Bet]])</f>
        <v>480</v>
      </c>
      <c r="N421" s="44">
        <f>IF(Table13232[[#This Row],[Lev Ret]]="",Table13232[[#This Row],[Lev Bet]]*-1,M421-L421)</f>
        <v>380</v>
      </c>
      <c r="O421" s="205">
        <v>150</v>
      </c>
      <c r="P421" s="205">
        <f>IF(Table13232[[#This Row],[Fin]]&lt;&gt;"1st","",Table13232[[#This Row],[Div]]*Table13232[[#This Row],[Nat and Combo Bet]])</f>
        <v>720</v>
      </c>
      <c r="Q421" s="205">
        <f>IF(Table13232[[#This Row],[Lev Ret]]="",Table13232[[#This Row],[Nat and Combo Bet]]*-1,P421-O421)</f>
        <v>570</v>
      </c>
      <c r="R421" s="44">
        <f t="shared" si="18"/>
        <v>1</v>
      </c>
      <c r="S421" s="44">
        <f>IF(AND(R420=2,R421=1),"",IF(R421=2,(O421+O422)/2,IF(Table13232[[#This Row],[Dual Listing]]=1,Table13232[[#This Row],[Nat and Combo Bet]],11)))</f>
        <v>150</v>
      </c>
      <c r="T421" s="44">
        <f t="shared" si="19"/>
        <v>720</v>
      </c>
      <c r="U421" s="44">
        <f t="shared" si="20"/>
        <v>570</v>
      </c>
      <c r="V421" s="44" t="str">
        <f>IF(Table13232[[#This Row],[Date]]&lt;$V$4,"","Live")</f>
        <v/>
      </c>
      <c r="W421" s="44" t="str">
        <f>TEXT(Table13232[[#This Row],[Date]],"DDD")</f>
        <v>Sat</v>
      </c>
      <c r="X421" s="44" t="str">
        <f>PROPER(TRIM(Table13232[[#This Row],[Horse]]))</f>
        <v>Takeko</v>
      </c>
      <c r="Y421" s="164">
        <f>Table13232[[#This Row],[Time]]</f>
        <v>0.5625</v>
      </c>
      <c r="Z421" s="164" t="str">
        <f>LEFT(Table13232[[#This Row],[Track]],3)</f>
        <v>Moo</v>
      </c>
      <c r="AA421" s="164" t="str">
        <f>Table13232[[#This Row],[Algo]]&amp;" "&amp;Table13232[[#This Row],[Nat and Combo Bet]]</f>
        <v>E-C  150</v>
      </c>
      <c r="AB421" s="170">
        <f>Table13232[[#This Row],[AM Odds]]</f>
        <v>0</v>
      </c>
      <c r="AC421" s="165">
        <f>Table13232[[#This Row],[Race]]</f>
        <v>3</v>
      </c>
      <c r="AD421" s="165">
        <f>Table13232[[#This Row],[TAB]]</f>
        <v>6</v>
      </c>
      <c r="AE421" s="166" t="str">
        <f>Table13232[[#This Row],[Horse]]</f>
        <v>Takeko</v>
      </c>
      <c r="AF421" s="169">
        <f>IF(Table13232[[#This Row],[Dual Listing]]&lt;&gt;1,"",Table13232[[#This Row],[Nat and Combo Bet]])</f>
        <v>150</v>
      </c>
    </row>
    <row r="422" spans="1:32" x14ac:dyDescent="0.25">
      <c r="A422" s="42">
        <v>45878</v>
      </c>
      <c r="B422" s="43">
        <v>0.58194444444444449</v>
      </c>
      <c r="C422" s="43" t="s">
        <v>12</v>
      </c>
      <c r="D422" s="46"/>
      <c r="E422" s="44">
        <v>5</v>
      </c>
      <c r="F422" s="44">
        <v>3</v>
      </c>
      <c r="G422" s="45" t="s">
        <v>200</v>
      </c>
      <c r="H422" s="45"/>
      <c r="I422" s="46"/>
      <c r="J422" s="206" t="s">
        <v>664</v>
      </c>
      <c r="K422" s="44" t="str">
        <f>VLOOKUP(Table13232[[#This Row],[Track]],$C$915:$E$968,2,FALSE)</f>
        <v>Qld</v>
      </c>
      <c r="L422" s="48">
        <v>100</v>
      </c>
      <c r="M422" s="44" t="str">
        <f>IF(Table13232[[#This Row],[Fin]]&lt;&gt;"1st","",Table13232[[#This Row],[Div]]*Table13232[[#This Row],[Lev Bet]])</f>
        <v/>
      </c>
      <c r="N422" s="44">
        <f>IF(Table13232[[#This Row],[Lev Ret]]="",Table13232[[#This Row],[Lev Bet]]*-1,M422-L422)</f>
        <v>-100</v>
      </c>
      <c r="O422" s="205">
        <v>100</v>
      </c>
      <c r="P422" s="205" t="str">
        <f>IF(Table13232[[#This Row],[Fin]]&lt;&gt;"1st","",Table13232[[#This Row],[Div]]*Table13232[[#This Row],[Nat and Combo Bet]])</f>
        <v/>
      </c>
      <c r="Q422" s="205">
        <f>IF(Table13232[[#This Row],[Lev Ret]]="",Table13232[[#This Row],[Nat and Combo Bet]]*-1,P422-O422)</f>
        <v>-100</v>
      </c>
      <c r="R422" s="44">
        <f t="shared" si="18"/>
        <v>1</v>
      </c>
      <c r="S422" s="44">
        <f>IF(AND(R421=2,R422=1),"",IF(R422=2,(O422+O423)/2,IF(Table13232[[#This Row],[Dual Listing]]=1,Table13232[[#This Row],[Nat and Combo Bet]],11)))</f>
        <v>100</v>
      </c>
      <c r="T422" s="44" t="str">
        <f t="shared" si="19"/>
        <v/>
      </c>
      <c r="U422" s="44">
        <f t="shared" si="20"/>
        <v>-100</v>
      </c>
      <c r="V422" s="44" t="str">
        <f>IF(Table13232[[#This Row],[Date]]&lt;$V$4,"","Live")</f>
        <v/>
      </c>
      <c r="W422" s="44" t="str">
        <f>TEXT(Table13232[[#This Row],[Date]],"DDD")</f>
        <v>Sat</v>
      </c>
      <c r="X422" s="44" t="str">
        <f>PROPER(TRIM(Table13232[[#This Row],[Horse]]))</f>
        <v>Fioprospero</v>
      </c>
      <c r="Y422" s="164">
        <f>Table13232[[#This Row],[Time]]</f>
        <v>0.58194444444444449</v>
      </c>
      <c r="Z422" s="164" t="str">
        <f>LEFT(Table13232[[#This Row],[Track]],3)</f>
        <v>Eag</v>
      </c>
      <c r="AA422" s="164" t="str">
        <f>Table13232[[#This Row],[Algo]]&amp;" "&amp;Table13232[[#This Row],[Nat and Combo Bet]]</f>
        <v>Nat 100</v>
      </c>
      <c r="AB422" s="170">
        <f>Table13232[[#This Row],[AM Odds]]</f>
        <v>0</v>
      </c>
      <c r="AC422" s="165">
        <f>Table13232[[#This Row],[Race]]</f>
        <v>5</v>
      </c>
      <c r="AD422" s="165">
        <f>Table13232[[#This Row],[TAB]]</f>
        <v>3</v>
      </c>
      <c r="AE422" s="166" t="str">
        <f>Table13232[[#This Row],[Horse]]</f>
        <v>Fioprospero</v>
      </c>
      <c r="AF422" s="169">
        <f>IF(Table13232[[#This Row],[Dual Listing]]&lt;&gt;1,"",Table13232[[#This Row],[Nat and Combo Bet]])</f>
        <v>100</v>
      </c>
    </row>
    <row r="423" spans="1:32" x14ac:dyDescent="0.25">
      <c r="A423" s="42">
        <v>45878</v>
      </c>
      <c r="B423" s="43">
        <v>0.6333333333333333</v>
      </c>
      <c r="C423" s="43" t="s">
        <v>12</v>
      </c>
      <c r="D423" s="46"/>
      <c r="E423" s="44">
        <v>7</v>
      </c>
      <c r="F423" s="44">
        <v>9</v>
      </c>
      <c r="G423" s="45" t="s">
        <v>213</v>
      </c>
      <c r="H423" s="45" t="s">
        <v>23</v>
      </c>
      <c r="I423" s="46"/>
      <c r="J423" s="206" t="s">
        <v>664</v>
      </c>
      <c r="K423" s="44" t="str">
        <f>VLOOKUP(Table13232[[#This Row],[Track]],$C$915:$E$968,2,FALSE)</f>
        <v>Qld</v>
      </c>
      <c r="L423" s="48">
        <v>100</v>
      </c>
      <c r="M423" s="44" t="str">
        <f>IF(Table13232[[#This Row],[Fin]]&lt;&gt;"1st","",Table13232[[#This Row],[Div]]*Table13232[[#This Row],[Lev Bet]])</f>
        <v/>
      </c>
      <c r="N423" s="44">
        <f>IF(Table13232[[#This Row],[Lev Ret]]="",Table13232[[#This Row],[Lev Bet]]*-1,M423-L423)</f>
        <v>-100</v>
      </c>
      <c r="O423" s="205">
        <v>100</v>
      </c>
      <c r="P423" s="205" t="str">
        <f>IF(Table13232[[#This Row],[Fin]]&lt;&gt;"1st","",Table13232[[#This Row],[Div]]*Table13232[[#This Row],[Nat and Combo Bet]])</f>
        <v/>
      </c>
      <c r="Q423" s="205">
        <f>IF(Table13232[[#This Row],[Lev Ret]]="",Table13232[[#This Row],[Nat and Combo Bet]]*-1,P423-O423)</f>
        <v>-100</v>
      </c>
      <c r="R423" s="44">
        <f t="shared" si="18"/>
        <v>1</v>
      </c>
      <c r="S423" s="44">
        <f>IF(AND(R422=2,R423=1),"",IF(R423=2,(O423+O424)/2,IF(Table13232[[#This Row],[Dual Listing]]=1,Table13232[[#This Row],[Nat and Combo Bet]],11)))</f>
        <v>100</v>
      </c>
      <c r="T423" s="44" t="str">
        <f t="shared" si="19"/>
        <v/>
      </c>
      <c r="U423" s="44">
        <f t="shared" si="20"/>
        <v>-100</v>
      </c>
      <c r="V423" s="44" t="str">
        <f>IF(Table13232[[#This Row],[Date]]&lt;$V$4,"","Live")</f>
        <v/>
      </c>
      <c r="W423" s="44" t="str">
        <f>TEXT(Table13232[[#This Row],[Date]],"DDD")</f>
        <v>Sat</v>
      </c>
      <c r="X423" s="44" t="str">
        <f>PROPER(TRIM(Table13232[[#This Row],[Horse]]))</f>
        <v>Bullion Boy</v>
      </c>
      <c r="Y423" s="164">
        <f>Table13232[[#This Row],[Time]]</f>
        <v>0.6333333333333333</v>
      </c>
      <c r="Z423" s="164" t="str">
        <f>LEFT(Table13232[[#This Row],[Track]],3)</f>
        <v>Eag</v>
      </c>
      <c r="AA423" s="164" t="str">
        <f>Table13232[[#This Row],[Algo]]&amp;" "&amp;Table13232[[#This Row],[Nat and Combo Bet]]</f>
        <v>Nat 100</v>
      </c>
      <c r="AB423" s="170">
        <f>Table13232[[#This Row],[AM Odds]]</f>
        <v>0</v>
      </c>
      <c r="AC423" s="165">
        <f>Table13232[[#This Row],[Race]]</f>
        <v>7</v>
      </c>
      <c r="AD423" s="165">
        <f>Table13232[[#This Row],[TAB]]</f>
        <v>9</v>
      </c>
      <c r="AE423" s="166" t="str">
        <f>Table13232[[#This Row],[Horse]]</f>
        <v>Bullion Boy</v>
      </c>
      <c r="AF423" s="169">
        <f>IF(Table13232[[#This Row],[Dual Listing]]&lt;&gt;1,"",Table13232[[#This Row],[Nat and Combo Bet]])</f>
        <v>100</v>
      </c>
    </row>
    <row r="424" spans="1:32" x14ac:dyDescent="0.25">
      <c r="A424" s="42">
        <v>45878</v>
      </c>
      <c r="B424" s="43">
        <v>0.65833333333333333</v>
      </c>
      <c r="C424" s="43" t="s">
        <v>12</v>
      </c>
      <c r="D424" s="46"/>
      <c r="E424" s="44">
        <v>8</v>
      </c>
      <c r="F424" s="44">
        <v>3</v>
      </c>
      <c r="G424" s="45" t="s">
        <v>214</v>
      </c>
      <c r="H424" s="45"/>
      <c r="I424" s="46"/>
      <c r="J424" s="206" t="s">
        <v>664</v>
      </c>
      <c r="K424" s="44" t="str">
        <f>VLOOKUP(Table13232[[#This Row],[Track]],$C$915:$E$968,2,FALSE)</f>
        <v>Qld</v>
      </c>
      <c r="L424" s="48">
        <v>100</v>
      </c>
      <c r="M424" s="44" t="str">
        <f>IF(Table13232[[#This Row],[Fin]]&lt;&gt;"1st","",Table13232[[#This Row],[Div]]*Table13232[[#This Row],[Lev Bet]])</f>
        <v/>
      </c>
      <c r="N424" s="44">
        <f>IF(Table13232[[#This Row],[Lev Ret]]="",Table13232[[#This Row],[Lev Bet]]*-1,M424-L424)</f>
        <v>-100</v>
      </c>
      <c r="O424" s="205">
        <v>100</v>
      </c>
      <c r="P424" s="205" t="str">
        <f>IF(Table13232[[#This Row],[Fin]]&lt;&gt;"1st","",Table13232[[#This Row],[Div]]*Table13232[[#This Row],[Nat and Combo Bet]])</f>
        <v/>
      </c>
      <c r="Q424" s="205">
        <f>IF(Table13232[[#This Row],[Lev Ret]]="",Table13232[[#This Row],[Nat and Combo Bet]]*-1,P424-O424)</f>
        <v>-100</v>
      </c>
      <c r="R424" s="44">
        <f t="shared" si="18"/>
        <v>1</v>
      </c>
      <c r="S424" s="44">
        <f>IF(AND(R423=2,R424=1),"",IF(R424=2,(O424+O425)/2,IF(Table13232[[#This Row],[Dual Listing]]=1,Table13232[[#This Row],[Nat and Combo Bet]],11)))</f>
        <v>100</v>
      </c>
      <c r="T424" s="44" t="str">
        <f t="shared" si="19"/>
        <v/>
      </c>
      <c r="U424" s="44">
        <f t="shared" si="20"/>
        <v>-100</v>
      </c>
      <c r="V424" s="44" t="str">
        <f>IF(Table13232[[#This Row],[Date]]&lt;$V$4,"","Live")</f>
        <v/>
      </c>
      <c r="W424" s="44" t="str">
        <f>TEXT(Table13232[[#This Row],[Date]],"DDD")</f>
        <v>Sat</v>
      </c>
      <c r="X424" s="44" t="str">
        <f>PROPER(TRIM(Table13232[[#This Row],[Horse]]))</f>
        <v>Power Beau</v>
      </c>
      <c r="Y424" s="164">
        <f>Table13232[[#This Row],[Time]]</f>
        <v>0.65833333333333333</v>
      </c>
      <c r="Z424" s="164" t="str">
        <f>LEFT(Table13232[[#This Row],[Track]],3)</f>
        <v>Eag</v>
      </c>
      <c r="AA424" s="164" t="str">
        <f>Table13232[[#This Row],[Algo]]&amp;" "&amp;Table13232[[#This Row],[Nat and Combo Bet]]</f>
        <v>Nat 100</v>
      </c>
      <c r="AB424" s="170">
        <f>Table13232[[#This Row],[AM Odds]]</f>
        <v>0</v>
      </c>
      <c r="AC424" s="165">
        <f>Table13232[[#This Row],[Race]]</f>
        <v>8</v>
      </c>
      <c r="AD424" s="165">
        <f>Table13232[[#This Row],[TAB]]</f>
        <v>3</v>
      </c>
      <c r="AE424" s="166" t="str">
        <f>Table13232[[#This Row],[Horse]]</f>
        <v>Power Beau</v>
      </c>
      <c r="AF424" s="169">
        <f>IF(Table13232[[#This Row],[Dual Listing]]&lt;&gt;1,"",Table13232[[#This Row],[Nat and Combo Bet]])</f>
        <v>100</v>
      </c>
    </row>
    <row r="425" spans="1:32" x14ac:dyDescent="0.25">
      <c r="A425" s="42">
        <v>45878</v>
      </c>
      <c r="B425" s="43">
        <v>0.66319444444444442</v>
      </c>
      <c r="C425" s="43" t="s">
        <v>36</v>
      </c>
      <c r="D425" s="46"/>
      <c r="E425" s="44">
        <v>7</v>
      </c>
      <c r="F425" s="44">
        <v>5</v>
      </c>
      <c r="G425" s="45" t="s">
        <v>429</v>
      </c>
      <c r="H425" s="45" t="s">
        <v>22</v>
      </c>
      <c r="I425" s="46"/>
      <c r="J425" s="206" t="s">
        <v>665</v>
      </c>
      <c r="K425" s="44" t="str">
        <f>VLOOKUP(Table13232[[#This Row],[Track]],$C$915:$E$968,2,FALSE)</f>
        <v>Vic</v>
      </c>
      <c r="L425" s="48">
        <v>100</v>
      </c>
      <c r="M425" s="44" t="str">
        <f>IF(Table13232[[#This Row],[Fin]]&lt;&gt;"1st","",Table13232[[#This Row],[Div]]*Table13232[[#This Row],[Lev Bet]])</f>
        <v/>
      </c>
      <c r="N425" s="44">
        <f>IF(Table13232[[#This Row],[Lev Ret]]="",Table13232[[#This Row],[Lev Bet]]*-1,M425-L425)</f>
        <v>-100</v>
      </c>
      <c r="O425" s="205">
        <v>150</v>
      </c>
      <c r="P425" s="205" t="str">
        <f>IF(Table13232[[#This Row],[Fin]]&lt;&gt;"1st","",Table13232[[#This Row],[Div]]*Table13232[[#This Row],[Nat and Combo Bet]])</f>
        <v/>
      </c>
      <c r="Q425" s="205">
        <f>IF(Table13232[[#This Row],[Lev Ret]]="",Table13232[[#This Row],[Nat and Combo Bet]]*-1,P425-O425)</f>
        <v>-150</v>
      </c>
      <c r="R425" s="44">
        <f t="shared" si="18"/>
        <v>1</v>
      </c>
      <c r="S425" s="44">
        <f>IF(AND(R424=2,R425=1),"",IF(R425=2,(O425+O426)/2,IF(Table13232[[#This Row],[Dual Listing]]=1,Table13232[[#This Row],[Nat and Combo Bet]],11)))</f>
        <v>150</v>
      </c>
      <c r="T425" s="44" t="str">
        <f t="shared" si="19"/>
        <v/>
      </c>
      <c r="U425" s="44">
        <f t="shared" si="20"/>
        <v>-150</v>
      </c>
      <c r="V425" s="44" t="str">
        <f>IF(Table13232[[#This Row],[Date]]&lt;$V$4,"","Live")</f>
        <v/>
      </c>
      <c r="W425" s="44" t="str">
        <f>TEXT(Table13232[[#This Row],[Date]],"DDD")</f>
        <v>Sat</v>
      </c>
      <c r="X425" s="44" t="str">
        <f>PROPER(TRIM(Table13232[[#This Row],[Horse]]))</f>
        <v>Sayedaty Sadaty</v>
      </c>
      <c r="Y425" s="164">
        <f>Table13232[[#This Row],[Time]]</f>
        <v>0.66319444444444442</v>
      </c>
      <c r="Z425" s="164" t="str">
        <f>LEFT(Table13232[[#This Row],[Track]],3)</f>
        <v>Moo</v>
      </c>
      <c r="AA425" s="164" t="str">
        <f>Table13232[[#This Row],[Algo]]&amp;" "&amp;Table13232[[#This Row],[Nat and Combo Bet]]</f>
        <v>E-C  150</v>
      </c>
      <c r="AB425" s="170">
        <f>Table13232[[#This Row],[AM Odds]]</f>
        <v>0</v>
      </c>
      <c r="AC425" s="165">
        <f>Table13232[[#This Row],[Race]]</f>
        <v>7</v>
      </c>
      <c r="AD425" s="165">
        <f>Table13232[[#This Row],[TAB]]</f>
        <v>5</v>
      </c>
      <c r="AE425" s="166" t="str">
        <f>Table13232[[#This Row],[Horse]]</f>
        <v>Sayedaty Sadaty</v>
      </c>
      <c r="AF425" s="169">
        <f>IF(Table13232[[#This Row],[Dual Listing]]&lt;&gt;1,"",Table13232[[#This Row],[Nat and Combo Bet]])</f>
        <v>150</v>
      </c>
    </row>
    <row r="426" spans="1:32" x14ac:dyDescent="0.25">
      <c r="A426" s="42">
        <v>45878</v>
      </c>
      <c r="B426" s="43">
        <v>0.68541666666666667</v>
      </c>
      <c r="C426" s="43" t="s">
        <v>12</v>
      </c>
      <c r="D426" s="46"/>
      <c r="E426" s="44">
        <v>9</v>
      </c>
      <c r="F426" s="44">
        <v>14</v>
      </c>
      <c r="G426" s="45" t="s">
        <v>216</v>
      </c>
      <c r="H426" s="45"/>
      <c r="I426" s="46"/>
      <c r="J426" s="206" t="s">
        <v>664</v>
      </c>
      <c r="K426" s="44" t="str">
        <f>VLOOKUP(Table13232[[#This Row],[Track]],$C$915:$E$968,2,FALSE)</f>
        <v>Qld</v>
      </c>
      <c r="L426" s="48">
        <v>100</v>
      </c>
      <c r="M426" s="44" t="str">
        <f>IF(Table13232[[#This Row],[Fin]]&lt;&gt;"1st","",Table13232[[#This Row],[Div]]*Table13232[[#This Row],[Lev Bet]])</f>
        <v/>
      </c>
      <c r="N426" s="44">
        <f>IF(Table13232[[#This Row],[Lev Ret]]="",Table13232[[#This Row],[Lev Bet]]*-1,M426-L426)</f>
        <v>-100</v>
      </c>
      <c r="O426" s="205">
        <v>100</v>
      </c>
      <c r="P426" s="205" t="str">
        <f>IF(Table13232[[#This Row],[Fin]]&lt;&gt;"1st","",Table13232[[#This Row],[Div]]*Table13232[[#This Row],[Nat and Combo Bet]])</f>
        <v/>
      </c>
      <c r="Q426" s="205">
        <f>IF(Table13232[[#This Row],[Lev Ret]]="",Table13232[[#This Row],[Nat and Combo Bet]]*-1,P426-O426)</f>
        <v>-100</v>
      </c>
      <c r="R426" s="44">
        <f t="shared" si="18"/>
        <v>1</v>
      </c>
      <c r="S426" s="44">
        <f>IF(AND(R425=2,R426=1),"",IF(R426=2,(O426+O427)/2,IF(Table13232[[#This Row],[Dual Listing]]=1,Table13232[[#This Row],[Nat and Combo Bet]],11)))</f>
        <v>100</v>
      </c>
      <c r="T426" s="44" t="str">
        <f t="shared" si="19"/>
        <v/>
      </c>
      <c r="U426" s="44">
        <f t="shared" si="20"/>
        <v>-100</v>
      </c>
      <c r="V426" s="44" t="str">
        <f>IF(Table13232[[#This Row],[Date]]&lt;$V$4,"","Live")</f>
        <v/>
      </c>
      <c r="W426" s="44" t="str">
        <f>TEXT(Table13232[[#This Row],[Date]],"DDD")</f>
        <v>Sat</v>
      </c>
      <c r="X426" s="44" t="str">
        <f>PROPER(TRIM(Table13232[[#This Row],[Horse]]))</f>
        <v>Pareto</v>
      </c>
      <c r="Y426" s="164">
        <f>Table13232[[#This Row],[Time]]</f>
        <v>0.68541666666666667</v>
      </c>
      <c r="Z426" s="164" t="str">
        <f>LEFT(Table13232[[#This Row],[Track]],3)</f>
        <v>Eag</v>
      </c>
      <c r="AA426" s="164" t="str">
        <f>Table13232[[#This Row],[Algo]]&amp;" "&amp;Table13232[[#This Row],[Nat and Combo Bet]]</f>
        <v>Nat 100</v>
      </c>
      <c r="AB426" s="170">
        <f>Table13232[[#This Row],[AM Odds]]</f>
        <v>0</v>
      </c>
      <c r="AC426" s="165">
        <f>Table13232[[#This Row],[Race]]</f>
        <v>9</v>
      </c>
      <c r="AD426" s="165">
        <f>Table13232[[#This Row],[TAB]]</f>
        <v>14</v>
      </c>
      <c r="AE426" s="166" t="str">
        <f>Table13232[[#This Row],[Horse]]</f>
        <v>Pareto</v>
      </c>
      <c r="AF426" s="169">
        <f>IF(Table13232[[#This Row],[Dual Listing]]&lt;&gt;1,"",Table13232[[#This Row],[Nat and Combo Bet]])</f>
        <v>100</v>
      </c>
    </row>
    <row r="427" spans="1:32" x14ac:dyDescent="0.25">
      <c r="A427" s="42">
        <v>45885</v>
      </c>
      <c r="B427" s="43">
        <v>0.48819444444444443</v>
      </c>
      <c r="C427" s="43" t="s">
        <v>9</v>
      </c>
      <c r="D427" s="46"/>
      <c r="E427" s="44">
        <v>1</v>
      </c>
      <c r="F427" s="44">
        <v>6</v>
      </c>
      <c r="G427" s="45" t="s">
        <v>217</v>
      </c>
      <c r="H427" s="45"/>
      <c r="I427" s="46"/>
      <c r="J427" s="206" t="s">
        <v>664</v>
      </c>
      <c r="K427" s="44" t="str">
        <f>VLOOKUP(Table13232[[#This Row],[Track]],$C$915:$E$968,2,FALSE)</f>
        <v>Qld</v>
      </c>
      <c r="L427" s="48">
        <v>100</v>
      </c>
      <c r="M427" s="44" t="str">
        <f>IF(Table13232[[#This Row],[Fin]]&lt;&gt;"1st","",Table13232[[#This Row],[Div]]*Table13232[[#This Row],[Lev Bet]])</f>
        <v/>
      </c>
      <c r="N427" s="44">
        <f>IF(Table13232[[#This Row],[Lev Ret]]="",Table13232[[#This Row],[Lev Bet]]*-1,M427-L427)</f>
        <v>-100</v>
      </c>
      <c r="O427" s="205">
        <v>100</v>
      </c>
      <c r="P427" s="205" t="str">
        <f>IF(Table13232[[#This Row],[Fin]]&lt;&gt;"1st","",Table13232[[#This Row],[Div]]*Table13232[[#This Row],[Nat and Combo Bet]])</f>
        <v/>
      </c>
      <c r="Q427" s="205">
        <f>IF(Table13232[[#This Row],[Lev Ret]]="",Table13232[[#This Row],[Nat and Combo Bet]]*-1,P427-O427)</f>
        <v>-100</v>
      </c>
      <c r="R427" s="44">
        <f t="shared" si="18"/>
        <v>1</v>
      </c>
      <c r="S427" s="44">
        <f>IF(AND(R426=2,R427=1),"",IF(R427=2,(O427+O428)/2,IF(Table13232[[#This Row],[Dual Listing]]=1,Table13232[[#This Row],[Nat and Combo Bet]],11)))</f>
        <v>100</v>
      </c>
      <c r="T427" s="44" t="str">
        <f t="shared" si="19"/>
        <v/>
      </c>
      <c r="U427" s="44">
        <f t="shared" si="20"/>
        <v>-100</v>
      </c>
      <c r="V427" s="44" t="str">
        <f>IF(Table13232[[#This Row],[Date]]&lt;$V$4,"","Live")</f>
        <v/>
      </c>
      <c r="W427" s="44" t="str">
        <f>TEXT(Table13232[[#This Row],[Date]],"DDD")</f>
        <v>Sat</v>
      </c>
      <c r="X427" s="44" t="str">
        <f>PROPER(TRIM(Table13232[[#This Row],[Horse]]))</f>
        <v>Victory Flame</v>
      </c>
      <c r="Y427" s="164">
        <f>Table13232[[#This Row],[Time]]</f>
        <v>0.48819444444444443</v>
      </c>
      <c r="Z427" s="164" t="str">
        <f>LEFT(Table13232[[#This Row],[Track]],3)</f>
        <v>Doo</v>
      </c>
      <c r="AA427" s="164" t="str">
        <f>Table13232[[#This Row],[Algo]]&amp;" "&amp;Table13232[[#This Row],[Nat and Combo Bet]]</f>
        <v>Nat 100</v>
      </c>
      <c r="AB427" s="170">
        <f>Table13232[[#This Row],[AM Odds]]</f>
        <v>0</v>
      </c>
      <c r="AC427" s="165">
        <f>Table13232[[#This Row],[Race]]</f>
        <v>1</v>
      </c>
      <c r="AD427" s="165">
        <f>Table13232[[#This Row],[TAB]]</f>
        <v>6</v>
      </c>
      <c r="AE427" s="166" t="str">
        <f>Table13232[[#This Row],[Horse]]</f>
        <v>Victory Flame</v>
      </c>
      <c r="AF427" s="169">
        <f>IF(Table13232[[#This Row],[Dual Listing]]&lt;&gt;1,"",Table13232[[#This Row],[Nat and Combo Bet]])</f>
        <v>100</v>
      </c>
    </row>
    <row r="428" spans="1:32" x14ac:dyDescent="0.25">
      <c r="A428" s="42">
        <v>45885</v>
      </c>
      <c r="B428" s="43">
        <v>0.51249999999999996</v>
      </c>
      <c r="C428" s="43" t="s">
        <v>9</v>
      </c>
      <c r="D428" s="46"/>
      <c r="E428" s="44">
        <v>2</v>
      </c>
      <c r="F428" s="44">
        <v>5</v>
      </c>
      <c r="G428" s="45" t="s">
        <v>152</v>
      </c>
      <c r="H428" s="45" t="s">
        <v>21</v>
      </c>
      <c r="I428" s="46">
        <v>3.5</v>
      </c>
      <c r="J428" s="206" t="s">
        <v>664</v>
      </c>
      <c r="K428" s="44" t="str">
        <f>VLOOKUP(Table13232[[#This Row],[Track]],$C$915:$E$968,2,FALSE)</f>
        <v>Qld</v>
      </c>
      <c r="L428" s="48">
        <v>100</v>
      </c>
      <c r="M428" s="44">
        <f>IF(Table13232[[#This Row],[Fin]]&lt;&gt;"1st","",Table13232[[#This Row],[Div]]*Table13232[[#This Row],[Lev Bet]])</f>
        <v>350</v>
      </c>
      <c r="N428" s="44">
        <f>IF(Table13232[[#This Row],[Lev Ret]]="",Table13232[[#This Row],[Lev Bet]]*-1,M428-L428)</f>
        <v>250</v>
      </c>
      <c r="O428" s="205">
        <v>100</v>
      </c>
      <c r="P428" s="205">
        <f>IF(Table13232[[#This Row],[Fin]]&lt;&gt;"1st","",Table13232[[#This Row],[Div]]*Table13232[[#This Row],[Nat and Combo Bet]])</f>
        <v>350</v>
      </c>
      <c r="Q428" s="205">
        <f>IF(Table13232[[#This Row],[Lev Ret]]="",Table13232[[#This Row],[Nat and Combo Bet]]*-1,P428-O428)</f>
        <v>250</v>
      </c>
      <c r="R428" s="44">
        <f t="shared" si="18"/>
        <v>1</v>
      </c>
      <c r="S428" s="44">
        <f>IF(AND(R427=2,R428=1),"",IF(R428=2,(O428+O429)/2,IF(Table13232[[#This Row],[Dual Listing]]=1,Table13232[[#This Row],[Nat and Combo Bet]],11)))</f>
        <v>100</v>
      </c>
      <c r="T428" s="44">
        <f t="shared" si="19"/>
        <v>350</v>
      </c>
      <c r="U428" s="44">
        <f t="shared" si="20"/>
        <v>250</v>
      </c>
      <c r="V428" s="44" t="str">
        <f>IF(Table13232[[#This Row],[Date]]&lt;$V$4,"","Live")</f>
        <v/>
      </c>
      <c r="W428" s="44" t="str">
        <f>TEXT(Table13232[[#This Row],[Date]],"DDD")</f>
        <v>Sat</v>
      </c>
      <c r="X428" s="44" t="str">
        <f>PROPER(TRIM(Table13232[[#This Row],[Horse]]))</f>
        <v>The Right Way</v>
      </c>
      <c r="Y428" s="164">
        <f>Table13232[[#This Row],[Time]]</f>
        <v>0.51249999999999996</v>
      </c>
      <c r="Z428" s="164" t="str">
        <f>LEFT(Table13232[[#This Row],[Track]],3)</f>
        <v>Doo</v>
      </c>
      <c r="AA428" s="164" t="str">
        <f>Table13232[[#This Row],[Algo]]&amp;" "&amp;Table13232[[#This Row],[Nat and Combo Bet]]</f>
        <v>Nat 100</v>
      </c>
      <c r="AB428" s="170">
        <f>Table13232[[#This Row],[AM Odds]]</f>
        <v>0</v>
      </c>
      <c r="AC428" s="165">
        <f>Table13232[[#This Row],[Race]]</f>
        <v>2</v>
      </c>
      <c r="AD428" s="165">
        <f>Table13232[[#This Row],[TAB]]</f>
        <v>5</v>
      </c>
      <c r="AE428" s="166" t="str">
        <f>Table13232[[#This Row],[Horse]]</f>
        <v>The Right Way</v>
      </c>
      <c r="AF428" s="169">
        <f>IF(Table13232[[#This Row],[Dual Listing]]&lt;&gt;1,"",Table13232[[#This Row],[Nat and Combo Bet]])</f>
        <v>100</v>
      </c>
    </row>
    <row r="429" spans="1:32" x14ac:dyDescent="0.25">
      <c r="A429" s="42">
        <v>45885</v>
      </c>
      <c r="B429" s="43">
        <v>0.55555555555555558</v>
      </c>
      <c r="C429" s="43" t="s">
        <v>11</v>
      </c>
      <c r="D429" s="46"/>
      <c r="E429" s="44">
        <v>4</v>
      </c>
      <c r="F429" s="44">
        <v>9</v>
      </c>
      <c r="G429" s="45" t="s">
        <v>449</v>
      </c>
      <c r="H429" s="45"/>
      <c r="I429" s="46"/>
      <c r="J429" s="206" t="s">
        <v>665</v>
      </c>
      <c r="K429" s="44" t="str">
        <f>VLOOKUP(Table13232[[#This Row],[Track]],$C$915:$E$968,2,FALSE)</f>
        <v>NSW</v>
      </c>
      <c r="L429" s="48">
        <v>100</v>
      </c>
      <c r="M429" s="44" t="str">
        <f>IF(Table13232[[#This Row],[Fin]]&lt;&gt;"1st","",Table13232[[#This Row],[Div]]*Table13232[[#This Row],[Lev Bet]])</f>
        <v/>
      </c>
      <c r="N429" s="44">
        <f>IF(Table13232[[#This Row],[Lev Ret]]="",Table13232[[#This Row],[Lev Bet]]*-1,M429-L429)</f>
        <v>-100</v>
      </c>
      <c r="O429" s="205">
        <v>100</v>
      </c>
      <c r="P429" s="205" t="str">
        <f>IF(Table13232[[#This Row],[Fin]]&lt;&gt;"1st","",Table13232[[#This Row],[Div]]*Table13232[[#This Row],[Nat and Combo Bet]])</f>
        <v/>
      </c>
      <c r="Q429" s="205">
        <f>IF(Table13232[[#This Row],[Lev Ret]]="",Table13232[[#This Row],[Nat and Combo Bet]]*-1,P429-O429)</f>
        <v>-100</v>
      </c>
      <c r="R429" s="44">
        <f t="shared" si="18"/>
        <v>1</v>
      </c>
      <c r="S429" s="44">
        <f>IF(AND(R428=2,R429=1),"",IF(R429=2,(O429+O430)/2,IF(Table13232[[#This Row],[Dual Listing]]=1,Table13232[[#This Row],[Nat and Combo Bet]],11)))</f>
        <v>100</v>
      </c>
      <c r="T429" s="44" t="str">
        <f t="shared" si="19"/>
        <v/>
      </c>
      <c r="U429" s="44">
        <f t="shared" si="20"/>
        <v>-100</v>
      </c>
      <c r="V429" s="44" t="str">
        <f>IF(Table13232[[#This Row],[Date]]&lt;$V$4,"","Live")</f>
        <v/>
      </c>
      <c r="W429" s="44" t="str">
        <f>TEXT(Table13232[[#This Row],[Date]],"DDD")</f>
        <v>Sat</v>
      </c>
      <c r="X429" s="44" t="str">
        <f>PROPER(TRIM(Table13232[[#This Row],[Horse]]))</f>
        <v>Amreekiyah</v>
      </c>
      <c r="Y429" s="164">
        <f>Table13232[[#This Row],[Time]]</f>
        <v>0.55555555555555558</v>
      </c>
      <c r="Z429" s="164" t="str">
        <f>LEFT(Table13232[[#This Row],[Track]],3)</f>
        <v>Ros</v>
      </c>
      <c r="AA429" s="164" t="str">
        <f>Table13232[[#This Row],[Algo]]&amp;" "&amp;Table13232[[#This Row],[Nat and Combo Bet]]</f>
        <v>E-C  100</v>
      </c>
      <c r="AB429" s="170">
        <f>Table13232[[#This Row],[AM Odds]]</f>
        <v>0</v>
      </c>
      <c r="AC429" s="165">
        <f>Table13232[[#This Row],[Race]]</f>
        <v>4</v>
      </c>
      <c r="AD429" s="165">
        <f>Table13232[[#This Row],[TAB]]</f>
        <v>9</v>
      </c>
      <c r="AE429" s="166" t="str">
        <f>Table13232[[#This Row],[Horse]]</f>
        <v>Amreekiyah</v>
      </c>
      <c r="AF429" s="169">
        <f>IF(Table13232[[#This Row],[Dual Listing]]&lt;&gt;1,"",Table13232[[#This Row],[Nat and Combo Bet]])</f>
        <v>100</v>
      </c>
    </row>
    <row r="430" spans="1:32" x14ac:dyDescent="0.25">
      <c r="A430" s="42">
        <v>45885</v>
      </c>
      <c r="B430" s="43">
        <v>0.60416666666666663</v>
      </c>
      <c r="C430" s="43" t="s">
        <v>11</v>
      </c>
      <c r="D430" s="46"/>
      <c r="E430" s="44">
        <v>6</v>
      </c>
      <c r="F430" s="44">
        <v>11</v>
      </c>
      <c r="G430" s="45" t="s">
        <v>450</v>
      </c>
      <c r="H430" s="45"/>
      <c r="I430" s="46"/>
      <c r="J430" s="206" t="s">
        <v>665</v>
      </c>
      <c r="K430" s="44" t="str">
        <f>VLOOKUP(Table13232[[#This Row],[Track]],$C$915:$E$968,2,FALSE)</f>
        <v>NSW</v>
      </c>
      <c r="L430" s="48">
        <v>100</v>
      </c>
      <c r="M430" s="44" t="str">
        <f>IF(Table13232[[#This Row],[Fin]]&lt;&gt;"1st","",Table13232[[#This Row],[Div]]*Table13232[[#This Row],[Lev Bet]])</f>
        <v/>
      </c>
      <c r="N430" s="44">
        <f>IF(Table13232[[#This Row],[Lev Ret]]="",Table13232[[#This Row],[Lev Bet]]*-1,M430-L430)</f>
        <v>-100</v>
      </c>
      <c r="O430" s="205">
        <v>140</v>
      </c>
      <c r="P430" s="205" t="str">
        <f>IF(Table13232[[#This Row],[Fin]]&lt;&gt;"1st","",Table13232[[#This Row],[Div]]*Table13232[[#This Row],[Nat and Combo Bet]])</f>
        <v/>
      </c>
      <c r="Q430" s="205">
        <f>IF(Table13232[[#This Row],[Lev Ret]]="",Table13232[[#This Row],[Nat and Combo Bet]]*-1,P430-O430)</f>
        <v>-140</v>
      </c>
      <c r="R430" s="44">
        <f t="shared" si="18"/>
        <v>1</v>
      </c>
      <c r="S430" s="44">
        <f>IF(AND(R429=2,R430=1),"",IF(R430=2,(O430+O431)/2,IF(Table13232[[#This Row],[Dual Listing]]=1,Table13232[[#This Row],[Nat and Combo Bet]],11)))</f>
        <v>140</v>
      </c>
      <c r="T430" s="44" t="str">
        <f t="shared" si="19"/>
        <v/>
      </c>
      <c r="U430" s="44">
        <f t="shared" si="20"/>
        <v>-140</v>
      </c>
      <c r="V430" s="44" t="str">
        <f>IF(Table13232[[#This Row],[Date]]&lt;$V$4,"","Live")</f>
        <v/>
      </c>
      <c r="W430" s="44" t="str">
        <f>TEXT(Table13232[[#This Row],[Date]],"DDD")</f>
        <v>Sat</v>
      </c>
      <c r="X430" s="44" t="str">
        <f>PROPER(TRIM(Table13232[[#This Row],[Horse]]))</f>
        <v>Pure Alpha</v>
      </c>
      <c r="Y430" s="164">
        <f>Table13232[[#This Row],[Time]]</f>
        <v>0.60416666666666663</v>
      </c>
      <c r="Z430" s="164" t="str">
        <f>LEFT(Table13232[[#This Row],[Track]],3)</f>
        <v>Ros</v>
      </c>
      <c r="AA430" s="164" t="str">
        <f>Table13232[[#This Row],[Algo]]&amp;" "&amp;Table13232[[#This Row],[Nat and Combo Bet]]</f>
        <v>E-C  140</v>
      </c>
      <c r="AB430" s="170">
        <f>Table13232[[#This Row],[AM Odds]]</f>
        <v>0</v>
      </c>
      <c r="AC430" s="165">
        <f>Table13232[[#This Row],[Race]]</f>
        <v>6</v>
      </c>
      <c r="AD430" s="165">
        <f>Table13232[[#This Row],[TAB]]</f>
        <v>11</v>
      </c>
      <c r="AE430" s="166" t="str">
        <f>Table13232[[#This Row],[Horse]]</f>
        <v>Pure Alpha</v>
      </c>
      <c r="AF430" s="169">
        <f>IF(Table13232[[#This Row],[Dual Listing]]&lt;&gt;1,"",Table13232[[#This Row],[Nat and Combo Bet]])</f>
        <v>140</v>
      </c>
    </row>
    <row r="431" spans="1:32" x14ac:dyDescent="0.25">
      <c r="A431" s="42">
        <v>45885</v>
      </c>
      <c r="B431" s="43">
        <v>0.63680555555555551</v>
      </c>
      <c r="C431" s="43" t="s">
        <v>9</v>
      </c>
      <c r="D431" s="46"/>
      <c r="E431" s="44">
        <v>7</v>
      </c>
      <c r="F431" s="44">
        <v>9</v>
      </c>
      <c r="G431" s="45" t="s">
        <v>218</v>
      </c>
      <c r="H431" s="45" t="s">
        <v>23</v>
      </c>
      <c r="I431" s="46"/>
      <c r="J431" s="206" t="s">
        <v>664</v>
      </c>
      <c r="K431" s="44" t="str">
        <f>VLOOKUP(Table13232[[#This Row],[Track]],$C$915:$E$968,2,FALSE)</f>
        <v>Qld</v>
      </c>
      <c r="L431" s="48">
        <v>100</v>
      </c>
      <c r="M431" s="44" t="str">
        <f>IF(Table13232[[#This Row],[Fin]]&lt;&gt;"1st","",Table13232[[#This Row],[Div]]*Table13232[[#This Row],[Lev Bet]])</f>
        <v/>
      </c>
      <c r="N431" s="44">
        <f>IF(Table13232[[#This Row],[Lev Ret]]="",Table13232[[#This Row],[Lev Bet]]*-1,M431-L431)</f>
        <v>-100</v>
      </c>
      <c r="O431" s="205">
        <v>100</v>
      </c>
      <c r="P431" s="205" t="str">
        <f>IF(Table13232[[#This Row],[Fin]]&lt;&gt;"1st","",Table13232[[#This Row],[Div]]*Table13232[[#This Row],[Nat and Combo Bet]])</f>
        <v/>
      </c>
      <c r="Q431" s="205">
        <f>IF(Table13232[[#This Row],[Lev Ret]]="",Table13232[[#This Row],[Nat and Combo Bet]]*-1,P431-O431)</f>
        <v>-100</v>
      </c>
      <c r="R431" s="44">
        <f t="shared" si="18"/>
        <v>1</v>
      </c>
      <c r="S431" s="44">
        <f>IF(AND(R430=2,R431=1),"",IF(R431=2,(O431+O432)/2,IF(Table13232[[#This Row],[Dual Listing]]=1,Table13232[[#This Row],[Nat and Combo Bet]],11)))</f>
        <v>100</v>
      </c>
      <c r="T431" s="44" t="str">
        <f t="shared" si="19"/>
        <v/>
      </c>
      <c r="U431" s="44">
        <f t="shared" si="20"/>
        <v>-100</v>
      </c>
      <c r="V431" s="44" t="str">
        <f>IF(Table13232[[#This Row],[Date]]&lt;$V$4,"","Live")</f>
        <v/>
      </c>
      <c r="W431" s="44" t="str">
        <f>TEXT(Table13232[[#This Row],[Date]],"DDD")</f>
        <v>Sat</v>
      </c>
      <c r="X431" s="44" t="str">
        <f>PROPER(TRIM(Table13232[[#This Row],[Horse]]))</f>
        <v>Naval Trader</v>
      </c>
      <c r="Y431" s="164">
        <f>Table13232[[#This Row],[Time]]</f>
        <v>0.63680555555555551</v>
      </c>
      <c r="Z431" s="164" t="str">
        <f>LEFT(Table13232[[#This Row],[Track]],3)</f>
        <v>Doo</v>
      </c>
      <c r="AA431" s="164" t="str">
        <f>Table13232[[#This Row],[Algo]]&amp;" "&amp;Table13232[[#This Row],[Nat and Combo Bet]]</f>
        <v>Nat 100</v>
      </c>
      <c r="AB431" s="170">
        <f>Table13232[[#This Row],[AM Odds]]</f>
        <v>0</v>
      </c>
      <c r="AC431" s="165">
        <f>Table13232[[#This Row],[Race]]</f>
        <v>7</v>
      </c>
      <c r="AD431" s="165">
        <f>Table13232[[#This Row],[TAB]]</f>
        <v>9</v>
      </c>
      <c r="AE431" s="166" t="str">
        <f>Table13232[[#This Row],[Horse]]</f>
        <v>Naval Trader</v>
      </c>
      <c r="AF431" s="169">
        <f>IF(Table13232[[#This Row],[Dual Listing]]&lt;&gt;1,"",Table13232[[#This Row],[Nat and Combo Bet]])</f>
        <v>100</v>
      </c>
    </row>
    <row r="432" spans="1:32" x14ac:dyDescent="0.25">
      <c r="A432" s="42">
        <v>45885</v>
      </c>
      <c r="B432" s="43">
        <v>0.66180555555555554</v>
      </c>
      <c r="C432" s="43" t="s">
        <v>9</v>
      </c>
      <c r="D432" s="46"/>
      <c r="E432" s="44">
        <v>8</v>
      </c>
      <c r="F432" s="44">
        <v>9</v>
      </c>
      <c r="G432" s="45" t="s">
        <v>219</v>
      </c>
      <c r="H432" s="45"/>
      <c r="I432" s="46"/>
      <c r="J432" s="206" t="s">
        <v>664</v>
      </c>
      <c r="K432" s="44" t="str">
        <f>VLOOKUP(Table13232[[#This Row],[Track]],$C$915:$E$968,2,FALSE)</f>
        <v>Qld</v>
      </c>
      <c r="L432" s="48">
        <v>100</v>
      </c>
      <c r="M432" s="44" t="str">
        <f>IF(Table13232[[#This Row],[Fin]]&lt;&gt;"1st","",Table13232[[#This Row],[Div]]*Table13232[[#This Row],[Lev Bet]])</f>
        <v/>
      </c>
      <c r="N432" s="44">
        <f>IF(Table13232[[#This Row],[Lev Ret]]="",Table13232[[#This Row],[Lev Bet]]*-1,M432-L432)</f>
        <v>-100</v>
      </c>
      <c r="O432" s="205">
        <v>100</v>
      </c>
      <c r="P432" s="205" t="str">
        <f>IF(Table13232[[#This Row],[Fin]]&lt;&gt;"1st","",Table13232[[#This Row],[Div]]*Table13232[[#This Row],[Nat and Combo Bet]])</f>
        <v/>
      </c>
      <c r="Q432" s="205">
        <f>IF(Table13232[[#This Row],[Lev Ret]]="",Table13232[[#This Row],[Nat and Combo Bet]]*-1,P432-O432)</f>
        <v>-100</v>
      </c>
      <c r="R432" s="44">
        <f t="shared" si="18"/>
        <v>1</v>
      </c>
      <c r="S432" s="44">
        <f>IF(AND(R431=2,R432=1),"",IF(R432=2,(O432+O433)/2,IF(Table13232[[#This Row],[Dual Listing]]=1,Table13232[[#This Row],[Nat and Combo Bet]],11)))</f>
        <v>100</v>
      </c>
      <c r="T432" s="44" t="str">
        <f t="shared" si="19"/>
        <v/>
      </c>
      <c r="U432" s="44">
        <f t="shared" si="20"/>
        <v>-100</v>
      </c>
      <c r="V432" s="44" t="str">
        <f>IF(Table13232[[#This Row],[Date]]&lt;$V$4,"","Live")</f>
        <v/>
      </c>
      <c r="W432" s="44" t="str">
        <f>TEXT(Table13232[[#This Row],[Date]],"DDD")</f>
        <v>Sat</v>
      </c>
      <c r="X432" s="44" t="str">
        <f>PROPER(TRIM(Table13232[[#This Row],[Horse]]))</f>
        <v>Defiant Spirit</v>
      </c>
      <c r="Y432" s="164">
        <f>Table13232[[#This Row],[Time]]</f>
        <v>0.66180555555555554</v>
      </c>
      <c r="Z432" s="164" t="str">
        <f>LEFT(Table13232[[#This Row],[Track]],3)</f>
        <v>Doo</v>
      </c>
      <c r="AA432" s="164" t="str">
        <f>Table13232[[#This Row],[Algo]]&amp;" "&amp;Table13232[[#This Row],[Nat and Combo Bet]]</f>
        <v>Nat 100</v>
      </c>
      <c r="AB432" s="170">
        <f>Table13232[[#This Row],[AM Odds]]</f>
        <v>0</v>
      </c>
      <c r="AC432" s="165">
        <f>Table13232[[#This Row],[Race]]</f>
        <v>8</v>
      </c>
      <c r="AD432" s="165">
        <f>Table13232[[#This Row],[TAB]]</f>
        <v>9</v>
      </c>
      <c r="AE432" s="166" t="str">
        <f>Table13232[[#This Row],[Horse]]</f>
        <v>Defiant Spirit</v>
      </c>
      <c r="AF432" s="169">
        <f>IF(Table13232[[#This Row],[Dual Listing]]&lt;&gt;1,"",Table13232[[#This Row],[Nat and Combo Bet]])</f>
        <v>100</v>
      </c>
    </row>
    <row r="433" spans="1:32" x14ac:dyDescent="0.25">
      <c r="A433" s="42">
        <v>45885</v>
      </c>
      <c r="B433" s="43">
        <v>0.68055555555555558</v>
      </c>
      <c r="C433" s="43" t="s">
        <v>11</v>
      </c>
      <c r="D433" s="46"/>
      <c r="E433" s="44">
        <v>9</v>
      </c>
      <c r="F433" s="44">
        <v>7</v>
      </c>
      <c r="G433" s="45" t="s">
        <v>451</v>
      </c>
      <c r="H433" s="45" t="s">
        <v>23</v>
      </c>
      <c r="I433" s="46"/>
      <c r="J433" s="206" t="s">
        <v>665</v>
      </c>
      <c r="K433" s="44" t="str">
        <f>VLOOKUP(Table13232[[#This Row],[Track]],$C$915:$E$968,2,FALSE)</f>
        <v>NSW</v>
      </c>
      <c r="L433" s="48">
        <v>100</v>
      </c>
      <c r="M433" s="44" t="str">
        <f>IF(Table13232[[#This Row],[Fin]]&lt;&gt;"1st","",Table13232[[#This Row],[Div]]*Table13232[[#This Row],[Lev Bet]])</f>
        <v/>
      </c>
      <c r="N433" s="44">
        <f>IF(Table13232[[#This Row],[Lev Ret]]="",Table13232[[#This Row],[Lev Bet]]*-1,M433-L433)</f>
        <v>-100</v>
      </c>
      <c r="O433" s="205">
        <v>150</v>
      </c>
      <c r="P433" s="205" t="str">
        <f>IF(Table13232[[#This Row],[Fin]]&lt;&gt;"1st","",Table13232[[#This Row],[Div]]*Table13232[[#This Row],[Nat and Combo Bet]])</f>
        <v/>
      </c>
      <c r="Q433" s="205">
        <f>IF(Table13232[[#This Row],[Lev Ret]]="",Table13232[[#This Row],[Nat and Combo Bet]]*-1,P433-O433)</f>
        <v>-150</v>
      </c>
      <c r="R433" s="44">
        <f t="shared" si="18"/>
        <v>1</v>
      </c>
      <c r="S433" s="44">
        <f>IF(AND(R432=2,R433=1),"",IF(R433=2,(O433+O434)/2,IF(Table13232[[#This Row],[Dual Listing]]=1,Table13232[[#This Row],[Nat and Combo Bet]],11)))</f>
        <v>150</v>
      </c>
      <c r="T433" s="44" t="str">
        <f t="shared" si="19"/>
        <v/>
      </c>
      <c r="U433" s="44">
        <f t="shared" si="20"/>
        <v>-150</v>
      </c>
      <c r="V433" s="44" t="str">
        <f>IF(Table13232[[#This Row],[Date]]&lt;$V$4,"","Live")</f>
        <v/>
      </c>
      <c r="W433" s="44" t="str">
        <f>TEXT(Table13232[[#This Row],[Date]],"DDD")</f>
        <v>Sat</v>
      </c>
      <c r="X433" s="44" t="str">
        <f>PROPER(TRIM(Table13232[[#This Row],[Horse]]))</f>
        <v>Polyglot</v>
      </c>
      <c r="Y433" s="164">
        <f>Table13232[[#This Row],[Time]]</f>
        <v>0.68055555555555558</v>
      </c>
      <c r="Z433" s="164" t="str">
        <f>LEFT(Table13232[[#This Row],[Track]],3)</f>
        <v>Ros</v>
      </c>
      <c r="AA433" s="164" t="str">
        <f>Table13232[[#This Row],[Algo]]&amp;" "&amp;Table13232[[#This Row],[Nat and Combo Bet]]</f>
        <v>E-C  150</v>
      </c>
      <c r="AB433" s="170">
        <f>Table13232[[#This Row],[AM Odds]]</f>
        <v>0</v>
      </c>
      <c r="AC433" s="165">
        <f>Table13232[[#This Row],[Race]]</f>
        <v>9</v>
      </c>
      <c r="AD433" s="165">
        <f>Table13232[[#This Row],[TAB]]</f>
        <v>7</v>
      </c>
      <c r="AE433" s="166" t="str">
        <f>Table13232[[#This Row],[Horse]]</f>
        <v>Polyglot</v>
      </c>
      <c r="AF433" s="169">
        <f>IF(Table13232[[#This Row],[Dual Listing]]&lt;&gt;1,"",Table13232[[#This Row],[Nat and Combo Bet]])</f>
        <v>150</v>
      </c>
    </row>
    <row r="434" spans="1:32" x14ac:dyDescent="0.25">
      <c r="A434" s="42">
        <v>45885</v>
      </c>
      <c r="B434" s="43">
        <v>0.68611111111111112</v>
      </c>
      <c r="C434" s="43" t="s">
        <v>9</v>
      </c>
      <c r="D434" s="46"/>
      <c r="E434" s="44">
        <v>9</v>
      </c>
      <c r="F434" s="44">
        <v>14</v>
      </c>
      <c r="G434" s="45" t="s">
        <v>220</v>
      </c>
      <c r="H434" s="45"/>
      <c r="I434" s="46"/>
      <c r="J434" s="206" t="s">
        <v>664</v>
      </c>
      <c r="K434" s="44" t="str">
        <f>VLOOKUP(Table13232[[#This Row],[Track]],$C$915:$E$968,2,FALSE)</f>
        <v>Qld</v>
      </c>
      <c r="L434" s="48">
        <v>100</v>
      </c>
      <c r="M434" s="44" t="str">
        <f>IF(Table13232[[#This Row],[Fin]]&lt;&gt;"1st","",Table13232[[#This Row],[Div]]*Table13232[[#This Row],[Lev Bet]])</f>
        <v/>
      </c>
      <c r="N434" s="44">
        <f>IF(Table13232[[#This Row],[Lev Ret]]="",Table13232[[#This Row],[Lev Bet]]*-1,M434-L434)</f>
        <v>-100</v>
      </c>
      <c r="O434" s="205">
        <v>100</v>
      </c>
      <c r="P434" s="205" t="str">
        <f>IF(Table13232[[#This Row],[Fin]]&lt;&gt;"1st","",Table13232[[#This Row],[Div]]*Table13232[[#This Row],[Nat and Combo Bet]])</f>
        <v/>
      </c>
      <c r="Q434" s="205">
        <f>IF(Table13232[[#This Row],[Lev Ret]]="",Table13232[[#This Row],[Nat and Combo Bet]]*-1,P434-O434)</f>
        <v>-100</v>
      </c>
      <c r="R434" s="44">
        <f t="shared" si="18"/>
        <v>1</v>
      </c>
      <c r="S434" s="44">
        <f>IF(AND(R433=2,R434=1),"",IF(R434=2,(O434+O435)/2,IF(Table13232[[#This Row],[Dual Listing]]=1,Table13232[[#This Row],[Nat and Combo Bet]],11)))</f>
        <v>100</v>
      </c>
      <c r="T434" s="44" t="str">
        <f t="shared" si="19"/>
        <v/>
      </c>
      <c r="U434" s="44">
        <f t="shared" si="20"/>
        <v>-100</v>
      </c>
      <c r="V434" s="44" t="str">
        <f>IF(Table13232[[#This Row],[Date]]&lt;$V$4,"","Live")</f>
        <v/>
      </c>
      <c r="W434" s="44" t="str">
        <f>TEXT(Table13232[[#This Row],[Date]],"DDD")</f>
        <v>Sat</v>
      </c>
      <c r="X434" s="44" t="str">
        <f>PROPER(TRIM(Table13232[[#This Row],[Horse]]))</f>
        <v>The Extreme Cat</v>
      </c>
      <c r="Y434" s="164">
        <f>Table13232[[#This Row],[Time]]</f>
        <v>0.68611111111111112</v>
      </c>
      <c r="Z434" s="164" t="str">
        <f>LEFT(Table13232[[#This Row],[Track]],3)</f>
        <v>Doo</v>
      </c>
      <c r="AA434" s="164" t="str">
        <f>Table13232[[#This Row],[Algo]]&amp;" "&amp;Table13232[[#This Row],[Nat and Combo Bet]]</f>
        <v>Nat 100</v>
      </c>
      <c r="AB434" s="170">
        <f>Table13232[[#This Row],[AM Odds]]</f>
        <v>0</v>
      </c>
      <c r="AC434" s="165">
        <f>Table13232[[#This Row],[Race]]</f>
        <v>9</v>
      </c>
      <c r="AD434" s="165">
        <f>Table13232[[#This Row],[TAB]]</f>
        <v>14</v>
      </c>
      <c r="AE434" s="166" t="str">
        <f>Table13232[[#This Row],[Horse]]</f>
        <v>The Extreme Cat</v>
      </c>
      <c r="AF434" s="169">
        <f>IF(Table13232[[#This Row],[Dual Listing]]&lt;&gt;1,"",Table13232[[#This Row],[Nat and Combo Bet]])</f>
        <v>100</v>
      </c>
    </row>
    <row r="435" spans="1:32" x14ac:dyDescent="0.25">
      <c r="A435" s="42">
        <v>45885</v>
      </c>
      <c r="B435" s="43">
        <v>0.69097222222222221</v>
      </c>
      <c r="C435" s="43" t="s">
        <v>34</v>
      </c>
      <c r="D435" s="46"/>
      <c r="E435" s="44">
        <v>8</v>
      </c>
      <c r="F435" s="44">
        <v>6</v>
      </c>
      <c r="G435" s="45" t="s">
        <v>291</v>
      </c>
      <c r="H435" s="45"/>
      <c r="I435" s="46"/>
      <c r="J435" s="206" t="s">
        <v>665</v>
      </c>
      <c r="K435" s="44" t="str">
        <f>VLOOKUP(Table13232[[#This Row],[Track]],$C$915:$E$968,2,FALSE)</f>
        <v>Vic</v>
      </c>
      <c r="L435" s="48">
        <v>100</v>
      </c>
      <c r="M435" s="44" t="str">
        <f>IF(Table13232[[#This Row],[Fin]]&lt;&gt;"1st","",Table13232[[#This Row],[Div]]*Table13232[[#This Row],[Lev Bet]])</f>
        <v/>
      </c>
      <c r="N435" s="44">
        <f>IF(Table13232[[#This Row],[Lev Ret]]="",Table13232[[#This Row],[Lev Bet]]*-1,M435-L435)</f>
        <v>-100</v>
      </c>
      <c r="O435" s="205">
        <v>150</v>
      </c>
      <c r="P435" s="205" t="str">
        <f>IF(Table13232[[#This Row],[Fin]]&lt;&gt;"1st","",Table13232[[#This Row],[Div]]*Table13232[[#This Row],[Nat and Combo Bet]])</f>
        <v/>
      </c>
      <c r="Q435" s="205">
        <f>IF(Table13232[[#This Row],[Lev Ret]]="",Table13232[[#This Row],[Nat and Combo Bet]]*-1,P435-O435)</f>
        <v>-150</v>
      </c>
      <c r="R435" s="44">
        <f t="shared" si="18"/>
        <v>1</v>
      </c>
      <c r="S435" s="44">
        <f>IF(AND(R434=2,R435=1),"",IF(R435=2,(O435+O436)/2,IF(Table13232[[#This Row],[Dual Listing]]=1,Table13232[[#This Row],[Nat and Combo Bet]],11)))</f>
        <v>150</v>
      </c>
      <c r="T435" s="44" t="str">
        <f t="shared" si="19"/>
        <v/>
      </c>
      <c r="U435" s="44">
        <f t="shared" si="20"/>
        <v>-150</v>
      </c>
      <c r="V435" s="44" t="str">
        <f>IF(Table13232[[#This Row],[Date]]&lt;$V$4,"","Live")</f>
        <v/>
      </c>
      <c r="W435" s="44" t="str">
        <f>TEXT(Table13232[[#This Row],[Date]],"DDD")</f>
        <v>Sat</v>
      </c>
      <c r="X435" s="44" t="str">
        <f>PROPER(TRIM(Table13232[[#This Row],[Horse]]))</f>
        <v>Evaporate</v>
      </c>
      <c r="Y435" s="164">
        <f>Table13232[[#This Row],[Time]]</f>
        <v>0.69097222222222221</v>
      </c>
      <c r="Z435" s="164" t="str">
        <f>LEFT(Table13232[[#This Row],[Track]],3)</f>
        <v>Cau</v>
      </c>
      <c r="AA435" s="164" t="str">
        <f>Table13232[[#This Row],[Algo]]&amp;" "&amp;Table13232[[#This Row],[Nat and Combo Bet]]</f>
        <v>E-C  150</v>
      </c>
      <c r="AB435" s="170">
        <f>Table13232[[#This Row],[AM Odds]]</f>
        <v>0</v>
      </c>
      <c r="AC435" s="165">
        <f>Table13232[[#This Row],[Race]]</f>
        <v>8</v>
      </c>
      <c r="AD435" s="165">
        <f>Table13232[[#This Row],[TAB]]</f>
        <v>6</v>
      </c>
      <c r="AE435" s="166" t="str">
        <f>Table13232[[#This Row],[Horse]]</f>
        <v>Evaporate</v>
      </c>
      <c r="AF435" s="169">
        <f>IF(Table13232[[#This Row],[Dual Listing]]&lt;&gt;1,"",Table13232[[#This Row],[Nat and Combo Bet]])</f>
        <v>150</v>
      </c>
    </row>
    <row r="436" spans="1:32" x14ac:dyDescent="0.25">
      <c r="A436" s="42">
        <v>45885</v>
      </c>
      <c r="B436" s="43">
        <v>0.69097222222222221</v>
      </c>
      <c r="C436" s="43" t="s">
        <v>34</v>
      </c>
      <c r="D436" s="46"/>
      <c r="E436" s="44">
        <v>8</v>
      </c>
      <c r="F436" s="44">
        <v>1</v>
      </c>
      <c r="G436" s="45" t="s">
        <v>273</v>
      </c>
      <c r="H436" s="45" t="s">
        <v>21</v>
      </c>
      <c r="I436" s="46">
        <v>3.4</v>
      </c>
      <c r="J436" s="206" t="s">
        <v>665</v>
      </c>
      <c r="K436" s="44" t="str">
        <f>VLOOKUP(Table13232[[#This Row],[Track]],$C$915:$E$968,2,FALSE)</f>
        <v>Vic</v>
      </c>
      <c r="L436" s="48">
        <v>100</v>
      </c>
      <c r="M436" s="44">
        <f>IF(Table13232[[#This Row],[Fin]]&lt;&gt;"1st","",Table13232[[#This Row],[Div]]*Table13232[[#This Row],[Lev Bet]])</f>
        <v>340</v>
      </c>
      <c r="N436" s="44">
        <f>IF(Table13232[[#This Row],[Lev Ret]]="",Table13232[[#This Row],[Lev Bet]]*-1,M436-L436)</f>
        <v>240</v>
      </c>
      <c r="O436" s="205">
        <v>160</v>
      </c>
      <c r="P436" s="205">
        <f>IF(Table13232[[#This Row],[Fin]]&lt;&gt;"1st","",Table13232[[#This Row],[Div]]*Table13232[[#This Row],[Nat and Combo Bet]])</f>
        <v>544</v>
      </c>
      <c r="Q436" s="205">
        <f>IF(Table13232[[#This Row],[Lev Ret]]="",Table13232[[#This Row],[Nat and Combo Bet]]*-1,P436-O436)</f>
        <v>384</v>
      </c>
      <c r="R436" s="44">
        <f t="shared" si="18"/>
        <v>1</v>
      </c>
      <c r="S436" s="44">
        <f>IF(AND(R435=2,R436=1),"",IF(R436=2,(O436+O437)/2,IF(Table13232[[#This Row],[Dual Listing]]=1,Table13232[[#This Row],[Nat and Combo Bet]],11)))</f>
        <v>160</v>
      </c>
      <c r="T436" s="44">
        <f t="shared" si="19"/>
        <v>544</v>
      </c>
      <c r="U436" s="44">
        <f t="shared" si="20"/>
        <v>384</v>
      </c>
      <c r="V436" s="44" t="str">
        <f>IF(Table13232[[#This Row],[Date]]&lt;$V$4,"","Live")</f>
        <v/>
      </c>
      <c r="W436" s="44" t="str">
        <f>TEXT(Table13232[[#This Row],[Date]],"DDD")</f>
        <v>Sat</v>
      </c>
      <c r="X436" s="44" t="str">
        <f>PROPER(TRIM(Table13232[[#This Row],[Horse]]))</f>
        <v>Private Eye</v>
      </c>
      <c r="Y436" s="164">
        <f>Table13232[[#This Row],[Time]]</f>
        <v>0.69097222222222221</v>
      </c>
      <c r="Z436" s="164" t="str">
        <f>LEFT(Table13232[[#This Row],[Track]],3)</f>
        <v>Cau</v>
      </c>
      <c r="AA436" s="164" t="str">
        <f>Table13232[[#This Row],[Algo]]&amp;" "&amp;Table13232[[#This Row],[Nat and Combo Bet]]</f>
        <v>E-C  160</v>
      </c>
      <c r="AB436" s="170">
        <f>Table13232[[#This Row],[AM Odds]]</f>
        <v>0</v>
      </c>
      <c r="AC436" s="165">
        <f>Table13232[[#This Row],[Race]]</f>
        <v>8</v>
      </c>
      <c r="AD436" s="165">
        <f>Table13232[[#This Row],[TAB]]</f>
        <v>1</v>
      </c>
      <c r="AE436" s="166" t="str">
        <f>Table13232[[#This Row],[Horse]]</f>
        <v>Private Eye</v>
      </c>
      <c r="AF436" s="169">
        <f>IF(Table13232[[#This Row],[Dual Listing]]&lt;&gt;1,"",Table13232[[#This Row],[Nat and Combo Bet]])</f>
        <v>160</v>
      </c>
    </row>
    <row r="437" spans="1:32" x14ac:dyDescent="0.25">
      <c r="A437" s="42">
        <v>45885</v>
      </c>
      <c r="B437" s="43">
        <v>0.71875</v>
      </c>
      <c r="C437" s="43" t="s">
        <v>34</v>
      </c>
      <c r="D437" s="46"/>
      <c r="E437" s="44">
        <v>9</v>
      </c>
      <c r="F437" s="44">
        <v>12</v>
      </c>
      <c r="G437" s="45" t="s">
        <v>452</v>
      </c>
      <c r="H437" s="45" t="s">
        <v>23</v>
      </c>
      <c r="I437" s="46"/>
      <c r="J437" s="206" t="s">
        <v>665</v>
      </c>
      <c r="K437" s="44" t="str">
        <f>VLOOKUP(Table13232[[#This Row],[Track]],$C$915:$E$968,2,FALSE)</f>
        <v>Vic</v>
      </c>
      <c r="L437" s="48">
        <v>100</v>
      </c>
      <c r="M437" s="44" t="str">
        <f>IF(Table13232[[#This Row],[Fin]]&lt;&gt;"1st","",Table13232[[#This Row],[Div]]*Table13232[[#This Row],[Lev Bet]])</f>
        <v/>
      </c>
      <c r="N437" s="44">
        <f>IF(Table13232[[#This Row],[Lev Ret]]="",Table13232[[#This Row],[Lev Bet]]*-1,M437-L437)</f>
        <v>-100</v>
      </c>
      <c r="O437" s="205">
        <v>150</v>
      </c>
      <c r="P437" s="205" t="str">
        <f>IF(Table13232[[#This Row],[Fin]]&lt;&gt;"1st","",Table13232[[#This Row],[Div]]*Table13232[[#This Row],[Nat and Combo Bet]])</f>
        <v/>
      </c>
      <c r="Q437" s="205">
        <f>IF(Table13232[[#This Row],[Lev Ret]]="",Table13232[[#This Row],[Nat and Combo Bet]]*-1,P437-O437)</f>
        <v>-150</v>
      </c>
      <c r="R437" s="44">
        <f t="shared" si="18"/>
        <v>1</v>
      </c>
      <c r="S437" s="44">
        <f>IF(AND(R436=2,R437=1),"",IF(R437=2,(O437+O438)/2,IF(Table13232[[#This Row],[Dual Listing]]=1,Table13232[[#This Row],[Nat and Combo Bet]],11)))</f>
        <v>150</v>
      </c>
      <c r="T437" s="44" t="str">
        <f t="shared" si="19"/>
        <v/>
      </c>
      <c r="U437" s="44">
        <f t="shared" si="20"/>
        <v>-150</v>
      </c>
      <c r="V437" s="44" t="str">
        <f>IF(Table13232[[#This Row],[Date]]&lt;$V$4,"","Live")</f>
        <v/>
      </c>
      <c r="W437" s="44" t="str">
        <f>TEXT(Table13232[[#This Row],[Date]],"DDD")</f>
        <v>Sat</v>
      </c>
      <c r="X437" s="44" t="str">
        <f>PROPER(TRIM(Table13232[[#This Row],[Horse]]))</f>
        <v>Too Darn Discreet</v>
      </c>
      <c r="Y437" s="164">
        <f>Table13232[[#This Row],[Time]]</f>
        <v>0.71875</v>
      </c>
      <c r="Z437" s="164" t="str">
        <f>LEFT(Table13232[[#This Row],[Track]],3)</f>
        <v>Cau</v>
      </c>
      <c r="AA437" s="164" t="str">
        <f>Table13232[[#This Row],[Algo]]&amp;" "&amp;Table13232[[#This Row],[Nat and Combo Bet]]</f>
        <v>E-C  150</v>
      </c>
      <c r="AB437" s="170">
        <f>Table13232[[#This Row],[AM Odds]]</f>
        <v>0</v>
      </c>
      <c r="AC437" s="165">
        <f>Table13232[[#This Row],[Race]]</f>
        <v>9</v>
      </c>
      <c r="AD437" s="165">
        <f>Table13232[[#This Row],[TAB]]</f>
        <v>12</v>
      </c>
      <c r="AE437" s="166" t="str">
        <f>Table13232[[#This Row],[Horse]]</f>
        <v>Too Darn Discreet</v>
      </c>
      <c r="AF437" s="169">
        <f>IF(Table13232[[#This Row],[Dual Listing]]&lt;&gt;1,"",Table13232[[#This Row],[Nat and Combo Bet]])</f>
        <v>150</v>
      </c>
    </row>
    <row r="438" spans="1:32" x14ac:dyDescent="0.25">
      <c r="A438" s="42">
        <v>45892</v>
      </c>
      <c r="B438" s="43">
        <v>0.55902777777777779</v>
      </c>
      <c r="C438" s="43" t="s">
        <v>13</v>
      </c>
      <c r="D438" s="46"/>
      <c r="E438" s="44">
        <v>4</v>
      </c>
      <c r="F438" s="44">
        <v>2</v>
      </c>
      <c r="G438" s="45" t="s">
        <v>182</v>
      </c>
      <c r="H438" s="45" t="s">
        <v>21</v>
      </c>
      <c r="I438" s="46">
        <v>3.9</v>
      </c>
      <c r="J438" s="206" t="s">
        <v>665</v>
      </c>
      <c r="K438" s="44" t="str">
        <f>VLOOKUP(Table13232[[#This Row],[Track]],$C$915:$E$968,2,FALSE)</f>
        <v>NSW</v>
      </c>
      <c r="L438" s="48">
        <v>100</v>
      </c>
      <c r="M438" s="44">
        <f>IF(Table13232[[#This Row],[Fin]]&lt;&gt;"1st","",Table13232[[#This Row],[Div]]*Table13232[[#This Row],[Lev Bet]])</f>
        <v>390</v>
      </c>
      <c r="N438" s="44">
        <f>IF(Table13232[[#This Row],[Lev Ret]]="",Table13232[[#This Row],[Lev Bet]]*-1,M438-L438)</f>
        <v>290</v>
      </c>
      <c r="O438" s="205">
        <v>150</v>
      </c>
      <c r="P438" s="205">
        <f>IF(Table13232[[#This Row],[Fin]]&lt;&gt;"1st","",Table13232[[#This Row],[Div]]*Table13232[[#This Row],[Nat and Combo Bet]])</f>
        <v>585</v>
      </c>
      <c r="Q438" s="205">
        <f>IF(Table13232[[#This Row],[Lev Ret]]="",Table13232[[#This Row],[Nat and Combo Bet]]*-1,P438-O438)</f>
        <v>435</v>
      </c>
      <c r="R438" s="44">
        <f t="shared" si="18"/>
        <v>1</v>
      </c>
      <c r="S438" s="44">
        <f>IF(AND(R437=2,R438=1),"",IF(R438=2,(O438+O439)/2,IF(Table13232[[#This Row],[Dual Listing]]=1,Table13232[[#This Row],[Nat and Combo Bet]],11)))</f>
        <v>150</v>
      </c>
      <c r="T438" s="44">
        <f t="shared" si="19"/>
        <v>585</v>
      </c>
      <c r="U438" s="44">
        <f t="shared" si="20"/>
        <v>435</v>
      </c>
      <c r="V438" s="44" t="str">
        <f>IF(Table13232[[#This Row],[Date]]&lt;$V$4,"","Live")</f>
        <v/>
      </c>
      <c r="W438" s="44" t="str">
        <f>TEXT(Table13232[[#This Row],[Date]],"DDD")</f>
        <v>Sat</v>
      </c>
      <c r="X438" s="44" t="str">
        <f>PROPER(TRIM(Table13232[[#This Row],[Horse]]))</f>
        <v>Kerguelen</v>
      </c>
      <c r="Y438" s="164">
        <f>Table13232[[#This Row],[Time]]</f>
        <v>0.55902777777777779</v>
      </c>
      <c r="Z438" s="164" t="str">
        <f>LEFT(Table13232[[#This Row],[Track]],3)</f>
        <v>Ran</v>
      </c>
      <c r="AA438" s="164" t="str">
        <f>Table13232[[#This Row],[Algo]]&amp;" "&amp;Table13232[[#This Row],[Nat and Combo Bet]]</f>
        <v>E-C  150</v>
      </c>
      <c r="AB438" s="170">
        <f>Table13232[[#This Row],[AM Odds]]</f>
        <v>0</v>
      </c>
      <c r="AC438" s="165">
        <f>Table13232[[#This Row],[Race]]</f>
        <v>4</v>
      </c>
      <c r="AD438" s="165">
        <f>Table13232[[#This Row],[TAB]]</f>
        <v>2</v>
      </c>
      <c r="AE438" s="166" t="str">
        <f>Table13232[[#This Row],[Horse]]</f>
        <v>Kerguelen</v>
      </c>
      <c r="AF438" s="169">
        <f>IF(Table13232[[#This Row],[Dual Listing]]&lt;&gt;1,"",Table13232[[#This Row],[Nat and Combo Bet]])</f>
        <v>150</v>
      </c>
    </row>
    <row r="439" spans="1:32" x14ac:dyDescent="0.25">
      <c r="A439" s="42">
        <v>45892</v>
      </c>
      <c r="B439" s="43">
        <v>0.58333333333333337</v>
      </c>
      <c r="C439" s="43" t="s">
        <v>13</v>
      </c>
      <c r="D439" s="46"/>
      <c r="E439" s="44">
        <v>5</v>
      </c>
      <c r="F439" s="44">
        <v>7</v>
      </c>
      <c r="G439" s="45" t="s">
        <v>215</v>
      </c>
      <c r="H439" s="45" t="s">
        <v>21</v>
      </c>
      <c r="I439" s="46">
        <v>5.5</v>
      </c>
      <c r="J439" s="206" t="s">
        <v>665</v>
      </c>
      <c r="K439" s="44" t="str">
        <f>VLOOKUP(Table13232[[#This Row],[Track]],$C$915:$E$968,2,FALSE)</f>
        <v>NSW</v>
      </c>
      <c r="L439" s="48">
        <v>100</v>
      </c>
      <c r="M439" s="44">
        <f>IF(Table13232[[#This Row],[Fin]]&lt;&gt;"1st","",Table13232[[#This Row],[Div]]*Table13232[[#This Row],[Lev Bet]])</f>
        <v>550</v>
      </c>
      <c r="N439" s="44">
        <f>IF(Table13232[[#This Row],[Lev Ret]]="",Table13232[[#This Row],[Lev Bet]]*-1,M439-L439)</f>
        <v>450</v>
      </c>
      <c r="O439" s="205">
        <v>100</v>
      </c>
      <c r="P439" s="205">
        <f>IF(Table13232[[#This Row],[Fin]]&lt;&gt;"1st","",Table13232[[#This Row],[Div]]*Table13232[[#This Row],[Nat and Combo Bet]])</f>
        <v>550</v>
      </c>
      <c r="Q439" s="205">
        <f>IF(Table13232[[#This Row],[Lev Ret]]="",Table13232[[#This Row],[Nat and Combo Bet]]*-1,P439-O439)</f>
        <v>450</v>
      </c>
      <c r="R439" s="44">
        <f t="shared" si="18"/>
        <v>1</v>
      </c>
      <c r="S439" s="44">
        <f>IF(AND(R438=2,R439=1),"",IF(R439=2,(O439+O440)/2,IF(Table13232[[#This Row],[Dual Listing]]=1,Table13232[[#This Row],[Nat and Combo Bet]],11)))</f>
        <v>100</v>
      </c>
      <c r="T439" s="44">
        <f t="shared" si="19"/>
        <v>550</v>
      </c>
      <c r="U439" s="44">
        <f t="shared" si="20"/>
        <v>450</v>
      </c>
      <c r="V439" s="44" t="str">
        <f>IF(Table13232[[#This Row],[Date]]&lt;$V$4,"","Live")</f>
        <v/>
      </c>
      <c r="W439" s="44" t="str">
        <f>TEXT(Table13232[[#This Row],[Date]],"DDD")</f>
        <v>Sat</v>
      </c>
      <c r="X439" s="44" t="str">
        <f>PROPER(TRIM(Table13232[[#This Row],[Horse]]))</f>
        <v>Nellie Leylax</v>
      </c>
      <c r="Y439" s="164">
        <f>Table13232[[#This Row],[Time]]</f>
        <v>0.58333333333333337</v>
      </c>
      <c r="Z439" s="164" t="str">
        <f>LEFT(Table13232[[#This Row],[Track]],3)</f>
        <v>Ran</v>
      </c>
      <c r="AA439" s="164" t="str">
        <f>Table13232[[#This Row],[Algo]]&amp;" "&amp;Table13232[[#This Row],[Nat and Combo Bet]]</f>
        <v>E-C  100</v>
      </c>
      <c r="AB439" s="170">
        <f>Table13232[[#This Row],[AM Odds]]</f>
        <v>0</v>
      </c>
      <c r="AC439" s="165">
        <f>Table13232[[#This Row],[Race]]</f>
        <v>5</v>
      </c>
      <c r="AD439" s="165">
        <f>Table13232[[#This Row],[TAB]]</f>
        <v>7</v>
      </c>
      <c r="AE439" s="166" t="str">
        <f>Table13232[[#This Row],[Horse]]</f>
        <v>Nellie Leylax</v>
      </c>
      <c r="AF439" s="169">
        <f>IF(Table13232[[#This Row],[Dual Listing]]&lt;&gt;1,"",Table13232[[#This Row],[Nat and Combo Bet]])</f>
        <v>100</v>
      </c>
    </row>
    <row r="440" spans="1:32" x14ac:dyDescent="0.25">
      <c r="A440" s="42">
        <v>45892</v>
      </c>
      <c r="B440" s="43">
        <v>0.6875</v>
      </c>
      <c r="C440" s="43" t="s">
        <v>13</v>
      </c>
      <c r="D440" s="46"/>
      <c r="E440" s="44">
        <v>9</v>
      </c>
      <c r="F440" s="44">
        <v>12</v>
      </c>
      <c r="G440" s="45" t="s">
        <v>453</v>
      </c>
      <c r="H440" s="45"/>
      <c r="I440" s="46"/>
      <c r="J440" s="206" t="s">
        <v>665</v>
      </c>
      <c r="K440" s="44" t="str">
        <f>VLOOKUP(Table13232[[#This Row],[Track]],$C$915:$E$968,2,FALSE)</f>
        <v>NSW</v>
      </c>
      <c r="L440" s="48">
        <v>100</v>
      </c>
      <c r="M440" s="44" t="str">
        <f>IF(Table13232[[#This Row],[Fin]]&lt;&gt;"1st","",Table13232[[#This Row],[Div]]*Table13232[[#This Row],[Lev Bet]])</f>
        <v/>
      </c>
      <c r="N440" s="44">
        <f>IF(Table13232[[#This Row],[Lev Ret]]="",Table13232[[#This Row],[Lev Bet]]*-1,M440-L440)</f>
        <v>-100</v>
      </c>
      <c r="O440" s="205">
        <v>100</v>
      </c>
      <c r="P440" s="205" t="str">
        <f>IF(Table13232[[#This Row],[Fin]]&lt;&gt;"1st","",Table13232[[#This Row],[Div]]*Table13232[[#This Row],[Nat and Combo Bet]])</f>
        <v/>
      </c>
      <c r="Q440" s="205">
        <f>IF(Table13232[[#This Row],[Lev Ret]]="",Table13232[[#This Row],[Nat and Combo Bet]]*-1,P440-O440)</f>
        <v>-100</v>
      </c>
      <c r="R440" s="44">
        <f t="shared" si="18"/>
        <v>1</v>
      </c>
      <c r="S440" s="44">
        <f>IF(AND(R439=2,R440=1),"",IF(R440=2,(O440+O441)/2,IF(Table13232[[#This Row],[Dual Listing]]=1,Table13232[[#This Row],[Nat and Combo Bet]],11)))</f>
        <v>100</v>
      </c>
      <c r="T440" s="44" t="str">
        <f t="shared" si="19"/>
        <v/>
      </c>
      <c r="U440" s="44">
        <f t="shared" si="20"/>
        <v>-100</v>
      </c>
      <c r="V440" s="44" t="str">
        <f>IF(Table13232[[#This Row],[Date]]&lt;$V$4,"","Live")</f>
        <v/>
      </c>
      <c r="W440" s="44" t="str">
        <f>TEXT(Table13232[[#This Row],[Date]],"DDD")</f>
        <v>Sat</v>
      </c>
      <c r="X440" s="44" t="str">
        <f>PROPER(TRIM(Table13232[[#This Row],[Horse]]))</f>
        <v>Just Feelin' Lucky</v>
      </c>
      <c r="Y440" s="164">
        <f>Table13232[[#This Row],[Time]]</f>
        <v>0.6875</v>
      </c>
      <c r="Z440" s="164" t="str">
        <f>LEFT(Table13232[[#This Row],[Track]],3)</f>
        <v>Ran</v>
      </c>
      <c r="AA440" s="164" t="str">
        <f>Table13232[[#This Row],[Algo]]&amp;" "&amp;Table13232[[#This Row],[Nat and Combo Bet]]</f>
        <v>E-C  100</v>
      </c>
      <c r="AB440" s="170">
        <f>Table13232[[#This Row],[AM Odds]]</f>
        <v>0</v>
      </c>
      <c r="AC440" s="165">
        <f>Table13232[[#This Row],[Race]]</f>
        <v>9</v>
      </c>
      <c r="AD440" s="165">
        <f>Table13232[[#This Row],[TAB]]</f>
        <v>12</v>
      </c>
      <c r="AE440" s="166" t="str">
        <f>Table13232[[#This Row],[Horse]]</f>
        <v>Just Feelin' Lucky</v>
      </c>
      <c r="AF440" s="169">
        <f>IF(Table13232[[#This Row],[Dual Listing]]&lt;&gt;1,"",Table13232[[#This Row],[Nat and Combo Bet]])</f>
        <v>100</v>
      </c>
    </row>
    <row r="441" spans="1:32" x14ac:dyDescent="0.25">
      <c r="A441" s="42">
        <v>45892</v>
      </c>
      <c r="B441" s="43">
        <v>0.71875</v>
      </c>
      <c r="C441" s="43" t="s">
        <v>36</v>
      </c>
      <c r="D441" s="46"/>
      <c r="E441" s="44">
        <v>8</v>
      </c>
      <c r="F441" s="44">
        <v>3</v>
      </c>
      <c r="G441" s="45" t="s">
        <v>454</v>
      </c>
      <c r="H441" s="45" t="s">
        <v>23</v>
      </c>
      <c r="I441" s="46"/>
      <c r="J441" s="206" t="s">
        <v>665</v>
      </c>
      <c r="K441" s="44" t="str">
        <f>VLOOKUP(Table13232[[#This Row],[Track]],$C$915:$E$968,2,FALSE)</f>
        <v>Vic</v>
      </c>
      <c r="L441" s="48">
        <v>100</v>
      </c>
      <c r="M441" s="44" t="str">
        <f>IF(Table13232[[#This Row],[Fin]]&lt;&gt;"1st","",Table13232[[#This Row],[Div]]*Table13232[[#This Row],[Lev Bet]])</f>
        <v/>
      </c>
      <c r="N441" s="44">
        <f>IF(Table13232[[#This Row],[Lev Ret]]="",Table13232[[#This Row],[Lev Bet]]*-1,M441-L441)</f>
        <v>-100</v>
      </c>
      <c r="O441" s="205">
        <v>150</v>
      </c>
      <c r="P441" s="205" t="str">
        <f>IF(Table13232[[#This Row],[Fin]]&lt;&gt;"1st","",Table13232[[#This Row],[Div]]*Table13232[[#This Row],[Nat and Combo Bet]])</f>
        <v/>
      </c>
      <c r="Q441" s="205">
        <f>IF(Table13232[[#This Row],[Lev Ret]]="",Table13232[[#This Row],[Nat and Combo Bet]]*-1,P441-O441)</f>
        <v>-150</v>
      </c>
      <c r="R441" s="44">
        <f t="shared" si="18"/>
        <v>1</v>
      </c>
      <c r="S441" s="44">
        <f>IF(AND(R440=2,R441=1),"",IF(R441=2,(O441+O442)/2,IF(Table13232[[#This Row],[Dual Listing]]=1,Table13232[[#This Row],[Nat and Combo Bet]],11)))</f>
        <v>150</v>
      </c>
      <c r="T441" s="44" t="str">
        <f t="shared" si="19"/>
        <v/>
      </c>
      <c r="U441" s="44">
        <f t="shared" si="20"/>
        <v>-150</v>
      </c>
      <c r="V441" s="44" t="str">
        <f>IF(Table13232[[#This Row],[Date]]&lt;$V$4,"","Live")</f>
        <v/>
      </c>
      <c r="W441" s="44" t="str">
        <f>TEXT(Table13232[[#This Row],[Date]],"DDD")</f>
        <v>Sat</v>
      </c>
      <c r="X441" s="44" t="str">
        <f>PROPER(TRIM(Table13232[[#This Row],[Horse]]))</f>
        <v>Globe</v>
      </c>
      <c r="Y441" s="164">
        <f>Table13232[[#This Row],[Time]]</f>
        <v>0.71875</v>
      </c>
      <c r="Z441" s="164" t="str">
        <f>LEFT(Table13232[[#This Row],[Track]],3)</f>
        <v>Moo</v>
      </c>
      <c r="AA441" s="164" t="str">
        <f>Table13232[[#This Row],[Algo]]&amp;" "&amp;Table13232[[#This Row],[Nat and Combo Bet]]</f>
        <v>E-C  150</v>
      </c>
      <c r="AB441" s="170">
        <f>Table13232[[#This Row],[AM Odds]]</f>
        <v>0</v>
      </c>
      <c r="AC441" s="165">
        <f>Table13232[[#This Row],[Race]]</f>
        <v>8</v>
      </c>
      <c r="AD441" s="165">
        <f>Table13232[[#This Row],[TAB]]</f>
        <v>3</v>
      </c>
      <c r="AE441" s="166" t="str">
        <f>Table13232[[#This Row],[Horse]]</f>
        <v>Globe</v>
      </c>
      <c r="AF441" s="169">
        <f>IF(Table13232[[#This Row],[Dual Listing]]&lt;&gt;1,"",Table13232[[#This Row],[Nat and Combo Bet]])</f>
        <v>150</v>
      </c>
    </row>
    <row r="442" spans="1:32" x14ac:dyDescent="0.25">
      <c r="A442" s="42">
        <v>45892</v>
      </c>
      <c r="B442" s="43">
        <v>0.71875</v>
      </c>
      <c r="C442" s="43" t="s">
        <v>36</v>
      </c>
      <c r="D442" s="46"/>
      <c r="E442" s="44">
        <v>8</v>
      </c>
      <c r="F442" s="44">
        <v>12</v>
      </c>
      <c r="G442" s="45" t="s">
        <v>222</v>
      </c>
      <c r="H442" s="45" t="s">
        <v>21</v>
      </c>
      <c r="I442" s="46">
        <v>4.8</v>
      </c>
      <c r="J442" s="206" t="s">
        <v>664</v>
      </c>
      <c r="K442" s="44" t="str">
        <f>VLOOKUP(Table13232[[#This Row],[Track]],$C$915:$E$968,2,FALSE)</f>
        <v>Vic</v>
      </c>
      <c r="L442" s="48">
        <v>100</v>
      </c>
      <c r="M442" s="44">
        <f>IF(Table13232[[#This Row],[Fin]]&lt;&gt;"1st","",Table13232[[#This Row],[Div]]*Table13232[[#This Row],[Lev Bet]])</f>
        <v>480</v>
      </c>
      <c r="N442" s="44">
        <f>IF(Table13232[[#This Row],[Lev Ret]]="",Table13232[[#This Row],[Lev Bet]]*-1,M442-L442)</f>
        <v>380</v>
      </c>
      <c r="O442" s="205">
        <v>100</v>
      </c>
      <c r="P442" s="205">
        <f>IF(Table13232[[#This Row],[Fin]]&lt;&gt;"1st","",Table13232[[#This Row],[Div]]*Table13232[[#This Row],[Nat and Combo Bet]])</f>
        <v>480</v>
      </c>
      <c r="Q442" s="205">
        <f>IF(Table13232[[#This Row],[Lev Ret]]="",Table13232[[#This Row],[Nat and Combo Bet]]*-1,P442-O442)</f>
        <v>380</v>
      </c>
      <c r="R442" s="44">
        <f t="shared" si="18"/>
        <v>1</v>
      </c>
      <c r="S442" s="44">
        <f>IF(AND(R441=2,R442=1),"",IF(R442=2,(O442+O443)/2,IF(Table13232[[#This Row],[Dual Listing]]=1,Table13232[[#This Row],[Nat and Combo Bet]],11)))</f>
        <v>100</v>
      </c>
      <c r="T442" s="44">
        <f t="shared" si="19"/>
        <v>480</v>
      </c>
      <c r="U442" s="44">
        <f t="shared" si="20"/>
        <v>380</v>
      </c>
      <c r="V442" s="44" t="str">
        <f>IF(Table13232[[#This Row],[Date]]&lt;$V$4,"","Live")</f>
        <v/>
      </c>
      <c r="W442" s="44" t="str">
        <f>TEXT(Table13232[[#This Row],[Date]],"DDD")</f>
        <v>Sat</v>
      </c>
      <c r="X442" s="44" t="str">
        <f>PROPER(TRIM(Table13232[[#This Row],[Horse]]))</f>
        <v>Hard To Cross</v>
      </c>
      <c r="Y442" s="164">
        <f>Table13232[[#This Row],[Time]]</f>
        <v>0.71875</v>
      </c>
      <c r="Z442" s="164" t="str">
        <f>LEFT(Table13232[[#This Row],[Track]],3)</f>
        <v>Moo</v>
      </c>
      <c r="AA442" s="164" t="str">
        <f>Table13232[[#This Row],[Algo]]&amp;" "&amp;Table13232[[#This Row],[Nat and Combo Bet]]</f>
        <v>Nat 100</v>
      </c>
      <c r="AB442" s="170">
        <f>Table13232[[#This Row],[AM Odds]]</f>
        <v>0</v>
      </c>
      <c r="AC442" s="165">
        <f>Table13232[[#This Row],[Race]]</f>
        <v>8</v>
      </c>
      <c r="AD442" s="165">
        <f>Table13232[[#This Row],[TAB]]</f>
        <v>12</v>
      </c>
      <c r="AE442" s="166" t="str">
        <f>Table13232[[#This Row],[Horse]]</f>
        <v>Hard To Cross</v>
      </c>
      <c r="AF442" s="169">
        <f>IF(Table13232[[#This Row],[Dual Listing]]&lt;&gt;1,"",Table13232[[#This Row],[Nat and Combo Bet]])</f>
        <v>100</v>
      </c>
    </row>
    <row r="443" spans="1:32" x14ac:dyDescent="0.25">
      <c r="A443" s="42">
        <v>45892</v>
      </c>
      <c r="B443" s="43">
        <v>0.73958333333333337</v>
      </c>
      <c r="C443" s="43" t="s">
        <v>36</v>
      </c>
      <c r="D443" s="46"/>
      <c r="E443" s="44">
        <v>9</v>
      </c>
      <c r="F443" s="44">
        <v>6</v>
      </c>
      <c r="G443" s="45" t="s">
        <v>223</v>
      </c>
      <c r="H443" s="45"/>
      <c r="I443" s="46"/>
      <c r="J443" s="206" t="s">
        <v>664</v>
      </c>
      <c r="K443" s="44" t="str">
        <f>VLOOKUP(Table13232[[#This Row],[Track]],$C$915:$E$968,2,FALSE)</f>
        <v>Vic</v>
      </c>
      <c r="L443" s="48">
        <v>100</v>
      </c>
      <c r="M443" s="44" t="str">
        <f>IF(Table13232[[#This Row],[Fin]]&lt;&gt;"1st","",Table13232[[#This Row],[Div]]*Table13232[[#This Row],[Lev Bet]])</f>
        <v/>
      </c>
      <c r="N443" s="44">
        <f>IF(Table13232[[#This Row],[Lev Ret]]="",Table13232[[#This Row],[Lev Bet]]*-1,M443-L443)</f>
        <v>-100</v>
      </c>
      <c r="O443" s="205">
        <v>100</v>
      </c>
      <c r="P443" s="205" t="str">
        <f>IF(Table13232[[#This Row],[Fin]]&lt;&gt;"1st","",Table13232[[#This Row],[Div]]*Table13232[[#This Row],[Nat and Combo Bet]])</f>
        <v/>
      </c>
      <c r="Q443" s="205">
        <f>IF(Table13232[[#This Row],[Lev Ret]]="",Table13232[[#This Row],[Nat and Combo Bet]]*-1,P443-O443)</f>
        <v>-100</v>
      </c>
      <c r="R443" s="44">
        <f t="shared" si="18"/>
        <v>1</v>
      </c>
      <c r="S443" s="44">
        <f>IF(AND(R442=2,R443=1),"",IF(R443=2,(O443+O444)/2,IF(Table13232[[#This Row],[Dual Listing]]=1,Table13232[[#This Row],[Nat and Combo Bet]],11)))</f>
        <v>100</v>
      </c>
      <c r="T443" s="44" t="str">
        <f t="shared" si="19"/>
        <v/>
      </c>
      <c r="U443" s="44">
        <f t="shared" si="20"/>
        <v>-100</v>
      </c>
      <c r="V443" s="44" t="str">
        <f>IF(Table13232[[#This Row],[Date]]&lt;$V$4,"","Live")</f>
        <v/>
      </c>
      <c r="W443" s="44" t="str">
        <f>TEXT(Table13232[[#This Row],[Date]],"DDD")</f>
        <v>Sat</v>
      </c>
      <c r="X443" s="44" t="str">
        <f>PROPER(TRIM(Table13232[[#This Row],[Horse]]))</f>
        <v>De Bergerac</v>
      </c>
      <c r="Y443" s="164">
        <f>Table13232[[#This Row],[Time]]</f>
        <v>0.73958333333333337</v>
      </c>
      <c r="Z443" s="164" t="str">
        <f>LEFT(Table13232[[#This Row],[Track]],3)</f>
        <v>Moo</v>
      </c>
      <c r="AA443" s="164" t="str">
        <f>Table13232[[#This Row],[Algo]]&amp;" "&amp;Table13232[[#This Row],[Nat and Combo Bet]]</f>
        <v>Nat 100</v>
      </c>
      <c r="AB443" s="170">
        <f>Table13232[[#This Row],[AM Odds]]</f>
        <v>0</v>
      </c>
      <c r="AC443" s="165">
        <f>Table13232[[#This Row],[Race]]</f>
        <v>9</v>
      </c>
      <c r="AD443" s="165">
        <f>Table13232[[#This Row],[TAB]]</f>
        <v>6</v>
      </c>
      <c r="AE443" s="166" t="str">
        <f>Table13232[[#This Row],[Horse]]</f>
        <v>De Bergerac</v>
      </c>
      <c r="AF443" s="169">
        <f>IF(Table13232[[#This Row],[Dual Listing]]&lt;&gt;1,"",Table13232[[#This Row],[Nat and Combo Bet]])</f>
        <v>100</v>
      </c>
    </row>
    <row r="444" spans="1:32" x14ac:dyDescent="0.25">
      <c r="A444" s="42">
        <v>45899</v>
      </c>
      <c r="B444" s="43">
        <v>0.49513888888888891</v>
      </c>
      <c r="C444" s="43" t="s">
        <v>12</v>
      </c>
      <c r="D444" s="46"/>
      <c r="E444" s="44">
        <v>1</v>
      </c>
      <c r="F444" s="44">
        <v>8</v>
      </c>
      <c r="G444" s="45" t="s">
        <v>224</v>
      </c>
      <c r="H444" s="45"/>
      <c r="I444" s="46"/>
      <c r="J444" s="206" t="s">
        <v>664</v>
      </c>
      <c r="K444" s="44" t="str">
        <f>VLOOKUP(Table13232[[#This Row],[Track]],$C$915:$E$968,2,FALSE)</f>
        <v>Qld</v>
      </c>
      <c r="L444" s="48">
        <v>100</v>
      </c>
      <c r="M444" s="44" t="str">
        <f>IF(Table13232[[#This Row],[Fin]]&lt;&gt;"1st","",Table13232[[#This Row],[Div]]*Table13232[[#This Row],[Lev Bet]])</f>
        <v/>
      </c>
      <c r="N444" s="44">
        <f>IF(Table13232[[#This Row],[Lev Ret]]="",Table13232[[#This Row],[Lev Bet]]*-1,M444-L444)</f>
        <v>-100</v>
      </c>
      <c r="O444" s="205">
        <v>100</v>
      </c>
      <c r="P444" s="205" t="str">
        <f>IF(Table13232[[#This Row],[Fin]]&lt;&gt;"1st","",Table13232[[#This Row],[Div]]*Table13232[[#This Row],[Nat and Combo Bet]])</f>
        <v/>
      </c>
      <c r="Q444" s="205">
        <f>IF(Table13232[[#This Row],[Lev Ret]]="",Table13232[[#This Row],[Nat and Combo Bet]]*-1,P444-O444)</f>
        <v>-100</v>
      </c>
      <c r="R444" s="44">
        <f t="shared" si="18"/>
        <v>1</v>
      </c>
      <c r="S444" s="44">
        <f>IF(AND(R443=2,R444=1),"",IF(R444=2,(O444+O445)/2,IF(Table13232[[#This Row],[Dual Listing]]=1,Table13232[[#This Row],[Nat and Combo Bet]],11)))</f>
        <v>100</v>
      </c>
      <c r="T444" s="44" t="str">
        <f t="shared" si="19"/>
        <v/>
      </c>
      <c r="U444" s="44">
        <f t="shared" si="20"/>
        <v>-100</v>
      </c>
      <c r="V444" s="44" t="str">
        <f>IF(Table13232[[#This Row],[Date]]&lt;$V$4,"","Live")</f>
        <v/>
      </c>
      <c r="W444" s="44" t="str">
        <f>TEXT(Table13232[[#This Row],[Date]],"DDD")</f>
        <v>Sat</v>
      </c>
      <c r="X444" s="44" t="str">
        <f>PROPER(TRIM(Table13232[[#This Row],[Horse]]))</f>
        <v>Vindicta</v>
      </c>
      <c r="Y444" s="164">
        <f>Table13232[[#This Row],[Time]]</f>
        <v>0.49513888888888891</v>
      </c>
      <c r="Z444" s="164" t="str">
        <f>LEFT(Table13232[[#This Row],[Track]],3)</f>
        <v>Eag</v>
      </c>
      <c r="AA444" s="164" t="str">
        <f>Table13232[[#This Row],[Algo]]&amp;" "&amp;Table13232[[#This Row],[Nat and Combo Bet]]</f>
        <v>Nat 100</v>
      </c>
      <c r="AB444" s="170">
        <f>Table13232[[#This Row],[AM Odds]]</f>
        <v>0</v>
      </c>
      <c r="AC444" s="165">
        <f>Table13232[[#This Row],[Race]]</f>
        <v>1</v>
      </c>
      <c r="AD444" s="165">
        <f>Table13232[[#This Row],[TAB]]</f>
        <v>8</v>
      </c>
      <c r="AE444" s="166" t="str">
        <f>Table13232[[#This Row],[Horse]]</f>
        <v>Vindicta</v>
      </c>
      <c r="AF444" s="169">
        <f>IF(Table13232[[#This Row],[Dual Listing]]&lt;&gt;1,"",Table13232[[#This Row],[Nat and Combo Bet]])</f>
        <v>100</v>
      </c>
    </row>
    <row r="445" spans="1:32" x14ac:dyDescent="0.25">
      <c r="A445" s="42">
        <v>45899</v>
      </c>
      <c r="B445" s="43">
        <v>0.51944444444444449</v>
      </c>
      <c r="C445" s="43" t="s">
        <v>12</v>
      </c>
      <c r="D445" s="46"/>
      <c r="E445" s="44">
        <v>2</v>
      </c>
      <c r="F445" s="44">
        <v>2</v>
      </c>
      <c r="G445" s="45" t="s">
        <v>152</v>
      </c>
      <c r="H445" s="45" t="s">
        <v>21</v>
      </c>
      <c r="I445" s="46">
        <v>3.5</v>
      </c>
      <c r="J445" s="206" t="s">
        <v>664</v>
      </c>
      <c r="K445" s="44" t="str">
        <f>VLOOKUP(Table13232[[#This Row],[Track]],$C$915:$E$968,2,FALSE)</f>
        <v>Qld</v>
      </c>
      <c r="L445" s="48">
        <v>100</v>
      </c>
      <c r="M445" s="44">
        <f>IF(Table13232[[#This Row],[Fin]]&lt;&gt;"1st","",Table13232[[#This Row],[Div]]*Table13232[[#This Row],[Lev Bet]])</f>
        <v>350</v>
      </c>
      <c r="N445" s="44">
        <f>IF(Table13232[[#This Row],[Lev Ret]]="",Table13232[[#This Row],[Lev Bet]]*-1,M445-L445)</f>
        <v>250</v>
      </c>
      <c r="O445" s="205">
        <v>100</v>
      </c>
      <c r="P445" s="205">
        <f>IF(Table13232[[#This Row],[Fin]]&lt;&gt;"1st","",Table13232[[#This Row],[Div]]*Table13232[[#This Row],[Nat and Combo Bet]])</f>
        <v>350</v>
      </c>
      <c r="Q445" s="205">
        <f>IF(Table13232[[#This Row],[Lev Ret]]="",Table13232[[#This Row],[Nat and Combo Bet]]*-1,P445-O445)</f>
        <v>250</v>
      </c>
      <c r="R445" s="44">
        <f t="shared" si="18"/>
        <v>1</v>
      </c>
      <c r="S445" s="44">
        <f>IF(AND(R444=2,R445=1),"",IF(R445=2,(O445+O446)/2,IF(Table13232[[#This Row],[Dual Listing]]=1,Table13232[[#This Row],[Nat and Combo Bet]],11)))</f>
        <v>100</v>
      </c>
      <c r="T445" s="44">
        <f t="shared" si="19"/>
        <v>350</v>
      </c>
      <c r="U445" s="44">
        <f t="shared" si="20"/>
        <v>250</v>
      </c>
      <c r="V445" s="44" t="str">
        <f>IF(Table13232[[#This Row],[Date]]&lt;$V$4,"","Live")</f>
        <v/>
      </c>
      <c r="W445" s="44" t="str">
        <f>TEXT(Table13232[[#This Row],[Date]],"DDD")</f>
        <v>Sat</v>
      </c>
      <c r="X445" s="44" t="str">
        <f>PROPER(TRIM(Table13232[[#This Row],[Horse]]))</f>
        <v>The Right Way</v>
      </c>
      <c r="Y445" s="164">
        <f>Table13232[[#This Row],[Time]]</f>
        <v>0.51944444444444449</v>
      </c>
      <c r="Z445" s="164" t="str">
        <f>LEFT(Table13232[[#This Row],[Track]],3)</f>
        <v>Eag</v>
      </c>
      <c r="AA445" s="164" t="str">
        <f>Table13232[[#This Row],[Algo]]&amp;" "&amp;Table13232[[#This Row],[Nat and Combo Bet]]</f>
        <v>Nat 100</v>
      </c>
      <c r="AB445" s="170">
        <f>Table13232[[#This Row],[AM Odds]]</f>
        <v>0</v>
      </c>
      <c r="AC445" s="165">
        <f>Table13232[[#This Row],[Race]]</f>
        <v>2</v>
      </c>
      <c r="AD445" s="165">
        <f>Table13232[[#This Row],[TAB]]</f>
        <v>2</v>
      </c>
      <c r="AE445" s="166" t="str">
        <f>Table13232[[#This Row],[Horse]]</f>
        <v>The Right Way</v>
      </c>
      <c r="AF445" s="169">
        <f>IF(Table13232[[#This Row],[Dual Listing]]&lt;&gt;1,"",Table13232[[#This Row],[Nat and Combo Bet]])</f>
        <v>100</v>
      </c>
    </row>
    <row r="446" spans="1:32" x14ac:dyDescent="0.25">
      <c r="A446" s="42">
        <v>45899</v>
      </c>
      <c r="B446" s="43">
        <v>0.53819444444444442</v>
      </c>
      <c r="C446" s="43" t="s">
        <v>11</v>
      </c>
      <c r="D446" s="46"/>
      <c r="E446" s="44">
        <v>3</v>
      </c>
      <c r="F446" s="44">
        <v>8</v>
      </c>
      <c r="G446" s="45" t="s">
        <v>455</v>
      </c>
      <c r="H446" s="45"/>
      <c r="I446" s="46"/>
      <c r="J446" s="206" t="s">
        <v>665</v>
      </c>
      <c r="K446" s="44" t="str">
        <f>VLOOKUP(Table13232[[#This Row],[Track]],$C$915:$E$968,2,FALSE)</f>
        <v>NSW</v>
      </c>
      <c r="L446" s="48">
        <v>100</v>
      </c>
      <c r="M446" s="44" t="str">
        <f>IF(Table13232[[#This Row],[Fin]]&lt;&gt;"1st","",Table13232[[#This Row],[Div]]*Table13232[[#This Row],[Lev Bet]])</f>
        <v/>
      </c>
      <c r="N446" s="44">
        <f>IF(Table13232[[#This Row],[Lev Ret]]="",Table13232[[#This Row],[Lev Bet]]*-1,M446-L446)</f>
        <v>-100</v>
      </c>
      <c r="O446" s="205">
        <v>200</v>
      </c>
      <c r="P446" s="205" t="str">
        <f>IF(Table13232[[#This Row],[Fin]]&lt;&gt;"1st","",Table13232[[#This Row],[Div]]*Table13232[[#This Row],[Nat and Combo Bet]])</f>
        <v/>
      </c>
      <c r="Q446" s="205">
        <f>IF(Table13232[[#This Row],[Lev Ret]]="",Table13232[[#This Row],[Nat and Combo Bet]]*-1,P446-O446)</f>
        <v>-200</v>
      </c>
      <c r="R446" s="44">
        <f t="shared" si="18"/>
        <v>1</v>
      </c>
      <c r="S446" s="44">
        <f>IF(AND(R445=2,R446=1),"",IF(R446=2,(O446+O447)/2,IF(Table13232[[#This Row],[Dual Listing]]=1,Table13232[[#This Row],[Nat and Combo Bet]],11)))</f>
        <v>200</v>
      </c>
      <c r="T446" s="44" t="str">
        <f t="shared" si="19"/>
        <v/>
      </c>
      <c r="U446" s="44">
        <f t="shared" si="20"/>
        <v>-200</v>
      </c>
      <c r="V446" s="44" t="str">
        <f>IF(Table13232[[#This Row],[Date]]&lt;$V$4,"","Live")</f>
        <v/>
      </c>
      <c r="W446" s="44" t="str">
        <f>TEXT(Table13232[[#This Row],[Date]],"DDD")</f>
        <v>Sat</v>
      </c>
      <c r="X446" s="44" t="str">
        <f>PROPER(TRIM(Table13232[[#This Row],[Horse]]))</f>
        <v>Sister Daae</v>
      </c>
      <c r="Y446" s="164">
        <f>Table13232[[#This Row],[Time]]</f>
        <v>0.53819444444444442</v>
      </c>
      <c r="Z446" s="164" t="str">
        <f>LEFT(Table13232[[#This Row],[Track]],3)</f>
        <v>Ros</v>
      </c>
      <c r="AA446" s="164" t="str">
        <f>Table13232[[#This Row],[Algo]]&amp;" "&amp;Table13232[[#This Row],[Nat and Combo Bet]]</f>
        <v>E-C  200</v>
      </c>
      <c r="AB446" s="170">
        <f>Table13232[[#This Row],[AM Odds]]</f>
        <v>0</v>
      </c>
      <c r="AC446" s="165">
        <f>Table13232[[#This Row],[Race]]</f>
        <v>3</v>
      </c>
      <c r="AD446" s="165">
        <f>Table13232[[#This Row],[TAB]]</f>
        <v>8</v>
      </c>
      <c r="AE446" s="166" t="str">
        <f>Table13232[[#This Row],[Horse]]</f>
        <v>Sister Daae</v>
      </c>
      <c r="AF446" s="169">
        <f>IF(Table13232[[#This Row],[Dual Listing]]&lt;&gt;1,"",Table13232[[#This Row],[Nat and Combo Bet]])</f>
        <v>200</v>
      </c>
    </row>
    <row r="447" spans="1:32" x14ac:dyDescent="0.25">
      <c r="A447" s="42">
        <v>45899</v>
      </c>
      <c r="B447" s="43">
        <v>0.54374999999999996</v>
      </c>
      <c r="C447" s="43" t="s">
        <v>12</v>
      </c>
      <c r="D447" s="46"/>
      <c r="E447" s="44">
        <v>3</v>
      </c>
      <c r="F447" s="44">
        <v>8</v>
      </c>
      <c r="G447" s="45" t="s">
        <v>225</v>
      </c>
      <c r="H447" s="45" t="s">
        <v>23</v>
      </c>
      <c r="I447" s="46"/>
      <c r="J447" s="206" t="s">
        <v>664</v>
      </c>
      <c r="K447" s="44" t="str">
        <f>VLOOKUP(Table13232[[#This Row],[Track]],$C$915:$E$968,2,FALSE)</f>
        <v>Qld</v>
      </c>
      <c r="L447" s="48">
        <v>100</v>
      </c>
      <c r="M447" s="44" t="str">
        <f>IF(Table13232[[#This Row],[Fin]]&lt;&gt;"1st","",Table13232[[#This Row],[Div]]*Table13232[[#This Row],[Lev Bet]])</f>
        <v/>
      </c>
      <c r="N447" s="44">
        <f>IF(Table13232[[#This Row],[Lev Ret]]="",Table13232[[#This Row],[Lev Bet]]*-1,M447-L447)</f>
        <v>-100</v>
      </c>
      <c r="O447" s="205">
        <v>100</v>
      </c>
      <c r="P447" s="205" t="str">
        <f>IF(Table13232[[#This Row],[Fin]]&lt;&gt;"1st","",Table13232[[#This Row],[Div]]*Table13232[[#This Row],[Nat and Combo Bet]])</f>
        <v/>
      </c>
      <c r="Q447" s="205">
        <f>IF(Table13232[[#This Row],[Lev Ret]]="",Table13232[[#This Row],[Nat and Combo Bet]]*-1,P447-O447)</f>
        <v>-100</v>
      </c>
      <c r="R447" s="44">
        <f t="shared" si="18"/>
        <v>1</v>
      </c>
      <c r="S447" s="44">
        <f>IF(AND(R446=2,R447=1),"",IF(R447=2,(O447+O448)/2,IF(Table13232[[#This Row],[Dual Listing]]=1,Table13232[[#This Row],[Nat and Combo Bet]],11)))</f>
        <v>100</v>
      </c>
      <c r="T447" s="44" t="str">
        <f t="shared" si="19"/>
        <v/>
      </c>
      <c r="U447" s="44">
        <f t="shared" si="20"/>
        <v>-100</v>
      </c>
      <c r="V447" s="44" t="str">
        <f>IF(Table13232[[#This Row],[Date]]&lt;$V$4,"","Live")</f>
        <v/>
      </c>
      <c r="W447" s="44" t="str">
        <f>TEXT(Table13232[[#This Row],[Date]],"DDD")</f>
        <v>Sat</v>
      </c>
      <c r="X447" s="44" t="str">
        <f>PROPER(TRIM(Table13232[[#This Row],[Horse]]))</f>
        <v>Moon Sweeper</v>
      </c>
      <c r="Y447" s="164">
        <f>Table13232[[#This Row],[Time]]</f>
        <v>0.54374999999999996</v>
      </c>
      <c r="Z447" s="164" t="str">
        <f>LEFT(Table13232[[#This Row],[Track]],3)</f>
        <v>Eag</v>
      </c>
      <c r="AA447" s="164" t="str">
        <f>Table13232[[#This Row],[Algo]]&amp;" "&amp;Table13232[[#This Row],[Nat and Combo Bet]]</f>
        <v>Nat 100</v>
      </c>
      <c r="AB447" s="170">
        <f>Table13232[[#This Row],[AM Odds]]</f>
        <v>0</v>
      </c>
      <c r="AC447" s="165">
        <f>Table13232[[#This Row],[Race]]</f>
        <v>3</v>
      </c>
      <c r="AD447" s="165">
        <f>Table13232[[#This Row],[TAB]]</f>
        <v>8</v>
      </c>
      <c r="AE447" s="166" t="str">
        <f>Table13232[[#This Row],[Horse]]</f>
        <v>Moon Sweeper</v>
      </c>
      <c r="AF447" s="169">
        <f>IF(Table13232[[#This Row],[Dual Listing]]&lt;&gt;1,"",Table13232[[#This Row],[Nat and Combo Bet]])</f>
        <v>100</v>
      </c>
    </row>
    <row r="448" spans="1:32" x14ac:dyDescent="0.25">
      <c r="A448" s="42">
        <v>45899</v>
      </c>
      <c r="B448" s="43">
        <v>0.54861111111111116</v>
      </c>
      <c r="C448" s="43" t="s">
        <v>34</v>
      </c>
      <c r="D448" s="46"/>
      <c r="E448" s="44">
        <v>3</v>
      </c>
      <c r="F448" s="44">
        <v>9</v>
      </c>
      <c r="G448" s="45" t="s">
        <v>192</v>
      </c>
      <c r="H448" s="45"/>
      <c r="I448" s="46"/>
      <c r="J448" s="206" t="s">
        <v>665</v>
      </c>
      <c r="K448" s="44" t="str">
        <f>VLOOKUP(Table13232[[#This Row],[Track]],$C$915:$E$968,2,FALSE)</f>
        <v>Vic</v>
      </c>
      <c r="L448" s="48">
        <v>100</v>
      </c>
      <c r="M448" s="44" t="str">
        <f>IF(Table13232[[#This Row],[Fin]]&lt;&gt;"1st","",Table13232[[#This Row],[Div]]*Table13232[[#This Row],[Lev Bet]])</f>
        <v/>
      </c>
      <c r="N448" s="44">
        <f>IF(Table13232[[#This Row],[Lev Ret]]="",Table13232[[#This Row],[Lev Bet]]*-1,M448-L448)</f>
        <v>-100</v>
      </c>
      <c r="O448" s="205">
        <v>100</v>
      </c>
      <c r="P448" s="205" t="str">
        <f>IF(Table13232[[#This Row],[Fin]]&lt;&gt;"1st","",Table13232[[#This Row],[Div]]*Table13232[[#This Row],[Nat and Combo Bet]])</f>
        <v/>
      </c>
      <c r="Q448" s="205">
        <f>IF(Table13232[[#This Row],[Lev Ret]]="",Table13232[[#This Row],[Nat and Combo Bet]]*-1,P448-O448)</f>
        <v>-100</v>
      </c>
      <c r="R448" s="44">
        <f t="shared" si="18"/>
        <v>1</v>
      </c>
      <c r="S448" s="44">
        <f>IF(AND(R447=2,R448=1),"",IF(R448=2,(O448+O449)/2,IF(Table13232[[#This Row],[Dual Listing]]=1,Table13232[[#This Row],[Nat and Combo Bet]],11)))</f>
        <v>100</v>
      </c>
      <c r="T448" s="44" t="str">
        <f t="shared" si="19"/>
        <v/>
      </c>
      <c r="U448" s="44">
        <f t="shared" si="20"/>
        <v>-100</v>
      </c>
      <c r="V448" s="44" t="str">
        <f>IF(Table13232[[#This Row],[Date]]&lt;$V$4,"","Live")</f>
        <v/>
      </c>
      <c r="W448" s="44" t="str">
        <f>TEXT(Table13232[[#This Row],[Date]],"DDD")</f>
        <v>Sat</v>
      </c>
      <c r="X448" s="44" t="str">
        <f>PROPER(TRIM(Table13232[[#This Row],[Horse]]))</f>
        <v>Stylish</v>
      </c>
      <c r="Y448" s="164">
        <f>Table13232[[#This Row],[Time]]</f>
        <v>0.54861111111111116</v>
      </c>
      <c r="Z448" s="164" t="str">
        <f>LEFT(Table13232[[#This Row],[Track]],3)</f>
        <v>Cau</v>
      </c>
      <c r="AA448" s="164" t="str">
        <f>Table13232[[#This Row],[Algo]]&amp;" "&amp;Table13232[[#This Row],[Nat and Combo Bet]]</f>
        <v>E-C  100</v>
      </c>
      <c r="AB448" s="170">
        <f>Table13232[[#This Row],[AM Odds]]</f>
        <v>0</v>
      </c>
      <c r="AC448" s="165">
        <f>Table13232[[#This Row],[Race]]</f>
        <v>3</v>
      </c>
      <c r="AD448" s="165">
        <f>Table13232[[#This Row],[TAB]]</f>
        <v>9</v>
      </c>
      <c r="AE448" s="166" t="str">
        <f>Table13232[[#This Row],[Horse]]</f>
        <v>Stylish</v>
      </c>
      <c r="AF448" s="169">
        <f>IF(Table13232[[#This Row],[Dual Listing]]&lt;&gt;1,"",Table13232[[#This Row],[Nat and Combo Bet]])</f>
        <v>100</v>
      </c>
    </row>
    <row r="449" spans="1:32" x14ac:dyDescent="0.25">
      <c r="A449" s="42">
        <v>45899</v>
      </c>
      <c r="B449" s="43">
        <v>0.54861111111111116</v>
      </c>
      <c r="C449" s="43" t="s">
        <v>34</v>
      </c>
      <c r="D449" s="46"/>
      <c r="E449" s="44">
        <v>3</v>
      </c>
      <c r="F449" s="44">
        <v>6</v>
      </c>
      <c r="G449" s="45" t="s">
        <v>456</v>
      </c>
      <c r="H449" s="45"/>
      <c r="I449" s="46"/>
      <c r="J449" s="206" t="s">
        <v>665</v>
      </c>
      <c r="K449" s="44" t="str">
        <f>VLOOKUP(Table13232[[#This Row],[Track]],$C$915:$E$968,2,FALSE)</f>
        <v>Vic</v>
      </c>
      <c r="L449" s="48">
        <v>100</v>
      </c>
      <c r="M449" s="44" t="str">
        <f>IF(Table13232[[#This Row],[Fin]]&lt;&gt;"1st","",Table13232[[#This Row],[Div]]*Table13232[[#This Row],[Lev Bet]])</f>
        <v/>
      </c>
      <c r="N449" s="44">
        <f>IF(Table13232[[#This Row],[Lev Ret]]="",Table13232[[#This Row],[Lev Bet]]*-1,M449-L449)</f>
        <v>-100</v>
      </c>
      <c r="O449" s="205">
        <v>50</v>
      </c>
      <c r="P449" s="205" t="str">
        <f>IF(Table13232[[#This Row],[Fin]]&lt;&gt;"1st","",Table13232[[#This Row],[Div]]*Table13232[[#This Row],[Nat and Combo Bet]])</f>
        <v/>
      </c>
      <c r="Q449" s="205">
        <f>IF(Table13232[[#This Row],[Lev Ret]]="",Table13232[[#This Row],[Nat and Combo Bet]]*-1,P449-O449)</f>
        <v>-50</v>
      </c>
      <c r="R449" s="44">
        <f t="shared" si="18"/>
        <v>1</v>
      </c>
      <c r="S449" s="44">
        <f>IF(AND(R448=2,R449=1),"",IF(R449=2,(O449+O450)/2,IF(Table13232[[#This Row],[Dual Listing]]=1,Table13232[[#This Row],[Nat and Combo Bet]],11)))</f>
        <v>50</v>
      </c>
      <c r="T449" s="44" t="str">
        <f t="shared" si="19"/>
        <v/>
      </c>
      <c r="U449" s="44">
        <f t="shared" si="20"/>
        <v>-50</v>
      </c>
      <c r="V449" s="44" t="str">
        <f>IF(Table13232[[#This Row],[Date]]&lt;$V$4,"","Live")</f>
        <v/>
      </c>
      <c r="W449" s="44" t="str">
        <f>TEXT(Table13232[[#This Row],[Date]],"DDD")</f>
        <v>Sat</v>
      </c>
      <c r="X449" s="44" t="str">
        <f>PROPER(TRIM(Table13232[[#This Row],[Horse]]))</f>
        <v>Yoshinobu</v>
      </c>
      <c r="Y449" s="164">
        <f>Table13232[[#This Row],[Time]]</f>
        <v>0.54861111111111116</v>
      </c>
      <c r="Z449" s="164" t="str">
        <f>LEFT(Table13232[[#This Row],[Track]],3)</f>
        <v>Cau</v>
      </c>
      <c r="AA449" s="164" t="str">
        <f>Table13232[[#This Row],[Algo]]&amp;" "&amp;Table13232[[#This Row],[Nat and Combo Bet]]</f>
        <v>E-C  50</v>
      </c>
      <c r="AB449" s="170">
        <f>Table13232[[#This Row],[AM Odds]]</f>
        <v>0</v>
      </c>
      <c r="AC449" s="165">
        <f>Table13232[[#This Row],[Race]]</f>
        <v>3</v>
      </c>
      <c r="AD449" s="165">
        <f>Table13232[[#This Row],[TAB]]</f>
        <v>6</v>
      </c>
      <c r="AE449" s="166" t="str">
        <f>Table13232[[#This Row],[Horse]]</f>
        <v>Yoshinobu</v>
      </c>
      <c r="AF449" s="169">
        <f>IF(Table13232[[#This Row],[Dual Listing]]&lt;&gt;1,"",Table13232[[#This Row],[Nat and Combo Bet]])</f>
        <v>50</v>
      </c>
    </row>
    <row r="450" spans="1:32" x14ac:dyDescent="0.25">
      <c r="A450" s="42">
        <v>45899</v>
      </c>
      <c r="B450" s="43">
        <v>0.5625</v>
      </c>
      <c r="C450" s="43" t="s">
        <v>11</v>
      </c>
      <c r="D450" s="46"/>
      <c r="E450" s="44">
        <v>4</v>
      </c>
      <c r="F450" s="44">
        <v>4</v>
      </c>
      <c r="G450" s="45" t="s">
        <v>49</v>
      </c>
      <c r="H450" s="45" t="s">
        <v>22</v>
      </c>
      <c r="I450" s="46"/>
      <c r="J450" s="206" t="s">
        <v>665</v>
      </c>
      <c r="K450" s="44" t="str">
        <f>VLOOKUP(Table13232[[#This Row],[Track]],$C$915:$E$968,2,FALSE)</f>
        <v>NSW</v>
      </c>
      <c r="L450" s="48">
        <v>100</v>
      </c>
      <c r="M450" s="44" t="str">
        <f>IF(Table13232[[#This Row],[Fin]]&lt;&gt;"1st","",Table13232[[#This Row],[Div]]*Table13232[[#This Row],[Lev Bet]])</f>
        <v/>
      </c>
      <c r="N450" s="44">
        <f>IF(Table13232[[#This Row],[Lev Ret]]="",Table13232[[#This Row],[Lev Bet]]*-1,M450-L450)</f>
        <v>-100</v>
      </c>
      <c r="O450" s="205">
        <v>150</v>
      </c>
      <c r="P450" s="205" t="str">
        <f>IF(Table13232[[#This Row],[Fin]]&lt;&gt;"1st","",Table13232[[#This Row],[Div]]*Table13232[[#This Row],[Nat and Combo Bet]])</f>
        <v/>
      </c>
      <c r="Q450" s="205">
        <f>IF(Table13232[[#This Row],[Lev Ret]]="",Table13232[[#This Row],[Nat and Combo Bet]]*-1,P450-O450)</f>
        <v>-150</v>
      </c>
      <c r="R450" s="44">
        <f t="shared" si="18"/>
        <v>1</v>
      </c>
      <c r="S450" s="44">
        <f>IF(AND(R449=2,R450=1),"",IF(R450=2,(O450+O451)/2,IF(Table13232[[#This Row],[Dual Listing]]=1,Table13232[[#This Row],[Nat and Combo Bet]],11)))</f>
        <v>150</v>
      </c>
      <c r="T450" s="44" t="str">
        <f t="shared" si="19"/>
        <v/>
      </c>
      <c r="U450" s="44">
        <f t="shared" si="20"/>
        <v>-150</v>
      </c>
      <c r="V450" s="44" t="str">
        <f>IF(Table13232[[#This Row],[Date]]&lt;$V$4,"","Live")</f>
        <v/>
      </c>
      <c r="W450" s="44" t="str">
        <f>TEXT(Table13232[[#This Row],[Date]],"DDD")</f>
        <v>Sat</v>
      </c>
      <c r="X450" s="44" t="str">
        <f>PROPER(TRIM(Table13232[[#This Row],[Horse]]))</f>
        <v>Captain Furai</v>
      </c>
      <c r="Y450" s="164">
        <f>Table13232[[#This Row],[Time]]</f>
        <v>0.5625</v>
      </c>
      <c r="Z450" s="164" t="str">
        <f>LEFT(Table13232[[#This Row],[Track]],3)</f>
        <v>Ros</v>
      </c>
      <c r="AA450" s="164" t="str">
        <f>Table13232[[#This Row],[Algo]]&amp;" "&amp;Table13232[[#This Row],[Nat and Combo Bet]]</f>
        <v>E-C  150</v>
      </c>
      <c r="AB450" s="170">
        <f>Table13232[[#This Row],[AM Odds]]</f>
        <v>0</v>
      </c>
      <c r="AC450" s="165">
        <f>Table13232[[#This Row],[Race]]</f>
        <v>4</v>
      </c>
      <c r="AD450" s="165">
        <f>Table13232[[#This Row],[TAB]]</f>
        <v>4</v>
      </c>
      <c r="AE450" s="166" t="str">
        <f>Table13232[[#This Row],[Horse]]</f>
        <v>Captain Furai</v>
      </c>
      <c r="AF450" s="169">
        <f>IF(Table13232[[#This Row],[Dual Listing]]&lt;&gt;1,"",Table13232[[#This Row],[Nat and Combo Bet]])</f>
        <v>150</v>
      </c>
    </row>
    <row r="451" spans="1:32" x14ac:dyDescent="0.25">
      <c r="A451" s="42">
        <v>45899</v>
      </c>
      <c r="B451" s="43">
        <v>0.57291666666666663</v>
      </c>
      <c r="C451" s="43" t="s">
        <v>34</v>
      </c>
      <c r="D451" s="46"/>
      <c r="E451" s="44">
        <v>4</v>
      </c>
      <c r="F451" s="44">
        <v>14</v>
      </c>
      <c r="G451" s="45" t="s">
        <v>91</v>
      </c>
      <c r="H451" s="45" t="s">
        <v>21</v>
      </c>
      <c r="I451" s="46">
        <v>3.6</v>
      </c>
      <c r="J451" s="206" t="s">
        <v>665</v>
      </c>
      <c r="K451" s="44" t="str">
        <f>VLOOKUP(Table13232[[#This Row],[Track]],$C$915:$E$968,2,FALSE)</f>
        <v>Vic</v>
      </c>
      <c r="L451" s="48">
        <v>100</v>
      </c>
      <c r="M451" s="44">
        <f>IF(Table13232[[#This Row],[Fin]]&lt;&gt;"1st","",Table13232[[#This Row],[Div]]*Table13232[[#This Row],[Lev Bet]])</f>
        <v>360</v>
      </c>
      <c r="N451" s="44">
        <f>IF(Table13232[[#This Row],[Lev Ret]]="",Table13232[[#This Row],[Lev Bet]]*-1,M451-L451)</f>
        <v>260</v>
      </c>
      <c r="O451" s="205">
        <v>200</v>
      </c>
      <c r="P451" s="205">
        <f>IF(Table13232[[#This Row],[Fin]]&lt;&gt;"1st","",Table13232[[#This Row],[Div]]*Table13232[[#This Row],[Nat and Combo Bet]])</f>
        <v>720</v>
      </c>
      <c r="Q451" s="205">
        <f>IF(Table13232[[#This Row],[Lev Ret]]="",Table13232[[#This Row],[Nat and Combo Bet]]*-1,P451-O451)</f>
        <v>520</v>
      </c>
      <c r="R451" s="44">
        <f t="shared" si="18"/>
        <v>1</v>
      </c>
      <c r="S451" s="44">
        <f>IF(AND(R450=2,R451=1),"",IF(R451=2,(O451+O452)/2,IF(Table13232[[#This Row],[Dual Listing]]=1,Table13232[[#This Row],[Nat and Combo Bet]],11)))</f>
        <v>200</v>
      </c>
      <c r="T451" s="44">
        <f t="shared" si="19"/>
        <v>720</v>
      </c>
      <c r="U451" s="44">
        <f t="shared" si="20"/>
        <v>520</v>
      </c>
      <c r="V451" s="44" t="str">
        <f>IF(Table13232[[#This Row],[Date]]&lt;$V$4,"","Live")</f>
        <v/>
      </c>
      <c r="W451" s="44" t="str">
        <f>TEXT(Table13232[[#This Row],[Date]],"DDD")</f>
        <v>Sat</v>
      </c>
      <c r="X451" s="44" t="str">
        <f>PROPER(TRIM(Table13232[[#This Row],[Horse]]))</f>
        <v>Revelare</v>
      </c>
      <c r="Y451" s="164">
        <f>Table13232[[#This Row],[Time]]</f>
        <v>0.57291666666666663</v>
      </c>
      <c r="Z451" s="164" t="str">
        <f>LEFT(Table13232[[#This Row],[Track]],3)</f>
        <v>Cau</v>
      </c>
      <c r="AA451" s="164" t="str">
        <f>Table13232[[#This Row],[Algo]]&amp;" "&amp;Table13232[[#This Row],[Nat and Combo Bet]]</f>
        <v>E-C  200</v>
      </c>
      <c r="AB451" s="170">
        <f>Table13232[[#This Row],[AM Odds]]</f>
        <v>0</v>
      </c>
      <c r="AC451" s="165">
        <f>Table13232[[#This Row],[Race]]</f>
        <v>4</v>
      </c>
      <c r="AD451" s="165">
        <f>Table13232[[#This Row],[TAB]]</f>
        <v>14</v>
      </c>
      <c r="AE451" s="166" t="str">
        <f>Table13232[[#This Row],[Horse]]</f>
        <v>Revelare</v>
      </c>
      <c r="AF451" s="169">
        <f>IF(Table13232[[#This Row],[Dual Listing]]&lt;&gt;1,"",Table13232[[#This Row],[Nat and Combo Bet]])</f>
        <v>200</v>
      </c>
    </row>
    <row r="452" spans="1:32" x14ac:dyDescent="0.25">
      <c r="A452" s="42">
        <v>45899</v>
      </c>
      <c r="B452" s="43">
        <v>0.58680555555555558</v>
      </c>
      <c r="C452" s="43" t="s">
        <v>11</v>
      </c>
      <c r="D452" s="46"/>
      <c r="E452" s="44">
        <v>5</v>
      </c>
      <c r="F452" s="44">
        <v>11</v>
      </c>
      <c r="G452" s="45" t="s">
        <v>239</v>
      </c>
      <c r="H452" s="45" t="s">
        <v>22</v>
      </c>
      <c r="I452" s="46"/>
      <c r="J452" s="206" t="s">
        <v>665</v>
      </c>
      <c r="K452" s="44" t="str">
        <f>VLOOKUP(Table13232[[#This Row],[Track]],$C$915:$E$968,2,FALSE)</f>
        <v>NSW</v>
      </c>
      <c r="L452" s="48">
        <v>100</v>
      </c>
      <c r="M452" s="44" t="str">
        <f>IF(Table13232[[#This Row],[Fin]]&lt;&gt;"1st","",Table13232[[#This Row],[Div]]*Table13232[[#This Row],[Lev Bet]])</f>
        <v/>
      </c>
      <c r="N452" s="44">
        <f>IF(Table13232[[#This Row],[Lev Ret]]="",Table13232[[#This Row],[Lev Bet]]*-1,M452-L452)</f>
        <v>-100</v>
      </c>
      <c r="O452" s="205">
        <v>200</v>
      </c>
      <c r="P452" s="205" t="str">
        <f>IF(Table13232[[#This Row],[Fin]]&lt;&gt;"1st","",Table13232[[#This Row],[Div]]*Table13232[[#This Row],[Nat and Combo Bet]])</f>
        <v/>
      </c>
      <c r="Q452" s="205">
        <f>IF(Table13232[[#This Row],[Lev Ret]]="",Table13232[[#This Row],[Nat and Combo Bet]]*-1,P452-O452)</f>
        <v>-200</v>
      </c>
      <c r="R452" s="44">
        <f t="shared" si="18"/>
        <v>1</v>
      </c>
      <c r="S452" s="44">
        <f>IF(AND(R451=2,R452=1),"",IF(R452=2,(O452+O453)/2,IF(Table13232[[#This Row],[Dual Listing]]=1,Table13232[[#This Row],[Nat and Combo Bet]],11)))</f>
        <v>200</v>
      </c>
      <c r="T452" s="44" t="str">
        <f t="shared" si="19"/>
        <v/>
      </c>
      <c r="U452" s="44">
        <f t="shared" si="20"/>
        <v>-200</v>
      </c>
      <c r="V452" s="44" t="str">
        <f>IF(Table13232[[#This Row],[Date]]&lt;$V$4,"","Live")</f>
        <v/>
      </c>
      <c r="W452" s="44" t="str">
        <f>TEXT(Table13232[[#This Row],[Date]],"DDD")</f>
        <v>Sat</v>
      </c>
      <c r="X452" s="44" t="str">
        <f>PROPER(TRIM(Table13232[[#This Row],[Horse]]))</f>
        <v>Tazima</v>
      </c>
      <c r="Y452" s="164">
        <f>Table13232[[#This Row],[Time]]</f>
        <v>0.58680555555555558</v>
      </c>
      <c r="Z452" s="164" t="str">
        <f>LEFT(Table13232[[#This Row],[Track]],3)</f>
        <v>Ros</v>
      </c>
      <c r="AA452" s="164" t="str">
        <f>Table13232[[#This Row],[Algo]]&amp;" "&amp;Table13232[[#This Row],[Nat and Combo Bet]]</f>
        <v>E-C  200</v>
      </c>
      <c r="AB452" s="170">
        <f>Table13232[[#This Row],[AM Odds]]</f>
        <v>0</v>
      </c>
      <c r="AC452" s="165">
        <f>Table13232[[#This Row],[Race]]</f>
        <v>5</v>
      </c>
      <c r="AD452" s="165">
        <f>Table13232[[#This Row],[TAB]]</f>
        <v>11</v>
      </c>
      <c r="AE452" s="166" t="str">
        <f>Table13232[[#This Row],[Horse]]</f>
        <v>Tazima</v>
      </c>
      <c r="AF452" s="169">
        <f>IF(Table13232[[#This Row],[Dual Listing]]&lt;&gt;1,"",Table13232[[#This Row],[Nat and Combo Bet]])</f>
        <v>200</v>
      </c>
    </row>
    <row r="453" spans="1:32" x14ac:dyDescent="0.25">
      <c r="A453" s="42">
        <v>45899</v>
      </c>
      <c r="B453" s="43">
        <v>0.59236111111111112</v>
      </c>
      <c r="C453" s="43" t="s">
        <v>12</v>
      </c>
      <c r="D453" s="46"/>
      <c r="E453" s="44">
        <v>5</v>
      </c>
      <c r="F453" s="44">
        <v>3</v>
      </c>
      <c r="G453" s="45" t="s">
        <v>67</v>
      </c>
      <c r="H453" s="45"/>
      <c r="I453" s="46"/>
      <c r="J453" s="206" t="s">
        <v>664</v>
      </c>
      <c r="K453" s="44" t="str">
        <f>VLOOKUP(Table13232[[#This Row],[Track]],$C$915:$E$968,2,FALSE)</f>
        <v>Qld</v>
      </c>
      <c r="L453" s="48">
        <v>100</v>
      </c>
      <c r="M453" s="44" t="str">
        <f>IF(Table13232[[#This Row],[Fin]]&lt;&gt;"1st","",Table13232[[#This Row],[Div]]*Table13232[[#This Row],[Lev Bet]])</f>
        <v/>
      </c>
      <c r="N453" s="44">
        <f>IF(Table13232[[#This Row],[Lev Ret]]="",Table13232[[#This Row],[Lev Bet]]*-1,M453-L453)</f>
        <v>-100</v>
      </c>
      <c r="O453" s="205">
        <v>100</v>
      </c>
      <c r="P453" s="205" t="str">
        <f>IF(Table13232[[#This Row],[Fin]]&lt;&gt;"1st","",Table13232[[#This Row],[Div]]*Table13232[[#This Row],[Nat and Combo Bet]])</f>
        <v/>
      </c>
      <c r="Q453" s="205">
        <f>IF(Table13232[[#This Row],[Lev Ret]]="",Table13232[[#This Row],[Nat and Combo Bet]]*-1,P453-O453)</f>
        <v>-100</v>
      </c>
      <c r="R453" s="44">
        <f t="shared" si="18"/>
        <v>1</v>
      </c>
      <c r="S453" s="44">
        <f>IF(AND(R452=2,R453=1),"",IF(R453=2,(O453+O454)/2,IF(Table13232[[#This Row],[Dual Listing]]=1,Table13232[[#This Row],[Nat and Combo Bet]],11)))</f>
        <v>100</v>
      </c>
      <c r="T453" s="44" t="str">
        <f t="shared" si="19"/>
        <v/>
      </c>
      <c r="U453" s="44">
        <f t="shared" si="20"/>
        <v>-100</v>
      </c>
      <c r="V453" s="44" t="str">
        <f>IF(Table13232[[#This Row],[Date]]&lt;$V$4,"","Live")</f>
        <v/>
      </c>
      <c r="W453" s="44" t="str">
        <f>TEXT(Table13232[[#This Row],[Date]],"DDD")</f>
        <v>Sat</v>
      </c>
      <c r="X453" s="44" t="str">
        <f>PROPER(TRIM(Table13232[[#This Row],[Horse]]))</f>
        <v>Free Carry</v>
      </c>
      <c r="Y453" s="164">
        <f>Table13232[[#This Row],[Time]]</f>
        <v>0.59236111111111112</v>
      </c>
      <c r="Z453" s="164" t="str">
        <f>LEFT(Table13232[[#This Row],[Track]],3)</f>
        <v>Eag</v>
      </c>
      <c r="AA453" s="164" t="str">
        <f>Table13232[[#This Row],[Algo]]&amp;" "&amp;Table13232[[#This Row],[Nat and Combo Bet]]</f>
        <v>Nat 100</v>
      </c>
      <c r="AB453" s="170">
        <f>Table13232[[#This Row],[AM Odds]]</f>
        <v>0</v>
      </c>
      <c r="AC453" s="165">
        <f>Table13232[[#This Row],[Race]]</f>
        <v>5</v>
      </c>
      <c r="AD453" s="165">
        <f>Table13232[[#This Row],[TAB]]</f>
        <v>3</v>
      </c>
      <c r="AE453" s="166" t="str">
        <f>Table13232[[#This Row],[Horse]]</f>
        <v>Free Carry</v>
      </c>
      <c r="AF453" s="169">
        <f>IF(Table13232[[#This Row],[Dual Listing]]&lt;&gt;1,"",Table13232[[#This Row],[Nat and Combo Bet]])</f>
        <v>100</v>
      </c>
    </row>
    <row r="454" spans="1:32" x14ac:dyDescent="0.25">
      <c r="A454" s="42">
        <v>45899</v>
      </c>
      <c r="B454" s="43">
        <v>0.59722222222222221</v>
      </c>
      <c r="C454" s="43" t="s">
        <v>34</v>
      </c>
      <c r="D454" s="46"/>
      <c r="E454" s="44">
        <v>5</v>
      </c>
      <c r="F454" s="44">
        <v>19</v>
      </c>
      <c r="G454" s="45" t="s">
        <v>227</v>
      </c>
      <c r="H454" s="45"/>
      <c r="I454" s="46"/>
      <c r="J454" s="206" t="s">
        <v>664</v>
      </c>
      <c r="K454" s="44" t="str">
        <f>VLOOKUP(Table13232[[#This Row],[Track]],$C$915:$E$968,2,FALSE)</f>
        <v>Vic</v>
      </c>
      <c r="L454" s="48">
        <v>100</v>
      </c>
      <c r="M454" s="44" t="str">
        <f>IF(Table13232[[#This Row],[Fin]]&lt;&gt;"1st","",Table13232[[#This Row],[Div]]*Table13232[[#This Row],[Lev Bet]])</f>
        <v/>
      </c>
      <c r="N454" s="44">
        <f>IF(Table13232[[#This Row],[Lev Ret]]="",Table13232[[#This Row],[Lev Bet]]*-1,M454-L454)</f>
        <v>-100</v>
      </c>
      <c r="O454" s="205">
        <v>100</v>
      </c>
      <c r="P454" s="205" t="str">
        <f>IF(Table13232[[#This Row],[Fin]]&lt;&gt;"1st","",Table13232[[#This Row],[Div]]*Table13232[[#This Row],[Nat and Combo Bet]])</f>
        <v/>
      </c>
      <c r="Q454" s="205">
        <f>IF(Table13232[[#This Row],[Lev Ret]]="",Table13232[[#This Row],[Nat and Combo Bet]]*-1,P454-O454)</f>
        <v>-100</v>
      </c>
      <c r="R454" s="44">
        <f t="shared" si="18"/>
        <v>1</v>
      </c>
      <c r="S454" s="44">
        <f>IF(AND(R453=2,R454=1),"",IF(R454=2,(O454+O455)/2,IF(Table13232[[#This Row],[Dual Listing]]=1,Table13232[[#This Row],[Nat and Combo Bet]],11)))</f>
        <v>100</v>
      </c>
      <c r="T454" s="44" t="str">
        <f t="shared" si="19"/>
        <v/>
      </c>
      <c r="U454" s="44">
        <f t="shared" si="20"/>
        <v>-100</v>
      </c>
      <c r="V454" s="44" t="str">
        <f>IF(Table13232[[#This Row],[Date]]&lt;$V$4,"","Live")</f>
        <v/>
      </c>
      <c r="W454" s="44" t="str">
        <f>TEXT(Table13232[[#This Row],[Date]],"DDD")</f>
        <v>Sat</v>
      </c>
      <c r="X454" s="44" t="str">
        <f>PROPER(TRIM(Table13232[[#This Row],[Horse]]))</f>
        <v>Whisky On The Hill</v>
      </c>
      <c r="Y454" s="164">
        <f>Table13232[[#This Row],[Time]]</f>
        <v>0.59722222222222221</v>
      </c>
      <c r="Z454" s="164" t="str">
        <f>LEFT(Table13232[[#This Row],[Track]],3)</f>
        <v>Cau</v>
      </c>
      <c r="AA454" s="164" t="str">
        <f>Table13232[[#This Row],[Algo]]&amp;" "&amp;Table13232[[#This Row],[Nat and Combo Bet]]</f>
        <v>Nat 100</v>
      </c>
      <c r="AB454" s="170">
        <f>Table13232[[#This Row],[AM Odds]]</f>
        <v>0</v>
      </c>
      <c r="AC454" s="165">
        <f>Table13232[[#This Row],[Race]]</f>
        <v>5</v>
      </c>
      <c r="AD454" s="165">
        <f>Table13232[[#This Row],[TAB]]</f>
        <v>19</v>
      </c>
      <c r="AE454" s="166" t="str">
        <f>Table13232[[#This Row],[Horse]]</f>
        <v>Whisky On The Hill</v>
      </c>
      <c r="AF454" s="169">
        <f>IF(Table13232[[#This Row],[Dual Listing]]&lt;&gt;1,"",Table13232[[#This Row],[Nat and Combo Bet]])</f>
        <v>100</v>
      </c>
    </row>
    <row r="455" spans="1:32" x14ac:dyDescent="0.25">
      <c r="A455" s="42">
        <v>45899</v>
      </c>
      <c r="B455" s="43">
        <v>0.6166666666666667</v>
      </c>
      <c r="C455" s="43" t="s">
        <v>12</v>
      </c>
      <c r="D455" s="46"/>
      <c r="E455" s="44">
        <v>6</v>
      </c>
      <c r="F455" s="44">
        <v>7</v>
      </c>
      <c r="G455" s="45" t="s">
        <v>228</v>
      </c>
      <c r="H455" s="45" t="s">
        <v>21</v>
      </c>
      <c r="I455" s="46">
        <v>3.1</v>
      </c>
      <c r="J455" s="206" t="s">
        <v>664</v>
      </c>
      <c r="K455" s="44" t="str">
        <f>VLOOKUP(Table13232[[#This Row],[Track]],$C$915:$E$968,2,FALSE)</f>
        <v>Qld</v>
      </c>
      <c r="L455" s="48">
        <v>100</v>
      </c>
      <c r="M455" s="44">
        <f>IF(Table13232[[#This Row],[Fin]]&lt;&gt;"1st","",Table13232[[#This Row],[Div]]*Table13232[[#This Row],[Lev Bet]])</f>
        <v>310</v>
      </c>
      <c r="N455" s="44">
        <f>IF(Table13232[[#This Row],[Lev Ret]]="",Table13232[[#This Row],[Lev Bet]]*-1,M455-L455)</f>
        <v>210</v>
      </c>
      <c r="O455" s="205">
        <v>100</v>
      </c>
      <c r="P455" s="205">
        <f>IF(Table13232[[#This Row],[Fin]]&lt;&gt;"1st","",Table13232[[#This Row],[Div]]*Table13232[[#This Row],[Nat and Combo Bet]])</f>
        <v>310</v>
      </c>
      <c r="Q455" s="205">
        <f>IF(Table13232[[#This Row],[Lev Ret]]="",Table13232[[#This Row],[Nat and Combo Bet]]*-1,P455-O455)</f>
        <v>210</v>
      </c>
      <c r="R455" s="44">
        <f t="shared" ref="R455:R518" si="21">IF(AND(A456=A455,G456=G455),2,1)</f>
        <v>1</v>
      </c>
      <c r="S455" s="44">
        <f>IF(AND(R454=2,R455=1),"",IF(R455=2,(O455+O456)/2,IF(Table13232[[#This Row],[Dual Listing]]=1,Table13232[[#This Row],[Nat and Combo Bet]],11)))</f>
        <v>100</v>
      </c>
      <c r="T455" s="44">
        <f t="shared" ref="T455:T518" si="22">IF(S455="","",IF(P455="","",S455*I455))</f>
        <v>310</v>
      </c>
      <c r="U455" s="44">
        <f t="shared" ref="U455:U518" si="23">IF(S455="","",IF(T455="",S455*-1,T455-S455))</f>
        <v>210</v>
      </c>
      <c r="V455" s="44" t="str">
        <f>IF(Table13232[[#This Row],[Date]]&lt;$V$4,"","Live")</f>
        <v/>
      </c>
      <c r="W455" s="44" t="str">
        <f>TEXT(Table13232[[#This Row],[Date]],"DDD")</f>
        <v>Sat</v>
      </c>
      <c r="X455" s="44" t="str">
        <f>PROPER(TRIM(Table13232[[#This Row],[Horse]]))</f>
        <v>Give Giggles</v>
      </c>
      <c r="Y455" s="164">
        <f>Table13232[[#This Row],[Time]]</f>
        <v>0.6166666666666667</v>
      </c>
      <c r="Z455" s="164" t="str">
        <f>LEFT(Table13232[[#This Row],[Track]],3)</f>
        <v>Eag</v>
      </c>
      <c r="AA455" s="164" t="str">
        <f>Table13232[[#This Row],[Algo]]&amp;" "&amp;Table13232[[#This Row],[Nat and Combo Bet]]</f>
        <v>Nat 100</v>
      </c>
      <c r="AB455" s="170">
        <f>Table13232[[#This Row],[AM Odds]]</f>
        <v>0</v>
      </c>
      <c r="AC455" s="165">
        <f>Table13232[[#This Row],[Race]]</f>
        <v>6</v>
      </c>
      <c r="AD455" s="165">
        <f>Table13232[[#This Row],[TAB]]</f>
        <v>7</v>
      </c>
      <c r="AE455" s="166" t="str">
        <f>Table13232[[#This Row],[Horse]]</f>
        <v>Give Giggles</v>
      </c>
      <c r="AF455" s="169">
        <f>IF(Table13232[[#This Row],[Dual Listing]]&lt;&gt;1,"",Table13232[[#This Row],[Nat and Combo Bet]])</f>
        <v>100</v>
      </c>
    </row>
    <row r="456" spans="1:32" x14ac:dyDescent="0.25">
      <c r="A456" s="42">
        <v>45899</v>
      </c>
      <c r="B456" s="43">
        <v>0.64097222222222228</v>
      </c>
      <c r="C456" s="43" t="s">
        <v>12</v>
      </c>
      <c r="D456" s="46"/>
      <c r="E456" s="44">
        <v>7</v>
      </c>
      <c r="F456" s="44">
        <v>10</v>
      </c>
      <c r="G456" s="45" t="s">
        <v>213</v>
      </c>
      <c r="H456" s="45" t="s">
        <v>21</v>
      </c>
      <c r="I456" s="46">
        <v>2.7</v>
      </c>
      <c r="J456" s="206" t="s">
        <v>664</v>
      </c>
      <c r="K456" s="44" t="str">
        <f>VLOOKUP(Table13232[[#This Row],[Track]],$C$915:$E$968,2,FALSE)</f>
        <v>Qld</v>
      </c>
      <c r="L456" s="48">
        <v>100</v>
      </c>
      <c r="M456" s="44">
        <f>IF(Table13232[[#This Row],[Fin]]&lt;&gt;"1st","",Table13232[[#This Row],[Div]]*Table13232[[#This Row],[Lev Bet]])</f>
        <v>270</v>
      </c>
      <c r="N456" s="44">
        <f>IF(Table13232[[#This Row],[Lev Ret]]="",Table13232[[#This Row],[Lev Bet]]*-1,M456-L456)</f>
        <v>170</v>
      </c>
      <c r="O456" s="205">
        <v>100</v>
      </c>
      <c r="P456" s="205">
        <f>IF(Table13232[[#This Row],[Fin]]&lt;&gt;"1st","",Table13232[[#This Row],[Div]]*Table13232[[#This Row],[Nat and Combo Bet]])</f>
        <v>270</v>
      </c>
      <c r="Q456" s="205">
        <f>IF(Table13232[[#This Row],[Lev Ret]]="",Table13232[[#This Row],[Nat and Combo Bet]]*-1,P456-O456)</f>
        <v>170</v>
      </c>
      <c r="R456" s="44">
        <f t="shared" si="21"/>
        <v>1</v>
      </c>
      <c r="S456" s="44">
        <f>IF(AND(R455=2,R456=1),"",IF(R456=2,(O456+O457)/2,IF(Table13232[[#This Row],[Dual Listing]]=1,Table13232[[#This Row],[Nat and Combo Bet]],11)))</f>
        <v>100</v>
      </c>
      <c r="T456" s="44">
        <f t="shared" si="22"/>
        <v>270</v>
      </c>
      <c r="U456" s="44">
        <f t="shared" si="23"/>
        <v>170</v>
      </c>
      <c r="V456" s="44" t="str">
        <f>IF(Table13232[[#This Row],[Date]]&lt;$V$4,"","Live")</f>
        <v/>
      </c>
      <c r="W456" s="44" t="str">
        <f>TEXT(Table13232[[#This Row],[Date]],"DDD")</f>
        <v>Sat</v>
      </c>
      <c r="X456" s="44" t="str">
        <f>PROPER(TRIM(Table13232[[#This Row],[Horse]]))</f>
        <v>Bullion Boy</v>
      </c>
      <c r="Y456" s="164">
        <f>Table13232[[#This Row],[Time]]</f>
        <v>0.64097222222222228</v>
      </c>
      <c r="Z456" s="164" t="str">
        <f>LEFT(Table13232[[#This Row],[Track]],3)</f>
        <v>Eag</v>
      </c>
      <c r="AA456" s="164" t="str">
        <f>Table13232[[#This Row],[Algo]]&amp;" "&amp;Table13232[[#This Row],[Nat and Combo Bet]]</f>
        <v>Nat 100</v>
      </c>
      <c r="AB456" s="170">
        <f>Table13232[[#This Row],[AM Odds]]</f>
        <v>0</v>
      </c>
      <c r="AC456" s="165">
        <f>Table13232[[#This Row],[Race]]</f>
        <v>7</v>
      </c>
      <c r="AD456" s="165">
        <f>Table13232[[#This Row],[TAB]]</f>
        <v>10</v>
      </c>
      <c r="AE456" s="166" t="str">
        <f>Table13232[[#This Row],[Horse]]</f>
        <v>Bullion Boy</v>
      </c>
      <c r="AF456" s="169">
        <f>IF(Table13232[[#This Row],[Dual Listing]]&lt;&gt;1,"",Table13232[[#This Row],[Nat and Combo Bet]])</f>
        <v>100</v>
      </c>
    </row>
    <row r="457" spans="1:32" x14ac:dyDescent="0.25">
      <c r="A457" s="42">
        <v>45899</v>
      </c>
      <c r="B457" s="43">
        <v>0.64583333333333337</v>
      </c>
      <c r="C457" s="43" t="s">
        <v>34</v>
      </c>
      <c r="D457" s="46"/>
      <c r="E457" s="44">
        <v>7</v>
      </c>
      <c r="F457" s="44">
        <v>4</v>
      </c>
      <c r="G457" s="45" t="s">
        <v>406</v>
      </c>
      <c r="H457" s="45"/>
      <c r="I457" s="46"/>
      <c r="J457" s="206" t="s">
        <v>665</v>
      </c>
      <c r="K457" s="44" t="str">
        <f>VLOOKUP(Table13232[[#This Row],[Track]],$C$915:$E$968,2,FALSE)</f>
        <v>Vic</v>
      </c>
      <c r="L457" s="48">
        <v>100</v>
      </c>
      <c r="M457" s="44" t="str">
        <f>IF(Table13232[[#This Row],[Fin]]&lt;&gt;"1st","",Table13232[[#This Row],[Div]]*Table13232[[#This Row],[Lev Bet]])</f>
        <v/>
      </c>
      <c r="N457" s="44">
        <f>IF(Table13232[[#This Row],[Lev Ret]]="",Table13232[[#This Row],[Lev Bet]]*-1,M457-L457)</f>
        <v>-100</v>
      </c>
      <c r="O457" s="205">
        <v>150</v>
      </c>
      <c r="P457" s="205" t="str">
        <f>IF(Table13232[[#This Row],[Fin]]&lt;&gt;"1st","",Table13232[[#This Row],[Div]]*Table13232[[#This Row],[Nat and Combo Bet]])</f>
        <v/>
      </c>
      <c r="Q457" s="205">
        <f>IF(Table13232[[#This Row],[Lev Ret]]="",Table13232[[#This Row],[Nat and Combo Bet]]*-1,P457-O457)</f>
        <v>-150</v>
      </c>
      <c r="R457" s="44">
        <f t="shared" si="21"/>
        <v>1</v>
      </c>
      <c r="S457" s="44">
        <f>IF(AND(R456=2,R457=1),"",IF(R457=2,(O457+O458)/2,IF(Table13232[[#This Row],[Dual Listing]]=1,Table13232[[#This Row],[Nat and Combo Bet]],11)))</f>
        <v>150</v>
      </c>
      <c r="T457" s="44" t="str">
        <f t="shared" si="22"/>
        <v/>
      </c>
      <c r="U457" s="44">
        <f t="shared" si="23"/>
        <v>-150</v>
      </c>
      <c r="V457" s="44" t="str">
        <f>IF(Table13232[[#This Row],[Date]]&lt;$V$4,"","Live")</f>
        <v/>
      </c>
      <c r="W457" s="44" t="str">
        <f>TEXT(Table13232[[#This Row],[Date]],"DDD")</f>
        <v>Sat</v>
      </c>
      <c r="X457" s="44" t="str">
        <f>PROPER(TRIM(Table13232[[#This Row],[Horse]]))</f>
        <v>Mazu</v>
      </c>
      <c r="Y457" s="164">
        <f>Table13232[[#This Row],[Time]]</f>
        <v>0.64583333333333337</v>
      </c>
      <c r="Z457" s="164" t="str">
        <f>LEFT(Table13232[[#This Row],[Track]],3)</f>
        <v>Cau</v>
      </c>
      <c r="AA457" s="164" t="str">
        <f>Table13232[[#This Row],[Algo]]&amp;" "&amp;Table13232[[#This Row],[Nat and Combo Bet]]</f>
        <v>E-C  150</v>
      </c>
      <c r="AB457" s="170">
        <f>Table13232[[#This Row],[AM Odds]]</f>
        <v>0</v>
      </c>
      <c r="AC457" s="165">
        <f>Table13232[[#This Row],[Race]]</f>
        <v>7</v>
      </c>
      <c r="AD457" s="165">
        <f>Table13232[[#This Row],[TAB]]</f>
        <v>4</v>
      </c>
      <c r="AE457" s="166" t="str">
        <f>Table13232[[#This Row],[Horse]]</f>
        <v>Mazu</v>
      </c>
      <c r="AF457" s="169">
        <f>IF(Table13232[[#This Row],[Dual Listing]]&lt;&gt;1,"",Table13232[[#This Row],[Nat and Combo Bet]])</f>
        <v>150</v>
      </c>
    </row>
    <row r="458" spans="1:32" x14ac:dyDescent="0.25">
      <c r="A458" s="42">
        <v>45899</v>
      </c>
      <c r="B458" s="43">
        <v>0.64583333333333337</v>
      </c>
      <c r="C458" s="43" t="s">
        <v>34</v>
      </c>
      <c r="D458" s="46"/>
      <c r="E458" s="44">
        <v>7</v>
      </c>
      <c r="F458" s="44">
        <v>12</v>
      </c>
      <c r="G458" s="45" t="s">
        <v>229</v>
      </c>
      <c r="H458" s="45"/>
      <c r="I458" s="46"/>
      <c r="J458" s="206" t="s">
        <v>664</v>
      </c>
      <c r="K458" s="44" t="str">
        <f>VLOOKUP(Table13232[[#This Row],[Track]],$C$915:$E$968,2,FALSE)</f>
        <v>Vic</v>
      </c>
      <c r="L458" s="48">
        <v>100</v>
      </c>
      <c r="M458" s="44" t="str">
        <f>IF(Table13232[[#This Row],[Fin]]&lt;&gt;"1st","",Table13232[[#This Row],[Div]]*Table13232[[#This Row],[Lev Bet]])</f>
        <v/>
      </c>
      <c r="N458" s="44">
        <f>IF(Table13232[[#This Row],[Lev Ret]]="",Table13232[[#This Row],[Lev Bet]]*-1,M458-L458)</f>
        <v>-100</v>
      </c>
      <c r="O458" s="205">
        <v>100</v>
      </c>
      <c r="P458" s="205" t="str">
        <f>IF(Table13232[[#This Row],[Fin]]&lt;&gt;"1st","",Table13232[[#This Row],[Div]]*Table13232[[#This Row],[Nat and Combo Bet]])</f>
        <v/>
      </c>
      <c r="Q458" s="205">
        <f>IF(Table13232[[#This Row],[Lev Ret]]="",Table13232[[#This Row],[Nat and Combo Bet]]*-1,P458-O458)</f>
        <v>-100</v>
      </c>
      <c r="R458" s="44">
        <f t="shared" si="21"/>
        <v>1</v>
      </c>
      <c r="S458" s="44">
        <f>IF(AND(R457=2,R458=1),"",IF(R458=2,(O458+O459)/2,IF(Table13232[[#This Row],[Dual Listing]]=1,Table13232[[#This Row],[Nat and Combo Bet]],11)))</f>
        <v>100</v>
      </c>
      <c r="T458" s="44" t="str">
        <f t="shared" si="22"/>
        <v/>
      </c>
      <c r="U458" s="44">
        <f t="shared" si="23"/>
        <v>-100</v>
      </c>
      <c r="V458" s="44" t="str">
        <f>IF(Table13232[[#This Row],[Date]]&lt;$V$4,"","Live")</f>
        <v/>
      </c>
      <c r="W458" s="44" t="str">
        <f>TEXT(Table13232[[#This Row],[Date]],"DDD")</f>
        <v>Sat</v>
      </c>
      <c r="X458" s="44" t="str">
        <f>PROPER(TRIM(Table13232[[#This Row],[Horse]]))</f>
        <v>Shes Bulletproof</v>
      </c>
      <c r="Y458" s="164">
        <f>Table13232[[#This Row],[Time]]</f>
        <v>0.64583333333333337</v>
      </c>
      <c r="Z458" s="164" t="str">
        <f>LEFT(Table13232[[#This Row],[Track]],3)</f>
        <v>Cau</v>
      </c>
      <c r="AA458" s="164" t="str">
        <f>Table13232[[#This Row],[Algo]]&amp;" "&amp;Table13232[[#This Row],[Nat and Combo Bet]]</f>
        <v>Nat 100</v>
      </c>
      <c r="AB458" s="170">
        <f>Table13232[[#This Row],[AM Odds]]</f>
        <v>0</v>
      </c>
      <c r="AC458" s="165">
        <f>Table13232[[#This Row],[Race]]</f>
        <v>7</v>
      </c>
      <c r="AD458" s="165">
        <f>Table13232[[#This Row],[TAB]]</f>
        <v>12</v>
      </c>
      <c r="AE458" s="166" t="str">
        <f>Table13232[[#This Row],[Horse]]</f>
        <v>Shes Bulletproof</v>
      </c>
      <c r="AF458" s="169">
        <f>IF(Table13232[[#This Row],[Dual Listing]]&lt;&gt;1,"",Table13232[[#This Row],[Nat and Combo Bet]])</f>
        <v>100</v>
      </c>
    </row>
    <row r="459" spans="1:32" x14ac:dyDescent="0.25">
      <c r="A459" s="42">
        <v>45899</v>
      </c>
      <c r="B459" s="43">
        <v>0.64583333333333337</v>
      </c>
      <c r="C459" s="43" t="s">
        <v>34</v>
      </c>
      <c r="D459" s="46"/>
      <c r="E459" s="44">
        <v>7</v>
      </c>
      <c r="F459" s="44">
        <v>6</v>
      </c>
      <c r="G459" s="45" t="s">
        <v>457</v>
      </c>
      <c r="H459" s="45"/>
      <c r="I459" s="46"/>
      <c r="J459" s="206" t="s">
        <v>665</v>
      </c>
      <c r="K459" s="44" t="str">
        <f>VLOOKUP(Table13232[[#This Row],[Track]],$C$915:$E$968,2,FALSE)</f>
        <v>Vic</v>
      </c>
      <c r="L459" s="48">
        <v>100</v>
      </c>
      <c r="M459" s="44" t="str">
        <f>IF(Table13232[[#This Row],[Fin]]&lt;&gt;"1st","",Table13232[[#This Row],[Div]]*Table13232[[#This Row],[Lev Bet]])</f>
        <v/>
      </c>
      <c r="N459" s="44">
        <f>IF(Table13232[[#This Row],[Lev Ret]]="",Table13232[[#This Row],[Lev Bet]]*-1,M459-L459)</f>
        <v>-100</v>
      </c>
      <c r="O459" s="205">
        <v>100</v>
      </c>
      <c r="P459" s="205" t="str">
        <f>IF(Table13232[[#This Row],[Fin]]&lt;&gt;"1st","",Table13232[[#This Row],[Div]]*Table13232[[#This Row],[Nat and Combo Bet]])</f>
        <v/>
      </c>
      <c r="Q459" s="205">
        <f>IF(Table13232[[#This Row],[Lev Ret]]="",Table13232[[#This Row],[Nat and Combo Bet]]*-1,P459-O459)</f>
        <v>-100</v>
      </c>
      <c r="R459" s="44">
        <f t="shared" si="21"/>
        <v>1</v>
      </c>
      <c r="S459" s="44">
        <f>IF(AND(R458=2,R459=1),"",IF(R459=2,(O459+O460)/2,IF(Table13232[[#This Row],[Dual Listing]]=1,Table13232[[#This Row],[Nat and Combo Bet]],11)))</f>
        <v>100</v>
      </c>
      <c r="T459" s="44" t="str">
        <f t="shared" si="22"/>
        <v/>
      </c>
      <c r="U459" s="44">
        <f t="shared" si="23"/>
        <v>-100</v>
      </c>
      <c r="V459" s="44" t="str">
        <f>IF(Table13232[[#This Row],[Date]]&lt;$V$4,"","Live")</f>
        <v/>
      </c>
      <c r="W459" s="44" t="str">
        <f>TEXT(Table13232[[#This Row],[Date]],"DDD")</f>
        <v>Sat</v>
      </c>
      <c r="X459" s="44" t="str">
        <f>PROPER(TRIM(Table13232[[#This Row],[Horse]]))</f>
        <v>Zarastro</v>
      </c>
      <c r="Y459" s="164">
        <f>Table13232[[#This Row],[Time]]</f>
        <v>0.64583333333333337</v>
      </c>
      <c r="Z459" s="164" t="str">
        <f>LEFT(Table13232[[#This Row],[Track]],3)</f>
        <v>Cau</v>
      </c>
      <c r="AA459" s="164" t="str">
        <f>Table13232[[#This Row],[Algo]]&amp;" "&amp;Table13232[[#This Row],[Nat and Combo Bet]]</f>
        <v>E-C  100</v>
      </c>
      <c r="AB459" s="170">
        <f>Table13232[[#This Row],[AM Odds]]</f>
        <v>0</v>
      </c>
      <c r="AC459" s="165">
        <f>Table13232[[#This Row],[Race]]</f>
        <v>7</v>
      </c>
      <c r="AD459" s="165">
        <f>Table13232[[#This Row],[TAB]]</f>
        <v>6</v>
      </c>
      <c r="AE459" s="166" t="str">
        <f>Table13232[[#This Row],[Horse]]</f>
        <v>Zarastro</v>
      </c>
      <c r="AF459" s="169">
        <f>IF(Table13232[[#This Row],[Dual Listing]]&lt;&gt;1,"",Table13232[[#This Row],[Nat and Combo Bet]])</f>
        <v>100</v>
      </c>
    </row>
    <row r="460" spans="1:32" x14ac:dyDescent="0.25">
      <c r="A460" s="42">
        <v>45899</v>
      </c>
      <c r="B460" s="43">
        <v>0.66805555555555551</v>
      </c>
      <c r="C460" s="43" t="s">
        <v>12</v>
      </c>
      <c r="D460" s="46"/>
      <c r="E460" s="44">
        <v>8</v>
      </c>
      <c r="F460" s="44">
        <v>13</v>
      </c>
      <c r="G460" s="45" t="s">
        <v>230</v>
      </c>
      <c r="H460" s="45"/>
      <c r="I460" s="46"/>
      <c r="J460" s="206" t="s">
        <v>664</v>
      </c>
      <c r="K460" s="44" t="str">
        <f>VLOOKUP(Table13232[[#This Row],[Track]],$C$915:$E$968,2,FALSE)</f>
        <v>Qld</v>
      </c>
      <c r="L460" s="48">
        <v>100</v>
      </c>
      <c r="M460" s="44" t="str">
        <f>IF(Table13232[[#This Row],[Fin]]&lt;&gt;"1st","",Table13232[[#This Row],[Div]]*Table13232[[#This Row],[Lev Bet]])</f>
        <v/>
      </c>
      <c r="N460" s="44">
        <f>IF(Table13232[[#This Row],[Lev Ret]]="",Table13232[[#This Row],[Lev Bet]]*-1,M460-L460)</f>
        <v>-100</v>
      </c>
      <c r="O460" s="205">
        <v>100</v>
      </c>
      <c r="P460" s="205" t="str">
        <f>IF(Table13232[[#This Row],[Fin]]&lt;&gt;"1st","",Table13232[[#This Row],[Div]]*Table13232[[#This Row],[Nat and Combo Bet]])</f>
        <v/>
      </c>
      <c r="Q460" s="205">
        <f>IF(Table13232[[#This Row],[Lev Ret]]="",Table13232[[#This Row],[Nat and Combo Bet]]*-1,P460-O460)</f>
        <v>-100</v>
      </c>
      <c r="R460" s="44">
        <f t="shared" si="21"/>
        <v>1</v>
      </c>
      <c r="S460" s="44">
        <f>IF(AND(R459=2,R460=1),"",IF(R460=2,(O460+O461)/2,IF(Table13232[[#This Row],[Dual Listing]]=1,Table13232[[#This Row],[Nat and Combo Bet]],11)))</f>
        <v>100</v>
      </c>
      <c r="T460" s="44" t="str">
        <f t="shared" si="22"/>
        <v/>
      </c>
      <c r="U460" s="44">
        <f t="shared" si="23"/>
        <v>-100</v>
      </c>
      <c r="V460" s="44" t="str">
        <f>IF(Table13232[[#This Row],[Date]]&lt;$V$4,"","Live")</f>
        <v/>
      </c>
      <c r="W460" s="44" t="str">
        <f>TEXT(Table13232[[#This Row],[Date]],"DDD")</f>
        <v>Sat</v>
      </c>
      <c r="X460" s="44" t="str">
        <f>PROPER(TRIM(Table13232[[#This Row],[Horse]]))</f>
        <v>Sultry Siren</v>
      </c>
      <c r="Y460" s="164">
        <f>Table13232[[#This Row],[Time]]</f>
        <v>0.66805555555555551</v>
      </c>
      <c r="Z460" s="164" t="str">
        <f>LEFT(Table13232[[#This Row],[Track]],3)</f>
        <v>Eag</v>
      </c>
      <c r="AA460" s="164" t="str">
        <f>Table13232[[#This Row],[Algo]]&amp;" "&amp;Table13232[[#This Row],[Nat and Combo Bet]]</f>
        <v>Nat 100</v>
      </c>
      <c r="AB460" s="170">
        <f>Table13232[[#This Row],[AM Odds]]</f>
        <v>0</v>
      </c>
      <c r="AC460" s="165">
        <f>Table13232[[#This Row],[Race]]</f>
        <v>8</v>
      </c>
      <c r="AD460" s="165">
        <f>Table13232[[#This Row],[TAB]]</f>
        <v>13</v>
      </c>
      <c r="AE460" s="166" t="str">
        <f>Table13232[[#This Row],[Horse]]</f>
        <v>Sultry Siren</v>
      </c>
      <c r="AF460" s="169">
        <f>IF(Table13232[[#This Row],[Dual Listing]]&lt;&gt;1,"",Table13232[[#This Row],[Nat and Combo Bet]])</f>
        <v>100</v>
      </c>
    </row>
    <row r="461" spans="1:32" x14ac:dyDescent="0.25">
      <c r="A461" s="42">
        <v>45899</v>
      </c>
      <c r="B461" s="43">
        <v>0.67361111111111116</v>
      </c>
      <c r="C461" s="43" t="s">
        <v>34</v>
      </c>
      <c r="D461" s="46"/>
      <c r="E461" s="44">
        <v>8</v>
      </c>
      <c r="F461" s="44">
        <v>12</v>
      </c>
      <c r="G461" s="45" t="s">
        <v>231</v>
      </c>
      <c r="H461" s="45" t="s">
        <v>23</v>
      </c>
      <c r="I461" s="46"/>
      <c r="J461" s="206" t="s">
        <v>664</v>
      </c>
      <c r="K461" s="44" t="str">
        <f>VLOOKUP(Table13232[[#This Row],[Track]],$C$915:$E$968,2,FALSE)</f>
        <v>Vic</v>
      </c>
      <c r="L461" s="48">
        <v>100</v>
      </c>
      <c r="M461" s="44" t="str">
        <f>IF(Table13232[[#This Row],[Fin]]&lt;&gt;"1st","",Table13232[[#This Row],[Div]]*Table13232[[#This Row],[Lev Bet]])</f>
        <v/>
      </c>
      <c r="N461" s="44">
        <f>IF(Table13232[[#This Row],[Lev Ret]]="",Table13232[[#This Row],[Lev Bet]]*-1,M461-L461)</f>
        <v>-100</v>
      </c>
      <c r="O461" s="205">
        <v>100</v>
      </c>
      <c r="P461" s="205" t="str">
        <f>IF(Table13232[[#This Row],[Fin]]&lt;&gt;"1st","",Table13232[[#This Row],[Div]]*Table13232[[#This Row],[Nat and Combo Bet]])</f>
        <v/>
      </c>
      <c r="Q461" s="205">
        <f>IF(Table13232[[#This Row],[Lev Ret]]="",Table13232[[#This Row],[Nat and Combo Bet]]*-1,P461-O461)</f>
        <v>-100</v>
      </c>
      <c r="R461" s="44">
        <f t="shared" si="21"/>
        <v>1</v>
      </c>
      <c r="S461" s="44">
        <f>IF(AND(R460=2,R461=1),"",IF(R461=2,(O461+O462)/2,IF(Table13232[[#This Row],[Dual Listing]]=1,Table13232[[#This Row],[Nat and Combo Bet]],11)))</f>
        <v>100</v>
      </c>
      <c r="T461" s="44" t="str">
        <f t="shared" si="22"/>
        <v/>
      </c>
      <c r="U461" s="44">
        <f t="shared" si="23"/>
        <v>-100</v>
      </c>
      <c r="V461" s="44" t="str">
        <f>IF(Table13232[[#This Row],[Date]]&lt;$V$4,"","Live")</f>
        <v/>
      </c>
      <c r="W461" s="44" t="str">
        <f>TEXT(Table13232[[#This Row],[Date]],"DDD")</f>
        <v>Sat</v>
      </c>
      <c r="X461" s="44" t="str">
        <f>PROPER(TRIM(Table13232[[#This Row],[Horse]]))</f>
        <v>Miss Roumbini</v>
      </c>
      <c r="Y461" s="164">
        <f>Table13232[[#This Row],[Time]]</f>
        <v>0.67361111111111116</v>
      </c>
      <c r="Z461" s="164" t="str">
        <f>LEFT(Table13232[[#This Row],[Track]],3)</f>
        <v>Cau</v>
      </c>
      <c r="AA461" s="164" t="str">
        <f>Table13232[[#This Row],[Algo]]&amp;" "&amp;Table13232[[#This Row],[Nat and Combo Bet]]</f>
        <v>Nat 100</v>
      </c>
      <c r="AB461" s="170">
        <f>Table13232[[#This Row],[AM Odds]]</f>
        <v>0</v>
      </c>
      <c r="AC461" s="165">
        <f>Table13232[[#This Row],[Race]]</f>
        <v>8</v>
      </c>
      <c r="AD461" s="165">
        <f>Table13232[[#This Row],[TAB]]</f>
        <v>12</v>
      </c>
      <c r="AE461" s="166" t="str">
        <f>Table13232[[#This Row],[Horse]]</f>
        <v>Miss Roumbini</v>
      </c>
      <c r="AF461" s="169">
        <f>IF(Table13232[[#This Row],[Dual Listing]]&lt;&gt;1,"",Table13232[[#This Row],[Nat and Combo Bet]])</f>
        <v>100</v>
      </c>
    </row>
    <row r="462" spans="1:32" x14ac:dyDescent="0.25">
      <c r="A462" s="106">
        <v>45899</v>
      </c>
      <c r="B462" s="43">
        <v>0.69791666666666663</v>
      </c>
      <c r="C462" s="107" t="s">
        <v>34</v>
      </c>
      <c r="D462" s="46"/>
      <c r="E462" s="108">
        <v>9</v>
      </c>
      <c r="F462" s="108">
        <v>6</v>
      </c>
      <c r="G462" s="109" t="s">
        <v>43</v>
      </c>
      <c r="H462" s="109"/>
      <c r="I462" s="110"/>
      <c r="J462" s="206" t="s">
        <v>665</v>
      </c>
      <c r="K462" s="44" t="str">
        <f>VLOOKUP(Table13232[[#This Row],[Track]],$C$915:$E$968,2,FALSE)</f>
        <v>Vic</v>
      </c>
      <c r="L462" s="52">
        <v>100</v>
      </c>
      <c r="M462" s="51" t="str">
        <f>IF(Table13232[[#This Row],[Fin]]&lt;&gt;"1st","",Table13232[[#This Row],[Div]]*Table13232[[#This Row],[Lev Bet]])</f>
        <v/>
      </c>
      <c r="N462" s="51">
        <f>IF(Table13232[[#This Row],[Lev Ret]]="",Table13232[[#This Row],[Lev Bet]]*-1,M462-L462)</f>
        <v>-100</v>
      </c>
      <c r="O462" s="205">
        <v>130</v>
      </c>
      <c r="P462" s="205" t="str">
        <f>IF(Table13232[[#This Row],[Fin]]&lt;&gt;"1st","",Table13232[[#This Row],[Div]]*Table13232[[#This Row],[Nat and Combo Bet]])</f>
        <v/>
      </c>
      <c r="Q462" s="205">
        <f>IF(Table13232[[#This Row],[Lev Ret]]="",Table13232[[#This Row],[Nat and Combo Bet]]*-1,P462-O462)</f>
        <v>-130</v>
      </c>
      <c r="R462" s="44">
        <f t="shared" si="21"/>
        <v>2</v>
      </c>
      <c r="S462" s="44">
        <f>IF(AND(R461=2,R462=1),"",IF(R462=2,(O462+O463)/2,IF(Table13232[[#This Row],[Dual Listing]]=1,Table13232[[#This Row],[Nat and Combo Bet]],11)))</f>
        <v>165</v>
      </c>
      <c r="T462" s="44" t="str">
        <f t="shared" si="22"/>
        <v/>
      </c>
      <c r="U462" s="44">
        <f t="shared" si="23"/>
        <v>-165</v>
      </c>
      <c r="V462" s="44" t="str">
        <f>IF(Table13232[[#This Row],[Date]]&lt;$V$4,"","Live")</f>
        <v/>
      </c>
      <c r="W462" s="44" t="str">
        <f>TEXT(Table13232[[#This Row],[Date]],"DDD")</f>
        <v>Sat</v>
      </c>
      <c r="X462" s="44" t="str">
        <f>PROPER(TRIM(Table13232[[#This Row],[Horse]]))</f>
        <v>Another Wil</v>
      </c>
      <c r="Y462" s="167">
        <f>Table13232[[#This Row],[Time]]</f>
        <v>0.69791666666666663</v>
      </c>
      <c r="Z462" s="164" t="str">
        <f>LEFT(Table13232[[#This Row],[Track]],3)</f>
        <v>Cau</v>
      </c>
      <c r="AA462" s="164" t="str">
        <f>Table13232[[#This Row],[Algo]]&amp;" "&amp;Table13232[[#This Row],[Nat and Combo Bet]]</f>
        <v>E-C  130</v>
      </c>
      <c r="AB462" s="170">
        <f>Table13232[[#This Row],[AM Odds]]</f>
        <v>0</v>
      </c>
      <c r="AC462" s="165">
        <f>Table13232[[#This Row],[Race]]</f>
        <v>9</v>
      </c>
      <c r="AD462" s="165">
        <f>Table13232[[#This Row],[TAB]]</f>
        <v>6</v>
      </c>
      <c r="AE462" s="166" t="str">
        <f>Table13232[[#This Row],[Horse]]</f>
        <v>Another Wil</v>
      </c>
      <c r="AF462" s="169" t="str">
        <f>IF(Table13232[[#This Row],[Dual Listing]]&lt;&gt;1,"",Table13232[[#This Row],[Nat and Combo Bet]])</f>
        <v/>
      </c>
    </row>
    <row r="463" spans="1:32" x14ac:dyDescent="0.25">
      <c r="A463" s="106">
        <v>45899</v>
      </c>
      <c r="B463" s="43">
        <v>0.69791666666666663</v>
      </c>
      <c r="C463" s="107" t="s">
        <v>34</v>
      </c>
      <c r="D463" s="46"/>
      <c r="E463" s="108">
        <v>9</v>
      </c>
      <c r="F463" s="108">
        <v>6</v>
      </c>
      <c r="G463" s="109" t="s">
        <v>43</v>
      </c>
      <c r="H463" s="109"/>
      <c r="I463" s="110"/>
      <c r="J463" s="206" t="s">
        <v>664</v>
      </c>
      <c r="K463" s="44" t="str">
        <f>VLOOKUP(Table13232[[#This Row],[Track]],$C$915:$E$968,2,FALSE)</f>
        <v>Vic</v>
      </c>
      <c r="L463" s="52">
        <v>100</v>
      </c>
      <c r="M463" s="51" t="str">
        <f>IF(Table13232[[#This Row],[Fin]]&lt;&gt;"1st","",Table13232[[#This Row],[Div]]*Table13232[[#This Row],[Lev Bet]])</f>
        <v/>
      </c>
      <c r="N463" s="51">
        <f>IF(Table13232[[#This Row],[Lev Ret]]="",Table13232[[#This Row],[Lev Bet]]*-1,M463-L463)</f>
        <v>-100</v>
      </c>
      <c r="O463" s="205">
        <v>200</v>
      </c>
      <c r="P463" s="205" t="str">
        <f>IF(Table13232[[#This Row],[Fin]]&lt;&gt;"1st","",Table13232[[#This Row],[Div]]*Table13232[[#This Row],[Nat and Combo Bet]])</f>
        <v/>
      </c>
      <c r="Q463" s="205">
        <f>IF(Table13232[[#This Row],[Lev Ret]]="",Table13232[[#This Row],[Nat and Combo Bet]]*-1,P463-O463)</f>
        <v>-200</v>
      </c>
      <c r="R463" s="44">
        <f t="shared" si="21"/>
        <v>1</v>
      </c>
      <c r="S463" s="44" t="str">
        <f>IF(AND(R462=2,R463=1),"",IF(R463=2,(O463+O464)/2,IF(Table13232[[#This Row],[Dual Listing]]=1,Table13232[[#This Row],[Nat and Combo Bet]],11)))</f>
        <v/>
      </c>
      <c r="T463" s="44" t="str">
        <f t="shared" si="22"/>
        <v/>
      </c>
      <c r="U463" s="44" t="str">
        <f t="shared" si="23"/>
        <v/>
      </c>
      <c r="V463" s="44" t="str">
        <f>IF(Table13232[[#This Row],[Date]]&lt;$V$4,"","Live")</f>
        <v/>
      </c>
      <c r="W463" s="44" t="str">
        <f>TEXT(Table13232[[#This Row],[Date]],"DDD")</f>
        <v>Sat</v>
      </c>
      <c r="X463" s="44" t="str">
        <f>PROPER(TRIM(Table13232[[#This Row],[Horse]]))</f>
        <v>Another Wil</v>
      </c>
      <c r="Y463" s="167">
        <f>Table13232[[#This Row],[Time]]</f>
        <v>0.69791666666666663</v>
      </c>
      <c r="Z463" s="164" t="str">
        <f>LEFT(Table13232[[#This Row],[Track]],3)</f>
        <v>Cau</v>
      </c>
      <c r="AA463" s="164" t="str">
        <f>Table13232[[#This Row],[Algo]]&amp;" "&amp;Table13232[[#This Row],[Nat and Combo Bet]]</f>
        <v>Nat 200</v>
      </c>
      <c r="AB463" s="170">
        <f>Table13232[[#This Row],[AM Odds]]</f>
        <v>0</v>
      </c>
      <c r="AC463" s="165">
        <f>Table13232[[#This Row],[Race]]</f>
        <v>9</v>
      </c>
      <c r="AD463" s="165">
        <f>Table13232[[#This Row],[TAB]]</f>
        <v>6</v>
      </c>
      <c r="AE463" s="166" t="str">
        <f>Table13232[[#This Row],[Horse]]</f>
        <v>Another Wil</v>
      </c>
      <c r="AF463" s="169">
        <f>IF(Table13232[[#This Row],[Dual Listing]]&lt;&gt;1,"",Table13232[[#This Row],[Nat and Combo Bet]])</f>
        <v>200</v>
      </c>
    </row>
    <row r="464" spans="1:32" x14ac:dyDescent="0.25">
      <c r="A464" s="42">
        <v>45899</v>
      </c>
      <c r="B464" s="43">
        <v>0.72222222222222221</v>
      </c>
      <c r="C464" s="43" t="s">
        <v>34</v>
      </c>
      <c r="D464" s="46"/>
      <c r="E464" s="44">
        <v>10</v>
      </c>
      <c r="F464" s="44">
        <v>10</v>
      </c>
      <c r="G464" s="45" t="s">
        <v>102</v>
      </c>
      <c r="H464" s="45" t="s">
        <v>21</v>
      </c>
      <c r="I464" s="46">
        <v>3.5</v>
      </c>
      <c r="J464" s="206" t="s">
        <v>664</v>
      </c>
      <c r="K464" s="44" t="str">
        <f>VLOOKUP(Table13232[[#This Row],[Track]],$C$915:$E$968,2,FALSE)</f>
        <v>Vic</v>
      </c>
      <c r="L464" s="48">
        <v>100</v>
      </c>
      <c r="M464" s="44">
        <f>IF(Table13232[[#This Row],[Fin]]&lt;&gt;"1st","",Table13232[[#This Row],[Div]]*Table13232[[#This Row],[Lev Bet]])</f>
        <v>350</v>
      </c>
      <c r="N464" s="44">
        <f>IF(Table13232[[#This Row],[Lev Ret]]="",Table13232[[#This Row],[Lev Bet]]*-1,M464-L464)</f>
        <v>250</v>
      </c>
      <c r="O464" s="205">
        <v>100</v>
      </c>
      <c r="P464" s="205">
        <f>IF(Table13232[[#This Row],[Fin]]&lt;&gt;"1st","",Table13232[[#This Row],[Div]]*Table13232[[#This Row],[Nat and Combo Bet]])</f>
        <v>350</v>
      </c>
      <c r="Q464" s="205">
        <f>IF(Table13232[[#This Row],[Lev Ret]]="",Table13232[[#This Row],[Nat and Combo Bet]]*-1,P464-O464)</f>
        <v>250</v>
      </c>
      <c r="R464" s="44">
        <f t="shared" si="21"/>
        <v>1</v>
      </c>
      <c r="S464" s="44">
        <f>IF(AND(R463=2,R464=1),"",IF(R464=2,(O464+O465)/2,IF(Table13232[[#This Row],[Dual Listing]]=1,Table13232[[#This Row],[Nat and Combo Bet]],11)))</f>
        <v>100</v>
      </c>
      <c r="T464" s="44">
        <f t="shared" si="22"/>
        <v>350</v>
      </c>
      <c r="U464" s="44">
        <f t="shared" si="23"/>
        <v>250</v>
      </c>
      <c r="V464" s="44" t="str">
        <f>IF(Table13232[[#This Row],[Date]]&lt;$V$4,"","Live")</f>
        <v/>
      </c>
      <c r="W464" s="44" t="str">
        <f>TEXT(Table13232[[#This Row],[Date]],"DDD")</f>
        <v>Sat</v>
      </c>
      <c r="X464" s="44" t="str">
        <f>PROPER(TRIM(Table13232[[#This Row],[Horse]]))</f>
        <v>Sepals</v>
      </c>
      <c r="Y464" s="164">
        <f>Table13232[[#This Row],[Time]]</f>
        <v>0.72222222222222221</v>
      </c>
      <c r="Z464" s="164" t="str">
        <f>LEFT(Table13232[[#This Row],[Track]],3)</f>
        <v>Cau</v>
      </c>
      <c r="AA464" s="164" t="str">
        <f>Table13232[[#This Row],[Algo]]&amp;" "&amp;Table13232[[#This Row],[Nat and Combo Bet]]</f>
        <v>Nat 100</v>
      </c>
      <c r="AB464" s="170">
        <f>Table13232[[#This Row],[AM Odds]]</f>
        <v>0</v>
      </c>
      <c r="AC464" s="165">
        <f>Table13232[[#This Row],[Race]]</f>
        <v>10</v>
      </c>
      <c r="AD464" s="165">
        <f>Table13232[[#This Row],[TAB]]</f>
        <v>10</v>
      </c>
      <c r="AE464" s="166" t="str">
        <f>Table13232[[#This Row],[Horse]]</f>
        <v>Sepals</v>
      </c>
      <c r="AF464" s="169">
        <f>IF(Table13232[[#This Row],[Dual Listing]]&lt;&gt;1,"",Table13232[[#This Row],[Nat and Combo Bet]])</f>
        <v>100</v>
      </c>
    </row>
    <row r="465" spans="1:32" x14ac:dyDescent="0.25">
      <c r="A465" s="42">
        <v>45906</v>
      </c>
      <c r="B465" s="43">
        <v>0.49305555555555558</v>
      </c>
      <c r="C465" s="43" t="s">
        <v>13</v>
      </c>
      <c r="D465" s="46"/>
      <c r="E465" s="44">
        <v>1</v>
      </c>
      <c r="F465" s="44">
        <v>1</v>
      </c>
      <c r="G465" s="45" t="s">
        <v>458</v>
      </c>
      <c r="H465" s="45" t="s">
        <v>21</v>
      </c>
      <c r="I465" s="46">
        <v>2.9</v>
      </c>
      <c r="J465" s="206" t="s">
        <v>665</v>
      </c>
      <c r="K465" s="44" t="str">
        <f>VLOOKUP(Table13232[[#This Row],[Track]],$C$915:$E$968,2,FALSE)</f>
        <v>NSW</v>
      </c>
      <c r="L465" s="48">
        <v>100</v>
      </c>
      <c r="M465" s="44">
        <f>IF(Table13232[[#This Row],[Fin]]&lt;&gt;"1st","",Table13232[[#This Row],[Div]]*Table13232[[#This Row],[Lev Bet]])</f>
        <v>290</v>
      </c>
      <c r="N465" s="44">
        <f>IF(Table13232[[#This Row],[Lev Ret]]="",Table13232[[#This Row],[Lev Bet]]*-1,M465-L465)</f>
        <v>190</v>
      </c>
      <c r="O465" s="205">
        <v>140</v>
      </c>
      <c r="P465" s="205">
        <f>IF(Table13232[[#This Row],[Fin]]&lt;&gt;"1st","",Table13232[[#This Row],[Div]]*Table13232[[#This Row],[Nat and Combo Bet]])</f>
        <v>406</v>
      </c>
      <c r="Q465" s="205">
        <f>IF(Table13232[[#This Row],[Lev Ret]]="",Table13232[[#This Row],[Nat and Combo Bet]]*-1,P465-O465)</f>
        <v>266</v>
      </c>
      <c r="R465" s="44">
        <f t="shared" si="21"/>
        <v>1</v>
      </c>
      <c r="S465" s="44">
        <f>IF(AND(R464=2,R465=1),"",IF(R465=2,(O465+O466)/2,IF(Table13232[[#This Row],[Dual Listing]]=1,Table13232[[#This Row],[Nat and Combo Bet]],11)))</f>
        <v>140</v>
      </c>
      <c r="T465" s="44">
        <f t="shared" si="22"/>
        <v>406</v>
      </c>
      <c r="U465" s="44">
        <f t="shared" si="23"/>
        <v>266</v>
      </c>
      <c r="V465" s="44" t="str">
        <f>IF(Table13232[[#This Row],[Date]]&lt;$V$4,"","Live")</f>
        <v/>
      </c>
      <c r="W465" s="44" t="str">
        <f>TEXT(Table13232[[#This Row],[Date]],"DDD")</f>
        <v>Sat</v>
      </c>
      <c r="X465" s="44" t="str">
        <f>PROPER(TRIM(Table13232[[#This Row],[Horse]]))</f>
        <v>Denman Star</v>
      </c>
      <c r="Y465" s="164">
        <f>Table13232[[#This Row],[Time]]</f>
        <v>0.49305555555555558</v>
      </c>
      <c r="Z465" s="164" t="str">
        <f>LEFT(Table13232[[#This Row],[Track]],3)</f>
        <v>Ran</v>
      </c>
      <c r="AA465" s="164" t="str">
        <f>Table13232[[#This Row],[Algo]]&amp;" "&amp;Table13232[[#This Row],[Nat and Combo Bet]]</f>
        <v>E-C  140</v>
      </c>
      <c r="AB465" s="170">
        <f>Table13232[[#This Row],[AM Odds]]</f>
        <v>0</v>
      </c>
      <c r="AC465" s="165">
        <f>Table13232[[#This Row],[Race]]</f>
        <v>1</v>
      </c>
      <c r="AD465" s="165">
        <f>Table13232[[#This Row],[TAB]]</f>
        <v>1</v>
      </c>
      <c r="AE465" s="166" t="str">
        <f>Table13232[[#This Row],[Horse]]</f>
        <v>Denman Star</v>
      </c>
      <c r="AF465" s="169">
        <f>IF(Table13232[[#This Row],[Dual Listing]]&lt;&gt;1,"",Table13232[[#This Row],[Nat and Combo Bet]])</f>
        <v>140</v>
      </c>
    </row>
    <row r="466" spans="1:32" x14ac:dyDescent="0.25">
      <c r="A466" s="42">
        <v>45906</v>
      </c>
      <c r="B466" s="43">
        <v>0.49861111111111112</v>
      </c>
      <c r="C466" s="43" t="s">
        <v>9</v>
      </c>
      <c r="D466" s="46"/>
      <c r="E466" s="44">
        <v>1</v>
      </c>
      <c r="F466" s="44">
        <v>5</v>
      </c>
      <c r="G466" s="45" t="s">
        <v>221</v>
      </c>
      <c r="H466" s="45"/>
      <c r="I466" s="46"/>
      <c r="J466" s="206" t="s">
        <v>664</v>
      </c>
      <c r="K466" s="44" t="str">
        <f>VLOOKUP(Table13232[[#This Row],[Track]],$C$915:$E$968,2,FALSE)</f>
        <v>Qld</v>
      </c>
      <c r="L466" s="48">
        <v>100</v>
      </c>
      <c r="M466" s="44" t="str">
        <f>IF(Table13232[[#This Row],[Fin]]&lt;&gt;"1st","",Table13232[[#This Row],[Div]]*Table13232[[#This Row],[Lev Bet]])</f>
        <v/>
      </c>
      <c r="N466" s="44">
        <f>IF(Table13232[[#This Row],[Lev Ret]]="",Table13232[[#This Row],[Lev Bet]]*-1,M466-L466)</f>
        <v>-100</v>
      </c>
      <c r="O466" s="205">
        <v>100</v>
      </c>
      <c r="P466" s="205" t="str">
        <f>IF(Table13232[[#This Row],[Fin]]&lt;&gt;"1st","",Table13232[[#This Row],[Div]]*Table13232[[#This Row],[Nat and Combo Bet]])</f>
        <v/>
      </c>
      <c r="Q466" s="205">
        <f>IF(Table13232[[#This Row],[Lev Ret]]="",Table13232[[#This Row],[Nat and Combo Bet]]*-1,P466-O466)</f>
        <v>-100</v>
      </c>
      <c r="R466" s="44">
        <f t="shared" si="21"/>
        <v>1</v>
      </c>
      <c r="S466" s="44">
        <f>IF(AND(R465=2,R466=1),"",IF(R466=2,(O466+O467)/2,IF(Table13232[[#This Row],[Dual Listing]]=1,Table13232[[#This Row],[Nat and Combo Bet]],11)))</f>
        <v>100</v>
      </c>
      <c r="T466" s="44" t="str">
        <f t="shared" si="22"/>
        <v/>
      </c>
      <c r="U466" s="44">
        <f t="shared" si="23"/>
        <v>-100</v>
      </c>
      <c r="V466" s="44" t="str">
        <f>IF(Table13232[[#This Row],[Date]]&lt;$V$4,"","Live")</f>
        <v/>
      </c>
      <c r="W466" s="44" t="str">
        <f>TEXT(Table13232[[#This Row],[Date]],"DDD")</f>
        <v>Sat</v>
      </c>
      <c r="X466" s="44" t="str">
        <f>PROPER(TRIM(Table13232[[#This Row],[Horse]]))</f>
        <v>Northern Decree</v>
      </c>
      <c r="Y466" s="164">
        <f>Table13232[[#This Row],[Time]]</f>
        <v>0.49861111111111112</v>
      </c>
      <c r="Z466" s="164" t="str">
        <f>LEFT(Table13232[[#This Row],[Track]],3)</f>
        <v>Doo</v>
      </c>
      <c r="AA466" s="164" t="str">
        <f>Table13232[[#This Row],[Algo]]&amp;" "&amp;Table13232[[#This Row],[Nat and Combo Bet]]</f>
        <v>Nat 100</v>
      </c>
      <c r="AB466" s="170">
        <f>Table13232[[#This Row],[AM Odds]]</f>
        <v>0</v>
      </c>
      <c r="AC466" s="165">
        <f>Table13232[[#This Row],[Race]]</f>
        <v>1</v>
      </c>
      <c r="AD466" s="165">
        <f>Table13232[[#This Row],[TAB]]</f>
        <v>5</v>
      </c>
      <c r="AE466" s="166" t="str">
        <f>Table13232[[#This Row],[Horse]]</f>
        <v>Northern Decree</v>
      </c>
      <c r="AF466" s="169">
        <f>IF(Table13232[[#This Row],[Dual Listing]]&lt;&gt;1,"",Table13232[[#This Row],[Nat and Combo Bet]])</f>
        <v>100</v>
      </c>
    </row>
    <row r="467" spans="1:32" x14ac:dyDescent="0.25">
      <c r="A467" s="42">
        <v>45906</v>
      </c>
      <c r="B467" s="43">
        <v>0.5229166666666667</v>
      </c>
      <c r="C467" s="43" t="s">
        <v>9</v>
      </c>
      <c r="D467" s="46"/>
      <c r="E467" s="44">
        <v>2</v>
      </c>
      <c r="F467" s="44">
        <v>7</v>
      </c>
      <c r="G467" s="45" t="s">
        <v>204</v>
      </c>
      <c r="H467" s="45"/>
      <c r="I467" s="46"/>
      <c r="J467" s="206" t="s">
        <v>664</v>
      </c>
      <c r="K467" s="44" t="str">
        <f>VLOOKUP(Table13232[[#This Row],[Track]],$C$915:$E$968,2,FALSE)</f>
        <v>Qld</v>
      </c>
      <c r="L467" s="48">
        <v>100</v>
      </c>
      <c r="M467" s="44" t="str">
        <f>IF(Table13232[[#This Row],[Fin]]&lt;&gt;"1st","",Table13232[[#This Row],[Div]]*Table13232[[#This Row],[Lev Bet]])</f>
        <v/>
      </c>
      <c r="N467" s="44">
        <f>IF(Table13232[[#This Row],[Lev Ret]]="",Table13232[[#This Row],[Lev Bet]]*-1,M467-L467)</f>
        <v>-100</v>
      </c>
      <c r="O467" s="205">
        <v>100</v>
      </c>
      <c r="P467" s="205" t="str">
        <f>IF(Table13232[[#This Row],[Fin]]&lt;&gt;"1st","",Table13232[[#This Row],[Div]]*Table13232[[#This Row],[Nat and Combo Bet]])</f>
        <v/>
      </c>
      <c r="Q467" s="205">
        <f>IF(Table13232[[#This Row],[Lev Ret]]="",Table13232[[#This Row],[Nat and Combo Bet]]*-1,P467-O467)</f>
        <v>-100</v>
      </c>
      <c r="R467" s="44">
        <f t="shared" si="21"/>
        <v>1</v>
      </c>
      <c r="S467" s="44">
        <f>IF(AND(R466=2,R467=1),"",IF(R467=2,(O467+O468)/2,IF(Table13232[[#This Row],[Dual Listing]]=1,Table13232[[#This Row],[Nat and Combo Bet]],11)))</f>
        <v>100</v>
      </c>
      <c r="T467" s="44" t="str">
        <f t="shared" si="22"/>
        <v/>
      </c>
      <c r="U467" s="44">
        <f t="shared" si="23"/>
        <v>-100</v>
      </c>
      <c r="V467" s="44" t="str">
        <f>IF(Table13232[[#This Row],[Date]]&lt;$V$4,"","Live")</f>
        <v/>
      </c>
      <c r="W467" s="44" t="str">
        <f>TEXT(Table13232[[#This Row],[Date]],"DDD")</f>
        <v>Sat</v>
      </c>
      <c r="X467" s="44" t="str">
        <f>PROPER(TRIM(Table13232[[#This Row],[Horse]]))</f>
        <v>Just Flying</v>
      </c>
      <c r="Y467" s="164">
        <f>Table13232[[#This Row],[Time]]</f>
        <v>0.5229166666666667</v>
      </c>
      <c r="Z467" s="164" t="str">
        <f>LEFT(Table13232[[#This Row],[Track]],3)</f>
        <v>Doo</v>
      </c>
      <c r="AA467" s="164" t="str">
        <f>Table13232[[#This Row],[Algo]]&amp;" "&amp;Table13232[[#This Row],[Nat and Combo Bet]]</f>
        <v>Nat 100</v>
      </c>
      <c r="AB467" s="170">
        <f>Table13232[[#This Row],[AM Odds]]</f>
        <v>0</v>
      </c>
      <c r="AC467" s="165">
        <f>Table13232[[#This Row],[Race]]</f>
        <v>2</v>
      </c>
      <c r="AD467" s="165">
        <f>Table13232[[#This Row],[TAB]]</f>
        <v>7</v>
      </c>
      <c r="AE467" s="166" t="str">
        <f>Table13232[[#This Row],[Horse]]</f>
        <v>Just Flying</v>
      </c>
      <c r="AF467" s="169">
        <f>IF(Table13232[[#This Row],[Dual Listing]]&lt;&gt;1,"",Table13232[[#This Row],[Nat and Combo Bet]])</f>
        <v>100</v>
      </c>
    </row>
    <row r="468" spans="1:32" x14ac:dyDescent="0.25">
      <c r="A468" s="42">
        <v>45906</v>
      </c>
      <c r="B468" s="43">
        <v>0.54166666666666663</v>
      </c>
      <c r="C468" s="43" t="s">
        <v>13</v>
      </c>
      <c r="D468" s="46"/>
      <c r="E468" s="44">
        <v>3</v>
      </c>
      <c r="F468" s="44">
        <v>9</v>
      </c>
      <c r="G468" s="45" t="s">
        <v>258</v>
      </c>
      <c r="H468" s="45" t="s">
        <v>23</v>
      </c>
      <c r="I468" s="46"/>
      <c r="J468" s="206" t="s">
        <v>665</v>
      </c>
      <c r="K468" s="44" t="str">
        <f>VLOOKUP(Table13232[[#This Row],[Track]],$C$915:$E$968,2,FALSE)</f>
        <v>NSW</v>
      </c>
      <c r="L468" s="48">
        <v>100</v>
      </c>
      <c r="M468" s="44" t="str">
        <f>IF(Table13232[[#This Row],[Fin]]&lt;&gt;"1st","",Table13232[[#This Row],[Div]]*Table13232[[#This Row],[Lev Bet]])</f>
        <v/>
      </c>
      <c r="N468" s="44">
        <f>IF(Table13232[[#This Row],[Lev Ret]]="",Table13232[[#This Row],[Lev Bet]]*-1,M468-L468)</f>
        <v>-100</v>
      </c>
      <c r="O468" s="205">
        <v>150</v>
      </c>
      <c r="P468" s="205" t="str">
        <f>IF(Table13232[[#This Row],[Fin]]&lt;&gt;"1st","",Table13232[[#This Row],[Div]]*Table13232[[#This Row],[Nat and Combo Bet]])</f>
        <v/>
      </c>
      <c r="Q468" s="205">
        <f>IF(Table13232[[#This Row],[Lev Ret]]="",Table13232[[#This Row],[Nat and Combo Bet]]*-1,P468-O468)</f>
        <v>-150</v>
      </c>
      <c r="R468" s="44">
        <f t="shared" si="21"/>
        <v>1</v>
      </c>
      <c r="S468" s="44">
        <f>IF(AND(R467=2,R468=1),"",IF(R468=2,(O468+O469)/2,IF(Table13232[[#This Row],[Dual Listing]]=1,Table13232[[#This Row],[Nat and Combo Bet]],11)))</f>
        <v>150</v>
      </c>
      <c r="T468" s="44" t="str">
        <f t="shared" si="22"/>
        <v/>
      </c>
      <c r="U468" s="44">
        <f t="shared" si="23"/>
        <v>-150</v>
      </c>
      <c r="V468" s="44" t="str">
        <f>IF(Table13232[[#This Row],[Date]]&lt;$V$4,"","Live")</f>
        <v/>
      </c>
      <c r="W468" s="44" t="str">
        <f>TEXT(Table13232[[#This Row],[Date]],"DDD")</f>
        <v>Sat</v>
      </c>
      <c r="X468" s="44" t="str">
        <f>PROPER(TRIM(Table13232[[#This Row],[Horse]]))</f>
        <v>Chidiac</v>
      </c>
      <c r="Y468" s="164">
        <f>Table13232[[#This Row],[Time]]</f>
        <v>0.54166666666666663</v>
      </c>
      <c r="Z468" s="164" t="str">
        <f>LEFT(Table13232[[#This Row],[Track]],3)</f>
        <v>Ran</v>
      </c>
      <c r="AA468" s="164" t="str">
        <f>Table13232[[#This Row],[Algo]]&amp;" "&amp;Table13232[[#This Row],[Nat and Combo Bet]]</f>
        <v>E-C  150</v>
      </c>
      <c r="AB468" s="170">
        <f>Table13232[[#This Row],[AM Odds]]</f>
        <v>0</v>
      </c>
      <c r="AC468" s="165">
        <f>Table13232[[#This Row],[Race]]</f>
        <v>3</v>
      </c>
      <c r="AD468" s="165">
        <f>Table13232[[#This Row],[TAB]]</f>
        <v>9</v>
      </c>
      <c r="AE468" s="166" t="str">
        <f>Table13232[[#This Row],[Horse]]</f>
        <v>Chidiac</v>
      </c>
      <c r="AF468" s="169">
        <f>IF(Table13232[[#This Row],[Dual Listing]]&lt;&gt;1,"",Table13232[[#This Row],[Nat and Combo Bet]])</f>
        <v>150</v>
      </c>
    </row>
    <row r="469" spans="1:32" x14ac:dyDescent="0.25">
      <c r="A469" s="42">
        <v>45906</v>
      </c>
      <c r="B469" s="43">
        <v>0.54722222222222228</v>
      </c>
      <c r="C469" s="43" t="s">
        <v>9</v>
      </c>
      <c r="D469" s="46"/>
      <c r="E469" s="44">
        <v>3</v>
      </c>
      <c r="F469" s="44">
        <v>2</v>
      </c>
      <c r="G469" s="45" t="s">
        <v>232</v>
      </c>
      <c r="H469" s="45" t="s">
        <v>21</v>
      </c>
      <c r="I469" s="46">
        <v>3.8</v>
      </c>
      <c r="J469" s="206" t="s">
        <v>664</v>
      </c>
      <c r="K469" s="44" t="str">
        <f>VLOOKUP(Table13232[[#This Row],[Track]],$C$915:$E$968,2,FALSE)</f>
        <v>Qld</v>
      </c>
      <c r="L469" s="48">
        <v>100</v>
      </c>
      <c r="M469" s="44">
        <f>IF(Table13232[[#This Row],[Fin]]&lt;&gt;"1st","",Table13232[[#This Row],[Div]]*Table13232[[#This Row],[Lev Bet]])</f>
        <v>380</v>
      </c>
      <c r="N469" s="44">
        <f>IF(Table13232[[#This Row],[Lev Ret]]="",Table13232[[#This Row],[Lev Bet]]*-1,M469-L469)</f>
        <v>280</v>
      </c>
      <c r="O469" s="205">
        <v>100</v>
      </c>
      <c r="P469" s="205">
        <f>IF(Table13232[[#This Row],[Fin]]&lt;&gt;"1st","",Table13232[[#This Row],[Div]]*Table13232[[#This Row],[Nat and Combo Bet]])</f>
        <v>380</v>
      </c>
      <c r="Q469" s="205">
        <f>IF(Table13232[[#This Row],[Lev Ret]]="",Table13232[[#This Row],[Nat and Combo Bet]]*-1,P469-O469)</f>
        <v>280</v>
      </c>
      <c r="R469" s="44">
        <f t="shared" si="21"/>
        <v>1</v>
      </c>
      <c r="S469" s="44">
        <f>IF(AND(R468=2,R469=1),"",IF(R469=2,(O469+O470)/2,IF(Table13232[[#This Row],[Dual Listing]]=1,Table13232[[#This Row],[Nat and Combo Bet]],11)))</f>
        <v>100</v>
      </c>
      <c r="T469" s="44">
        <f t="shared" si="22"/>
        <v>380</v>
      </c>
      <c r="U469" s="44">
        <f t="shared" si="23"/>
        <v>280</v>
      </c>
      <c r="V469" s="44" t="str">
        <f>IF(Table13232[[#This Row],[Date]]&lt;$V$4,"","Live")</f>
        <v/>
      </c>
      <c r="W469" s="44" t="str">
        <f>TEXT(Table13232[[#This Row],[Date]],"DDD")</f>
        <v>Sat</v>
      </c>
      <c r="X469" s="44" t="str">
        <f>PROPER(TRIM(Table13232[[#This Row],[Horse]]))</f>
        <v>Piggyback</v>
      </c>
      <c r="Y469" s="164">
        <f>Table13232[[#This Row],[Time]]</f>
        <v>0.54722222222222228</v>
      </c>
      <c r="Z469" s="164" t="str">
        <f>LEFT(Table13232[[#This Row],[Track]],3)</f>
        <v>Doo</v>
      </c>
      <c r="AA469" s="164" t="str">
        <f>Table13232[[#This Row],[Algo]]&amp;" "&amp;Table13232[[#This Row],[Nat and Combo Bet]]</f>
        <v>Nat 100</v>
      </c>
      <c r="AB469" s="170">
        <f>Table13232[[#This Row],[AM Odds]]</f>
        <v>0</v>
      </c>
      <c r="AC469" s="165">
        <f>Table13232[[#This Row],[Race]]</f>
        <v>3</v>
      </c>
      <c r="AD469" s="165">
        <f>Table13232[[#This Row],[TAB]]</f>
        <v>2</v>
      </c>
      <c r="AE469" s="166" t="str">
        <f>Table13232[[#This Row],[Horse]]</f>
        <v>Piggyback</v>
      </c>
      <c r="AF469" s="169">
        <f>IF(Table13232[[#This Row],[Dual Listing]]&lt;&gt;1,"",Table13232[[#This Row],[Nat and Combo Bet]])</f>
        <v>100</v>
      </c>
    </row>
    <row r="470" spans="1:32" x14ac:dyDescent="0.25">
      <c r="A470" s="42">
        <v>45906</v>
      </c>
      <c r="B470" s="43">
        <v>0.55208333333333337</v>
      </c>
      <c r="C470" s="43" t="s">
        <v>36</v>
      </c>
      <c r="D470" s="46"/>
      <c r="E470" s="44">
        <v>3</v>
      </c>
      <c r="F470" s="44">
        <v>4</v>
      </c>
      <c r="G470" s="45" t="s">
        <v>459</v>
      </c>
      <c r="H470" s="45" t="s">
        <v>22</v>
      </c>
      <c r="I470" s="46"/>
      <c r="J470" s="206" t="s">
        <v>665</v>
      </c>
      <c r="K470" s="44" t="str">
        <f>VLOOKUP(Table13232[[#This Row],[Track]],$C$915:$E$968,2,FALSE)</f>
        <v>Vic</v>
      </c>
      <c r="L470" s="48">
        <v>100</v>
      </c>
      <c r="M470" s="44" t="str">
        <f>IF(Table13232[[#This Row],[Fin]]&lt;&gt;"1st","",Table13232[[#This Row],[Div]]*Table13232[[#This Row],[Lev Bet]])</f>
        <v/>
      </c>
      <c r="N470" s="44">
        <f>IF(Table13232[[#This Row],[Lev Ret]]="",Table13232[[#This Row],[Lev Bet]]*-1,M470-L470)</f>
        <v>-100</v>
      </c>
      <c r="O470" s="205">
        <v>150</v>
      </c>
      <c r="P470" s="205" t="str">
        <f>IF(Table13232[[#This Row],[Fin]]&lt;&gt;"1st","",Table13232[[#This Row],[Div]]*Table13232[[#This Row],[Nat and Combo Bet]])</f>
        <v/>
      </c>
      <c r="Q470" s="205">
        <f>IF(Table13232[[#This Row],[Lev Ret]]="",Table13232[[#This Row],[Nat and Combo Bet]]*-1,P470-O470)</f>
        <v>-150</v>
      </c>
      <c r="R470" s="44">
        <f t="shared" si="21"/>
        <v>1</v>
      </c>
      <c r="S470" s="44">
        <f>IF(AND(R469=2,R470=1),"",IF(R470=2,(O470+O471)/2,IF(Table13232[[#This Row],[Dual Listing]]=1,Table13232[[#This Row],[Nat and Combo Bet]],11)))</f>
        <v>150</v>
      </c>
      <c r="T470" s="44" t="str">
        <f t="shared" si="22"/>
        <v/>
      </c>
      <c r="U470" s="44">
        <f t="shared" si="23"/>
        <v>-150</v>
      </c>
      <c r="V470" s="44" t="str">
        <f>IF(Table13232[[#This Row],[Date]]&lt;$V$4,"","Live")</f>
        <v/>
      </c>
      <c r="W470" s="44" t="str">
        <f>TEXT(Table13232[[#This Row],[Date]],"DDD")</f>
        <v>Sat</v>
      </c>
      <c r="X470" s="44" t="str">
        <f>PROPER(TRIM(Table13232[[#This Row],[Horse]]))</f>
        <v>The Creator</v>
      </c>
      <c r="Y470" s="164">
        <f>Table13232[[#This Row],[Time]]</f>
        <v>0.55208333333333337</v>
      </c>
      <c r="Z470" s="164" t="str">
        <f>LEFT(Table13232[[#This Row],[Track]],3)</f>
        <v>Moo</v>
      </c>
      <c r="AA470" s="164" t="str">
        <f>Table13232[[#This Row],[Algo]]&amp;" "&amp;Table13232[[#This Row],[Nat and Combo Bet]]</f>
        <v>E-C  150</v>
      </c>
      <c r="AB470" s="170">
        <f>Table13232[[#This Row],[AM Odds]]</f>
        <v>0</v>
      </c>
      <c r="AC470" s="165">
        <f>Table13232[[#This Row],[Race]]</f>
        <v>3</v>
      </c>
      <c r="AD470" s="165">
        <f>Table13232[[#This Row],[TAB]]</f>
        <v>4</v>
      </c>
      <c r="AE470" s="166" t="str">
        <f>Table13232[[#This Row],[Horse]]</f>
        <v>The Creator</v>
      </c>
      <c r="AF470" s="169">
        <f>IF(Table13232[[#This Row],[Dual Listing]]&lt;&gt;1,"",Table13232[[#This Row],[Nat and Combo Bet]])</f>
        <v>150</v>
      </c>
    </row>
    <row r="471" spans="1:32" x14ac:dyDescent="0.25">
      <c r="A471" s="42">
        <v>45906</v>
      </c>
      <c r="B471" s="43">
        <v>0.59027777777777779</v>
      </c>
      <c r="C471" s="43" t="s">
        <v>13</v>
      </c>
      <c r="D471" s="46"/>
      <c r="E471" s="44">
        <v>5</v>
      </c>
      <c r="F471" s="44">
        <v>13</v>
      </c>
      <c r="G471" s="45" t="s">
        <v>460</v>
      </c>
      <c r="H471" s="45" t="s">
        <v>21</v>
      </c>
      <c r="I471" s="46">
        <v>3.9</v>
      </c>
      <c r="J471" s="206" t="s">
        <v>665</v>
      </c>
      <c r="K471" s="44" t="str">
        <f>VLOOKUP(Table13232[[#This Row],[Track]],$C$915:$E$968,2,FALSE)</f>
        <v>NSW</v>
      </c>
      <c r="L471" s="48">
        <v>100</v>
      </c>
      <c r="M471" s="44">
        <f>IF(Table13232[[#This Row],[Fin]]&lt;&gt;"1st","",Table13232[[#This Row],[Div]]*Table13232[[#This Row],[Lev Bet]])</f>
        <v>390</v>
      </c>
      <c r="N471" s="44">
        <f>IF(Table13232[[#This Row],[Lev Ret]]="",Table13232[[#This Row],[Lev Bet]]*-1,M471-L471)</f>
        <v>290</v>
      </c>
      <c r="O471" s="205">
        <v>150</v>
      </c>
      <c r="P471" s="205">
        <f>IF(Table13232[[#This Row],[Fin]]&lt;&gt;"1st","",Table13232[[#This Row],[Div]]*Table13232[[#This Row],[Nat and Combo Bet]])</f>
        <v>585</v>
      </c>
      <c r="Q471" s="205">
        <f>IF(Table13232[[#This Row],[Lev Ret]]="",Table13232[[#This Row],[Nat and Combo Bet]]*-1,P471-O471)</f>
        <v>435</v>
      </c>
      <c r="R471" s="44">
        <f t="shared" si="21"/>
        <v>1</v>
      </c>
      <c r="S471" s="44">
        <f>IF(AND(R470=2,R471=1),"",IF(R471=2,(O471+O472)/2,IF(Table13232[[#This Row],[Dual Listing]]=1,Table13232[[#This Row],[Nat and Combo Bet]],11)))</f>
        <v>150</v>
      </c>
      <c r="T471" s="44">
        <f t="shared" si="22"/>
        <v>585</v>
      </c>
      <c r="U471" s="44">
        <f t="shared" si="23"/>
        <v>435</v>
      </c>
      <c r="V471" s="44" t="str">
        <f>IF(Table13232[[#This Row],[Date]]&lt;$V$4,"","Live")</f>
        <v/>
      </c>
      <c r="W471" s="44" t="str">
        <f>TEXT(Table13232[[#This Row],[Date]],"DDD")</f>
        <v>Sat</v>
      </c>
      <c r="X471" s="44" t="str">
        <f>PROPER(TRIM(Table13232[[#This Row],[Horse]]))</f>
        <v>Shohisha</v>
      </c>
      <c r="Y471" s="164">
        <f>Table13232[[#This Row],[Time]]</f>
        <v>0.59027777777777779</v>
      </c>
      <c r="Z471" s="164" t="str">
        <f>LEFT(Table13232[[#This Row],[Track]],3)</f>
        <v>Ran</v>
      </c>
      <c r="AA471" s="164" t="str">
        <f>Table13232[[#This Row],[Algo]]&amp;" "&amp;Table13232[[#This Row],[Nat and Combo Bet]]</f>
        <v>E-C  150</v>
      </c>
      <c r="AB471" s="170">
        <f>Table13232[[#This Row],[AM Odds]]</f>
        <v>0</v>
      </c>
      <c r="AC471" s="165">
        <f>Table13232[[#This Row],[Race]]</f>
        <v>5</v>
      </c>
      <c r="AD471" s="165">
        <f>Table13232[[#This Row],[TAB]]</f>
        <v>13</v>
      </c>
      <c r="AE471" s="166" t="str">
        <f>Table13232[[#This Row],[Horse]]</f>
        <v>Shohisha</v>
      </c>
      <c r="AF471" s="169">
        <f>IF(Table13232[[#This Row],[Dual Listing]]&lt;&gt;1,"",Table13232[[#This Row],[Nat and Combo Bet]])</f>
        <v>150</v>
      </c>
    </row>
    <row r="472" spans="1:32" x14ac:dyDescent="0.25">
      <c r="A472" s="42">
        <v>45906</v>
      </c>
      <c r="B472" s="43">
        <v>0.59583333333333333</v>
      </c>
      <c r="C472" s="43" t="s">
        <v>9</v>
      </c>
      <c r="D472" s="46"/>
      <c r="E472" s="44">
        <v>5</v>
      </c>
      <c r="F472" s="44">
        <v>15</v>
      </c>
      <c r="G472" s="45" t="s">
        <v>234</v>
      </c>
      <c r="H472" s="45"/>
      <c r="I472" s="46"/>
      <c r="J472" s="206" t="s">
        <v>664</v>
      </c>
      <c r="K472" s="44" t="str">
        <f>VLOOKUP(Table13232[[#This Row],[Track]],$C$915:$E$968,2,FALSE)</f>
        <v>Qld</v>
      </c>
      <c r="L472" s="48">
        <v>100</v>
      </c>
      <c r="M472" s="44" t="str">
        <f>IF(Table13232[[#This Row],[Fin]]&lt;&gt;"1st","",Table13232[[#This Row],[Div]]*Table13232[[#This Row],[Lev Bet]])</f>
        <v/>
      </c>
      <c r="N472" s="44">
        <f>IF(Table13232[[#This Row],[Lev Ret]]="",Table13232[[#This Row],[Lev Bet]]*-1,M472-L472)</f>
        <v>-100</v>
      </c>
      <c r="O472" s="205">
        <v>100</v>
      </c>
      <c r="P472" s="205" t="str">
        <f>IF(Table13232[[#This Row],[Fin]]&lt;&gt;"1st","",Table13232[[#This Row],[Div]]*Table13232[[#This Row],[Nat and Combo Bet]])</f>
        <v/>
      </c>
      <c r="Q472" s="205">
        <f>IF(Table13232[[#This Row],[Lev Ret]]="",Table13232[[#This Row],[Nat and Combo Bet]]*-1,P472-O472)</f>
        <v>-100</v>
      </c>
      <c r="R472" s="44">
        <f t="shared" si="21"/>
        <v>1</v>
      </c>
      <c r="S472" s="44">
        <f>IF(AND(R471=2,R472=1),"",IF(R472=2,(O472+O473)/2,IF(Table13232[[#This Row],[Dual Listing]]=1,Table13232[[#This Row],[Nat and Combo Bet]],11)))</f>
        <v>100</v>
      </c>
      <c r="T472" s="44" t="str">
        <f t="shared" si="22"/>
        <v/>
      </c>
      <c r="U472" s="44">
        <f t="shared" si="23"/>
        <v>-100</v>
      </c>
      <c r="V472" s="44" t="str">
        <f>IF(Table13232[[#This Row],[Date]]&lt;$V$4,"","Live")</f>
        <v/>
      </c>
      <c r="W472" s="44" t="str">
        <f>TEXT(Table13232[[#This Row],[Date]],"DDD")</f>
        <v>Sat</v>
      </c>
      <c r="X472" s="44" t="str">
        <f>PROPER(TRIM(Table13232[[#This Row],[Horse]]))</f>
        <v>Kickatinalong</v>
      </c>
      <c r="Y472" s="164">
        <f>Table13232[[#This Row],[Time]]</f>
        <v>0.59583333333333333</v>
      </c>
      <c r="Z472" s="164" t="str">
        <f>LEFT(Table13232[[#This Row],[Track]],3)</f>
        <v>Doo</v>
      </c>
      <c r="AA472" s="164" t="str">
        <f>Table13232[[#This Row],[Algo]]&amp;" "&amp;Table13232[[#This Row],[Nat and Combo Bet]]</f>
        <v>Nat 100</v>
      </c>
      <c r="AB472" s="170">
        <f>Table13232[[#This Row],[AM Odds]]</f>
        <v>0</v>
      </c>
      <c r="AC472" s="165">
        <f>Table13232[[#This Row],[Race]]</f>
        <v>5</v>
      </c>
      <c r="AD472" s="165">
        <f>Table13232[[#This Row],[TAB]]</f>
        <v>15</v>
      </c>
      <c r="AE472" s="166" t="str">
        <f>Table13232[[#This Row],[Horse]]</f>
        <v>Kickatinalong</v>
      </c>
      <c r="AF472" s="169">
        <f>IF(Table13232[[#This Row],[Dual Listing]]&lt;&gt;1,"",Table13232[[#This Row],[Nat and Combo Bet]])</f>
        <v>100</v>
      </c>
    </row>
    <row r="473" spans="1:32" x14ac:dyDescent="0.25">
      <c r="A473" s="42">
        <v>45906</v>
      </c>
      <c r="B473" s="43">
        <v>0.64444444444444449</v>
      </c>
      <c r="C473" s="43" t="s">
        <v>9</v>
      </c>
      <c r="D473" s="46"/>
      <c r="E473" s="44">
        <v>7</v>
      </c>
      <c r="F473" s="44">
        <v>8</v>
      </c>
      <c r="G473" s="45" t="s">
        <v>235</v>
      </c>
      <c r="H473" s="45"/>
      <c r="I473" s="46"/>
      <c r="J473" s="206" t="s">
        <v>664</v>
      </c>
      <c r="K473" s="44" t="str">
        <f>VLOOKUP(Table13232[[#This Row],[Track]],$C$915:$E$968,2,FALSE)</f>
        <v>Qld</v>
      </c>
      <c r="L473" s="48">
        <v>100</v>
      </c>
      <c r="M473" s="44" t="str">
        <f>IF(Table13232[[#This Row],[Fin]]&lt;&gt;"1st","",Table13232[[#This Row],[Div]]*Table13232[[#This Row],[Lev Bet]])</f>
        <v/>
      </c>
      <c r="N473" s="44">
        <f>IF(Table13232[[#This Row],[Lev Ret]]="",Table13232[[#This Row],[Lev Bet]]*-1,M473-L473)</f>
        <v>-100</v>
      </c>
      <c r="O473" s="205">
        <v>100</v>
      </c>
      <c r="P473" s="205" t="str">
        <f>IF(Table13232[[#This Row],[Fin]]&lt;&gt;"1st","",Table13232[[#This Row],[Div]]*Table13232[[#This Row],[Nat and Combo Bet]])</f>
        <v/>
      </c>
      <c r="Q473" s="205">
        <f>IF(Table13232[[#This Row],[Lev Ret]]="",Table13232[[#This Row],[Nat and Combo Bet]]*-1,P473-O473)</f>
        <v>-100</v>
      </c>
      <c r="R473" s="44">
        <f t="shared" si="21"/>
        <v>1</v>
      </c>
      <c r="S473" s="44">
        <f>IF(AND(R472=2,R473=1),"",IF(R473=2,(O473+O474)/2,IF(Table13232[[#This Row],[Dual Listing]]=1,Table13232[[#This Row],[Nat and Combo Bet]],11)))</f>
        <v>100</v>
      </c>
      <c r="T473" s="44" t="str">
        <f t="shared" si="22"/>
        <v/>
      </c>
      <c r="U473" s="44">
        <f t="shared" si="23"/>
        <v>-100</v>
      </c>
      <c r="V473" s="44" t="str">
        <f>IF(Table13232[[#This Row],[Date]]&lt;$V$4,"","Live")</f>
        <v/>
      </c>
      <c r="W473" s="44" t="str">
        <f>TEXT(Table13232[[#This Row],[Date]],"DDD")</f>
        <v>Sat</v>
      </c>
      <c r="X473" s="44" t="str">
        <f>PROPER(TRIM(Table13232[[#This Row],[Horse]]))</f>
        <v>Street Chase</v>
      </c>
      <c r="Y473" s="164">
        <f>Table13232[[#This Row],[Time]]</f>
        <v>0.64444444444444449</v>
      </c>
      <c r="Z473" s="164" t="str">
        <f>LEFT(Table13232[[#This Row],[Track]],3)</f>
        <v>Doo</v>
      </c>
      <c r="AA473" s="164" t="str">
        <f>Table13232[[#This Row],[Algo]]&amp;" "&amp;Table13232[[#This Row],[Nat and Combo Bet]]</f>
        <v>Nat 100</v>
      </c>
      <c r="AB473" s="170">
        <f>Table13232[[#This Row],[AM Odds]]</f>
        <v>0</v>
      </c>
      <c r="AC473" s="165">
        <f>Table13232[[#This Row],[Race]]</f>
        <v>7</v>
      </c>
      <c r="AD473" s="165">
        <f>Table13232[[#This Row],[TAB]]</f>
        <v>8</v>
      </c>
      <c r="AE473" s="166" t="str">
        <f>Table13232[[#This Row],[Horse]]</f>
        <v>Street Chase</v>
      </c>
      <c r="AF473" s="169">
        <f>IF(Table13232[[#This Row],[Dual Listing]]&lt;&gt;1,"",Table13232[[#This Row],[Nat and Combo Bet]])</f>
        <v>100</v>
      </c>
    </row>
    <row r="474" spans="1:32" x14ac:dyDescent="0.25">
      <c r="A474" s="42">
        <v>45906</v>
      </c>
      <c r="B474" s="43">
        <v>0.67152777777777772</v>
      </c>
      <c r="C474" s="43" t="s">
        <v>9</v>
      </c>
      <c r="D474" s="46"/>
      <c r="E474" s="44">
        <v>8</v>
      </c>
      <c r="F474" s="44">
        <v>3</v>
      </c>
      <c r="G474" s="45" t="s">
        <v>81</v>
      </c>
      <c r="H474" s="45" t="s">
        <v>21</v>
      </c>
      <c r="I474" s="46">
        <v>2.7</v>
      </c>
      <c r="J474" s="206" t="s">
        <v>664</v>
      </c>
      <c r="K474" s="44" t="str">
        <f>VLOOKUP(Table13232[[#This Row],[Track]],$C$915:$E$968,2,FALSE)</f>
        <v>Qld</v>
      </c>
      <c r="L474" s="48">
        <v>100</v>
      </c>
      <c r="M474" s="44">
        <f>IF(Table13232[[#This Row],[Fin]]&lt;&gt;"1st","",Table13232[[#This Row],[Div]]*Table13232[[#This Row],[Lev Bet]])</f>
        <v>270</v>
      </c>
      <c r="N474" s="44">
        <f>IF(Table13232[[#This Row],[Lev Ret]]="",Table13232[[#This Row],[Lev Bet]]*-1,M474-L474)</f>
        <v>170</v>
      </c>
      <c r="O474" s="205">
        <v>100</v>
      </c>
      <c r="P474" s="205">
        <f>IF(Table13232[[#This Row],[Fin]]&lt;&gt;"1st","",Table13232[[#This Row],[Div]]*Table13232[[#This Row],[Nat and Combo Bet]])</f>
        <v>270</v>
      </c>
      <c r="Q474" s="205">
        <f>IF(Table13232[[#This Row],[Lev Ret]]="",Table13232[[#This Row],[Nat and Combo Bet]]*-1,P474-O474)</f>
        <v>170</v>
      </c>
      <c r="R474" s="44">
        <f t="shared" si="21"/>
        <v>1</v>
      </c>
      <c r="S474" s="44">
        <f>IF(AND(R473=2,R474=1),"",IF(R474=2,(O474+O475)/2,IF(Table13232[[#This Row],[Dual Listing]]=1,Table13232[[#This Row],[Nat and Combo Bet]],11)))</f>
        <v>100</v>
      </c>
      <c r="T474" s="44">
        <f t="shared" si="22"/>
        <v>270</v>
      </c>
      <c r="U474" s="44">
        <f t="shared" si="23"/>
        <v>170</v>
      </c>
      <c r="V474" s="44" t="str">
        <f>IF(Table13232[[#This Row],[Date]]&lt;$V$4,"","Live")</f>
        <v/>
      </c>
      <c r="W474" s="44" t="str">
        <f>TEXT(Table13232[[#This Row],[Date]],"DDD")</f>
        <v>Sat</v>
      </c>
      <c r="X474" s="44" t="str">
        <f>PROPER(TRIM(Table13232[[#This Row],[Horse]]))</f>
        <v>Weigall Tiger</v>
      </c>
      <c r="Y474" s="164">
        <f>Table13232[[#This Row],[Time]]</f>
        <v>0.67152777777777772</v>
      </c>
      <c r="Z474" s="164" t="str">
        <f>LEFT(Table13232[[#This Row],[Track]],3)</f>
        <v>Doo</v>
      </c>
      <c r="AA474" s="164" t="str">
        <f>Table13232[[#This Row],[Algo]]&amp;" "&amp;Table13232[[#This Row],[Nat and Combo Bet]]</f>
        <v>Nat 100</v>
      </c>
      <c r="AB474" s="170">
        <f>Table13232[[#This Row],[AM Odds]]</f>
        <v>0</v>
      </c>
      <c r="AC474" s="165">
        <f>Table13232[[#This Row],[Race]]</f>
        <v>8</v>
      </c>
      <c r="AD474" s="165">
        <f>Table13232[[#This Row],[TAB]]</f>
        <v>3</v>
      </c>
      <c r="AE474" s="166" t="str">
        <f>Table13232[[#This Row],[Horse]]</f>
        <v>Weigall Tiger</v>
      </c>
      <c r="AF474" s="169">
        <f>IF(Table13232[[#This Row],[Dual Listing]]&lt;&gt;1,"",Table13232[[#This Row],[Nat and Combo Bet]])</f>
        <v>100</v>
      </c>
    </row>
    <row r="475" spans="1:32" x14ac:dyDescent="0.25">
      <c r="A475" s="106">
        <v>45906</v>
      </c>
      <c r="B475" s="43">
        <v>0.67708333333333337</v>
      </c>
      <c r="C475" s="107" t="s">
        <v>36</v>
      </c>
      <c r="D475" s="46"/>
      <c r="E475" s="108">
        <v>8</v>
      </c>
      <c r="F475" s="108">
        <v>4</v>
      </c>
      <c r="G475" s="109" t="s">
        <v>236</v>
      </c>
      <c r="H475" s="109" t="s">
        <v>21</v>
      </c>
      <c r="I475" s="110">
        <v>2.4</v>
      </c>
      <c r="J475" s="206" t="s">
        <v>665</v>
      </c>
      <c r="K475" s="44" t="str">
        <f>VLOOKUP(Table13232[[#This Row],[Track]],$C$915:$E$968,2,FALSE)</f>
        <v>Vic</v>
      </c>
      <c r="L475" s="52">
        <v>100</v>
      </c>
      <c r="M475" s="51">
        <f>IF(Table13232[[#This Row],[Fin]]&lt;&gt;"1st","",Table13232[[#This Row],[Div]]*Table13232[[#This Row],[Lev Bet]])</f>
        <v>240</v>
      </c>
      <c r="N475" s="51">
        <f>IF(Table13232[[#This Row],[Lev Ret]]="",Table13232[[#This Row],[Lev Bet]]*-1,M475-L475)</f>
        <v>140</v>
      </c>
      <c r="O475" s="205">
        <v>200</v>
      </c>
      <c r="P475" s="205">
        <f>IF(Table13232[[#This Row],[Fin]]&lt;&gt;"1st","",Table13232[[#This Row],[Div]]*Table13232[[#This Row],[Nat and Combo Bet]])</f>
        <v>480</v>
      </c>
      <c r="Q475" s="205">
        <f>IF(Table13232[[#This Row],[Lev Ret]]="",Table13232[[#This Row],[Nat and Combo Bet]]*-1,P475-O475)</f>
        <v>280</v>
      </c>
      <c r="R475" s="44">
        <f t="shared" si="21"/>
        <v>2</v>
      </c>
      <c r="S475" s="44">
        <f>IF(AND(R474=2,R475=1),"",IF(R475=2,(O475+O476)/2,IF(Table13232[[#This Row],[Dual Listing]]=1,Table13232[[#This Row],[Nat and Combo Bet]],11)))</f>
        <v>200</v>
      </c>
      <c r="T475" s="44">
        <f t="shared" si="22"/>
        <v>480</v>
      </c>
      <c r="U475" s="44">
        <f t="shared" si="23"/>
        <v>280</v>
      </c>
      <c r="V475" s="44" t="str">
        <f>IF(Table13232[[#This Row],[Date]]&lt;$V$4,"","Live")</f>
        <v/>
      </c>
      <c r="W475" s="44" t="str">
        <f>TEXT(Table13232[[#This Row],[Date]],"DDD")</f>
        <v>Sat</v>
      </c>
      <c r="X475" s="44" t="str">
        <f>PROPER(TRIM(Table13232[[#This Row],[Horse]]))</f>
        <v>Desert Lightning</v>
      </c>
      <c r="Y475" s="167">
        <f>Table13232[[#This Row],[Time]]</f>
        <v>0.67708333333333337</v>
      </c>
      <c r="Z475" s="164" t="str">
        <f>LEFT(Table13232[[#This Row],[Track]],3)</f>
        <v>Moo</v>
      </c>
      <c r="AA475" s="164" t="str">
        <f>Table13232[[#This Row],[Algo]]&amp;" "&amp;Table13232[[#This Row],[Nat and Combo Bet]]</f>
        <v>E-C  200</v>
      </c>
      <c r="AB475" s="170">
        <f>Table13232[[#This Row],[AM Odds]]</f>
        <v>0</v>
      </c>
      <c r="AC475" s="165">
        <f>Table13232[[#This Row],[Race]]</f>
        <v>8</v>
      </c>
      <c r="AD475" s="165">
        <f>Table13232[[#This Row],[TAB]]</f>
        <v>4</v>
      </c>
      <c r="AE475" s="166" t="str">
        <f>Table13232[[#This Row],[Horse]]</f>
        <v>Desert Lightning</v>
      </c>
      <c r="AF475" s="169" t="str">
        <f>IF(Table13232[[#This Row],[Dual Listing]]&lt;&gt;1,"",Table13232[[#This Row],[Nat and Combo Bet]])</f>
        <v/>
      </c>
    </row>
    <row r="476" spans="1:32" x14ac:dyDescent="0.25">
      <c r="A476" s="106">
        <v>45906</v>
      </c>
      <c r="B476" s="43">
        <v>0.67708333333333337</v>
      </c>
      <c r="C476" s="107" t="s">
        <v>36</v>
      </c>
      <c r="D476" s="46"/>
      <c r="E476" s="108">
        <v>8</v>
      </c>
      <c r="F476" s="108">
        <v>4</v>
      </c>
      <c r="G476" s="109" t="s">
        <v>236</v>
      </c>
      <c r="H476" s="109" t="s">
        <v>21</v>
      </c>
      <c r="I476" s="110">
        <v>2.4</v>
      </c>
      <c r="J476" s="206" t="s">
        <v>664</v>
      </c>
      <c r="K476" s="44" t="str">
        <f>VLOOKUP(Table13232[[#This Row],[Track]],$C$915:$E$968,2,FALSE)</f>
        <v>Vic</v>
      </c>
      <c r="L476" s="52">
        <v>100</v>
      </c>
      <c r="M476" s="51">
        <f>IF(Table13232[[#This Row],[Fin]]&lt;&gt;"1st","",Table13232[[#This Row],[Div]]*Table13232[[#This Row],[Lev Bet]])</f>
        <v>240</v>
      </c>
      <c r="N476" s="51">
        <f>IF(Table13232[[#This Row],[Lev Ret]]="",Table13232[[#This Row],[Lev Bet]]*-1,M476-L476)</f>
        <v>140</v>
      </c>
      <c r="O476" s="205">
        <v>200</v>
      </c>
      <c r="P476" s="205">
        <f>IF(Table13232[[#This Row],[Fin]]&lt;&gt;"1st","",Table13232[[#This Row],[Div]]*Table13232[[#This Row],[Nat and Combo Bet]])</f>
        <v>480</v>
      </c>
      <c r="Q476" s="205">
        <f>IF(Table13232[[#This Row],[Lev Ret]]="",Table13232[[#This Row],[Nat and Combo Bet]]*-1,P476-O476)</f>
        <v>280</v>
      </c>
      <c r="R476" s="44">
        <f t="shared" si="21"/>
        <v>1</v>
      </c>
      <c r="S476" s="44" t="str">
        <f>IF(AND(R475=2,R476=1),"",IF(R476=2,(O476+O477)/2,IF(Table13232[[#This Row],[Dual Listing]]=1,Table13232[[#This Row],[Nat and Combo Bet]],11)))</f>
        <v/>
      </c>
      <c r="T476" s="44" t="str">
        <f t="shared" si="22"/>
        <v/>
      </c>
      <c r="U476" s="44" t="str">
        <f t="shared" si="23"/>
        <v/>
      </c>
      <c r="V476" s="44" t="str">
        <f>IF(Table13232[[#This Row],[Date]]&lt;$V$4,"","Live")</f>
        <v/>
      </c>
      <c r="W476" s="44" t="str">
        <f>TEXT(Table13232[[#This Row],[Date]],"DDD")</f>
        <v>Sat</v>
      </c>
      <c r="X476" s="44" t="str">
        <f>PROPER(TRIM(Table13232[[#This Row],[Horse]]))</f>
        <v>Desert Lightning</v>
      </c>
      <c r="Y476" s="167">
        <f>Table13232[[#This Row],[Time]]</f>
        <v>0.67708333333333337</v>
      </c>
      <c r="Z476" s="164" t="str">
        <f>LEFT(Table13232[[#This Row],[Track]],3)</f>
        <v>Moo</v>
      </c>
      <c r="AA476" s="164" t="str">
        <f>Table13232[[#This Row],[Algo]]&amp;" "&amp;Table13232[[#This Row],[Nat and Combo Bet]]</f>
        <v>Nat 200</v>
      </c>
      <c r="AB476" s="170">
        <f>Table13232[[#This Row],[AM Odds]]</f>
        <v>0</v>
      </c>
      <c r="AC476" s="165">
        <f>Table13232[[#This Row],[Race]]</f>
        <v>8</v>
      </c>
      <c r="AD476" s="165">
        <f>Table13232[[#This Row],[TAB]]</f>
        <v>4</v>
      </c>
      <c r="AE476" s="166" t="str">
        <f>Table13232[[#This Row],[Horse]]</f>
        <v>Desert Lightning</v>
      </c>
      <c r="AF476" s="169">
        <f>IF(Table13232[[#This Row],[Dual Listing]]&lt;&gt;1,"",Table13232[[#This Row],[Nat and Combo Bet]])</f>
        <v>200</v>
      </c>
    </row>
    <row r="477" spans="1:32" x14ac:dyDescent="0.25">
      <c r="A477" s="42">
        <v>45906</v>
      </c>
      <c r="B477" s="43">
        <v>0.69652777777777775</v>
      </c>
      <c r="C477" s="43" t="s">
        <v>9</v>
      </c>
      <c r="D477" s="46"/>
      <c r="E477" s="44">
        <v>9</v>
      </c>
      <c r="F477" s="44">
        <v>5</v>
      </c>
      <c r="G477" s="45" t="s">
        <v>237</v>
      </c>
      <c r="H477" s="45" t="s">
        <v>21</v>
      </c>
      <c r="I477" s="46">
        <v>3.2</v>
      </c>
      <c r="J477" s="206" t="s">
        <v>664</v>
      </c>
      <c r="K477" s="44" t="str">
        <f>VLOOKUP(Table13232[[#This Row],[Track]],$C$915:$E$968,2,FALSE)</f>
        <v>Qld</v>
      </c>
      <c r="L477" s="48">
        <v>100</v>
      </c>
      <c r="M477" s="44">
        <f>IF(Table13232[[#This Row],[Fin]]&lt;&gt;"1st","",Table13232[[#This Row],[Div]]*Table13232[[#This Row],[Lev Bet]])</f>
        <v>320</v>
      </c>
      <c r="N477" s="44">
        <f>IF(Table13232[[#This Row],[Lev Ret]]="",Table13232[[#This Row],[Lev Bet]]*-1,M477-L477)</f>
        <v>220</v>
      </c>
      <c r="O477" s="205">
        <v>100</v>
      </c>
      <c r="P477" s="205">
        <f>IF(Table13232[[#This Row],[Fin]]&lt;&gt;"1st","",Table13232[[#This Row],[Div]]*Table13232[[#This Row],[Nat and Combo Bet]])</f>
        <v>320</v>
      </c>
      <c r="Q477" s="205">
        <f>IF(Table13232[[#This Row],[Lev Ret]]="",Table13232[[#This Row],[Nat and Combo Bet]]*-1,P477-O477)</f>
        <v>220</v>
      </c>
      <c r="R477" s="44">
        <f t="shared" si="21"/>
        <v>1</v>
      </c>
      <c r="S477" s="44">
        <f>IF(AND(R476=2,R477=1),"",IF(R477=2,(O477+O478)/2,IF(Table13232[[#This Row],[Dual Listing]]=1,Table13232[[#This Row],[Nat and Combo Bet]],11)))</f>
        <v>100</v>
      </c>
      <c r="T477" s="44">
        <f t="shared" si="22"/>
        <v>320</v>
      </c>
      <c r="U477" s="44">
        <f t="shared" si="23"/>
        <v>220</v>
      </c>
      <c r="V477" s="44" t="str">
        <f>IF(Table13232[[#This Row],[Date]]&lt;$V$4,"","Live")</f>
        <v/>
      </c>
      <c r="W477" s="44" t="str">
        <f>TEXT(Table13232[[#This Row],[Date]],"DDD")</f>
        <v>Sat</v>
      </c>
      <c r="X477" s="44" t="str">
        <f>PROPER(TRIM(Table13232[[#This Row],[Horse]]))</f>
        <v>About To Explode</v>
      </c>
      <c r="Y477" s="164">
        <f>Table13232[[#This Row],[Time]]</f>
        <v>0.69652777777777775</v>
      </c>
      <c r="Z477" s="164" t="str">
        <f>LEFT(Table13232[[#This Row],[Track]],3)</f>
        <v>Doo</v>
      </c>
      <c r="AA477" s="164" t="str">
        <f>Table13232[[#This Row],[Algo]]&amp;" "&amp;Table13232[[#This Row],[Nat and Combo Bet]]</f>
        <v>Nat 100</v>
      </c>
      <c r="AB477" s="170">
        <f>Table13232[[#This Row],[AM Odds]]</f>
        <v>0</v>
      </c>
      <c r="AC477" s="165">
        <f>Table13232[[#This Row],[Race]]</f>
        <v>9</v>
      </c>
      <c r="AD477" s="165">
        <f>Table13232[[#This Row],[TAB]]</f>
        <v>5</v>
      </c>
      <c r="AE477" s="166" t="str">
        <f>Table13232[[#This Row],[Horse]]</f>
        <v>About To Explode</v>
      </c>
      <c r="AF477" s="169">
        <f>IF(Table13232[[#This Row],[Dual Listing]]&lt;&gt;1,"",Table13232[[#This Row],[Nat and Combo Bet]])</f>
        <v>100</v>
      </c>
    </row>
    <row r="478" spans="1:32" x14ac:dyDescent="0.25">
      <c r="A478" s="42">
        <v>45906</v>
      </c>
      <c r="B478" s="43">
        <v>0.70138888888888884</v>
      </c>
      <c r="C478" s="43" t="s">
        <v>36</v>
      </c>
      <c r="D478" s="46"/>
      <c r="E478" s="44">
        <v>9</v>
      </c>
      <c r="F478" s="44">
        <v>7</v>
      </c>
      <c r="G478" s="45" t="s">
        <v>461</v>
      </c>
      <c r="H478" s="45" t="s">
        <v>21</v>
      </c>
      <c r="I478" s="46">
        <v>6.5</v>
      </c>
      <c r="J478" s="206" t="s">
        <v>665</v>
      </c>
      <c r="K478" s="44" t="str">
        <f>VLOOKUP(Table13232[[#This Row],[Track]],$C$915:$E$968,2,FALSE)</f>
        <v>Vic</v>
      </c>
      <c r="L478" s="48">
        <v>100</v>
      </c>
      <c r="M478" s="44">
        <f>IF(Table13232[[#This Row],[Fin]]&lt;&gt;"1st","",Table13232[[#This Row],[Div]]*Table13232[[#This Row],[Lev Bet]])</f>
        <v>650</v>
      </c>
      <c r="N478" s="44">
        <f>IF(Table13232[[#This Row],[Lev Ret]]="",Table13232[[#This Row],[Lev Bet]]*-1,M478-L478)</f>
        <v>550</v>
      </c>
      <c r="O478" s="205">
        <v>160</v>
      </c>
      <c r="P478" s="205">
        <f>IF(Table13232[[#This Row],[Fin]]&lt;&gt;"1st","",Table13232[[#This Row],[Div]]*Table13232[[#This Row],[Nat and Combo Bet]])</f>
        <v>1040</v>
      </c>
      <c r="Q478" s="205">
        <f>IF(Table13232[[#This Row],[Lev Ret]]="",Table13232[[#This Row],[Nat and Combo Bet]]*-1,P478-O478)</f>
        <v>880</v>
      </c>
      <c r="R478" s="44">
        <f t="shared" si="21"/>
        <v>1</v>
      </c>
      <c r="S478" s="44">
        <f>IF(AND(R477=2,R478=1),"",IF(R478=2,(O478+O479)/2,IF(Table13232[[#This Row],[Dual Listing]]=1,Table13232[[#This Row],[Nat and Combo Bet]],11)))</f>
        <v>160</v>
      </c>
      <c r="T478" s="44">
        <f t="shared" si="22"/>
        <v>1040</v>
      </c>
      <c r="U478" s="44">
        <f t="shared" si="23"/>
        <v>880</v>
      </c>
      <c r="V478" s="44" t="str">
        <f>IF(Table13232[[#This Row],[Date]]&lt;$V$4,"","Live")</f>
        <v/>
      </c>
      <c r="W478" s="44" t="str">
        <f>TEXT(Table13232[[#This Row],[Date]],"DDD")</f>
        <v>Sat</v>
      </c>
      <c r="X478" s="44" t="str">
        <f>PROPER(TRIM(Table13232[[#This Row],[Horse]]))</f>
        <v>Baraqiel</v>
      </c>
      <c r="Y478" s="164">
        <f>Table13232[[#This Row],[Time]]</f>
        <v>0.70138888888888884</v>
      </c>
      <c r="Z478" s="164" t="str">
        <f>LEFT(Table13232[[#This Row],[Track]],3)</f>
        <v>Moo</v>
      </c>
      <c r="AA478" s="164" t="str">
        <f>Table13232[[#This Row],[Algo]]&amp;" "&amp;Table13232[[#This Row],[Nat and Combo Bet]]</f>
        <v>E-C  160</v>
      </c>
      <c r="AB478" s="170">
        <f>Table13232[[#This Row],[AM Odds]]</f>
        <v>0</v>
      </c>
      <c r="AC478" s="165">
        <f>Table13232[[#This Row],[Race]]</f>
        <v>9</v>
      </c>
      <c r="AD478" s="165">
        <f>Table13232[[#This Row],[TAB]]</f>
        <v>7</v>
      </c>
      <c r="AE478" s="166" t="str">
        <f>Table13232[[#This Row],[Horse]]</f>
        <v>Baraqiel</v>
      </c>
      <c r="AF478" s="169">
        <f>IF(Table13232[[#This Row],[Dual Listing]]&lt;&gt;1,"",Table13232[[#This Row],[Nat and Combo Bet]])</f>
        <v>160</v>
      </c>
    </row>
    <row r="479" spans="1:32" x14ac:dyDescent="0.25">
      <c r="A479" s="42">
        <v>45906</v>
      </c>
      <c r="B479" s="43">
        <v>0.70138888888888884</v>
      </c>
      <c r="C479" s="43" t="s">
        <v>36</v>
      </c>
      <c r="D479" s="46"/>
      <c r="E479" s="44">
        <v>9</v>
      </c>
      <c r="F479" s="44">
        <v>16</v>
      </c>
      <c r="G479" s="45" t="s">
        <v>462</v>
      </c>
      <c r="H479" s="45"/>
      <c r="I479" s="46"/>
      <c r="J479" s="206" t="s">
        <v>665</v>
      </c>
      <c r="K479" s="44" t="str">
        <f>VLOOKUP(Table13232[[#This Row],[Track]],$C$915:$E$968,2,FALSE)</f>
        <v>Vic</v>
      </c>
      <c r="L479" s="48">
        <v>100</v>
      </c>
      <c r="M479" s="44" t="str">
        <f>IF(Table13232[[#This Row],[Fin]]&lt;&gt;"1st","",Table13232[[#This Row],[Div]]*Table13232[[#This Row],[Lev Bet]])</f>
        <v/>
      </c>
      <c r="N479" s="44">
        <f>IF(Table13232[[#This Row],[Lev Ret]]="",Table13232[[#This Row],[Lev Bet]]*-1,M479-L479)</f>
        <v>-100</v>
      </c>
      <c r="O479" s="205">
        <v>150</v>
      </c>
      <c r="P479" s="205" t="str">
        <f>IF(Table13232[[#This Row],[Fin]]&lt;&gt;"1st","",Table13232[[#This Row],[Div]]*Table13232[[#This Row],[Nat and Combo Bet]])</f>
        <v/>
      </c>
      <c r="Q479" s="205">
        <f>IF(Table13232[[#This Row],[Lev Ret]]="",Table13232[[#This Row],[Nat and Combo Bet]]*-1,P479-O479)</f>
        <v>-150</v>
      </c>
      <c r="R479" s="44">
        <f t="shared" si="21"/>
        <v>1</v>
      </c>
      <c r="S479" s="44">
        <f>IF(AND(R478=2,R479=1),"",IF(R479=2,(O479+O480)/2,IF(Table13232[[#This Row],[Dual Listing]]=1,Table13232[[#This Row],[Nat and Combo Bet]],11)))</f>
        <v>150</v>
      </c>
      <c r="T479" s="44" t="str">
        <f t="shared" si="22"/>
        <v/>
      </c>
      <c r="U479" s="44">
        <f t="shared" si="23"/>
        <v>-150</v>
      </c>
      <c r="V479" s="44" t="str">
        <f>IF(Table13232[[#This Row],[Date]]&lt;$V$4,"","Live")</f>
        <v/>
      </c>
      <c r="W479" s="44" t="str">
        <f>TEXT(Table13232[[#This Row],[Date]],"DDD")</f>
        <v>Sat</v>
      </c>
      <c r="X479" s="44" t="str">
        <f>PROPER(TRIM(Table13232[[#This Row],[Horse]]))</f>
        <v>Esha</v>
      </c>
      <c r="Y479" s="164">
        <f>Table13232[[#This Row],[Time]]</f>
        <v>0.70138888888888884</v>
      </c>
      <c r="Z479" s="164" t="str">
        <f>LEFT(Table13232[[#This Row],[Track]],3)</f>
        <v>Moo</v>
      </c>
      <c r="AA479" s="164" t="str">
        <f>Table13232[[#This Row],[Algo]]&amp;" "&amp;Table13232[[#This Row],[Nat and Combo Bet]]</f>
        <v>E-C  150</v>
      </c>
      <c r="AB479" s="170">
        <f>Table13232[[#This Row],[AM Odds]]</f>
        <v>0</v>
      </c>
      <c r="AC479" s="165">
        <f>Table13232[[#This Row],[Race]]</f>
        <v>9</v>
      </c>
      <c r="AD479" s="165">
        <f>Table13232[[#This Row],[TAB]]</f>
        <v>16</v>
      </c>
      <c r="AE479" s="166" t="str">
        <f>Table13232[[#This Row],[Horse]]</f>
        <v>Esha</v>
      </c>
      <c r="AF479" s="169">
        <f>IF(Table13232[[#This Row],[Dual Listing]]&lt;&gt;1,"",Table13232[[#This Row],[Nat and Combo Bet]])</f>
        <v>150</v>
      </c>
    </row>
    <row r="480" spans="1:32" x14ac:dyDescent="0.25">
      <c r="A480" s="42">
        <v>45906</v>
      </c>
      <c r="B480" s="43">
        <v>0.72569444444444442</v>
      </c>
      <c r="C480" s="43" t="s">
        <v>36</v>
      </c>
      <c r="D480" s="46"/>
      <c r="E480" s="44">
        <v>10</v>
      </c>
      <c r="F480" s="44">
        <v>3</v>
      </c>
      <c r="G480" s="45" t="s">
        <v>164</v>
      </c>
      <c r="H480" s="45" t="s">
        <v>22</v>
      </c>
      <c r="I480" s="46"/>
      <c r="J480" s="206" t="s">
        <v>664</v>
      </c>
      <c r="K480" s="44" t="str">
        <f>VLOOKUP(Table13232[[#This Row],[Track]],$C$915:$E$968,2,FALSE)</f>
        <v>Vic</v>
      </c>
      <c r="L480" s="48">
        <v>100</v>
      </c>
      <c r="M480" s="44" t="str">
        <f>IF(Table13232[[#This Row],[Fin]]&lt;&gt;"1st","",Table13232[[#This Row],[Div]]*Table13232[[#This Row],[Lev Bet]])</f>
        <v/>
      </c>
      <c r="N480" s="44">
        <f>IF(Table13232[[#This Row],[Lev Ret]]="",Table13232[[#This Row],[Lev Bet]]*-1,M480-L480)</f>
        <v>-100</v>
      </c>
      <c r="O480" s="205">
        <v>200</v>
      </c>
      <c r="P480" s="205" t="str">
        <f>IF(Table13232[[#This Row],[Fin]]&lt;&gt;"1st","",Table13232[[#This Row],[Div]]*Table13232[[#This Row],[Nat and Combo Bet]])</f>
        <v/>
      </c>
      <c r="Q480" s="205">
        <f>IF(Table13232[[#This Row],[Lev Ret]]="",Table13232[[#This Row],[Nat and Combo Bet]]*-1,P480-O480)</f>
        <v>-200</v>
      </c>
      <c r="R480" s="44">
        <f t="shared" si="21"/>
        <v>1</v>
      </c>
      <c r="S480" s="44">
        <f>IF(AND(R479=2,R480=1),"",IF(R480=2,(O480+O481)/2,IF(Table13232[[#This Row],[Dual Listing]]=1,Table13232[[#This Row],[Nat and Combo Bet]],11)))</f>
        <v>200</v>
      </c>
      <c r="T480" s="44" t="str">
        <f t="shared" si="22"/>
        <v/>
      </c>
      <c r="U480" s="44">
        <f t="shared" si="23"/>
        <v>-200</v>
      </c>
      <c r="V480" s="44" t="str">
        <f>IF(Table13232[[#This Row],[Date]]&lt;$V$4,"","Live")</f>
        <v/>
      </c>
      <c r="W480" s="44" t="str">
        <f>TEXT(Table13232[[#This Row],[Date]],"DDD")</f>
        <v>Sat</v>
      </c>
      <c r="X480" s="44" t="str">
        <f>PROPER(TRIM(Table13232[[#This Row],[Horse]]))</f>
        <v>King Zephyr</v>
      </c>
      <c r="Y480" s="164">
        <f>Table13232[[#This Row],[Time]]</f>
        <v>0.72569444444444442</v>
      </c>
      <c r="Z480" s="164" t="str">
        <f>LEFT(Table13232[[#This Row],[Track]],3)</f>
        <v>Moo</v>
      </c>
      <c r="AA480" s="164" t="str">
        <f>Table13232[[#This Row],[Algo]]&amp;" "&amp;Table13232[[#This Row],[Nat and Combo Bet]]</f>
        <v>Nat 200</v>
      </c>
      <c r="AB480" s="170">
        <f>Table13232[[#This Row],[AM Odds]]</f>
        <v>0</v>
      </c>
      <c r="AC480" s="165">
        <f>Table13232[[#This Row],[Race]]</f>
        <v>10</v>
      </c>
      <c r="AD480" s="165">
        <f>Table13232[[#This Row],[TAB]]</f>
        <v>3</v>
      </c>
      <c r="AE480" s="166" t="str">
        <f>Table13232[[#This Row],[Horse]]</f>
        <v>King Zephyr</v>
      </c>
      <c r="AF480" s="169">
        <f>IF(Table13232[[#This Row],[Dual Listing]]&lt;&gt;1,"",Table13232[[#This Row],[Nat and Combo Bet]])</f>
        <v>200</v>
      </c>
    </row>
    <row r="481" spans="1:32" x14ac:dyDescent="0.25">
      <c r="A481" s="42">
        <v>45913</v>
      </c>
      <c r="B481" s="43">
        <v>0.49861111111111112</v>
      </c>
      <c r="C481" s="43" t="s">
        <v>9</v>
      </c>
      <c r="D481" s="46"/>
      <c r="E481" s="44">
        <v>1</v>
      </c>
      <c r="F481" s="44">
        <v>3</v>
      </c>
      <c r="G481" s="45" t="s">
        <v>238</v>
      </c>
      <c r="H481" s="45" t="s">
        <v>23</v>
      </c>
      <c r="I481" s="46"/>
      <c r="J481" s="206" t="s">
        <v>664</v>
      </c>
      <c r="K481" s="44" t="str">
        <f>VLOOKUP(Table13232[[#This Row],[Track]],$C$915:$E$968,2,FALSE)</f>
        <v>Qld</v>
      </c>
      <c r="L481" s="48">
        <v>100</v>
      </c>
      <c r="M481" s="44" t="str">
        <f>IF(Table13232[[#This Row],[Fin]]&lt;&gt;"1st","",Table13232[[#This Row],[Div]]*Table13232[[#This Row],[Lev Bet]])</f>
        <v/>
      </c>
      <c r="N481" s="44">
        <f>IF(Table13232[[#This Row],[Lev Ret]]="",Table13232[[#This Row],[Lev Bet]]*-1,M481-L481)</f>
        <v>-100</v>
      </c>
      <c r="O481" s="205">
        <v>100</v>
      </c>
      <c r="P481" s="205" t="str">
        <f>IF(Table13232[[#This Row],[Fin]]&lt;&gt;"1st","",Table13232[[#This Row],[Div]]*Table13232[[#This Row],[Nat and Combo Bet]])</f>
        <v/>
      </c>
      <c r="Q481" s="205">
        <f>IF(Table13232[[#This Row],[Lev Ret]]="",Table13232[[#This Row],[Nat and Combo Bet]]*-1,P481-O481)</f>
        <v>-100</v>
      </c>
      <c r="R481" s="44">
        <f t="shared" si="21"/>
        <v>1</v>
      </c>
      <c r="S481" s="44">
        <f>IF(AND(R480=2,R481=1),"",IF(R481=2,(O481+O482)/2,IF(Table13232[[#This Row],[Dual Listing]]=1,Table13232[[#This Row],[Nat and Combo Bet]],11)))</f>
        <v>100</v>
      </c>
      <c r="T481" s="44" t="str">
        <f t="shared" si="22"/>
        <v/>
      </c>
      <c r="U481" s="44">
        <f t="shared" si="23"/>
        <v>-100</v>
      </c>
      <c r="V481" s="44" t="str">
        <f>IF(Table13232[[#This Row],[Date]]&lt;$V$4,"","Live")</f>
        <v/>
      </c>
      <c r="W481" s="44" t="str">
        <f>TEXT(Table13232[[#This Row],[Date]],"DDD")</f>
        <v>Sat</v>
      </c>
      <c r="X481" s="44" t="str">
        <f>PROPER(TRIM(Table13232[[#This Row],[Horse]]))</f>
        <v>Alectrona</v>
      </c>
      <c r="Y481" s="164">
        <f>Table13232[[#This Row],[Time]]</f>
        <v>0.49861111111111112</v>
      </c>
      <c r="Z481" s="164" t="str">
        <f>LEFT(Table13232[[#This Row],[Track]],3)</f>
        <v>Doo</v>
      </c>
      <c r="AA481" s="164" t="str">
        <f>Table13232[[#This Row],[Algo]]&amp;" "&amp;Table13232[[#This Row],[Nat and Combo Bet]]</f>
        <v>Nat 100</v>
      </c>
      <c r="AB481" s="170">
        <f>Table13232[[#This Row],[AM Odds]]</f>
        <v>0</v>
      </c>
      <c r="AC481" s="165">
        <f>Table13232[[#This Row],[Race]]</f>
        <v>1</v>
      </c>
      <c r="AD481" s="165">
        <f>Table13232[[#This Row],[TAB]]</f>
        <v>3</v>
      </c>
      <c r="AE481" s="166" t="str">
        <f>Table13232[[#This Row],[Horse]]</f>
        <v>Alectrona</v>
      </c>
      <c r="AF481" s="169">
        <f>IF(Table13232[[#This Row],[Dual Listing]]&lt;&gt;1,"",Table13232[[#This Row],[Nat and Combo Bet]])</f>
        <v>100</v>
      </c>
    </row>
    <row r="482" spans="1:32" x14ac:dyDescent="0.25">
      <c r="A482" s="42">
        <v>45913</v>
      </c>
      <c r="B482" s="43">
        <v>0.54166666666666663</v>
      </c>
      <c r="C482" s="43" t="s">
        <v>11</v>
      </c>
      <c r="D482" s="46"/>
      <c r="E482" s="44">
        <v>3</v>
      </c>
      <c r="F482" s="44">
        <v>4</v>
      </c>
      <c r="G482" s="45" t="s">
        <v>239</v>
      </c>
      <c r="H482" s="45" t="s">
        <v>22</v>
      </c>
      <c r="I482" s="46"/>
      <c r="J482" s="206" t="s">
        <v>664</v>
      </c>
      <c r="K482" s="44" t="str">
        <f>VLOOKUP(Table13232[[#This Row],[Track]],$C$915:$E$968,2,FALSE)</f>
        <v>NSW</v>
      </c>
      <c r="L482" s="48">
        <v>100</v>
      </c>
      <c r="M482" s="44" t="str">
        <f>IF(Table13232[[#This Row],[Fin]]&lt;&gt;"1st","",Table13232[[#This Row],[Div]]*Table13232[[#This Row],[Lev Bet]])</f>
        <v/>
      </c>
      <c r="N482" s="44">
        <f>IF(Table13232[[#This Row],[Lev Ret]]="",Table13232[[#This Row],[Lev Bet]]*-1,M482-L482)</f>
        <v>-100</v>
      </c>
      <c r="O482" s="205">
        <v>150</v>
      </c>
      <c r="P482" s="205" t="str">
        <f>IF(Table13232[[#This Row],[Fin]]&lt;&gt;"1st","",Table13232[[#This Row],[Div]]*Table13232[[#This Row],[Nat and Combo Bet]])</f>
        <v/>
      </c>
      <c r="Q482" s="205">
        <f>IF(Table13232[[#This Row],[Lev Ret]]="",Table13232[[#This Row],[Nat and Combo Bet]]*-1,P482-O482)</f>
        <v>-150</v>
      </c>
      <c r="R482" s="44">
        <f t="shared" si="21"/>
        <v>1</v>
      </c>
      <c r="S482" s="44">
        <f>IF(AND(R481=2,R482=1),"",IF(R482=2,(O482+O483)/2,IF(Table13232[[#This Row],[Dual Listing]]=1,Table13232[[#This Row],[Nat and Combo Bet]],11)))</f>
        <v>150</v>
      </c>
      <c r="T482" s="44" t="str">
        <f t="shared" si="22"/>
        <v/>
      </c>
      <c r="U482" s="44">
        <f t="shared" si="23"/>
        <v>-150</v>
      </c>
      <c r="V482" s="44" t="str">
        <f>IF(Table13232[[#This Row],[Date]]&lt;$V$4,"","Live")</f>
        <v/>
      </c>
      <c r="W482" s="44" t="str">
        <f>TEXT(Table13232[[#This Row],[Date]],"DDD")</f>
        <v>Sat</v>
      </c>
      <c r="X482" s="44" t="str">
        <f>PROPER(TRIM(Table13232[[#This Row],[Horse]]))</f>
        <v>Tazima</v>
      </c>
      <c r="Y482" s="164">
        <f>Table13232[[#This Row],[Time]]</f>
        <v>0.54166666666666663</v>
      </c>
      <c r="Z482" s="164" t="str">
        <f>LEFT(Table13232[[#This Row],[Track]],3)</f>
        <v>Ros</v>
      </c>
      <c r="AA482" s="164" t="str">
        <f>Table13232[[#This Row],[Algo]]&amp;" "&amp;Table13232[[#This Row],[Nat and Combo Bet]]</f>
        <v>Nat 150</v>
      </c>
      <c r="AB482" s="170">
        <f>Table13232[[#This Row],[AM Odds]]</f>
        <v>0</v>
      </c>
      <c r="AC482" s="165">
        <f>Table13232[[#This Row],[Race]]</f>
        <v>3</v>
      </c>
      <c r="AD482" s="165">
        <f>Table13232[[#This Row],[TAB]]</f>
        <v>4</v>
      </c>
      <c r="AE482" s="166" t="str">
        <f>Table13232[[#This Row],[Horse]]</f>
        <v>Tazima</v>
      </c>
      <c r="AF482" s="169">
        <f>IF(Table13232[[#This Row],[Dual Listing]]&lt;&gt;1,"",Table13232[[#This Row],[Nat and Combo Bet]])</f>
        <v>150</v>
      </c>
    </row>
    <row r="483" spans="1:32" x14ac:dyDescent="0.25">
      <c r="A483" s="42">
        <v>45913</v>
      </c>
      <c r="B483" s="43">
        <v>0.56597222222222221</v>
      </c>
      <c r="C483" s="43" t="s">
        <v>11</v>
      </c>
      <c r="D483" s="46"/>
      <c r="E483" s="44">
        <v>4</v>
      </c>
      <c r="F483" s="44">
        <v>10</v>
      </c>
      <c r="G483" s="45" t="s">
        <v>463</v>
      </c>
      <c r="H483" s="45" t="s">
        <v>22</v>
      </c>
      <c r="I483" s="46"/>
      <c r="J483" s="206" t="s">
        <v>665</v>
      </c>
      <c r="K483" s="44" t="str">
        <f>VLOOKUP(Table13232[[#This Row],[Track]],$C$915:$E$968,2,FALSE)</f>
        <v>NSW</v>
      </c>
      <c r="L483" s="48">
        <v>100</v>
      </c>
      <c r="M483" s="44" t="str">
        <f>IF(Table13232[[#This Row],[Fin]]&lt;&gt;"1st","",Table13232[[#This Row],[Div]]*Table13232[[#This Row],[Lev Bet]])</f>
        <v/>
      </c>
      <c r="N483" s="44">
        <f>IF(Table13232[[#This Row],[Lev Ret]]="",Table13232[[#This Row],[Lev Bet]]*-1,M483-L483)</f>
        <v>-100</v>
      </c>
      <c r="O483" s="205">
        <v>100</v>
      </c>
      <c r="P483" s="205" t="str">
        <f>IF(Table13232[[#This Row],[Fin]]&lt;&gt;"1st","",Table13232[[#This Row],[Div]]*Table13232[[#This Row],[Nat and Combo Bet]])</f>
        <v/>
      </c>
      <c r="Q483" s="205">
        <f>IF(Table13232[[#This Row],[Lev Ret]]="",Table13232[[#This Row],[Nat and Combo Bet]]*-1,P483-O483)</f>
        <v>-100</v>
      </c>
      <c r="R483" s="44">
        <f t="shared" si="21"/>
        <v>1</v>
      </c>
      <c r="S483" s="44">
        <f>IF(AND(R482=2,R483=1),"",IF(R483=2,(O483+O484)/2,IF(Table13232[[#This Row],[Dual Listing]]=1,Table13232[[#This Row],[Nat and Combo Bet]],11)))</f>
        <v>100</v>
      </c>
      <c r="T483" s="44" t="str">
        <f t="shared" si="22"/>
        <v/>
      </c>
      <c r="U483" s="44">
        <f t="shared" si="23"/>
        <v>-100</v>
      </c>
      <c r="V483" s="44" t="str">
        <f>IF(Table13232[[#This Row],[Date]]&lt;$V$4,"","Live")</f>
        <v/>
      </c>
      <c r="W483" s="44" t="str">
        <f>TEXT(Table13232[[#This Row],[Date]],"DDD")</f>
        <v>Sat</v>
      </c>
      <c r="X483" s="44" t="str">
        <f>PROPER(TRIM(Table13232[[#This Row],[Horse]]))</f>
        <v>The Years</v>
      </c>
      <c r="Y483" s="164">
        <f>Table13232[[#This Row],[Time]]</f>
        <v>0.56597222222222221</v>
      </c>
      <c r="Z483" s="164" t="str">
        <f>LEFT(Table13232[[#This Row],[Track]],3)</f>
        <v>Ros</v>
      </c>
      <c r="AA483" s="164" t="str">
        <f>Table13232[[#This Row],[Algo]]&amp;" "&amp;Table13232[[#This Row],[Nat and Combo Bet]]</f>
        <v>E-C  100</v>
      </c>
      <c r="AB483" s="170">
        <f>Table13232[[#This Row],[AM Odds]]</f>
        <v>0</v>
      </c>
      <c r="AC483" s="165">
        <f>Table13232[[#This Row],[Race]]</f>
        <v>4</v>
      </c>
      <c r="AD483" s="165">
        <f>Table13232[[#This Row],[TAB]]</f>
        <v>10</v>
      </c>
      <c r="AE483" s="166" t="str">
        <f>Table13232[[#This Row],[Horse]]</f>
        <v>The Years</v>
      </c>
      <c r="AF483" s="169">
        <f>IF(Table13232[[#This Row],[Dual Listing]]&lt;&gt;1,"",Table13232[[#This Row],[Nat and Combo Bet]])</f>
        <v>100</v>
      </c>
    </row>
    <row r="484" spans="1:32" x14ac:dyDescent="0.25">
      <c r="A484" s="42">
        <v>45913</v>
      </c>
      <c r="B484" s="43">
        <v>0.57152777777777775</v>
      </c>
      <c r="C484" s="43" t="s">
        <v>9</v>
      </c>
      <c r="D484" s="46"/>
      <c r="E484" s="44">
        <v>4</v>
      </c>
      <c r="F484" s="44">
        <v>14</v>
      </c>
      <c r="G484" s="45" t="s">
        <v>240</v>
      </c>
      <c r="H484" s="45"/>
      <c r="I484" s="46"/>
      <c r="J484" s="206" t="s">
        <v>664</v>
      </c>
      <c r="K484" s="44" t="str">
        <f>VLOOKUP(Table13232[[#This Row],[Track]],$C$915:$E$968,2,FALSE)</f>
        <v>Qld</v>
      </c>
      <c r="L484" s="48">
        <v>100</v>
      </c>
      <c r="M484" s="44" t="str">
        <f>IF(Table13232[[#This Row],[Fin]]&lt;&gt;"1st","",Table13232[[#This Row],[Div]]*Table13232[[#This Row],[Lev Bet]])</f>
        <v/>
      </c>
      <c r="N484" s="44">
        <f>IF(Table13232[[#This Row],[Lev Ret]]="",Table13232[[#This Row],[Lev Bet]]*-1,M484-L484)</f>
        <v>-100</v>
      </c>
      <c r="O484" s="205">
        <v>100</v>
      </c>
      <c r="P484" s="205" t="str">
        <f>IF(Table13232[[#This Row],[Fin]]&lt;&gt;"1st","",Table13232[[#This Row],[Div]]*Table13232[[#This Row],[Nat and Combo Bet]])</f>
        <v/>
      </c>
      <c r="Q484" s="205">
        <f>IF(Table13232[[#This Row],[Lev Ret]]="",Table13232[[#This Row],[Nat and Combo Bet]]*-1,P484-O484)</f>
        <v>-100</v>
      </c>
      <c r="R484" s="44">
        <f t="shared" si="21"/>
        <v>1</v>
      </c>
      <c r="S484" s="44">
        <f>IF(AND(R483=2,R484=1),"",IF(R484=2,(O484+O485)/2,IF(Table13232[[#This Row],[Dual Listing]]=1,Table13232[[#This Row],[Nat and Combo Bet]],11)))</f>
        <v>100</v>
      </c>
      <c r="T484" s="44" t="str">
        <f t="shared" si="22"/>
        <v/>
      </c>
      <c r="U484" s="44">
        <f t="shared" si="23"/>
        <v>-100</v>
      </c>
      <c r="V484" s="44" t="str">
        <f>IF(Table13232[[#This Row],[Date]]&lt;$V$4,"","Live")</f>
        <v/>
      </c>
      <c r="W484" s="44" t="str">
        <f>TEXT(Table13232[[#This Row],[Date]],"DDD")</f>
        <v>Sat</v>
      </c>
      <c r="X484" s="44" t="str">
        <f>PROPER(TRIM(Table13232[[#This Row],[Horse]]))</f>
        <v>Shes Exotic</v>
      </c>
      <c r="Y484" s="164">
        <f>Table13232[[#This Row],[Time]]</f>
        <v>0.57152777777777775</v>
      </c>
      <c r="Z484" s="164" t="str">
        <f>LEFT(Table13232[[#This Row],[Track]],3)</f>
        <v>Doo</v>
      </c>
      <c r="AA484" s="164" t="str">
        <f>Table13232[[#This Row],[Algo]]&amp;" "&amp;Table13232[[#This Row],[Nat and Combo Bet]]</f>
        <v>Nat 100</v>
      </c>
      <c r="AB484" s="170">
        <f>Table13232[[#This Row],[AM Odds]]</f>
        <v>0</v>
      </c>
      <c r="AC484" s="165">
        <f>Table13232[[#This Row],[Race]]</f>
        <v>4</v>
      </c>
      <c r="AD484" s="165">
        <f>Table13232[[#This Row],[TAB]]</f>
        <v>14</v>
      </c>
      <c r="AE484" s="166" t="str">
        <f>Table13232[[#This Row],[Horse]]</f>
        <v>Shes Exotic</v>
      </c>
      <c r="AF484" s="169">
        <f>IF(Table13232[[#This Row],[Dual Listing]]&lt;&gt;1,"",Table13232[[#This Row],[Nat and Combo Bet]])</f>
        <v>100</v>
      </c>
    </row>
    <row r="485" spans="1:32" x14ac:dyDescent="0.25">
      <c r="A485" s="42">
        <v>45913</v>
      </c>
      <c r="B485" s="43">
        <v>0.59375</v>
      </c>
      <c r="C485" s="43" t="s">
        <v>11</v>
      </c>
      <c r="D485" s="46"/>
      <c r="E485" s="44">
        <v>5</v>
      </c>
      <c r="F485" s="44">
        <v>9</v>
      </c>
      <c r="G485" s="45" t="s">
        <v>110</v>
      </c>
      <c r="H485" s="45" t="s">
        <v>23</v>
      </c>
      <c r="I485" s="46"/>
      <c r="J485" s="206" t="s">
        <v>664</v>
      </c>
      <c r="K485" s="44" t="str">
        <f>VLOOKUP(Table13232[[#This Row],[Track]],$C$915:$E$968,2,FALSE)</f>
        <v>NSW</v>
      </c>
      <c r="L485" s="48">
        <v>100</v>
      </c>
      <c r="M485" s="44" t="str">
        <f>IF(Table13232[[#This Row],[Fin]]&lt;&gt;"1st","",Table13232[[#This Row],[Div]]*Table13232[[#This Row],[Lev Bet]])</f>
        <v/>
      </c>
      <c r="N485" s="44">
        <f>IF(Table13232[[#This Row],[Lev Ret]]="",Table13232[[#This Row],[Lev Bet]]*-1,M485-L485)</f>
        <v>-100</v>
      </c>
      <c r="O485" s="205">
        <v>150</v>
      </c>
      <c r="P485" s="205" t="str">
        <f>IF(Table13232[[#This Row],[Fin]]&lt;&gt;"1st","",Table13232[[#This Row],[Div]]*Table13232[[#This Row],[Nat and Combo Bet]])</f>
        <v/>
      </c>
      <c r="Q485" s="205">
        <f>IF(Table13232[[#This Row],[Lev Ret]]="",Table13232[[#This Row],[Nat and Combo Bet]]*-1,P485-O485)</f>
        <v>-150</v>
      </c>
      <c r="R485" s="44">
        <f t="shared" si="21"/>
        <v>1</v>
      </c>
      <c r="S485" s="44">
        <f>IF(AND(R484=2,R485=1),"",IF(R485=2,(O485+O486)/2,IF(Table13232[[#This Row],[Dual Listing]]=1,Table13232[[#This Row],[Nat and Combo Bet]],11)))</f>
        <v>150</v>
      </c>
      <c r="T485" s="44" t="str">
        <f t="shared" si="22"/>
        <v/>
      </c>
      <c r="U485" s="44">
        <f t="shared" si="23"/>
        <v>-150</v>
      </c>
      <c r="V485" s="44" t="str">
        <f>IF(Table13232[[#This Row],[Date]]&lt;$V$4,"","Live")</f>
        <v/>
      </c>
      <c r="W485" s="44" t="str">
        <f>TEXT(Table13232[[#This Row],[Date]],"DDD")</f>
        <v>Sat</v>
      </c>
      <c r="X485" s="44" t="str">
        <f>PROPER(TRIM(Table13232[[#This Row],[Horse]]))</f>
        <v>Catch The Glory</v>
      </c>
      <c r="Y485" s="164">
        <f>Table13232[[#This Row],[Time]]</f>
        <v>0.59375</v>
      </c>
      <c r="Z485" s="164" t="str">
        <f>LEFT(Table13232[[#This Row],[Track]],3)</f>
        <v>Ros</v>
      </c>
      <c r="AA485" s="164" t="str">
        <f>Table13232[[#This Row],[Algo]]&amp;" "&amp;Table13232[[#This Row],[Nat and Combo Bet]]</f>
        <v>Nat 150</v>
      </c>
      <c r="AB485" s="170">
        <f>Table13232[[#This Row],[AM Odds]]</f>
        <v>0</v>
      </c>
      <c r="AC485" s="165">
        <f>Table13232[[#This Row],[Race]]</f>
        <v>5</v>
      </c>
      <c r="AD485" s="165">
        <f>Table13232[[#This Row],[TAB]]</f>
        <v>9</v>
      </c>
      <c r="AE485" s="166" t="str">
        <f>Table13232[[#This Row],[Horse]]</f>
        <v>Catch The Glory</v>
      </c>
      <c r="AF485" s="169">
        <f>IF(Table13232[[#This Row],[Dual Listing]]&lt;&gt;1,"",Table13232[[#This Row],[Nat and Combo Bet]])</f>
        <v>150</v>
      </c>
    </row>
    <row r="486" spans="1:32" x14ac:dyDescent="0.25">
      <c r="A486" s="42">
        <v>45913</v>
      </c>
      <c r="B486" s="43">
        <v>0.59375</v>
      </c>
      <c r="C486" s="43" t="s">
        <v>11</v>
      </c>
      <c r="D486" s="46"/>
      <c r="E486" s="44">
        <v>5</v>
      </c>
      <c r="F486" s="44">
        <v>5</v>
      </c>
      <c r="G486" s="45" t="s">
        <v>182</v>
      </c>
      <c r="H486" s="45" t="s">
        <v>22</v>
      </c>
      <c r="I486" s="46"/>
      <c r="J486" s="206" t="s">
        <v>665</v>
      </c>
      <c r="K486" s="44" t="str">
        <f>VLOOKUP(Table13232[[#This Row],[Track]],$C$915:$E$968,2,FALSE)</f>
        <v>NSW</v>
      </c>
      <c r="L486" s="48">
        <v>100</v>
      </c>
      <c r="M486" s="44" t="str">
        <f>IF(Table13232[[#This Row],[Fin]]&lt;&gt;"1st","",Table13232[[#This Row],[Div]]*Table13232[[#This Row],[Lev Bet]])</f>
        <v/>
      </c>
      <c r="N486" s="44">
        <f>IF(Table13232[[#This Row],[Lev Ret]]="",Table13232[[#This Row],[Lev Bet]]*-1,M486-L486)</f>
        <v>-100</v>
      </c>
      <c r="O486" s="205">
        <v>150</v>
      </c>
      <c r="P486" s="205" t="str">
        <f>IF(Table13232[[#This Row],[Fin]]&lt;&gt;"1st","",Table13232[[#This Row],[Div]]*Table13232[[#This Row],[Nat and Combo Bet]])</f>
        <v/>
      </c>
      <c r="Q486" s="205">
        <f>IF(Table13232[[#This Row],[Lev Ret]]="",Table13232[[#This Row],[Nat and Combo Bet]]*-1,P486-O486)</f>
        <v>-150</v>
      </c>
      <c r="R486" s="44">
        <f t="shared" si="21"/>
        <v>1</v>
      </c>
      <c r="S486" s="44">
        <f>IF(AND(R485=2,R486=1),"",IF(R486=2,(O486+O487)/2,IF(Table13232[[#This Row],[Dual Listing]]=1,Table13232[[#This Row],[Nat and Combo Bet]],11)))</f>
        <v>150</v>
      </c>
      <c r="T486" s="44" t="str">
        <f t="shared" si="22"/>
        <v/>
      </c>
      <c r="U486" s="44">
        <f t="shared" si="23"/>
        <v>-150</v>
      </c>
      <c r="V486" s="44" t="str">
        <f>IF(Table13232[[#This Row],[Date]]&lt;$V$4,"","Live")</f>
        <v/>
      </c>
      <c r="W486" s="44" t="str">
        <f>TEXT(Table13232[[#This Row],[Date]],"DDD")</f>
        <v>Sat</v>
      </c>
      <c r="X486" s="44" t="str">
        <f>PROPER(TRIM(Table13232[[#This Row],[Horse]]))</f>
        <v>Kerguelen</v>
      </c>
      <c r="Y486" s="164">
        <f>Table13232[[#This Row],[Time]]</f>
        <v>0.59375</v>
      </c>
      <c r="Z486" s="164" t="str">
        <f>LEFT(Table13232[[#This Row],[Track]],3)</f>
        <v>Ros</v>
      </c>
      <c r="AA486" s="164" t="str">
        <f>Table13232[[#This Row],[Algo]]&amp;" "&amp;Table13232[[#This Row],[Nat and Combo Bet]]</f>
        <v>E-C  150</v>
      </c>
      <c r="AB486" s="170">
        <f>Table13232[[#This Row],[AM Odds]]</f>
        <v>0</v>
      </c>
      <c r="AC486" s="165">
        <f>Table13232[[#This Row],[Race]]</f>
        <v>5</v>
      </c>
      <c r="AD486" s="165">
        <f>Table13232[[#This Row],[TAB]]</f>
        <v>5</v>
      </c>
      <c r="AE486" s="166" t="str">
        <f>Table13232[[#This Row],[Horse]]</f>
        <v>Kerguelen</v>
      </c>
      <c r="AF486" s="169">
        <f>IF(Table13232[[#This Row],[Dual Listing]]&lt;&gt;1,"",Table13232[[#This Row],[Nat and Combo Bet]])</f>
        <v>150</v>
      </c>
    </row>
    <row r="487" spans="1:32" x14ac:dyDescent="0.25">
      <c r="A487" s="42">
        <v>45913</v>
      </c>
      <c r="B487" s="43">
        <v>0.59930555555555554</v>
      </c>
      <c r="C487" s="43" t="s">
        <v>9</v>
      </c>
      <c r="D487" s="46"/>
      <c r="E487" s="44">
        <v>5</v>
      </c>
      <c r="F487" s="44">
        <v>12</v>
      </c>
      <c r="G487" s="45" t="s">
        <v>131</v>
      </c>
      <c r="H487" s="45" t="s">
        <v>23</v>
      </c>
      <c r="I487" s="46"/>
      <c r="J487" s="206" t="s">
        <v>664</v>
      </c>
      <c r="K487" s="44" t="str">
        <f>VLOOKUP(Table13232[[#This Row],[Track]],$C$915:$E$968,2,FALSE)</f>
        <v>Qld</v>
      </c>
      <c r="L487" s="48">
        <v>100</v>
      </c>
      <c r="M487" s="44" t="str">
        <f>IF(Table13232[[#This Row],[Fin]]&lt;&gt;"1st","",Table13232[[#This Row],[Div]]*Table13232[[#This Row],[Lev Bet]])</f>
        <v/>
      </c>
      <c r="N487" s="44">
        <f>IF(Table13232[[#This Row],[Lev Ret]]="",Table13232[[#This Row],[Lev Bet]]*-1,M487-L487)</f>
        <v>-100</v>
      </c>
      <c r="O487" s="205">
        <v>100</v>
      </c>
      <c r="P487" s="205" t="str">
        <f>IF(Table13232[[#This Row],[Fin]]&lt;&gt;"1st","",Table13232[[#This Row],[Div]]*Table13232[[#This Row],[Nat and Combo Bet]])</f>
        <v/>
      </c>
      <c r="Q487" s="205">
        <f>IF(Table13232[[#This Row],[Lev Ret]]="",Table13232[[#This Row],[Nat and Combo Bet]]*-1,P487-O487)</f>
        <v>-100</v>
      </c>
      <c r="R487" s="44">
        <f t="shared" si="21"/>
        <v>1</v>
      </c>
      <c r="S487" s="44">
        <f>IF(AND(R486=2,R487=1),"",IF(R487=2,(O487+O488)/2,IF(Table13232[[#This Row],[Dual Listing]]=1,Table13232[[#This Row],[Nat and Combo Bet]],11)))</f>
        <v>100</v>
      </c>
      <c r="T487" s="44" t="str">
        <f t="shared" si="22"/>
        <v/>
      </c>
      <c r="U487" s="44">
        <f t="shared" si="23"/>
        <v>-100</v>
      </c>
      <c r="V487" s="44" t="str">
        <f>IF(Table13232[[#This Row],[Date]]&lt;$V$4,"","Live")</f>
        <v/>
      </c>
      <c r="W487" s="44" t="str">
        <f>TEXT(Table13232[[#This Row],[Date]],"DDD")</f>
        <v>Sat</v>
      </c>
      <c r="X487" s="44" t="str">
        <f>PROPER(TRIM(Table13232[[#This Row],[Horse]]))</f>
        <v>Ouroboros</v>
      </c>
      <c r="Y487" s="164">
        <f>Table13232[[#This Row],[Time]]</f>
        <v>0.59930555555555554</v>
      </c>
      <c r="Z487" s="164" t="str">
        <f>LEFT(Table13232[[#This Row],[Track]],3)</f>
        <v>Doo</v>
      </c>
      <c r="AA487" s="164" t="str">
        <f>Table13232[[#This Row],[Algo]]&amp;" "&amp;Table13232[[#This Row],[Nat and Combo Bet]]</f>
        <v>Nat 100</v>
      </c>
      <c r="AB487" s="170">
        <f>Table13232[[#This Row],[AM Odds]]</f>
        <v>0</v>
      </c>
      <c r="AC487" s="165">
        <f>Table13232[[#This Row],[Race]]</f>
        <v>5</v>
      </c>
      <c r="AD487" s="165">
        <f>Table13232[[#This Row],[TAB]]</f>
        <v>12</v>
      </c>
      <c r="AE487" s="166" t="str">
        <f>Table13232[[#This Row],[Horse]]</f>
        <v>Ouroboros</v>
      </c>
      <c r="AF487" s="169">
        <f>IF(Table13232[[#This Row],[Dual Listing]]&lt;&gt;1,"",Table13232[[#This Row],[Nat and Combo Bet]])</f>
        <v>100</v>
      </c>
    </row>
    <row r="488" spans="1:32" x14ac:dyDescent="0.25">
      <c r="A488" s="42">
        <v>45913</v>
      </c>
      <c r="B488" s="43">
        <v>0.60416666666666663</v>
      </c>
      <c r="C488" s="43" t="s">
        <v>10</v>
      </c>
      <c r="D488" s="46"/>
      <c r="E488" s="44">
        <v>5</v>
      </c>
      <c r="F488" s="44">
        <v>6</v>
      </c>
      <c r="G488" s="45" t="s">
        <v>241</v>
      </c>
      <c r="H488" s="45"/>
      <c r="I488" s="46"/>
      <c r="J488" s="206" t="s">
        <v>664</v>
      </c>
      <c r="K488" s="44" t="str">
        <f>VLOOKUP(Table13232[[#This Row],[Track]],$C$915:$E$968,2,FALSE)</f>
        <v>Vic</v>
      </c>
      <c r="L488" s="48">
        <v>100</v>
      </c>
      <c r="M488" s="44" t="str">
        <f>IF(Table13232[[#This Row],[Fin]]&lt;&gt;"1st","",Table13232[[#This Row],[Div]]*Table13232[[#This Row],[Lev Bet]])</f>
        <v/>
      </c>
      <c r="N488" s="44">
        <f>IF(Table13232[[#This Row],[Lev Ret]]="",Table13232[[#This Row],[Lev Bet]]*-1,M488-L488)</f>
        <v>-100</v>
      </c>
      <c r="O488" s="205">
        <v>200</v>
      </c>
      <c r="P488" s="205" t="str">
        <f>IF(Table13232[[#This Row],[Fin]]&lt;&gt;"1st","",Table13232[[#This Row],[Div]]*Table13232[[#This Row],[Nat and Combo Bet]])</f>
        <v/>
      </c>
      <c r="Q488" s="205">
        <f>IF(Table13232[[#This Row],[Lev Ret]]="",Table13232[[#This Row],[Nat and Combo Bet]]*-1,P488-O488)</f>
        <v>-200</v>
      </c>
      <c r="R488" s="44">
        <f t="shared" si="21"/>
        <v>1</v>
      </c>
      <c r="S488" s="44">
        <f>IF(AND(R487=2,R488=1),"",IF(R488=2,(O488+O489)/2,IF(Table13232[[#This Row],[Dual Listing]]=1,Table13232[[#This Row],[Nat and Combo Bet]],11)))</f>
        <v>200</v>
      </c>
      <c r="T488" s="44" t="str">
        <f t="shared" si="22"/>
        <v/>
      </c>
      <c r="U488" s="44">
        <f t="shared" si="23"/>
        <v>-200</v>
      </c>
      <c r="V488" s="44" t="str">
        <f>IF(Table13232[[#This Row],[Date]]&lt;$V$4,"","Live")</f>
        <v/>
      </c>
      <c r="W488" s="44" t="str">
        <f>TEXT(Table13232[[#This Row],[Date]],"DDD")</f>
        <v>Sat</v>
      </c>
      <c r="X488" s="44" t="str">
        <f>PROPER(TRIM(Table13232[[#This Row],[Horse]]))</f>
        <v>Pop Award</v>
      </c>
      <c r="Y488" s="164">
        <f>Table13232[[#This Row],[Time]]</f>
        <v>0.60416666666666663</v>
      </c>
      <c r="Z488" s="164" t="str">
        <f>LEFT(Table13232[[#This Row],[Track]],3)</f>
        <v>Fle</v>
      </c>
      <c r="AA488" s="164" t="str">
        <f>Table13232[[#This Row],[Algo]]&amp;" "&amp;Table13232[[#This Row],[Nat and Combo Bet]]</f>
        <v>Nat 200</v>
      </c>
      <c r="AB488" s="170">
        <f>Table13232[[#This Row],[AM Odds]]</f>
        <v>0</v>
      </c>
      <c r="AC488" s="165">
        <f>Table13232[[#This Row],[Race]]</f>
        <v>5</v>
      </c>
      <c r="AD488" s="165">
        <f>Table13232[[#This Row],[TAB]]</f>
        <v>6</v>
      </c>
      <c r="AE488" s="166" t="str">
        <f>Table13232[[#This Row],[Horse]]</f>
        <v>Pop Award</v>
      </c>
      <c r="AF488" s="169">
        <f>IF(Table13232[[#This Row],[Dual Listing]]&lt;&gt;1,"",Table13232[[#This Row],[Nat and Combo Bet]])</f>
        <v>200</v>
      </c>
    </row>
    <row r="489" spans="1:32" x14ac:dyDescent="0.25">
      <c r="A489" s="42">
        <v>45913</v>
      </c>
      <c r="B489" s="43">
        <v>0.60416666666666663</v>
      </c>
      <c r="C489" s="43" t="s">
        <v>10</v>
      </c>
      <c r="D489" s="46"/>
      <c r="E489" s="44">
        <v>5</v>
      </c>
      <c r="F489" s="44">
        <v>12</v>
      </c>
      <c r="G489" s="45" t="s">
        <v>464</v>
      </c>
      <c r="H489" s="45"/>
      <c r="I489" s="46"/>
      <c r="J489" s="206" t="s">
        <v>665</v>
      </c>
      <c r="K489" s="44" t="str">
        <f>VLOOKUP(Table13232[[#This Row],[Track]],$C$915:$E$968,2,FALSE)</f>
        <v>Vic</v>
      </c>
      <c r="L489" s="48">
        <v>100</v>
      </c>
      <c r="M489" s="44" t="str">
        <f>IF(Table13232[[#This Row],[Fin]]&lt;&gt;"1st","",Table13232[[#This Row],[Div]]*Table13232[[#This Row],[Lev Bet]])</f>
        <v/>
      </c>
      <c r="N489" s="44">
        <f>IF(Table13232[[#This Row],[Lev Ret]]="",Table13232[[#This Row],[Lev Bet]]*-1,M489-L489)</f>
        <v>-100</v>
      </c>
      <c r="O489" s="205">
        <v>50</v>
      </c>
      <c r="P489" s="205" t="str">
        <f>IF(Table13232[[#This Row],[Fin]]&lt;&gt;"1st","",Table13232[[#This Row],[Div]]*Table13232[[#This Row],[Nat and Combo Bet]])</f>
        <v/>
      </c>
      <c r="Q489" s="205">
        <f>IF(Table13232[[#This Row],[Lev Ret]]="",Table13232[[#This Row],[Nat and Combo Bet]]*-1,P489-O489)</f>
        <v>-50</v>
      </c>
      <c r="R489" s="44">
        <f t="shared" si="21"/>
        <v>1</v>
      </c>
      <c r="S489" s="44">
        <f>IF(AND(R488=2,R489=1),"",IF(R489=2,(O489+O490)/2,IF(Table13232[[#This Row],[Dual Listing]]=1,Table13232[[#This Row],[Nat and Combo Bet]],11)))</f>
        <v>50</v>
      </c>
      <c r="T489" s="44" t="str">
        <f t="shared" si="22"/>
        <v/>
      </c>
      <c r="U489" s="44">
        <f t="shared" si="23"/>
        <v>-50</v>
      </c>
      <c r="V489" s="44" t="str">
        <f>IF(Table13232[[#This Row],[Date]]&lt;$V$4,"","Live")</f>
        <v/>
      </c>
      <c r="W489" s="44" t="str">
        <f>TEXT(Table13232[[#This Row],[Date]],"DDD")</f>
        <v>Sat</v>
      </c>
      <c r="X489" s="44" t="str">
        <f>PROPER(TRIM(Table13232[[#This Row],[Horse]]))</f>
        <v>Wonder Boy</v>
      </c>
      <c r="Y489" s="164">
        <f>Table13232[[#This Row],[Time]]</f>
        <v>0.60416666666666663</v>
      </c>
      <c r="Z489" s="164" t="str">
        <f>LEFT(Table13232[[#This Row],[Track]],3)</f>
        <v>Fle</v>
      </c>
      <c r="AA489" s="164" t="str">
        <f>Table13232[[#This Row],[Algo]]&amp;" "&amp;Table13232[[#This Row],[Nat and Combo Bet]]</f>
        <v>E-C  50</v>
      </c>
      <c r="AB489" s="170">
        <f>Table13232[[#This Row],[AM Odds]]</f>
        <v>0</v>
      </c>
      <c r="AC489" s="165">
        <f>Table13232[[#This Row],[Race]]</f>
        <v>5</v>
      </c>
      <c r="AD489" s="165">
        <f>Table13232[[#This Row],[TAB]]</f>
        <v>12</v>
      </c>
      <c r="AE489" s="166" t="str">
        <f>Table13232[[#This Row],[Horse]]</f>
        <v>Wonder Boy</v>
      </c>
      <c r="AF489" s="169">
        <f>IF(Table13232[[#This Row],[Dual Listing]]&lt;&gt;1,"",Table13232[[#This Row],[Nat and Combo Bet]])</f>
        <v>50</v>
      </c>
    </row>
    <row r="490" spans="1:32" x14ac:dyDescent="0.25">
      <c r="A490" s="42">
        <v>45913</v>
      </c>
      <c r="B490" s="43">
        <v>0.62361111111111112</v>
      </c>
      <c r="C490" s="43" t="s">
        <v>9</v>
      </c>
      <c r="D490" s="46"/>
      <c r="E490" s="44">
        <v>6</v>
      </c>
      <c r="F490" s="44">
        <v>5</v>
      </c>
      <c r="G490" s="45" t="s">
        <v>242</v>
      </c>
      <c r="H490" s="45"/>
      <c r="I490" s="46"/>
      <c r="J490" s="206" t="s">
        <v>664</v>
      </c>
      <c r="K490" s="44" t="str">
        <f>VLOOKUP(Table13232[[#This Row],[Track]],$C$915:$E$968,2,FALSE)</f>
        <v>Qld</v>
      </c>
      <c r="L490" s="48">
        <v>100</v>
      </c>
      <c r="M490" s="44" t="str">
        <f>IF(Table13232[[#This Row],[Fin]]&lt;&gt;"1st","",Table13232[[#This Row],[Div]]*Table13232[[#This Row],[Lev Bet]])</f>
        <v/>
      </c>
      <c r="N490" s="44">
        <f>IF(Table13232[[#This Row],[Lev Ret]]="",Table13232[[#This Row],[Lev Bet]]*-1,M490-L490)</f>
        <v>-100</v>
      </c>
      <c r="O490" s="205">
        <v>100</v>
      </c>
      <c r="P490" s="205" t="str">
        <f>IF(Table13232[[#This Row],[Fin]]&lt;&gt;"1st","",Table13232[[#This Row],[Div]]*Table13232[[#This Row],[Nat and Combo Bet]])</f>
        <v/>
      </c>
      <c r="Q490" s="205">
        <f>IF(Table13232[[#This Row],[Lev Ret]]="",Table13232[[#This Row],[Nat and Combo Bet]]*-1,P490-O490)</f>
        <v>-100</v>
      </c>
      <c r="R490" s="44">
        <f t="shared" si="21"/>
        <v>1</v>
      </c>
      <c r="S490" s="44">
        <f>IF(AND(R489=2,R490=1),"",IF(R490=2,(O490+O491)/2,IF(Table13232[[#This Row],[Dual Listing]]=1,Table13232[[#This Row],[Nat and Combo Bet]],11)))</f>
        <v>100</v>
      </c>
      <c r="T490" s="44" t="str">
        <f t="shared" si="22"/>
        <v/>
      </c>
      <c r="U490" s="44">
        <f t="shared" si="23"/>
        <v>-100</v>
      </c>
      <c r="V490" s="44" t="str">
        <f>IF(Table13232[[#This Row],[Date]]&lt;$V$4,"","Live")</f>
        <v/>
      </c>
      <c r="W490" s="44" t="str">
        <f>TEXT(Table13232[[#This Row],[Date]],"DDD")</f>
        <v>Sat</v>
      </c>
      <c r="X490" s="44" t="str">
        <f>PROPER(TRIM(Table13232[[#This Row],[Horse]]))</f>
        <v>Pannier</v>
      </c>
      <c r="Y490" s="164">
        <f>Table13232[[#This Row],[Time]]</f>
        <v>0.62361111111111112</v>
      </c>
      <c r="Z490" s="164" t="str">
        <f>LEFT(Table13232[[#This Row],[Track]],3)</f>
        <v>Doo</v>
      </c>
      <c r="AA490" s="164" t="str">
        <f>Table13232[[#This Row],[Algo]]&amp;" "&amp;Table13232[[#This Row],[Nat and Combo Bet]]</f>
        <v>Nat 100</v>
      </c>
      <c r="AB490" s="170">
        <f>Table13232[[#This Row],[AM Odds]]</f>
        <v>0</v>
      </c>
      <c r="AC490" s="165">
        <f>Table13232[[#This Row],[Race]]</f>
        <v>6</v>
      </c>
      <c r="AD490" s="165">
        <f>Table13232[[#This Row],[TAB]]</f>
        <v>5</v>
      </c>
      <c r="AE490" s="166" t="str">
        <f>Table13232[[#This Row],[Horse]]</f>
        <v>Pannier</v>
      </c>
      <c r="AF490" s="169">
        <f>IF(Table13232[[#This Row],[Dual Listing]]&lt;&gt;1,"",Table13232[[#This Row],[Nat and Combo Bet]])</f>
        <v>100</v>
      </c>
    </row>
    <row r="491" spans="1:32" x14ac:dyDescent="0.25">
      <c r="A491" s="42">
        <v>45913</v>
      </c>
      <c r="B491" s="43">
        <v>0.62847222222222221</v>
      </c>
      <c r="C491" s="43" t="s">
        <v>10</v>
      </c>
      <c r="D491" s="46"/>
      <c r="E491" s="44">
        <v>6</v>
      </c>
      <c r="F491" s="44">
        <v>10</v>
      </c>
      <c r="G491" s="45" t="s">
        <v>243</v>
      </c>
      <c r="H491" s="45" t="s">
        <v>22</v>
      </c>
      <c r="I491" s="46"/>
      <c r="J491" s="206" t="s">
        <v>664</v>
      </c>
      <c r="K491" s="44" t="str">
        <f>VLOOKUP(Table13232[[#This Row],[Track]],$C$915:$E$968,2,FALSE)</f>
        <v>Vic</v>
      </c>
      <c r="L491" s="48">
        <v>100</v>
      </c>
      <c r="M491" s="44" t="str">
        <f>IF(Table13232[[#This Row],[Fin]]&lt;&gt;"1st","",Table13232[[#This Row],[Div]]*Table13232[[#This Row],[Lev Bet]])</f>
        <v/>
      </c>
      <c r="N491" s="44">
        <f>IF(Table13232[[#This Row],[Lev Ret]]="",Table13232[[#This Row],[Lev Bet]]*-1,M491-L491)</f>
        <v>-100</v>
      </c>
      <c r="O491" s="205">
        <v>200</v>
      </c>
      <c r="P491" s="205" t="str">
        <f>IF(Table13232[[#This Row],[Fin]]&lt;&gt;"1st","",Table13232[[#This Row],[Div]]*Table13232[[#This Row],[Nat and Combo Bet]])</f>
        <v/>
      </c>
      <c r="Q491" s="205">
        <f>IF(Table13232[[#This Row],[Lev Ret]]="",Table13232[[#This Row],[Nat and Combo Bet]]*-1,P491-O491)</f>
        <v>-200</v>
      </c>
      <c r="R491" s="44">
        <f t="shared" si="21"/>
        <v>1</v>
      </c>
      <c r="S491" s="44">
        <f>IF(AND(R490=2,R491=1),"",IF(R491=2,(O491+O492)/2,IF(Table13232[[#This Row],[Dual Listing]]=1,Table13232[[#This Row],[Nat and Combo Bet]],11)))</f>
        <v>200</v>
      </c>
      <c r="T491" s="44" t="str">
        <f t="shared" si="22"/>
        <v/>
      </c>
      <c r="U491" s="44">
        <f t="shared" si="23"/>
        <v>-200</v>
      </c>
      <c r="V491" s="44" t="str">
        <f>IF(Table13232[[#This Row],[Date]]&lt;$V$4,"","Live")</f>
        <v/>
      </c>
      <c r="W491" s="44" t="str">
        <f>TEXT(Table13232[[#This Row],[Date]],"DDD")</f>
        <v>Sat</v>
      </c>
      <c r="X491" s="44" t="str">
        <f>PROPER(TRIM(Table13232[[#This Row],[Horse]]))</f>
        <v>Media World</v>
      </c>
      <c r="Y491" s="164">
        <f>Table13232[[#This Row],[Time]]</f>
        <v>0.62847222222222221</v>
      </c>
      <c r="Z491" s="164" t="str">
        <f>LEFT(Table13232[[#This Row],[Track]],3)</f>
        <v>Fle</v>
      </c>
      <c r="AA491" s="164" t="str">
        <f>Table13232[[#This Row],[Algo]]&amp;" "&amp;Table13232[[#This Row],[Nat and Combo Bet]]</f>
        <v>Nat 200</v>
      </c>
      <c r="AB491" s="170">
        <f>Table13232[[#This Row],[AM Odds]]</f>
        <v>0</v>
      </c>
      <c r="AC491" s="165">
        <f>Table13232[[#This Row],[Race]]</f>
        <v>6</v>
      </c>
      <c r="AD491" s="165">
        <f>Table13232[[#This Row],[TAB]]</f>
        <v>10</v>
      </c>
      <c r="AE491" s="166" t="str">
        <f>Table13232[[#This Row],[Horse]]</f>
        <v>Media World</v>
      </c>
      <c r="AF491" s="169">
        <f>IF(Table13232[[#This Row],[Dual Listing]]&lt;&gt;1,"",Table13232[[#This Row],[Nat and Combo Bet]])</f>
        <v>200</v>
      </c>
    </row>
    <row r="492" spans="1:32" x14ac:dyDescent="0.25">
      <c r="A492" s="42">
        <v>45913</v>
      </c>
      <c r="B492" s="43">
        <v>0.6479166666666667</v>
      </c>
      <c r="C492" s="43" t="s">
        <v>9</v>
      </c>
      <c r="D492" s="46"/>
      <c r="E492" s="44">
        <v>7</v>
      </c>
      <c r="F492" s="44">
        <v>8</v>
      </c>
      <c r="G492" s="45" t="s">
        <v>244</v>
      </c>
      <c r="H492" s="45" t="s">
        <v>21</v>
      </c>
      <c r="I492" s="46">
        <v>2.7</v>
      </c>
      <c r="J492" s="206" t="s">
        <v>664</v>
      </c>
      <c r="K492" s="44" t="str">
        <f>VLOOKUP(Table13232[[#This Row],[Track]],$C$915:$E$968,2,FALSE)</f>
        <v>Qld</v>
      </c>
      <c r="L492" s="48">
        <v>100</v>
      </c>
      <c r="M492" s="44">
        <f>IF(Table13232[[#This Row],[Fin]]&lt;&gt;"1st","",Table13232[[#This Row],[Div]]*Table13232[[#This Row],[Lev Bet]])</f>
        <v>270</v>
      </c>
      <c r="N492" s="44">
        <f>IF(Table13232[[#This Row],[Lev Ret]]="",Table13232[[#This Row],[Lev Bet]]*-1,M492-L492)</f>
        <v>170</v>
      </c>
      <c r="O492" s="205">
        <v>100</v>
      </c>
      <c r="P492" s="205">
        <f>IF(Table13232[[#This Row],[Fin]]&lt;&gt;"1st","",Table13232[[#This Row],[Div]]*Table13232[[#This Row],[Nat and Combo Bet]])</f>
        <v>270</v>
      </c>
      <c r="Q492" s="205">
        <f>IF(Table13232[[#This Row],[Lev Ret]]="",Table13232[[#This Row],[Nat and Combo Bet]]*-1,P492-O492)</f>
        <v>170</v>
      </c>
      <c r="R492" s="44">
        <f t="shared" si="21"/>
        <v>1</v>
      </c>
      <c r="S492" s="44">
        <f>IF(AND(R491=2,R492=1),"",IF(R492=2,(O492+O493)/2,IF(Table13232[[#This Row],[Dual Listing]]=1,Table13232[[#This Row],[Nat and Combo Bet]],11)))</f>
        <v>100</v>
      </c>
      <c r="T492" s="44">
        <f t="shared" si="22"/>
        <v>270</v>
      </c>
      <c r="U492" s="44">
        <f t="shared" si="23"/>
        <v>170</v>
      </c>
      <c r="V492" s="44" t="str">
        <f>IF(Table13232[[#This Row],[Date]]&lt;$V$4,"","Live")</f>
        <v/>
      </c>
      <c r="W492" s="44" t="str">
        <f>TEXT(Table13232[[#This Row],[Date]],"DDD")</f>
        <v>Sat</v>
      </c>
      <c r="X492" s="44" t="str">
        <f>PROPER(TRIM(Table13232[[#This Row],[Horse]]))</f>
        <v>Party For Two</v>
      </c>
      <c r="Y492" s="164">
        <f>Table13232[[#This Row],[Time]]</f>
        <v>0.6479166666666667</v>
      </c>
      <c r="Z492" s="164" t="str">
        <f>LEFT(Table13232[[#This Row],[Track]],3)</f>
        <v>Doo</v>
      </c>
      <c r="AA492" s="164" t="str">
        <f>Table13232[[#This Row],[Algo]]&amp;" "&amp;Table13232[[#This Row],[Nat and Combo Bet]]</f>
        <v>Nat 100</v>
      </c>
      <c r="AB492" s="170">
        <f>Table13232[[#This Row],[AM Odds]]</f>
        <v>0</v>
      </c>
      <c r="AC492" s="165">
        <f>Table13232[[#This Row],[Race]]</f>
        <v>7</v>
      </c>
      <c r="AD492" s="165">
        <f>Table13232[[#This Row],[TAB]]</f>
        <v>8</v>
      </c>
      <c r="AE492" s="166" t="str">
        <f>Table13232[[#This Row],[Horse]]</f>
        <v>Party For Two</v>
      </c>
      <c r="AF492" s="169">
        <f>IF(Table13232[[#This Row],[Dual Listing]]&lt;&gt;1,"",Table13232[[#This Row],[Nat and Combo Bet]])</f>
        <v>100</v>
      </c>
    </row>
    <row r="493" spans="1:32" x14ac:dyDescent="0.25">
      <c r="A493" s="42">
        <v>45913</v>
      </c>
      <c r="B493" s="43">
        <v>0.65277777777777779</v>
      </c>
      <c r="C493" s="43" t="s">
        <v>10</v>
      </c>
      <c r="D493" s="46"/>
      <c r="E493" s="44">
        <v>7</v>
      </c>
      <c r="F493" s="44">
        <v>6</v>
      </c>
      <c r="G493" s="45" t="s">
        <v>245</v>
      </c>
      <c r="H493" s="45"/>
      <c r="I493" s="46"/>
      <c r="J493" s="206" t="s">
        <v>664</v>
      </c>
      <c r="K493" s="44" t="str">
        <f>VLOOKUP(Table13232[[#This Row],[Track]],$C$915:$E$968,2,FALSE)</f>
        <v>Vic</v>
      </c>
      <c r="L493" s="48">
        <v>100</v>
      </c>
      <c r="M493" s="44" t="str">
        <f>IF(Table13232[[#This Row],[Fin]]&lt;&gt;"1st","",Table13232[[#This Row],[Div]]*Table13232[[#This Row],[Lev Bet]])</f>
        <v/>
      </c>
      <c r="N493" s="44">
        <f>IF(Table13232[[#This Row],[Lev Ret]]="",Table13232[[#This Row],[Lev Bet]]*-1,M493-L493)</f>
        <v>-100</v>
      </c>
      <c r="O493" s="205">
        <v>100</v>
      </c>
      <c r="P493" s="205" t="str">
        <f>IF(Table13232[[#This Row],[Fin]]&lt;&gt;"1st","",Table13232[[#This Row],[Div]]*Table13232[[#This Row],[Nat and Combo Bet]])</f>
        <v/>
      </c>
      <c r="Q493" s="205">
        <f>IF(Table13232[[#This Row],[Lev Ret]]="",Table13232[[#This Row],[Nat and Combo Bet]]*-1,P493-O493)</f>
        <v>-100</v>
      </c>
      <c r="R493" s="44">
        <f t="shared" si="21"/>
        <v>1</v>
      </c>
      <c r="S493" s="44">
        <f>IF(AND(R492=2,R493=1),"",IF(R493=2,(O493+O494)/2,IF(Table13232[[#This Row],[Dual Listing]]=1,Table13232[[#This Row],[Nat and Combo Bet]],11)))</f>
        <v>100</v>
      </c>
      <c r="T493" s="44" t="str">
        <f t="shared" si="22"/>
        <v/>
      </c>
      <c r="U493" s="44">
        <f t="shared" si="23"/>
        <v>-100</v>
      </c>
      <c r="V493" s="44" t="str">
        <f>IF(Table13232[[#This Row],[Date]]&lt;$V$4,"","Live")</f>
        <v/>
      </c>
      <c r="W493" s="44" t="str">
        <f>TEXT(Table13232[[#This Row],[Date]],"DDD")</f>
        <v>Sat</v>
      </c>
      <c r="X493" s="44" t="str">
        <f>PROPER(TRIM(Table13232[[#This Row],[Horse]]))</f>
        <v>Jennivamoose</v>
      </c>
      <c r="Y493" s="164">
        <f>Table13232[[#This Row],[Time]]</f>
        <v>0.65277777777777779</v>
      </c>
      <c r="Z493" s="164" t="str">
        <f>LEFT(Table13232[[#This Row],[Track]],3)</f>
        <v>Fle</v>
      </c>
      <c r="AA493" s="164" t="str">
        <f>Table13232[[#This Row],[Algo]]&amp;" "&amp;Table13232[[#This Row],[Nat and Combo Bet]]</f>
        <v>Nat 100</v>
      </c>
      <c r="AB493" s="170">
        <f>Table13232[[#This Row],[AM Odds]]</f>
        <v>0</v>
      </c>
      <c r="AC493" s="165">
        <f>Table13232[[#This Row],[Race]]</f>
        <v>7</v>
      </c>
      <c r="AD493" s="165">
        <f>Table13232[[#This Row],[TAB]]</f>
        <v>6</v>
      </c>
      <c r="AE493" s="166" t="str">
        <f>Table13232[[#This Row],[Horse]]</f>
        <v>Jennivamoose</v>
      </c>
      <c r="AF493" s="169">
        <f>IF(Table13232[[#This Row],[Dual Listing]]&lt;&gt;1,"",Table13232[[#This Row],[Nat and Combo Bet]])</f>
        <v>100</v>
      </c>
    </row>
    <row r="494" spans="1:32" x14ac:dyDescent="0.25">
      <c r="A494" s="42">
        <v>45913</v>
      </c>
      <c r="B494" s="43">
        <v>0.65277777777777779</v>
      </c>
      <c r="C494" s="43" t="s">
        <v>10</v>
      </c>
      <c r="D494" s="46"/>
      <c r="E494" s="44">
        <v>7</v>
      </c>
      <c r="F494" s="44">
        <v>7</v>
      </c>
      <c r="G494" s="45" t="s">
        <v>465</v>
      </c>
      <c r="H494" s="45" t="s">
        <v>23</v>
      </c>
      <c r="I494" s="46"/>
      <c r="J494" s="206" t="s">
        <v>665</v>
      </c>
      <c r="K494" s="44" t="str">
        <f>VLOOKUP(Table13232[[#This Row],[Track]],$C$915:$E$968,2,FALSE)</f>
        <v>Vic</v>
      </c>
      <c r="L494" s="48">
        <v>100</v>
      </c>
      <c r="M494" s="44" t="str">
        <f>IF(Table13232[[#This Row],[Fin]]&lt;&gt;"1st","",Table13232[[#This Row],[Div]]*Table13232[[#This Row],[Lev Bet]])</f>
        <v/>
      </c>
      <c r="N494" s="44">
        <f>IF(Table13232[[#This Row],[Lev Ret]]="",Table13232[[#This Row],[Lev Bet]]*-1,M494-L494)</f>
        <v>-100</v>
      </c>
      <c r="O494" s="205">
        <v>50</v>
      </c>
      <c r="P494" s="205" t="str">
        <f>IF(Table13232[[#This Row],[Fin]]&lt;&gt;"1st","",Table13232[[#This Row],[Div]]*Table13232[[#This Row],[Nat and Combo Bet]])</f>
        <v/>
      </c>
      <c r="Q494" s="205">
        <f>IF(Table13232[[#This Row],[Lev Ret]]="",Table13232[[#This Row],[Nat and Combo Bet]]*-1,P494-O494)</f>
        <v>-50</v>
      </c>
      <c r="R494" s="44">
        <f t="shared" si="21"/>
        <v>1</v>
      </c>
      <c r="S494" s="44">
        <f>IF(AND(R493=2,R494=1),"",IF(R494=2,(O494+O495)/2,IF(Table13232[[#This Row],[Dual Listing]]=1,Table13232[[#This Row],[Nat and Combo Bet]],11)))</f>
        <v>50</v>
      </c>
      <c r="T494" s="44" t="str">
        <f t="shared" si="22"/>
        <v/>
      </c>
      <c r="U494" s="44">
        <f t="shared" si="23"/>
        <v>-50</v>
      </c>
      <c r="V494" s="44" t="str">
        <f>IF(Table13232[[#This Row],[Date]]&lt;$V$4,"","Live")</f>
        <v/>
      </c>
      <c r="W494" s="44" t="str">
        <f>TEXT(Table13232[[#This Row],[Date]],"DDD")</f>
        <v>Sat</v>
      </c>
      <c r="X494" s="44" t="str">
        <f>PROPER(TRIM(Table13232[[#This Row],[Horse]]))</f>
        <v>Mormona</v>
      </c>
      <c r="Y494" s="164">
        <f>Table13232[[#This Row],[Time]]</f>
        <v>0.65277777777777779</v>
      </c>
      <c r="Z494" s="164" t="str">
        <f>LEFT(Table13232[[#This Row],[Track]],3)</f>
        <v>Fle</v>
      </c>
      <c r="AA494" s="164" t="str">
        <f>Table13232[[#This Row],[Algo]]&amp;" "&amp;Table13232[[#This Row],[Nat and Combo Bet]]</f>
        <v>E-C  50</v>
      </c>
      <c r="AB494" s="170">
        <f>Table13232[[#This Row],[AM Odds]]</f>
        <v>0</v>
      </c>
      <c r="AC494" s="165">
        <f>Table13232[[#This Row],[Race]]</f>
        <v>7</v>
      </c>
      <c r="AD494" s="165">
        <f>Table13232[[#This Row],[TAB]]</f>
        <v>7</v>
      </c>
      <c r="AE494" s="166" t="str">
        <f>Table13232[[#This Row],[Horse]]</f>
        <v>Mormona</v>
      </c>
      <c r="AF494" s="169">
        <f>IF(Table13232[[#This Row],[Dual Listing]]&lt;&gt;1,"",Table13232[[#This Row],[Nat and Combo Bet]])</f>
        <v>50</v>
      </c>
    </row>
    <row r="495" spans="1:32" x14ac:dyDescent="0.25">
      <c r="A495" s="42">
        <v>45913</v>
      </c>
      <c r="B495" s="43">
        <v>0.65277777777777779</v>
      </c>
      <c r="C495" s="43" t="s">
        <v>10</v>
      </c>
      <c r="D495" s="46"/>
      <c r="E495" s="44">
        <v>7</v>
      </c>
      <c r="F495" s="44">
        <v>4</v>
      </c>
      <c r="G495" s="45" t="s">
        <v>91</v>
      </c>
      <c r="H495" s="45" t="s">
        <v>21</v>
      </c>
      <c r="I495" s="46">
        <v>3.2</v>
      </c>
      <c r="J495" s="206" t="s">
        <v>665</v>
      </c>
      <c r="K495" s="44" t="str">
        <f>VLOOKUP(Table13232[[#This Row],[Track]],$C$915:$E$968,2,FALSE)</f>
        <v>Vic</v>
      </c>
      <c r="L495" s="48">
        <v>100</v>
      </c>
      <c r="M495" s="44">
        <f>IF(Table13232[[#This Row],[Fin]]&lt;&gt;"1st","",Table13232[[#This Row],[Div]]*Table13232[[#This Row],[Lev Bet]])</f>
        <v>320</v>
      </c>
      <c r="N495" s="44">
        <f>IF(Table13232[[#This Row],[Lev Ret]]="",Table13232[[#This Row],[Lev Bet]]*-1,M495-L495)</f>
        <v>220</v>
      </c>
      <c r="O495" s="205">
        <v>100</v>
      </c>
      <c r="P495" s="205">
        <f>IF(Table13232[[#This Row],[Fin]]&lt;&gt;"1st","",Table13232[[#This Row],[Div]]*Table13232[[#This Row],[Nat and Combo Bet]])</f>
        <v>320</v>
      </c>
      <c r="Q495" s="205">
        <f>IF(Table13232[[#This Row],[Lev Ret]]="",Table13232[[#This Row],[Nat and Combo Bet]]*-1,P495-O495)</f>
        <v>220</v>
      </c>
      <c r="R495" s="44">
        <f t="shared" si="21"/>
        <v>1</v>
      </c>
      <c r="S495" s="44">
        <f>IF(AND(R494=2,R495=1),"",IF(R495=2,(O495+O496)/2,IF(Table13232[[#This Row],[Dual Listing]]=1,Table13232[[#This Row],[Nat and Combo Bet]],11)))</f>
        <v>100</v>
      </c>
      <c r="T495" s="44">
        <f t="shared" si="22"/>
        <v>320</v>
      </c>
      <c r="U495" s="44">
        <f t="shared" si="23"/>
        <v>220</v>
      </c>
      <c r="V495" s="44" t="str">
        <f>IF(Table13232[[#This Row],[Date]]&lt;$V$4,"","Live")</f>
        <v/>
      </c>
      <c r="W495" s="44" t="str">
        <f>TEXT(Table13232[[#This Row],[Date]],"DDD")</f>
        <v>Sat</v>
      </c>
      <c r="X495" s="44" t="str">
        <f>PROPER(TRIM(Table13232[[#This Row],[Horse]]))</f>
        <v>Revelare</v>
      </c>
      <c r="Y495" s="164">
        <f>Table13232[[#This Row],[Time]]</f>
        <v>0.65277777777777779</v>
      </c>
      <c r="Z495" s="164" t="str">
        <f>LEFT(Table13232[[#This Row],[Track]],3)</f>
        <v>Fle</v>
      </c>
      <c r="AA495" s="164" t="str">
        <f>Table13232[[#This Row],[Algo]]&amp;" "&amp;Table13232[[#This Row],[Nat and Combo Bet]]</f>
        <v>E-C  100</v>
      </c>
      <c r="AB495" s="170">
        <f>Table13232[[#This Row],[AM Odds]]</f>
        <v>0</v>
      </c>
      <c r="AC495" s="165">
        <f>Table13232[[#This Row],[Race]]</f>
        <v>7</v>
      </c>
      <c r="AD495" s="165">
        <f>Table13232[[#This Row],[TAB]]</f>
        <v>4</v>
      </c>
      <c r="AE495" s="166" t="str">
        <f>Table13232[[#This Row],[Horse]]</f>
        <v>Revelare</v>
      </c>
      <c r="AF495" s="169">
        <f>IF(Table13232[[#This Row],[Dual Listing]]&lt;&gt;1,"",Table13232[[#This Row],[Nat and Combo Bet]])</f>
        <v>100</v>
      </c>
    </row>
    <row r="496" spans="1:32" x14ac:dyDescent="0.25">
      <c r="A496" s="42">
        <v>45913</v>
      </c>
      <c r="B496" s="43">
        <v>0.67500000000000004</v>
      </c>
      <c r="C496" s="43" t="s">
        <v>9</v>
      </c>
      <c r="D496" s="46"/>
      <c r="E496" s="44">
        <v>8</v>
      </c>
      <c r="F496" s="44">
        <v>6</v>
      </c>
      <c r="G496" s="45" t="s">
        <v>213</v>
      </c>
      <c r="H496" s="45" t="s">
        <v>22</v>
      </c>
      <c r="I496" s="46"/>
      <c r="J496" s="206" t="s">
        <v>664</v>
      </c>
      <c r="K496" s="44" t="str">
        <f>VLOOKUP(Table13232[[#This Row],[Track]],$C$915:$E$968,2,FALSE)</f>
        <v>Qld</v>
      </c>
      <c r="L496" s="48">
        <v>100</v>
      </c>
      <c r="M496" s="44" t="str">
        <f>IF(Table13232[[#This Row],[Fin]]&lt;&gt;"1st","",Table13232[[#This Row],[Div]]*Table13232[[#This Row],[Lev Bet]])</f>
        <v/>
      </c>
      <c r="N496" s="44">
        <f>IF(Table13232[[#This Row],[Lev Ret]]="",Table13232[[#This Row],[Lev Bet]]*-1,M496-L496)</f>
        <v>-100</v>
      </c>
      <c r="O496" s="205">
        <v>100</v>
      </c>
      <c r="P496" s="205" t="str">
        <f>IF(Table13232[[#This Row],[Fin]]&lt;&gt;"1st","",Table13232[[#This Row],[Div]]*Table13232[[#This Row],[Nat and Combo Bet]])</f>
        <v/>
      </c>
      <c r="Q496" s="205">
        <f>IF(Table13232[[#This Row],[Lev Ret]]="",Table13232[[#This Row],[Nat and Combo Bet]]*-1,P496-O496)</f>
        <v>-100</v>
      </c>
      <c r="R496" s="44">
        <f t="shared" si="21"/>
        <v>1</v>
      </c>
      <c r="S496" s="44">
        <f>IF(AND(R495=2,R496=1),"",IF(R496=2,(O496+O497)/2,IF(Table13232[[#This Row],[Dual Listing]]=1,Table13232[[#This Row],[Nat and Combo Bet]],11)))</f>
        <v>100</v>
      </c>
      <c r="T496" s="44" t="str">
        <f t="shared" si="22"/>
        <v/>
      </c>
      <c r="U496" s="44">
        <f t="shared" si="23"/>
        <v>-100</v>
      </c>
      <c r="V496" s="44" t="str">
        <f>IF(Table13232[[#This Row],[Date]]&lt;$V$4,"","Live")</f>
        <v/>
      </c>
      <c r="W496" s="44" t="str">
        <f>TEXT(Table13232[[#This Row],[Date]],"DDD")</f>
        <v>Sat</v>
      </c>
      <c r="X496" s="44" t="str">
        <f>PROPER(TRIM(Table13232[[#This Row],[Horse]]))</f>
        <v>Bullion Boy</v>
      </c>
      <c r="Y496" s="164">
        <f>Table13232[[#This Row],[Time]]</f>
        <v>0.67500000000000004</v>
      </c>
      <c r="Z496" s="164" t="str">
        <f>LEFT(Table13232[[#This Row],[Track]],3)</f>
        <v>Doo</v>
      </c>
      <c r="AA496" s="164" t="str">
        <f>Table13232[[#This Row],[Algo]]&amp;" "&amp;Table13232[[#This Row],[Nat and Combo Bet]]</f>
        <v>Nat 100</v>
      </c>
      <c r="AB496" s="170">
        <f>Table13232[[#This Row],[AM Odds]]</f>
        <v>0</v>
      </c>
      <c r="AC496" s="165">
        <f>Table13232[[#This Row],[Race]]</f>
        <v>8</v>
      </c>
      <c r="AD496" s="165">
        <f>Table13232[[#This Row],[TAB]]</f>
        <v>6</v>
      </c>
      <c r="AE496" s="166" t="str">
        <f>Table13232[[#This Row],[Horse]]</f>
        <v>Bullion Boy</v>
      </c>
      <c r="AF496" s="169">
        <f>IF(Table13232[[#This Row],[Dual Listing]]&lt;&gt;1,"",Table13232[[#This Row],[Nat and Combo Bet]])</f>
        <v>100</v>
      </c>
    </row>
    <row r="497" spans="1:32" x14ac:dyDescent="0.25">
      <c r="A497" s="42">
        <v>45913</v>
      </c>
      <c r="B497" s="43">
        <v>0.68055555555555558</v>
      </c>
      <c r="C497" s="43" t="s">
        <v>10</v>
      </c>
      <c r="D497" s="46"/>
      <c r="E497" s="44">
        <v>8</v>
      </c>
      <c r="F497" s="44">
        <v>1</v>
      </c>
      <c r="G497" s="45" t="s">
        <v>42</v>
      </c>
      <c r="H497" s="45" t="s">
        <v>21</v>
      </c>
      <c r="I497" s="46">
        <v>5</v>
      </c>
      <c r="J497" s="206" t="s">
        <v>665</v>
      </c>
      <c r="K497" s="44" t="str">
        <f>VLOOKUP(Table13232[[#This Row],[Track]],$C$915:$E$968,2,FALSE)</f>
        <v>Vic</v>
      </c>
      <c r="L497" s="48">
        <v>100</v>
      </c>
      <c r="M497" s="44">
        <f>IF(Table13232[[#This Row],[Fin]]&lt;&gt;"1st","",Table13232[[#This Row],[Div]]*Table13232[[#This Row],[Lev Bet]])</f>
        <v>500</v>
      </c>
      <c r="N497" s="44">
        <f>IF(Table13232[[#This Row],[Lev Ret]]="",Table13232[[#This Row],[Lev Bet]]*-1,M497-L497)</f>
        <v>400</v>
      </c>
      <c r="O497" s="205">
        <v>150</v>
      </c>
      <c r="P497" s="205">
        <f>IF(Table13232[[#This Row],[Fin]]&lt;&gt;"1st","",Table13232[[#This Row],[Div]]*Table13232[[#This Row],[Nat and Combo Bet]])</f>
        <v>750</v>
      </c>
      <c r="Q497" s="205">
        <f>IF(Table13232[[#This Row],[Lev Ret]]="",Table13232[[#This Row],[Nat and Combo Bet]]*-1,P497-O497)</f>
        <v>600</v>
      </c>
      <c r="R497" s="44">
        <f t="shared" si="21"/>
        <v>1</v>
      </c>
      <c r="S497" s="44">
        <f>IF(AND(R496=2,R497=1),"",IF(R497=2,(O497+O498)/2,IF(Table13232[[#This Row],[Dual Listing]]=1,Table13232[[#This Row],[Nat and Combo Bet]],11)))</f>
        <v>150</v>
      </c>
      <c r="T497" s="44">
        <f t="shared" si="22"/>
        <v>750</v>
      </c>
      <c r="U497" s="44">
        <f t="shared" si="23"/>
        <v>600</v>
      </c>
      <c r="V497" s="44" t="str">
        <f>IF(Table13232[[#This Row],[Date]]&lt;$V$4,"","Live")</f>
        <v/>
      </c>
      <c r="W497" s="44" t="str">
        <f>TEXT(Table13232[[#This Row],[Date]],"DDD")</f>
        <v>Sat</v>
      </c>
      <c r="X497" s="44" t="str">
        <f>PROPER(TRIM(Table13232[[#This Row],[Horse]]))</f>
        <v>Mr Brightside</v>
      </c>
      <c r="Y497" s="164">
        <f>Table13232[[#This Row],[Time]]</f>
        <v>0.68055555555555558</v>
      </c>
      <c r="Z497" s="164" t="str">
        <f>LEFT(Table13232[[#This Row],[Track]],3)</f>
        <v>Fle</v>
      </c>
      <c r="AA497" s="164" t="str">
        <f>Table13232[[#This Row],[Algo]]&amp;" "&amp;Table13232[[#This Row],[Nat and Combo Bet]]</f>
        <v>E-C  150</v>
      </c>
      <c r="AB497" s="170">
        <f>Table13232[[#This Row],[AM Odds]]</f>
        <v>0</v>
      </c>
      <c r="AC497" s="165">
        <f>Table13232[[#This Row],[Race]]</f>
        <v>8</v>
      </c>
      <c r="AD497" s="165">
        <f>Table13232[[#This Row],[TAB]]</f>
        <v>1</v>
      </c>
      <c r="AE497" s="166" t="str">
        <f>Table13232[[#This Row],[Horse]]</f>
        <v>Mr Brightside</v>
      </c>
      <c r="AF497" s="169">
        <f>IF(Table13232[[#This Row],[Dual Listing]]&lt;&gt;1,"",Table13232[[#This Row],[Nat and Combo Bet]])</f>
        <v>150</v>
      </c>
    </row>
    <row r="498" spans="1:32" x14ac:dyDescent="0.25">
      <c r="A498" s="42">
        <v>45913</v>
      </c>
      <c r="B498" s="43">
        <v>0.68055555555555558</v>
      </c>
      <c r="C498" s="43" t="s">
        <v>10</v>
      </c>
      <c r="D498" s="46"/>
      <c r="E498" s="44">
        <v>8</v>
      </c>
      <c r="F498" s="44">
        <v>5</v>
      </c>
      <c r="G498" s="45" t="s">
        <v>128</v>
      </c>
      <c r="H498" s="45" t="s">
        <v>22</v>
      </c>
      <c r="I498" s="46"/>
      <c r="J498" s="206" t="s">
        <v>664</v>
      </c>
      <c r="K498" s="44" t="str">
        <f>VLOOKUP(Table13232[[#This Row],[Track]],$C$915:$E$968,2,FALSE)</f>
        <v>Vic</v>
      </c>
      <c r="L498" s="48">
        <v>100</v>
      </c>
      <c r="M498" s="44" t="str">
        <f>IF(Table13232[[#This Row],[Fin]]&lt;&gt;"1st","",Table13232[[#This Row],[Div]]*Table13232[[#This Row],[Lev Bet]])</f>
        <v/>
      </c>
      <c r="N498" s="44">
        <f>IF(Table13232[[#This Row],[Lev Ret]]="",Table13232[[#This Row],[Lev Bet]]*-1,M498-L498)</f>
        <v>-100</v>
      </c>
      <c r="O498" s="205">
        <v>200</v>
      </c>
      <c r="P498" s="205" t="str">
        <f>IF(Table13232[[#This Row],[Fin]]&lt;&gt;"1st","",Table13232[[#This Row],[Div]]*Table13232[[#This Row],[Nat and Combo Bet]])</f>
        <v/>
      </c>
      <c r="Q498" s="205">
        <f>IF(Table13232[[#This Row],[Lev Ret]]="",Table13232[[#This Row],[Nat and Combo Bet]]*-1,P498-O498)</f>
        <v>-200</v>
      </c>
      <c r="R498" s="44">
        <f t="shared" si="21"/>
        <v>1</v>
      </c>
      <c r="S498" s="44">
        <f>IF(AND(R497=2,R498=1),"",IF(R498=2,(O498+O499)/2,IF(Table13232[[#This Row],[Dual Listing]]=1,Table13232[[#This Row],[Nat and Combo Bet]],11)))</f>
        <v>200</v>
      </c>
      <c r="T498" s="44" t="str">
        <f t="shared" si="22"/>
        <v/>
      </c>
      <c r="U498" s="44">
        <f t="shared" si="23"/>
        <v>-200</v>
      </c>
      <c r="V498" s="44" t="str">
        <f>IF(Table13232[[#This Row],[Date]]&lt;$V$4,"","Live")</f>
        <v/>
      </c>
      <c r="W498" s="44" t="str">
        <f>TEXT(Table13232[[#This Row],[Date]],"DDD")</f>
        <v>Sat</v>
      </c>
      <c r="X498" s="44" t="str">
        <f>PROPER(TRIM(Table13232[[#This Row],[Horse]]))</f>
        <v>Via Sistina</v>
      </c>
      <c r="Y498" s="164">
        <f>Table13232[[#This Row],[Time]]</f>
        <v>0.68055555555555558</v>
      </c>
      <c r="Z498" s="164" t="str">
        <f>LEFT(Table13232[[#This Row],[Track]],3)</f>
        <v>Fle</v>
      </c>
      <c r="AA498" s="164" t="str">
        <f>Table13232[[#This Row],[Algo]]&amp;" "&amp;Table13232[[#This Row],[Nat and Combo Bet]]</f>
        <v>Nat 200</v>
      </c>
      <c r="AB498" s="170">
        <f>Table13232[[#This Row],[AM Odds]]</f>
        <v>0</v>
      </c>
      <c r="AC498" s="165">
        <f>Table13232[[#This Row],[Race]]</f>
        <v>8</v>
      </c>
      <c r="AD498" s="165">
        <f>Table13232[[#This Row],[TAB]]</f>
        <v>5</v>
      </c>
      <c r="AE498" s="166" t="str">
        <f>Table13232[[#This Row],[Horse]]</f>
        <v>Via Sistina</v>
      </c>
      <c r="AF498" s="169">
        <f>IF(Table13232[[#This Row],[Dual Listing]]&lt;&gt;1,"",Table13232[[#This Row],[Nat and Combo Bet]])</f>
        <v>200</v>
      </c>
    </row>
    <row r="499" spans="1:32" x14ac:dyDescent="0.25">
      <c r="A499" s="42">
        <v>45913</v>
      </c>
      <c r="B499" s="43">
        <v>0.7</v>
      </c>
      <c r="C499" s="43" t="s">
        <v>9</v>
      </c>
      <c r="D499" s="46"/>
      <c r="E499" s="44">
        <v>9</v>
      </c>
      <c r="F499" s="44">
        <v>1</v>
      </c>
      <c r="G499" s="45" t="s">
        <v>67</v>
      </c>
      <c r="H499" s="45" t="s">
        <v>23</v>
      </c>
      <c r="I499" s="46"/>
      <c r="J499" s="206" t="s">
        <v>664</v>
      </c>
      <c r="K499" s="44" t="str">
        <f>VLOOKUP(Table13232[[#This Row],[Track]],$C$915:$E$968,2,FALSE)</f>
        <v>Qld</v>
      </c>
      <c r="L499" s="48">
        <v>100</v>
      </c>
      <c r="M499" s="44" t="str">
        <f>IF(Table13232[[#This Row],[Fin]]&lt;&gt;"1st","",Table13232[[#This Row],[Div]]*Table13232[[#This Row],[Lev Bet]])</f>
        <v/>
      </c>
      <c r="N499" s="44">
        <f>IF(Table13232[[#This Row],[Lev Ret]]="",Table13232[[#This Row],[Lev Bet]]*-1,M499-L499)</f>
        <v>-100</v>
      </c>
      <c r="O499" s="205">
        <v>100</v>
      </c>
      <c r="P499" s="205" t="str">
        <f>IF(Table13232[[#This Row],[Fin]]&lt;&gt;"1st","",Table13232[[#This Row],[Div]]*Table13232[[#This Row],[Nat and Combo Bet]])</f>
        <v/>
      </c>
      <c r="Q499" s="205">
        <f>IF(Table13232[[#This Row],[Lev Ret]]="",Table13232[[#This Row],[Nat and Combo Bet]]*-1,P499-O499)</f>
        <v>-100</v>
      </c>
      <c r="R499" s="44">
        <f t="shared" si="21"/>
        <v>1</v>
      </c>
      <c r="S499" s="44">
        <f>IF(AND(R498=2,R499=1),"",IF(R499=2,(O499+O500)/2,IF(Table13232[[#This Row],[Dual Listing]]=1,Table13232[[#This Row],[Nat and Combo Bet]],11)))</f>
        <v>100</v>
      </c>
      <c r="T499" s="44" t="str">
        <f t="shared" si="22"/>
        <v/>
      </c>
      <c r="U499" s="44">
        <f t="shared" si="23"/>
        <v>-100</v>
      </c>
      <c r="V499" s="44" t="str">
        <f>IF(Table13232[[#This Row],[Date]]&lt;$V$4,"","Live")</f>
        <v/>
      </c>
      <c r="W499" s="44" t="str">
        <f>TEXT(Table13232[[#This Row],[Date]],"DDD")</f>
        <v>Sat</v>
      </c>
      <c r="X499" s="44" t="str">
        <f>PROPER(TRIM(Table13232[[#This Row],[Horse]]))</f>
        <v>Free Carry</v>
      </c>
      <c r="Y499" s="164">
        <f>Table13232[[#This Row],[Time]]</f>
        <v>0.7</v>
      </c>
      <c r="Z499" s="164" t="str">
        <f>LEFT(Table13232[[#This Row],[Track]],3)</f>
        <v>Doo</v>
      </c>
      <c r="AA499" s="164" t="str">
        <f>Table13232[[#This Row],[Algo]]&amp;" "&amp;Table13232[[#This Row],[Nat and Combo Bet]]</f>
        <v>Nat 100</v>
      </c>
      <c r="AB499" s="170">
        <f>Table13232[[#This Row],[AM Odds]]</f>
        <v>0</v>
      </c>
      <c r="AC499" s="165">
        <f>Table13232[[#This Row],[Race]]</f>
        <v>9</v>
      </c>
      <c r="AD499" s="165">
        <f>Table13232[[#This Row],[TAB]]</f>
        <v>1</v>
      </c>
      <c r="AE499" s="166" t="str">
        <f>Table13232[[#This Row],[Horse]]</f>
        <v>Free Carry</v>
      </c>
      <c r="AF499" s="169">
        <f>IF(Table13232[[#This Row],[Dual Listing]]&lt;&gt;1,"",Table13232[[#This Row],[Nat and Combo Bet]])</f>
        <v>100</v>
      </c>
    </row>
    <row r="500" spans="1:32" x14ac:dyDescent="0.25">
      <c r="A500" s="106">
        <v>45913</v>
      </c>
      <c r="B500" s="43">
        <v>0.70486111111111116</v>
      </c>
      <c r="C500" s="107" t="s">
        <v>10</v>
      </c>
      <c r="D500" s="46"/>
      <c r="E500" s="108">
        <v>9</v>
      </c>
      <c r="F500" s="108">
        <v>3</v>
      </c>
      <c r="G500" s="109" t="s">
        <v>246</v>
      </c>
      <c r="H500" s="109" t="s">
        <v>21</v>
      </c>
      <c r="I500" s="110">
        <v>2.5</v>
      </c>
      <c r="J500" s="206" t="s">
        <v>664</v>
      </c>
      <c r="K500" s="44" t="str">
        <f>VLOOKUP(Table13232[[#This Row],[Track]],$C$915:$E$968,2,FALSE)</f>
        <v>Vic</v>
      </c>
      <c r="L500" s="52">
        <v>100</v>
      </c>
      <c r="M500" s="51">
        <f>IF(Table13232[[#This Row],[Fin]]&lt;&gt;"1st","",Table13232[[#This Row],[Div]]*Table13232[[#This Row],[Lev Bet]])</f>
        <v>250</v>
      </c>
      <c r="N500" s="51">
        <f>IF(Table13232[[#This Row],[Lev Ret]]="",Table13232[[#This Row],[Lev Bet]]*-1,M500-L500)</f>
        <v>150</v>
      </c>
      <c r="O500" s="205">
        <v>100</v>
      </c>
      <c r="P500" s="205">
        <f>IF(Table13232[[#This Row],[Fin]]&lt;&gt;"1st","",Table13232[[#This Row],[Div]]*Table13232[[#This Row],[Nat and Combo Bet]])</f>
        <v>250</v>
      </c>
      <c r="Q500" s="205">
        <f>IF(Table13232[[#This Row],[Lev Ret]]="",Table13232[[#This Row],[Nat and Combo Bet]]*-1,P500-O500)</f>
        <v>150</v>
      </c>
      <c r="R500" s="44">
        <f t="shared" si="21"/>
        <v>2</v>
      </c>
      <c r="S500" s="44">
        <f>IF(AND(R499=2,R500=1),"",IF(R500=2,(O500+O501)/2,IF(Table13232[[#This Row],[Dual Listing]]=1,Table13232[[#This Row],[Nat and Combo Bet]],11)))</f>
        <v>150</v>
      </c>
      <c r="T500" s="44">
        <f t="shared" si="22"/>
        <v>375</v>
      </c>
      <c r="U500" s="44">
        <f t="shared" si="23"/>
        <v>225</v>
      </c>
      <c r="V500" s="44" t="str">
        <f>IF(Table13232[[#This Row],[Date]]&lt;$V$4,"","Live")</f>
        <v/>
      </c>
      <c r="W500" s="44" t="str">
        <f>TEXT(Table13232[[#This Row],[Date]],"DDD")</f>
        <v>Sat</v>
      </c>
      <c r="X500" s="44" t="str">
        <f>PROPER(TRIM(Table13232[[#This Row],[Horse]]))</f>
        <v>Lazzura</v>
      </c>
      <c r="Y500" s="167">
        <f>Table13232[[#This Row],[Time]]</f>
        <v>0.70486111111111116</v>
      </c>
      <c r="Z500" s="164" t="str">
        <f>LEFT(Table13232[[#This Row],[Track]],3)</f>
        <v>Fle</v>
      </c>
      <c r="AA500" s="164" t="str">
        <f>Table13232[[#This Row],[Algo]]&amp;" "&amp;Table13232[[#This Row],[Nat and Combo Bet]]</f>
        <v>Nat 100</v>
      </c>
      <c r="AB500" s="170">
        <f>Table13232[[#This Row],[AM Odds]]</f>
        <v>0</v>
      </c>
      <c r="AC500" s="165">
        <f>Table13232[[#This Row],[Race]]</f>
        <v>9</v>
      </c>
      <c r="AD500" s="165">
        <f>Table13232[[#This Row],[TAB]]</f>
        <v>3</v>
      </c>
      <c r="AE500" s="166" t="str">
        <f>Table13232[[#This Row],[Horse]]</f>
        <v>Lazzura</v>
      </c>
      <c r="AF500" s="169" t="str">
        <f>IF(Table13232[[#This Row],[Dual Listing]]&lt;&gt;1,"",Table13232[[#This Row],[Nat and Combo Bet]])</f>
        <v/>
      </c>
    </row>
    <row r="501" spans="1:32" x14ac:dyDescent="0.25">
      <c r="A501" s="106">
        <v>45913</v>
      </c>
      <c r="B501" s="43">
        <v>0.70486111111111116</v>
      </c>
      <c r="C501" s="107" t="s">
        <v>10</v>
      </c>
      <c r="D501" s="46"/>
      <c r="E501" s="108">
        <v>9</v>
      </c>
      <c r="F501" s="108">
        <v>3</v>
      </c>
      <c r="G501" s="109" t="s">
        <v>246</v>
      </c>
      <c r="H501" s="109" t="s">
        <v>21</v>
      </c>
      <c r="I501" s="110">
        <v>2.5</v>
      </c>
      <c r="J501" s="206" t="s">
        <v>665</v>
      </c>
      <c r="K501" s="44" t="str">
        <f>VLOOKUP(Table13232[[#This Row],[Track]],$C$915:$E$968,2,FALSE)</f>
        <v>Vic</v>
      </c>
      <c r="L501" s="52">
        <v>100</v>
      </c>
      <c r="M501" s="51">
        <f>IF(Table13232[[#This Row],[Fin]]&lt;&gt;"1st","",Table13232[[#This Row],[Div]]*Table13232[[#This Row],[Lev Bet]])</f>
        <v>250</v>
      </c>
      <c r="N501" s="51">
        <f>IF(Table13232[[#This Row],[Lev Ret]]="",Table13232[[#This Row],[Lev Bet]]*-1,M501-L501)</f>
        <v>150</v>
      </c>
      <c r="O501" s="205">
        <v>200</v>
      </c>
      <c r="P501" s="205">
        <f>IF(Table13232[[#This Row],[Fin]]&lt;&gt;"1st","",Table13232[[#This Row],[Div]]*Table13232[[#This Row],[Nat and Combo Bet]])</f>
        <v>500</v>
      </c>
      <c r="Q501" s="205">
        <f>IF(Table13232[[#This Row],[Lev Ret]]="",Table13232[[#This Row],[Nat and Combo Bet]]*-1,P501-O501)</f>
        <v>300</v>
      </c>
      <c r="R501" s="44">
        <f t="shared" si="21"/>
        <v>1</v>
      </c>
      <c r="S501" s="44" t="str">
        <f>IF(AND(R500=2,R501=1),"",IF(R501=2,(O501+O502)/2,IF(Table13232[[#This Row],[Dual Listing]]=1,Table13232[[#This Row],[Nat and Combo Bet]],11)))</f>
        <v/>
      </c>
      <c r="T501" s="44" t="str">
        <f t="shared" si="22"/>
        <v/>
      </c>
      <c r="U501" s="44" t="str">
        <f t="shared" si="23"/>
        <v/>
      </c>
      <c r="V501" s="44" t="str">
        <f>IF(Table13232[[#This Row],[Date]]&lt;$V$4,"","Live")</f>
        <v/>
      </c>
      <c r="W501" s="44" t="str">
        <f>TEXT(Table13232[[#This Row],[Date]],"DDD")</f>
        <v>Sat</v>
      </c>
      <c r="X501" s="44" t="str">
        <f>PROPER(TRIM(Table13232[[#This Row],[Horse]]))</f>
        <v>Lazzura</v>
      </c>
      <c r="Y501" s="167">
        <f>Table13232[[#This Row],[Time]]</f>
        <v>0.70486111111111116</v>
      </c>
      <c r="Z501" s="164" t="str">
        <f>LEFT(Table13232[[#This Row],[Track]],3)</f>
        <v>Fle</v>
      </c>
      <c r="AA501" s="164" t="str">
        <f>Table13232[[#This Row],[Algo]]&amp;" "&amp;Table13232[[#This Row],[Nat and Combo Bet]]</f>
        <v>E-C  200</v>
      </c>
      <c r="AB501" s="170">
        <f>Table13232[[#This Row],[AM Odds]]</f>
        <v>0</v>
      </c>
      <c r="AC501" s="165">
        <f>Table13232[[#This Row],[Race]]</f>
        <v>9</v>
      </c>
      <c r="AD501" s="165">
        <f>Table13232[[#This Row],[TAB]]</f>
        <v>3</v>
      </c>
      <c r="AE501" s="166" t="str">
        <f>Table13232[[#This Row],[Horse]]</f>
        <v>Lazzura</v>
      </c>
      <c r="AF501" s="169">
        <f>IF(Table13232[[#This Row],[Dual Listing]]&lt;&gt;1,"",Table13232[[#This Row],[Nat and Combo Bet]])</f>
        <v>200</v>
      </c>
    </row>
    <row r="502" spans="1:32" x14ac:dyDescent="0.25">
      <c r="A502" s="106">
        <v>45913</v>
      </c>
      <c r="B502" s="43">
        <v>0.71875</v>
      </c>
      <c r="C502" s="107" t="s">
        <v>11</v>
      </c>
      <c r="D502" s="46"/>
      <c r="E502" s="108">
        <v>10</v>
      </c>
      <c r="F502" s="108">
        <v>5</v>
      </c>
      <c r="G502" s="109" t="s">
        <v>49</v>
      </c>
      <c r="H502" s="109" t="s">
        <v>23</v>
      </c>
      <c r="I502" s="110"/>
      <c r="J502" s="206" t="s">
        <v>665</v>
      </c>
      <c r="K502" s="44" t="str">
        <f>VLOOKUP(Table13232[[#This Row],[Track]],$C$915:$E$968,2,FALSE)</f>
        <v>NSW</v>
      </c>
      <c r="L502" s="52">
        <v>100</v>
      </c>
      <c r="M502" s="51" t="str">
        <f>IF(Table13232[[#This Row],[Fin]]&lt;&gt;"1st","",Table13232[[#This Row],[Div]]*Table13232[[#This Row],[Lev Bet]])</f>
        <v/>
      </c>
      <c r="N502" s="51">
        <f>IF(Table13232[[#This Row],[Lev Ret]]="",Table13232[[#This Row],[Lev Bet]]*-1,M502-L502)</f>
        <v>-100</v>
      </c>
      <c r="O502" s="205">
        <v>140</v>
      </c>
      <c r="P502" s="205" t="str">
        <f>IF(Table13232[[#This Row],[Fin]]&lt;&gt;"1st","",Table13232[[#This Row],[Div]]*Table13232[[#This Row],[Nat and Combo Bet]])</f>
        <v/>
      </c>
      <c r="Q502" s="205">
        <f>IF(Table13232[[#This Row],[Lev Ret]]="",Table13232[[#This Row],[Nat and Combo Bet]]*-1,P502-O502)</f>
        <v>-140</v>
      </c>
      <c r="R502" s="44">
        <f t="shared" si="21"/>
        <v>2</v>
      </c>
      <c r="S502" s="44">
        <f>IF(AND(R501=2,R502=1),"",IF(R502=2,(O502+O503)/2,IF(Table13232[[#This Row],[Dual Listing]]=1,Table13232[[#This Row],[Nat and Combo Bet]],11)))</f>
        <v>145</v>
      </c>
      <c r="T502" s="44" t="str">
        <f t="shared" si="22"/>
        <v/>
      </c>
      <c r="U502" s="44">
        <f t="shared" si="23"/>
        <v>-145</v>
      </c>
      <c r="V502" s="44" t="str">
        <f>IF(Table13232[[#This Row],[Date]]&lt;$V$4,"","Live")</f>
        <v/>
      </c>
      <c r="W502" s="44" t="str">
        <f>TEXT(Table13232[[#This Row],[Date]],"DDD")</f>
        <v>Sat</v>
      </c>
      <c r="X502" s="44" t="str">
        <f>PROPER(TRIM(Table13232[[#This Row],[Horse]]))</f>
        <v>Captain Furai</v>
      </c>
      <c r="Y502" s="167">
        <f>Table13232[[#This Row],[Time]]</f>
        <v>0.71875</v>
      </c>
      <c r="Z502" s="164" t="str">
        <f>LEFT(Table13232[[#This Row],[Track]],3)</f>
        <v>Ros</v>
      </c>
      <c r="AA502" s="164" t="str">
        <f>Table13232[[#This Row],[Algo]]&amp;" "&amp;Table13232[[#This Row],[Nat and Combo Bet]]</f>
        <v>E-C  140</v>
      </c>
      <c r="AB502" s="170">
        <f>Table13232[[#This Row],[AM Odds]]</f>
        <v>0</v>
      </c>
      <c r="AC502" s="165">
        <f>Table13232[[#This Row],[Race]]</f>
        <v>10</v>
      </c>
      <c r="AD502" s="165">
        <f>Table13232[[#This Row],[TAB]]</f>
        <v>5</v>
      </c>
      <c r="AE502" s="166" t="str">
        <f>Table13232[[#This Row],[Horse]]</f>
        <v>Captain Furai</v>
      </c>
      <c r="AF502" s="169" t="str">
        <f>IF(Table13232[[#This Row],[Dual Listing]]&lt;&gt;1,"",Table13232[[#This Row],[Nat and Combo Bet]])</f>
        <v/>
      </c>
    </row>
    <row r="503" spans="1:32" x14ac:dyDescent="0.25">
      <c r="A503" s="106">
        <v>45913</v>
      </c>
      <c r="B503" s="43">
        <v>0.71875</v>
      </c>
      <c r="C503" s="107" t="s">
        <v>11</v>
      </c>
      <c r="D503" s="46"/>
      <c r="E503" s="108">
        <v>10</v>
      </c>
      <c r="F503" s="108">
        <v>5</v>
      </c>
      <c r="G503" s="109" t="s">
        <v>49</v>
      </c>
      <c r="H503" s="109" t="s">
        <v>23</v>
      </c>
      <c r="I503" s="110"/>
      <c r="J503" s="206" t="s">
        <v>664</v>
      </c>
      <c r="K503" s="44" t="str">
        <f>VLOOKUP(Table13232[[#This Row],[Track]],$C$915:$E$968,2,FALSE)</f>
        <v>NSW</v>
      </c>
      <c r="L503" s="52">
        <v>100</v>
      </c>
      <c r="M503" s="51" t="str">
        <f>IF(Table13232[[#This Row],[Fin]]&lt;&gt;"1st","",Table13232[[#This Row],[Div]]*Table13232[[#This Row],[Lev Bet]])</f>
        <v/>
      </c>
      <c r="N503" s="51">
        <f>IF(Table13232[[#This Row],[Lev Ret]]="",Table13232[[#This Row],[Lev Bet]]*-1,M503-L503)</f>
        <v>-100</v>
      </c>
      <c r="O503" s="205">
        <v>150</v>
      </c>
      <c r="P503" s="205" t="str">
        <f>IF(Table13232[[#This Row],[Fin]]&lt;&gt;"1st","",Table13232[[#This Row],[Div]]*Table13232[[#This Row],[Nat and Combo Bet]])</f>
        <v/>
      </c>
      <c r="Q503" s="205">
        <f>IF(Table13232[[#This Row],[Lev Ret]]="",Table13232[[#This Row],[Nat and Combo Bet]]*-1,P503-O503)</f>
        <v>-150</v>
      </c>
      <c r="R503" s="44">
        <f t="shared" si="21"/>
        <v>1</v>
      </c>
      <c r="S503" s="44" t="str">
        <f>IF(AND(R502=2,R503=1),"",IF(R503=2,(O503+O504)/2,IF(Table13232[[#This Row],[Dual Listing]]=1,Table13232[[#This Row],[Nat and Combo Bet]],11)))</f>
        <v/>
      </c>
      <c r="T503" s="44" t="str">
        <f t="shared" si="22"/>
        <v/>
      </c>
      <c r="U503" s="44" t="str">
        <f t="shared" si="23"/>
        <v/>
      </c>
      <c r="V503" s="44" t="str">
        <f>IF(Table13232[[#This Row],[Date]]&lt;$V$4,"","Live")</f>
        <v/>
      </c>
      <c r="W503" s="44" t="str">
        <f>TEXT(Table13232[[#This Row],[Date]],"DDD")</f>
        <v>Sat</v>
      </c>
      <c r="X503" s="44" t="str">
        <f>PROPER(TRIM(Table13232[[#This Row],[Horse]]))</f>
        <v>Captain Furai</v>
      </c>
      <c r="Y503" s="167">
        <f>Table13232[[#This Row],[Time]]</f>
        <v>0.71875</v>
      </c>
      <c r="Z503" s="164" t="str">
        <f>LEFT(Table13232[[#This Row],[Track]],3)</f>
        <v>Ros</v>
      </c>
      <c r="AA503" s="164" t="str">
        <f>Table13232[[#This Row],[Algo]]&amp;" "&amp;Table13232[[#This Row],[Nat and Combo Bet]]</f>
        <v>Nat 150</v>
      </c>
      <c r="AB503" s="170">
        <f>Table13232[[#This Row],[AM Odds]]</f>
        <v>0</v>
      </c>
      <c r="AC503" s="165">
        <f>Table13232[[#This Row],[Race]]</f>
        <v>10</v>
      </c>
      <c r="AD503" s="165">
        <f>Table13232[[#This Row],[TAB]]</f>
        <v>5</v>
      </c>
      <c r="AE503" s="166" t="str">
        <f>Table13232[[#This Row],[Horse]]</f>
        <v>Captain Furai</v>
      </c>
      <c r="AF503" s="169">
        <f>IF(Table13232[[#This Row],[Dual Listing]]&lt;&gt;1,"",Table13232[[#This Row],[Nat and Combo Bet]])</f>
        <v>150</v>
      </c>
    </row>
    <row r="504" spans="1:32" x14ac:dyDescent="0.25">
      <c r="A504" s="42">
        <v>45920</v>
      </c>
      <c r="B504" s="43">
        <v>0.50694444444444442</v>
      </c>
      <c r="C504" s="43" t="s">
        <v>34</v>
      </c>
      <c r="D504" s="46"/>
      <c r="E504" s="44">
        <v>1</v>
      </c>
      <c r="F504" s="44">
        <v>5</v>
      </c>
      <c r="G504" s="45" t="s">
        <v>247</v>
      </c>
      <c r="H504" s="45"/>
      <c r="I504" s="46"/>
      <c r="J504" s="206" t="s">
        <v>664</v>
      </c>
      <c r="K504" s="44" t="str">
        <f>VLOOKUP(Table13232[[#This Row],[Track]],$C$915:$E$968,2,FALSE)</f>
        <v>Vic</v>
      </c>
      <c r="L504" s="48">
        <v>100</v>
      </c>
      <c r="M504" s="44" t="str">
        <f>IF(Table13232[[#This Row],[Fin]]&lt;&gt;"1st","",Table13232[[#This Row],[Div]]*Table13232[[#This Row],[Lev Bet]])</f>
        <v/>
      </c>
      <c r="N504" s="44">
        <f>IF(Table13232[[#This Row],[Lev Ret]]="",Table13232[[#This Row],[Lev Bet]]*-1,M504-L504)</f>
        <v>-100</v>
      </c>
      <c r="O504" s="205">
        <v>100</v>
      </c>
      <c r="P504" s="205" t="str">
        <f>IF(Table13232[[#This Row],[Fin]]&lt;&gt;"1st","",Table13232[[#This Row],[Div]]*Table13232[[#This Row],[Nat and Combo Bet]])</f>
        <v/>
      </c>
      <c r="Q504" s="205">
        <f>IF(Table13232[[#This Row],[Lev Ret]]="",Table13232[[#This Row],[Nat and Combo Bet]]*-1,P504-O504)</f>
        <v>-100</v>
      </c>
      <c r="R504" s="44">
        <f t="shared" si="21"/>
        <v>1</v>
      </c>
      <c r="S504" s="44">
        <f>IF(AND(R503=2,R504=1),"",IF(R504=2,(O504+O505)/2,IF(Table13232[[#This Row],[Dual Listing]]=1,Table13232[[#This Row],[Nat and Combo Bet]],11)))</f>
        <v>100</v>
      </c>
      <c r="T504" s="44" t="str">
        <f t="shared" si="22"/>
        <v/>
      </c>
      <c r="U504" s="44">
        <f t="shared" si="23"/>
        <v>-100</v>
      </c>
      <c r="V504" s="44" t="str">
        <f>IF(Table13232[[#This Row],[Date]]&lt;$V$4,"","Live")</f>
        <v/>
      </c>
      <c r="W504" s="44" t="str">
        <f>TEXT(Table13232[[#This Row],[Date]],"DDD")</f>
        <v>Sat</v>
      </c>
      <c r="X504" s="44" t="str">
        <f>PROPER(TRIM(Table13232[[#This Row],[Horse]]))</f>
        <v>Prince Eric</v>
      </c>
      <c r="Y504" s="164">
        <f>Table13232[[#This Row],[Time]]</f>
        <v>0.50694444444444442</v>
      </c>
      <c r="Z504" s="164" t="str">
        <f>LEFT(Table13232[[#This Row],[Track]],3)</f>
        <v>Cau</v>
      </c>
      <c r="AA504" s="164" t="str">
        <f>Table13232[[#This Row],[Algo]]&amp;" "&amp;Table13232[[#This Row],[Nat and Combo Bet]]</f>
        <v>Nat 100</v>
      </c>
      <c r="AB504" s="170">
        <f>Table13232[[#This Row],[AM Odds]]</f>
        <v>0</v>
      </c>
      <c r="AC504" s="165">
        <f>Table13232[[#This Row],[Race]]</f>
        <v>1</v>
      </c>
      <c r="AD504" s="165">
        <f>Table13232[[#This Row],[TAB]]</f>
        <v>5</v>
      </c>
      <c r="AE504" s="166" t="str">
        <f>Table13232[[#This Row],[Horse]]</f>
        <v>Prince Eric</v>
      </c>
      <c r="AF504" s="169">
        <f>IF(Table13232[[#This Row],[Dual Listing]]&lt;&gt;1,"",Table13232[[#This Row],[Nat and Combo Bet]])</f>
        <v>100</v>
      </c>
    </row>
    <row r="505" spans="1:32" x14ac:dyDescent="0.25">
      <c r="A505" s="42">
        <v>45920</v>
      </c>
      <c r="B505" s="43">
        <v>0.52777777777777779</v>
      </c>
      <c r="C505" s="43" t="s">
        <v>34</v>
      </c>
      <c r="D505" s="46"/>
      <c r="E505" s="44">
        <v>2</v>
      </c>
      <c r="F505" s="44">
        <v>7</v>
      </c>
      <c r="G505" s="45" t="s">
        <v>248</v>
      </c>
      <c r="H505" s="45" t="s">
        <v>22</v>
      </c>
      <c r="I505" s="46"/>
      <c r="J505" s="206" t="s">
        <v>664</v>
      </c>
      <c r="K505" s="44" t="str">
        <f>VLOOKUP(Table13232[[#This Row],[Track]],$C$915:$E$968,2,FALSE)</f>
        <v>Vic</v>
      </c>
      <c r="L505" s="48">
        <v>100</v>
      </c>
      <c r="M505" s="44" t="str">
        <f>IF(Table13232[[#This Row],[Fin]]&lt;&gt;"1st","",Table13232[[#This Row],[Div]]*Table13232[[#This Row],[Lev Bet]])</f>
        <v/>
      </c>
      <c r="N505" s="44">
        <f>IF(Table13232[[#This Row],[Lev Ret]]="",Table13232[[#This Row],[Lev Bet]]*-1,M505-L505)</f>
        <v>-100</v>
      </c>
      <c r="O505" s="205">
        <v>100</v>
      </c>
      <c r="P505" s="205" t="str">
        <f>IF(Table13232[[#This Row],[Fin]]&lt;&gt;"1st","",Table13232[[#This Row],[Div]]*Table13232[[#This Row],[Nat and Combo Bet]])</f>
        <v/>
      </c>
      <c r="Q505" s="205">
        <f>IF(Table13232[[#This Row],[Lev Ret]]="",Table13232[[#This Row],[Nat and Combo Bet]]*-1,P505-O505)</f>
        <v>-100</v>
      </c>
      <c r="R505" s="44">
        <f t="shared" si="21"/>
        <v>1</v>
      </c>
      <c r="S505" s="44">
        <f>IF(AND(R504=2,R505=1),"",IF(R505=2,(O505+O506)/2,IF(Table13232[[#This Row],[Dual Listing]]=1,Table13232[[#This Row],[Nat and Combo Bet]],11)))</f>
        <v>100</v>
      </c>
      <c r="T505" s="44" t="str">
        <f t="shared" si="22"/>
        <v/>
      </c>
      <c r="U505" s="44">
        <f t="shared" si="23"/>
        <v>-100</v>
      </c>
      <c r="V505" s="44" t="str">
        <f>IF(Table13232[[#This Row],[Date]]&lt;$V$4,"","Live")</f>
        <v/>
      </c>
      <c r="W505" s="44" t="str">
        <f>TEXT(Table13232[[#This Row],[Date]],"DDD")</f>
        <v>Sat</v>
      </c>
      <c r="X505" s="44" t="str">
        <f>PROPER(TRIM(Table13232[[#This Row],[Horse]]))</f>
        <v>Eagle Express</v>
      </c>
      <c r="Y505" s="164">
        <f>Table13232[[#This Row],[Time]]</f>
        <v>0.52777777777777779</v>
      </c>
      <c r="Z505" s="164" t="str">
        <f>LEFT(Table13232[[#This Row],[Track]],3)</f>
        <v>Cau</v>
      </c>
      <c r="AA505" s="164" t="str">
        <f>Table13232[[#This Row],[Algo]]&amp;" "&amp;Table13232[[#This Row],[Nat and Combo Bet]]</f>
        <v>Nat 100</v>
      </c>
      <c r="AB505" s="170">
        <f>Table13232[[#This Row],[AM Odds]]</f>
        <v>0</v>
      </c>
      <c r="AC505" s="165">
        <f>Table13232[[#This Row],[Race]]</f>
        <v>2</v>
      </c>
      <c r="AD505" s="165">
        <f>Table13232[[#This Row],[TAB]]</f>
        <v>7</v>
      </c>
      <c r="AE505" s="166" t="str">
        <f>Table13232[[#This Row],[Horse]]</f>
        <v>Eagle Express</v>
      </c>
      <c r="AF505" s="169">
        <f>IF(Table13232[[#This Row],[Dual Listing]]&lt;&gt;1,"",Table13232[[#This Row],[Nat and Combo Bet]])</f>
        <v>100</v>
      </c>
    </row>
    <row r="506" spans="1:32" x14ac:dyDescent="0.25">
      <c r="A506" s="42">
        <v>45920</v>
      </c>
      <c r="B506" s="43">
        <v>0.54166666666666663</v>
      </c>
      <c r="C506" s="43" t="s">
        <v>13</v>
      </c>
      <c r="D506" s="46"/>
      <c r="E506" s="44">
        <v>3</v>
      </c>
      <c r="F506" s="44">
        <v>6</v>
      </c>
      <c r="G506" s="45" t="s">
        <v>466</v>
      </c>
      <c r="H506" s="45"/>
      <c r="I506" s="46"/>
      <c r="J506" s="206" t="s">
        <v>665</v>
      </c>
      <c r="K506" s="44" t="str">
        <f>VLOOKUP(Table13232[[#This Row],[Track]],$C$915:$E$968,2,FALSE)</f>
        <v>NSW</v>
      </c>
      <c r="L506" s="48">
        <v>100</v>
      </c>
      <c r="M506" s="44" t="str">
        <f>IF(Table13232[[#This Row],[Fin]]&lt;&gt;"1st","",Table13232[[#This Row],[Div]]*Table13232[[#This Row],[Lev Bet]])</f>
        <v/>
      </c>
      <c r="N506" s="44">
        <f>IF(Table13232[[#This Row],[Lev Ret]]="",Table13232[[#This Row],[Lev Bet]]*-1,M506-L506)</f>
        <v>-100</v>
      </c>
      <c r="O506" s="205">
        <v>100</v>
      </c>
      <c r="P506" s="205" t="str">
        <f>IF(Table13232[[#This Row],[Fin]]&lt;&gt;"1st","",Table13232[[#This Row],[Div]]*Table13232[[#This Row],[Nat and Combo Bet]])</f>
        <v/>
      </c>
      <c r="Q506" s="205">
        <f>IF(Table13232[[#This Row],[Lev Ret]]="",Table13232[[#This Row],[Nat and Combo Bet]]*-1,P506-O506)</f>
        <v>-100</v>
      </c>
      <c r="R506" s="44">
        <f t="shared" si="21"/>
        <v>1</v>
      </c>
      <c r="S506" s="44">
        <f>IF(AND(R505=2,R506=1),"",IF(R506=2,(O506+O507)/2,IF(Table13232[[#This Row],[Dual Listing]]=1,Table13232[[#This Row],[Nat and Combo Bet]],11)))</f>
        <v>100</v>
      </c>
      <c r="T506" s="44" t="str">
        <f t="shared" si="22"/>
        <v/>
      </c>
      <c r="U506" s="44">
        <f t="shared" si="23"/>
        <v>-100</v>
      </c>
      <c r="V506" s="44" t="str">
        <f>IF(Table13232[[#This Row],[Date]]&lt;$V$4,"","Live")</f>
        <v/>
      </c>
      <c r="W506" s="44" t="str">
        <f>TEXT(Table13232[[#This Row],[Date]],"DDD")</f>
        <v>Sat</v>
      </c>
      <c r="X506" s="44" t="str">
        <f>PROPER(TRIM(Table13232[[#This Row],[Horse]]))</f>
        <v>Midnight Opal</v>
      </c>
      <c r="Y506" s="164">
        <f>Table13232[[#This Row],[Time]]</f>
        <v>0.54166666666666663</v>
      </c>
      <c r="Z506" s="164" t="str">
        <f>LEFT(Table13232[[#This Row],[Track]],3)</f>
        <v>Ran</v>
      </c>
      <c r="AA506" s="164" t="str">
        <f>Table13232[[#This Row],[Algo]]&amp;" "&amp;Table13232[[#This Row],[Nat and Combo Bet]]</f>
        <v>E-C  100</v>
      </c>
      <c r="AB506" s="170">
        <f>Table13232[[#This Row],[AM Odds]]</f>
        <v>0</v>
      </c>
      <c r="AC506" s="165">
        <f>Table13232[[#This Row],[Race]]</f>
        <v>3</v>
      </c>
      <c r="AD506" s="165">
        <f>Table13232[[#This Row],[TAB]]</f>
        <v>6</v>
      </c>
      <c r="AE506" s="166" t="str">
        <f>Table13232[[#This Row],[Horse]]</f>
        <v>Midnight Opal</v>
      </c>
      <c r="AF506" s="169">
        <f>IF(Table13232[[#This Row],[Dual Listing]]&lt;&gt;1,"",Table13232[[#This Row],[Nat and Combo Bet]])</f>
        <v>100</v>
      </c>
    </row>
    <row r="507" spans="1:32" x14ac:dyDescent="0.25">
      <c r="A507" s="42">
        <v>45920</v>
      </c>
      <c r="B507" s="43">
        <v>0.55208333333333337</v>
      </c>
      <c r="C507" s="43" t="s">
        <v>34</v>
      </c>
      <c r="D507" s="46"/>
      <c r="E507" s="44">
        <v>3</v>
      </c>
      <c r="F507" s="44">
        <v>10</v>
      </c>
      <c r="G507" s="45" t="s">
        <v>467</v>
      </c>
      <c r="H507" s="45"/>
      <c r="I507" s="46"/>
      <c r="J507" s="206" t="s">
        <v>665</v>
      </c>
      <c r="K507" s="44" t="str">
        <f>VLOOKUP(Table13232[[#This Row],[Track]],$C$915:$E$968,2,FALSE)</f>
        <v>Vic</v>
      </c>
      <c r="L507" s="48">
        <v>100</v>
      </c>
      <c r="M507" s="44" t="str">
        <f>IF(Table13232[[#This Row],[Fin]]&lt;&gt;"1st","",Table13232[[#This Row],[Div]]*Table13232[[#This Row],[Lev Bet]])</f>
        <v/>
      </c>
      <c r="N507" s="44">
        <f>IF(Table13232[[#This Row],[Lev Ret]]="",Table13232[[#This Row],[Lev Bet]]*-1,M507-L507)</f>
        <v>-100</v>
      </c>
      <c r="O507" s="205">
        <v>100</v>
      </c>
      <c r="P507" s="205" t="str">
        <f>IF(Table13232[[#This Row],[Fin]]&lt;&gt;"1st","",Table13232[[#This Row],[Div]]*Table13232[[#This Row],[Nat and Combo Bet]])</f>
        <v/>
      </c>
      <c r="Q507" s="205">
        <f>IF(Table13232[[#This Row],[Lev Ret]]="",Table13232[[#This Row],[Nat and Combo Bet]]*-1,P507-O507)</f>
        <v>-100</v>
      </c>
      <c r="R507" s="44">
        <f t="shared" si="21"/>
        <v>1</v>
      </c>
      <c r="S507" s="44">
        <f>IF(AND(R506=2,R507=1),"",IF(R507=2,(O507+O508)/2,IF(Table13232[[#This Row],[Dual Listing]]=1,Table13232[[#This Row],[Nat and Combo Bet]],11)))</f>
        <v>100</v>
      </c>
      <c r="T507" s="44" t="str">
        <f t="shared" si="22"/>
        <v/>
      </c>
      <c r="U507" s="44">
        <f t="shared" si="23"/>
        <v>-100</v>
      </c>
      <c r="V507" s="44" t="str">
        <f>IF(Table13232[[#This Row],[Date]]&lt;$V$4,"","Live")</f>
        <v/>
      </c>
      <c r="W507" s="44" t="str">
        <f>TEXT(Table13232[[#This Row],[Date]],"DDD")</f>
        <v>Sat</v>
      </c>
      <c r="X507" s="44" t="str">
        <f>PROPER(TRIM(Table13232[[#This Row],[Horse]]))</f>
        <v>Lovelycut</v>
      </c>
      <c r="Y507" s="164">
        <f>Table13232[[#This Row],[Time]]</f>
        <v>0.55208333333333337</v>
      </c>
      <c r="Z507" s="164" t="str">
        <f>LEFT(Table13232[[#This Row],[Track]],3)</f>
        <v>Cau</v>
      </c>
      <c r="AA507" s="164" t="str">
        <f>Table13232[[#This Row],[Algo]]&amp;" "&amp;Table13232[[#This Row],[Nat and Combo Bet]]</f>
        <v>E-C  100</v>
      </c>
      <c r="AB507" s="170">
        <f>Table13232[[#This Row],[AM Odds]]</f>
        <v>0</v>
      </c>
      <c r="AC507" s="165">
        <f>Table13232[[#This Row],[Race]]</f>
        <v>3</v>
      </c>
      <c r="AD507" s="165">
        <f>Table13232[[#This Row],[TAB]]</f>
        <v>10</v>
      </c>
      <c r="AE507" s="166" t="str">
        <f>Table13232[[#This Row],[Horse]]</f>
        <v>Lovelycut</v>
      </c>
      <c r="AF507" s="169">
        <f>IF(Table13232[[#This Row],[Dual Listing]]&lt;&gt;1,"",Table13232[[#This Row],[Nat and Combo Bet]])</f>
        <v>100</v>
      </c>
    </row>
    <row r="508" spans="1:32" x14ac:dyDescent="0.25">
      <c r="A508" s="42">
        <v>45920</v>
      </c>
      <c r="B508" s="43">
        <v>0.55208333333333337</v>
      </c>
      <c r="C508" s="43" t="s">
        <v>34</v>
      </c>
      <c r="D508" s="46"/>
      <c r="E508" s="44">
        <v>3</v>
      </c>
      <c r="F508" s="44">
        <v>3</v>
      </c>
      <c r="G508" s="45" t="s">
        <v>468</v>
      </c>
      <c r="H508" s="45"/>
      <c r="I508" s="46"/>
      <c r="J508" s="206" t="s">
        <v>665</v>
      </c>
      <c r="K508" s="44" t="str">
        <f>VLOOKUP(Table13232[[#This Row],[Track]],$C$915:$E$968,2,FALSE)</f>
        <v>Vic</v>
      </c>
      <c r="L508" s="48">
        <v>100</v>
      </c>
      <c r="M508" s="44" t="str">
        <f>IF(Table13232[[#This Row],[Fin]]&lt;&gt;"1st","",Table13232[[#This Row],[Div]]*Table13232[[#This Row],[Lev Bet]])</f>
        <v/>
      </c>
      <c r="N508" s="44">
        <f>IF(Table13232[[#This Row],[Lev Ret]]="",Table13232[[#This Row],[Lev Bet]]*-1,M508-L508)</f>
        <v>-100</v>
      </c>
      <c r="O508" s="205">
        <v>50</v>
      </c>
      <c r="P508" s="205" t="str">
        <f>IF(Table13232[[#This Row],[Fin]]&lt;&gt;"1st","",Table13232[[#This Row],[Div]]*Table13232[[#This Row],[Nat and Combo Bet]])</f>
        <v/>
      </c>
      <c r="Q508" s="205">
        <f>IF(Table13232[[#This Row],[Lev Ret]]="",Table13232[[#This Row],[Nat and Combo Bet]]*-1,P508-O508)</f>
        <v>-50</v>
      </c>
      <c r="R508" s="44">
        <f t="shared" si="21"/>
        <v>1</v>
      </c>
      <c r="S508" s="44">
        <f>IF(AND(R507=2,R508=1),"",IF(R508=2,(O508+O509)/2,IF(Table13232[[#This Row],[Dual Listing]]=1,Table13232[[#This Row],[Nat and Combo Bet]],11)))</f>
        <v>50</v>
      </c>
      <c r="T508" s="44" t="str">
        <f t="shared" si="22"/>
        <v/>
      </c>
      <c r="U508" s="44">
        <f t="shared" si="23"/>
        <v>-50</v>
      </c>
      <c r="V508" s="44" t="str">
        <f>IF(Table13232[[#This Row],[Date]]&lt;$V$4,"","Live")</f>
        <v/>
      </c>
      <c r="W508" s="44" t="str">
        <f>TEXT(Table13232[[#This Row],[Date]],"DDD")</f>
        <v>Sat</v>
      </c>
      <c r="X508" s="44" t="str">
        <f>PROPER(TRIM(Table13232[[#This Row],[Horse]]))</f>
        <v>She'S Got Pizzazz</v>
      </c>
      <c r="Y508" s="164">
        <f>Table13232[[#This Row],[Time]]</f>
        <v>0.55208333333333337</v>
      </c>
      <c r="Z508" s="164" t="str">
        <f>LEFT(Table13232[[#This Row],[Track]],3)</f>
        <v>Cau</v>
      </c>
      <c r="AA508" s="164" t="str">
        <f>Table13232[[#This Row],[Algo]]&amp;" "&amp;Table13232[[#This Row],[Nat and Combo Bet]]</f>
        <v>E-C  50</v>
      </c>
      <c r="AB508" s="170">
        <f>Table13232[[#This Row],[AM Odds]]</f>
        <v>0</v>
      </c>
      <c r="AC508" s="165">
        <f>Table13232[[#This Row],[Race]]</f>
        <v>3</v>
      </c>
      <c r="AD508" s="165">
        <f>Table13232[[#This Row],[TAB]]</f>
        <v>3</v>
      </c>
      <c r="AE508" s="166" t="str">
        <f>Table13232[[#This Row],[Horse]]</f>
        <v>She'S Got Pizzazz</v>
      </c>
      <c r="AF508" s="169">
        <f>IF(Table13232[[#This Row],[Dual Listing]]&lt;&gt;1,"",Table13232[[#This Row],[Nat and Combo Bet]])</f>
        <v>50</v>
      </c>
    </row>
    <row r="509" spans="1:32" x14ac:dyDescent="0.25">
      <c r="A509" s="42">
        <v>45920</v>
      </c>
      <c r="B509" s="43">
        <v>0.56597222222222221</v>
      </c>
      <c r="C509" s="43" t="s">
        <v>13</v>
      </c>
      <c r="D509" s="46"/>
      <c r="E509" s="44">
        <v>4</v>
      </c>
      <c r="F509" s="44">
        <v>12</v>
      </c>
      <c r="G509" s="45" t="s">
        <v>469</v>
      </c>
      <c r="H509" s="45" t="s">
        <v>21</v>
      </c>
      <c r="I509" s="46">
        <v>4.5999999999999996</v>
      </c>
      <c r="J509" s="206" t="s">
        <v>665</v>
      </c>
      <c r="K509" s="44" t="str">
        <f>VLOOKUP(Table13232[[#This Row],[Track]],$C$915:$E$968,2,FALSE)</f>
        <v>NSW</v>
      </c>
      <c r="L509" s="48">
        <v>100</v>
      </c>
      <c r="M509" s="44">
        <f>IF(Table13232[[#This Row],[Fin]]&lt;&gt;"1st","",Table13232[[#This Row],[Div]]*Table13232[[#This Row],[Lev Bet]])</f>
        <v>459.99999999999994</v>
      </c>
      <c r="N509" s="44">
        <f>IF(Table13232[[#This Row],[Lev Ret]]="",Table13232[[#This Row],[Lev Bet]]*-1,M509-L509)</f>
        <v>359.99999999999994</v>
      </c>
      <c r="O509" s="205">
        <v>150</v>
      </c>
      <c r="P509" s="205">
        <f>IF(Table13232[[#This Row],[Fin]]&lt;&gt;"1st","",Table13232[[#This Row],[Div]]*Table13232[[#This Row],[Nat and Combo Bet]])</f>
        <v>690</v>
      </c>
      <c r="Q509" s="205">
        <f>IF(Table13232[[#This Row],[Lev Ret]]="",Table13232[[#This Row],[Nat and Combo Bet]]*-1,P509-O509)</f>
        <v>540</v>
      </c>
      <c r="R509" s="44">
        <f t="shared" si="21"/>
        <v>1</v>
      </c>
      <c r="S509" s="44">
        <f>IF(AND(R508=2,R509=1),"",IF(R509=2,(O509+O510)/2,IF(Table13232[[#This Row],[Dual Listing]]=1,Table13232[[#This Row],[Nat and Combo Bet]],11)))</f>
        <v>150</v>
      </c>
      <c r="T509" s="44">
        <f t="shared" si="22"/>
        <v>690</v>
      </c>
      <c r="U509" s="44">
        <f t="shared" si="23"/>
        <v>540</v>
      </c>
      <c r="V509" s="44" t="str">
        <f>IF(Table13232[[#This Row],[Date]]&lt;$V$4,"","Live")</f>
        <v/>
      </c>
      <c r="W509" s="44" t="str">
        <f>TEXT(Table13232[[#This Row],[Date]],"DDD")</f>
        <v>Sat</v>
      </c>
      <c r="X509" s="44" t="str">
        <f>PROPER(TRIM(Table13232[[#This Row],[Horse]]))</f>
        <v>Idle Flyer</v>
      </c>
      <c r="Y509" s="164">
        <f>Table13232[[#This Row],[Time]]</f>
        <v>0.56597222222222221</v>
      </c>
      <c r="Z509" s="164" t="str">
        <f>LEFT(Table13232[[#This Row],[Track]],3)</f>
        <v>Ran</v>
      </c>
      <c r="AA509" s="164" t="str">
        <f>Table13232[[#This Row],[Algo]]&amp;" "&amp;Table13232[[#This Row],[Nat and Combo Bet]]</f>
        <v>E-C  150</v>
      </c>
      <c r="AB509" s="170">
        <f>Table13232[[#This Row],[AM Odds]]</f>
        <v>0</v>
      </c>
      <c r="AC509" s="165">
        <f>Table13232[[#This Row],[Race]]</f>
        <v>4</v>
      </c>
      <c r="AD509" s="165">
        <f>Table13232[[#This Row],[TAB]]</f>
        <v>12</v>
      </c>
      <c r="AE509" s="166" t="str">
        <f>Table13232[[#This Row],[Horse]]</f>
        <v>Idle Flyer</v>
      </c>
      <c r="AF509" s="169">
        <f>IF(Table13232[[#This Row],[Dual Listing]]&lt;&gt;1,"",Table13232[[#This Row],[Nat and Combo Bet]])</f>
        <v>150</v>
      </c>
    </row>
    <row r="510" spans="1:32" x14ac:dyDescent="0.25">
      <c r="A510" s="42">
        <v>45920</v>
      </c>
      <c r="B510" s="43">
        <v>0.59375</v>
      </c>
      <c r="C510" s="43" t="s">
        <v>13</v>
      </c>
      <c r="D510" s="46"/>
      <c r="E510" s="44">
        <v>5</v>
      </c>
      <c r="F510" s="44">
        <v>3</v>
      </c>
      <c r="G510" s="45" t="s">
        <v>470</v>
      </c>
      <c r="H510" s="45"/>
      <c r="I510" s="46"/>
      <c r="J510" s="206" t="s">
        <v>665</v>
      </c>
      <c r="K510" s="44" t="str">
        <f>VLOOKUP(Table13232[[#This Row],[Track]],$C$915:$E$968,2,FALSE)</f>
        <v>NSW</v>
      </c>
      <c r="L510" s="48">
        <v>100</v>
      </c>
      <c r="M510" s="44" t="str">
        <f>IF(Table13232[[#This Row],[Fin]]&lt;&gt;"1st","",Table13232[[#This Row],[Div]]*Table13232[[#This Row],[Lev Bet]])</f>
        <v/>
      </c>
      <c r="N510" s="44">
        <f>IF(Table13232[[#This Row],[Lev Ret]]="",Table13232[[#This Row],[Lev Bet]]*-1,M510-L510)</f>
        <v>-100</v>
      </c>
      <c r="O510" s="205">
        <v>150</v>
      </c>
      <c r="P510" s="205" t="str">
        <f>IF(Table13232[[#This Row],[Fin]]&lt;&gt;"1st","",Table13232[[#This Row],[Div]]*Table13232[[#This Row],[Nat and Combo Bet]])</f>
        <v/>
      </c>
      <c r="Q510" s="205">
        <f>IF(Table13232[[#This Row],[Lev Ret]]="",Table13232[[#This Row],[Nat and Combo Bet]]*-1,P510-O510)</f>
        <v>-150</v>
      </c>
      <c r="R510" s="44">
        <f t="shared" si="21"/>
        <v>1</v>
      </c>
      <c r="S510" s="44">
        <f>IF(AND(R509=2,R510=1),"",IF(R510=2,(O510+O511)/2,IF(Table13232[[#This Row],[Dual Listing]]=1,Table13232[[#This Row],[Nat and Combo Bet]],11)))</f>
        <v>150</v>
      </c>
      <c r="T510" s="44" t="str">
        <f t="shared" si="22"/>
        <v/>
      </c>
      <c r="U510" s="44">
        <f t="shared" si="23"/>
        <v>-150</v>
      </c>
      <c r="V510" s="44" t="str">
        <f>IF(Table13232[[#This Row],[Date]]&lt;$V$4,"","Live")</f>
        <v/>
      </c>
      <c r="W510" s="44" t="str">
        <f>TEXT(Table13232[[#This Row],[Date]],"DDD")</f>
        <v>Sat</v>
      </c>
      <c r="X510" s="44" t="str">
        <f>PROPER(TRIM(Table13232[[#This Row],[Horse]]))</f>
        <v>Vauban</v>
      </c>
      <c r="Y510" s="164">
        <f>Table13232[[#This Row],[Time]]</f>
        <v>0.59375</v>
      </c>
      <c r="Z510" s="164" t="str">
        <f>LEFT(Table13232[[#This Row],[Track]],3)</f>
        <v>Ran</v>
      </c>
      <c r="AA510" s="164" t="str">
        <f>Table13232[[#This Row],[Algo]]&amp;" "&amp;Table13232[[#This Row],[Nat and Combo Bet]]</f>
        <v>E-C  150</v>
      </c>
      <c r="AB510" s="170">
        <f>Table13232[[#This Row],[AM Odds]]</f>
        <v>0</v>
      </c>
      <c r="AC510" s="165">
        <f>Table13232[[#This Row],[Race]]</f>
        <v>5</v>
      </c>
      <c r="AD510" s="165">
        <f>Table13232[[#This Row],[TAB]]</f>
        <v>3</v>
      </c>
      <c r="AE510" s="166" t="str">
        <f>Table13232[[#This Row],[Horse]]</f>
        <v>Vauban</v>
      </c>
      <c r="AF510" s="169">
        <f>IF(Table13232[[#This Row],[Dual Listing]]&lt;&gt;1,"",Table13232[[#This Row],[Nat and Combo Bet]])</f>
        <v>150</v>
      </c>
    </row>
    <row r="511" spans="1:32" x14ac:dyDescent="0.25">
      <c r="A511" s="42">
        <v>45920</v>
      </c>
      <c r="B511" s="43">
        <v>0.61805555555555558</v>
      </c>
      <c r="C511" s="43" t="s">
        <v>13</v>
      </c>
      <c r="D511" s="46"/>
      <c r="E511" s="44">
        <v>6</v>
      </c>
      <c r="F511" s="44">
        <v>2</v>
      </c>
      <c r="G511" s="45" t="s">
        <v>249</v>
      </c>
      <c r="H511" s="45" t="s">
        <v>22</v>
      </c>
      <c r="I511" s="46"/>
      <c r="J511" s="206" t="s">
        <v>664</v>
      </c>
      <c r="K511" s="44" t="str">
        <f>VLOOKUP(Table13232[[#This Row],[Track]],$C$915:$E$968,2,FALSE)</f>
        <v>NSW</v>
      </c>
      <c r="L511" s="48">
        <v>100</v>
      </c>
      <c r="M511" s="44" t="str">
        <f>IF(Table13232[[#This Row],[Fin]]&lt;&gt;"1st","",Table13232[[#This Row],[Div]]*Table13232[[#This Row],[Lev Bet]])</f>
        <v/>
      </c>
      <c r="N511" s="44">
        <f>IF(Table13232[[#This Row],[Lev Ret]]="",Table13232[[#This Row],[Lev Bet]]*-1,M511-L511)</f>
        <v>-100</v>
      </c>
      <c r="O511" s="205">
        <v>150</v>
      </c>
      <c r="P511" s="205" t="str">
        <f>IF(Table13232[[#This Row],[Fin]]&lt;&gt;"1st","",Table13232[[#This Row],[Div]]*Table13232[[#This Row],[Nat and Combo Bet]])</f>
        <v/>
      </c>
      <c r="Q511" s="205">
        <f>IF(Table13232[[#This Row],[Lev Ret]]="",Table13232[[#This Row],[Nat and Combo Bet]]*-1,P511-O511)</f>
        <v>-150</v>
      </c>
      <c r="R511" s="44">
        <f t="shared" si="21"/>
        <v>1</v>
      </c>
      <c r="S511" s="44">
        <f>IF(AND(R510=2,R511=1),"",IF(R511=2,(O511+O512)/2,IF(Table13232[[#This Row],[Dual Listing]]=1,Table13232[[#This Row],[Nat and Combo Bet]],11)))</f>
        <v>150</v>
      </c>
      <c r="T511" s="44" t="str">
        <f t="shared" si="22"/>
        <v/>
      </c>
      <c r="U511" s="44">
        <f t="shared" si="23"/>
        <v>-150</v>
      </c>
      <c r="V511" s="44" t="str">
        <f>IF(Table13232[[#This Row],[Date]]&lt;$V$4,"","Live")</f>
        <v/>
      </c>
      <c r="W511" s="44" t="str">
        <f>TEXT(Table13232[[#This Row],[Date]],"DDD")</f>
        <v>Sat</v>
      </c>
      <c r="X511" s="44" t="str">
        <f>PROPER(TRIM(Table13232[[#This Row],[Horse]]))</f>
        <v>Tupakara</v>
      </c>
      <c r="Y511" s="164">
        <f>Table13232[[#This Row],[Time]]</f>
        <v>0.61805555555555558</v>
      </c>
      <c r="Z511" s="164" t="str">
        <f>LEFT(Table13232[[#This Row],[Track]],3)</f>
        <v>Ran</v>
      </c>
      <c r="AA511" s="164" t="str">
        <f>Table13232[[#This Row],[Algo]]&amp;" "&amp;Table13232[[#This Row],[Nat and Combo Bet]]</f>
        <v>Nat 150</v>
      </c>
      <c r="AB511" s="170">
        <f>Table13232[[#This Row],[AM Odds]]</f>
        <v>0</v>
      </c>
      <c r="AC511" s="165">
        <f>Table13232[[#This Row],[Race]]</f>
        <v>6</v>
      </c>
      <c r="AD511" s="165">
        <f>Table13232[[#This Row],[TAB]]</f>
        <v>2</v>
      </c>
      <c r="AE511" s="166" t="str">
        <f>Table13232[[#This Row],[Horse]]</f>
        <v>Tupakara</v>
      </c>
      <c r="AF511" s="169">
        <f>IF(Table13232[[#This Row],[Dual Listing]]&lt;&gt;1,"",Table13232[[#This Row],[Nat and Combo Bet]])</f>
        <v>150</v>
      </c>
    </row>
    <row r="512" spans="1:32" x14ac:dyDescent="0.25">
      <c r="A512" s="42">
        <v>45920</v>
      </c>
      <c r="B512" s="43">
        <v>0.65277777777777779</v>
      </c>
      <c r="C512" s="43" t="s">
        <v>34</v>
      </c>
      <c r="D512" s="46"/>
      <c r="E512" s="44">
        <v>7</v>
      </c>
      <c r="F512" s="44">
        <v>2</v>
      </c>
      <c r="G512" s="45" t="s">
        <v>471</v>
      </c>
      <c r="H512" s="45" t="s">
        <v>23</v>
      </c>
      <c r="I512" s="46"/>
      <c r="J512" s="206" t="s">
        <v>665</v>
      </c>
      <c r="K512" s="44" t="str">
        <f>VLOOKUP(Table13232[[#This Row],[Track]],$C$915:$E$968,2,FALSE)</f>
        <v>Vic</v>
      </c>
      <c r="L512" s="48">
        <v>100</v>
      </c>
      <c r="M512" s="44" t="str">
        <f>IF(Table13232[[#This Row],[Fin]]&lt;&gt;"1st","",Table13232[[#This Row],[Div]]*Table13232[[#This Row],[Lev Bet]])</f>
        <v/>
      </c>
      <c r="N512" s="44">
        <f>IF(Table13232[[#This Row],[Lev Ret]]="",Table13232[[#This Row],[Lev Bet]]*-1,M512-L512)</f>
        <v>-100</v>
      </c>
      <c r="O512" s="205">
        <v>150</v>
      </c>
      <c r="P512" s="205" t="str">
        <f>IF(Table13232[[#This Row],[Fin]]&lt;&gt;"1st","",Table13232[[#This Row],[Div]]*Table13232[[#This Row],[Nat and Combo Bet]])</f>
        <v/>
      </c>
      <c r="Q512" s="205">
        <f>IF(Table13232[[#This Row],[Lev Ret]]="",Table13232[[#This Row],[Nat and Combo Bet]]*-1,P512-O512)</f>
        <v>-150</v>
      </c>
      <c r="R512" s="44">
        <f t="shared" si="21"/>
        <v>1</v>
      </c>
      <c r="S512" s="44">
        <f>IF(AND(R511=2,R512=1),"",IF(R512=2,(O512+O513)/2,IF(Table13232[[#This Row],[Dual Listing]]=1,Table13232[[#This Row],[Nat and Combo Bet]],11)))</f>
        <v>150</v>
      </c>
      <c r="T512" s="44" t="str">
        <f t="shared" si="22"/>
        <v/>
      </c>
      <c r="U512" s="44">
        <f t="shared" si="23"/>
        <v>-150</v>
      </c>
      <c r="V512" s="44" t="str">
        <f>IF(Table13232[[#This Row],[Date]]&lt;$V$4,"","Live")</f>
        <v/>
      </c>
      <c r="W512" s="44" t="str">
        <f>TEXT(Table13232[[#This Row],[Date]],"DDD")</f>
        <v>Sat</v>
      </c>
      <c r="X512" s="44" t="str">
        <f>PROPER(TRIM(Table13232[[#This Row],[Horse]]))</f>
        <v>Buckaroo</v>
      </c>
      <c r="Y512" s="164">
        <f>Table13232[[#This Row],[Time]]</f>
        <v>0.65277777777777779</v>
      </c>
      <c r="Z512" s="164" t="str">
        <f>LEFT(Table13232[[#This Row],[Track]],3)</f>
        <v>Cau</v>
      </c>
      <c r="AA512" s="164" t="str">
        <f>Table13232[[#This Row],[Algo]]&amp;" "&amp;Table13232[[#This Row],[Nat and Combo Bet]]</f>
        <v>E-C  150</v>
      </c>
      <c r="AB512" s="170">
        <f>Table13232[[#This Row],[AM Odds]]</f>
        <v>0</v>
      </c>
      <c r="AC512" s="165">
        <f>Table13232[[#This Row],[Race]]</f>
        <v>7</v>
      </c>
      <c r="AD512" s="165">
        <f>Table13232[[#This Row],[TAB]]</f>
        <v>2</v>
      </c>
      <c r="AE512" s="166" t="str">
        <f>Table13232[[#This Row],[Horse]]</f>
        <v>Buckaroo</v>
      </c>
      <c r="AF512" s="169">
        <f>IF(Table13232[[#This Row],[Dual Listing]]&lt;&gt;1,"",Table13232[[#This Row],[Nat and Combo Bet]])</f>
        <v>150</v>
      </c>
    </row>
    <row r="513" spans="1:32" x14ac:dyDescent="0.25">
      <c r="A513" s="106">
        <v>45920</v>
      </c>
      <c r="B513" s="43">
        <v>0.65277777777777779</v>
      </c>
      <c r="C513" s="107" t="s">
        <v>34</v>
      </c>
      <c r="D513" s="46"/>
      <c r="E513" s="108">
        <v>7</v>
      </c>
      <c r="F513" s="108">
        <v>9</v>
      </c>
      <c r="G513" s="109" t="s">
        <v>250</v>
      </c>
      <c r="H513" s="109" t="s">
        <v>21</v>
      </c>
      <c r="I513" s="110">
        <v>2.2000000000000002</v>
      </c>
      <c r="J513" s="206" t="s">
        <v>665</v>
      </c>
      <c r="K513" s="44" t="str">
        <f>VLOOKUP(Table13232[[#This Row],[Track]],$C$915:$E$968,2,FALSE)</f>
        <v>Vic</v>
      </c>
      <c r="L513" s="52">
        <v>100</v>
      </c>
      <c r="M513" s="51">
        <f>IF(Table13232[[#This Row],[Fin]]&lt;&gt;"1st","",Table13232[[#This Row],[Div]]*Table13232[[#This Row],[Lev Bet]])</f>
        <v>220.00000000000003</v>
      </c>
      <c r="N513" s="51">
        <f>IF(Table13232[[#This Row],[Lev Ret]]="",Table13232[[#This Row],[Lev Bet]]*-1,M513-L513)</f>
        <v>120.00000000000003</v>
      </c>
      <c r="O513" s="205">
        <v>130</v>
      </c>
      <c r="P513" s="205">
        <f>IF(Table13232[[#This Row],[Fin]]&lt;&gt;"1st","",Table13232[[#This Row],[Div]]*Table13232[[#This Row],[Nat and Combo Bet]])</f>
        <v>286</v>
      </c>
      <c r="Q513" s="205">
        <f>IF(Table13232[[#This Row],[Lev Ret]]="",Table13232[[#This Row],[Nat and Combo Bet]]*-1,P513-O513)</f>
        <v>156</v>
      </c>
      <c r="R513" s="44">
        <f t="shared" si="21"/>
        <v>2</v>
      </c>
      <c r="S513" s="44">
        <f>IF(AND(R512=2,R513=1),"",IF(R513=2,(O513+O514)/2,IF(Table13232[[#This Row],[Dual Listing]]=1,Table13232[[#This Row],[Nat and Combo Bet]],11)))</f>
        <v>165</v>
      </c>
      <c r="T513" s="44">
        <f t="shared" si="22"/>
        <v>363.00000000000006</v>
      </c>
      <c r="U513" s="44">
        <f t="shared" si="23"/>
        <v>198.00000000000006</v>
      </c>
      <c r="V513" s="44" t="str">
        <f>IF(Table13232[[#This Row],[Date]]&lt;$V$4,"","Live")</f>
        <v/>
      </c>
      <c r="W513" s="44" t="str">
        <f>TEXT(Table13232[[#This Row],[Date]],"DDD")</f>
        <v>Sat</v>
      </c>
      <c r="X513" s="44" t="str">
        <f>PROPER(TRIM(Table13232[[#This Row],[Horse]]))</f>
        <v>Sir Delius</v>
      </c>
      <c r="Y513" s="167">
        <f>Table13232[[#This Row],[Time]]</f>
        <v>0.65277777777777779</v>
      </c>
      <c r="Z513" s="164" t="str">
        <f>LEFT(Table13232[[#This Row],[Track]],3)</f>
        <v>Cau</v>
      </c>
      <c r="AA513" s="164" t="str">
        <f>Table13232[[#This Row],[Algo]]&amp;" "&amp;Table13232[[#This Row],[Nat and Combo Bet]]</f>
        <v>E-C  130</v>
      </c>
      <c r="AB513" s="170">
        <f>Table13232[[#This Row],[AM Odds]]</f>
        <v>0</v>
      </c>
      <c r="AC513" s="165">
        <f>Table13232[[#This Row],[Race]]</f>
        <v>7</v>
      </c>
      <c r="AD513" s="165">
        <f>Table13232[[#This Row],[TAB]]</f>
        <v>9</v>
      </c>
      <c r="AE513" s="166" t="str">
        <f>Table13232[[#This Row],[Horse]]</f>
        <v>Sir Delius</v>
      </c>
      <c r="AF513" s="169" t="str">
        <f>IF(Table13232[[#This Row],[Dual Listing]]&lt;&gt;1,"",Table13232[[#This Row],[Nat and Combo Bet]])</f>
        <v/>
      </c>
    </row>
    <row r="514" spans="1:32" x14ac:dyDescent="0.25">
      <c r="A514" s="106">
        <v>45920</v>
      </c>
      <c r="B514" s="43">
        <v>0.65277777777777779</v>
      </c>
      <c r="C514" s="107" t="s">
        <v>34</v>
      </c>
      <c r="D514" s="46"/>
      <c r="E514" s="108">
        <v>7</v>
      </c>
      <c r="F514" s="108">
        <v>9</v>
      </c>
      <c r="G514" s="109" t="s">
        <v>250</v>
      </c>
      <c r="H514" s="109" t="s">
        <v>21</v>
      </c>
      <c r="I514" s="110">
        <v>2.2000000000000002</v>
      </c>
      <c r="J514" s="206" t="s">
        <v>664</v>
      </c>
      <c r="K514" s="44" t="str">
        <f>VLOOKUP(Table13232[[#This Row],[Track]],$C$915:$E$968,2,FALSE)</f>
        <v>Vic</v>
      </c>
      <c r="L514" s="52">
        <v>100</v>
      </c>
      <c r="M514" s="51">
        <f>IF(Table13232[[#This Row],[Fin]]&lt;&gt;"1st","",Table13232[[#This Row],[Div]]*Table13232[[#This Row],[Lev Bet]])</f>
        <v>220.00000000000003</v>
      </c>
      <c r="N514" s="51">
        <f>IF(Table13232[[#This Row],[Lev Ret]]="",Table13232[[#This Row],[Lev Bet]]*-1,M514-L514)</f>
        <v>120.00000000000003</v>
      </c>
      <c r="O514" s="205">
        <v>200</v>
      </c>
      <c r="P514" s="205">
        <f>IF(Table13232[[#This Row],[Fin]]&lt;&gt;"1st","",Table13232[[#This Row],[Div]]*Table13232[[#This Row],[Nat and Combo Bet]])</f>
        <v>440.00000000000006</v>
      </c>
      <c r="Q514" s="205">
        <f>IF(Table13232[[#This Row],[Lev Ret]]="",Table13232[[#This Row],[Nat and Combo Bet]]*-1,P514-O514)</f>
        <v>240.00000000000006</v>
      </c>
      <c r="R514" s="44">
        <f t="shared" si="21"/>
        <v>1</v>
      </c>
      <c r="S514" s="44" t="str">
        <f>IF(AND(R513=2,R514=1),"",IF(R514=2,(O514+O515)/2,IF(Table13232[[#This Row],[Dual Listing]]=1,Table13232[[#This Row],[Nat and Combo Bet]],11)))</f>
        <v/>
      </c>
      <c r="T514" s="44" t="str">
        <f t="shared" si="22"/>
        <v/>
      </c>
      <c r="U514" s="44" t="str">
        <f t="shared" si="23"/>
        <v/>
      </c>
      <c r="V514" s="44" t="str">
        <f>IF(Table13232[[#This Row],[Date]]&lt;$V$4,"","Live")</f>
        <v/>
      </c>
      <c r="W514" s="44" t="str">
        <f>TEXT(Table13232[[#This Row],[Date]],"DDD")</f>
        <v>Sat</v>
      </c>
      <c r="X514" s="44" t="str">
        <f>PROPER(TRIM(Table13232[[#This Row],[Horse]]))</f>
        <v>Sir Delius</v>
      </c>
      <c r="Y514" s="167">
        <f>Table13232[[#This Row],[Time]]</f>
        <v>0.65277777777777779</v>
      </c>
      <c r="Z514" s="164" t="str">
        <f>LEFT(Table13232[[#This Row],[Track]],3)</f>
        <v>Cau</v>
      </c>
      <c r="AA514" s="164" t="str">
        <f>Table13232[[#This Row],[Algo]]&amp;" "&amp;Table13232[[#This Row],[Nat and Combo Bet]]</f>
        <v>Nat 200</v>
      </c>
      <c r="AB514" s="170">
        <f>Table13232[[#This Row],[AM Odds]]</f>
        <v>0</v>
      </c>
      <c r="AC514" s="165">
        <f>Table13232[[#This Row],[Race]]</f>
        <v>7</v>
      </c>
      <c r="AD514" s="165">
        <f>Table13232[[#This Row],[TAB]]</f>
        <v>9</v>
      </c>
      <c r="AE514" s="166" t="str">
        <f>Table13232[[#This Row],[Horse]]</f>
        <v>Sir Delius</v>
      </c>
      <c r="AF514" s="169">
        <f>IF(Table13232[[#This Row],[Dual Listing]]&lt;&gt;1,"",Table13232[[#This Row],[Nat and Combo Bet]])</f>
        <v>200</v>
      </c>
    </row>
    <row r="515" spans="1:32" x14ac:dyDescent="0.25">
      <c r="A515" s="106">
        <v>45920</v>
      </c>
      <c r="B515" s="43">
        <v>0.66666666666666663</v>
      </c>
      <c r="C515" s="107" t="s">
        <v>13</v>
      </c>
      <c r="D515" s="46"/>
      <c r="E515" s="108">
        <v>8</v>
      </c>
      <c r="F515" s="108">
        <v>11</v>
      </c>
      <c r="G515" s="109" t="s">
        <v>251</v>
      </c>
      <c r="H515" s="109" t="s">
        <v>21</v>
      </c>
      <c r="I515" s="110">
        <v>2.0499999999999998</v>
      </c>
      <c r="J515" s="206" t="s">
        <v>664</v>
      </c>
      <c r="K515" s="44" t="str">
        <f>VLOOKUP(Table13232[[#This Row],[Track]],$C$915:$E$968,2,FALSE)</f>
        <v>NSW</v>
      </c>
      <c r="L515" s="52">
        <v>100</v>
      </c>
      <c r="M515" s="51">
        <f>IF(Table13232[[#This Row],[Fin]]&lt;&gt;"1st","",Table13232[[#This Row],[Div]]*Table13232[[#This Row],[Lev Bet]])</f>
        <v>204.99999999999997</v>
      </c>
      <c r="N515" s="51">
        <f>IF(Table13232[[#This Row],[Lev Ret]]="",Table13232[[#This Row],[Lev Bet]]*-1,M515-L515)</f>
        <v>104.99999999999997</v>
      </c>
      <c r="O515" s="205">
        <v>150</v>
      </c>
      <c r="P515" s="205">
        <f>IF(Table13232[[#This Row],[Fin]]&lt;&gt;"1st","",Table13232[[#This Row],[Div]]*Table13232[[#This Row],[Nat and Combo Bet]])</f>
        <v>307.5</v>
      </c>
      <c r="Q515" s="205">
        <f>IF(Table13232[[#This Row],[Lev Ret]]="",Table13232[[#This Row],[Nat and Combo Bet]]*-1,P515-O515)</f>
        <v>157.5</v>
      </c>
      <c r="R515" s="44">
        <f t="shared" si="21"/>
        <v>2</v>
      </c>
      <c r="S515" s="44">
        <f>IF(AND(R514=2,R515=1),"",IF(R515=2,(O515+O516)/2,IF(Table13232[[#This Row],[Dual Listing]]=1,Table13232[[#This Row],[Nat and Combo Bet]],11)))</f>
        <v>175</v>
      </c>
      <c r="T515" s="44">
        <f t="shared" si="22"/>
        <v>358.74999999999994</v>
      </c>
      <c r="U515" s="44">
        <f t="shared" si="23"/>
        <v>183.74999999999994</v>
      </c>
      <c r="V515" s="44" t="str">
        <f>IF(Table13232[[#This Row],[Date]]&lt;$V$4,"","Live")</f>
        <v/>
      </c>
      <c r="W515" s="44" t="str">
        <f>TEXT(Table13232[[#This Row],[Date]],"DDD")</f>
        <v>Sat</v>
      </c>
      <c r="X515" s="44" t="str">
        <f>PROPER(TRIM(Table13232[[#This Row],[Horse]]))</f>
        <v>Fangirl</v>
      </c>
      <c r="Y515" s="167">
        <f>Table13232[[#This Row],[Time]]</f>
        <v>0.66666666666666663</v>
      </c>
      <c r="Z515" s="164" t="str">
        <f>LEFT(Table13232[[#This Row],[Track]],3)</f>
        <v>Ran</v>
      </c>
      <c r="AA515" s="164" t="str">
        <f>Table13232[[#This Row],[Algo]]&amp;" "&amp;Table13232[[#This Row],[Nat and Combo Bet]]</f>
        <v>Nat 150</v>
      </c>
      <c r="AB515" s="170">
        <f>Table13232[[#This Row],[AM Odds]]</f>
        <v>0</v>
      </c>
      <c r="AC515" s="165">
        <f>Table13232[[#This Row],[Race]]</f>
        <v>8</v>
      </c>
      <c r="AD515" s="165">
        <f>Table13232[[#This Row],[TAB]]</f>
        <v>11</v>
      </c>
      <c r="AE515" s="166" t="str">
        <f>Table13232[[#This Row],[Horse]]</f>
        <v>Fangirl</v>
      </c>
      <c r="AF515" s="169" t="str">
        <f>IF(Table13232[[#This Row],[Dual Listing]]&lt;&gt;1,"",Table13232[[#This Row],[Nat and Combo Bet]])</f>
        <v/>
      </c>
    </row>
    <row r="516" spans="1:32" x14ac:dyDescent="0.25">
      <c r="A516" s="106">
        <v>45920</v>
      </c>
      <c r="B516" s="43">
        <v>0.66666666666666663</v>
      </c>
      <c r="C516" s="107" t="s">
        <v>13</v>
      </c>
      <c r="D516" s="46"/>
      <c r="E516" s="108">
        <v>8</v>
      </c>
      <c r="F516" s="108">
        <v>11</v>
      </c>
      <c r="G516" s="109" t="s">
        <v>251</v>
      </c>
      <c r="H516" s="109" t="s">
        <v>21</v>
      </c>
      <c r="I516" s="110">
        <v>2.0499999999999998</v>
      </c>
      <c r="J516" s="206" t="s">
        <v>665</v>
      </c>
      <c r="K516" s="44" t="str">
        <f>VLOOKUP(Table13232[[#This Row],[Track]],$C$915:$E$968,2,FALSE)</f>
        <v>NSW</v>
      </c>
      <c r="L516" s="52">
        <v>100</v>
      </c>
      <c r="M516" s="51">
        <f>IF(Table13232[[#This Row],[Fin]]&lt;&gt;"1st","",Table13232[[#This Row],[Div]]*Table13232[[#This Row],[Lev Bet]])</f>
        <v>204.99999999999997</v>
      </c>
      <c r="N516" s="51">
        <f>IF(Table13232[[#This Row],[Lev Ret]]="",Table13232[[#This Row],[Lev Bet]]*-1,M516-L516)</f>
        <v>104.99999999999997</v>
      </c>
      <c r="O516" s="205">
        <v>200</v>
      </c>
      <c r="P516" s="205">
        <f>IF(Table13232[[#This Row],[Fin]]&lt;&gt;"1st","",Table13232[[#This Row],[Div]]*Table13232[[#This Row],[Nat and Combo Bet]])</f>
        <v>409.99999999999994</v>
      </c>
      <c r="Q516" s="205">
        <f>IF(Table13232[[#This Row],[Lev Ret]]="",Table13232[[#This Row],[Nat and Combo Bet]]*-1,P516-O516)</f>
        <v>209.99999999999994</v>
      </c>
      <c r="R516" s="44">
        <f t="shared" si="21"/>
        <v>1</v>
      </c>
      <c r="S516" s="44" t="str">
        <f>IF(AND(R515=2,R516=1),"",IF(R516=2,(O516+O517)/2,IF(Table13232[[#This Row],[Dual Listing]]=1,Table13232[[#This Row],[Nat and Combo Bet]],11)))</f>
        <v/>
      </c>
      <c r="T516" s="44" t="str">
        <f t="shared" si="22"/>
        <v/>
      </c>
      <c r="U516" s="44" t="str">
        <f t="shared" si="23"/>
        <v/>
      </c>
      <c r="V516" s="44" t="str">
        <f>IF(Table13232[[#This Row],[Date]]&lt;$V$4,"","Live")</f>
        <v/>
      </c>
      <c r="W516" s="44" t="str">
        <f>TEXT(Table13232[[#This Row],[Date]],"DDD")</f>
        <v>Sat</v>
      </c>
      <c r="X516" s="44" t="str">
        <f>PROPER(TRIM(Table13232[[#This Row],[Horse]]))</f>
        <v>Fangirl</v>
      </c>
      <c r="Y516" s="167">
        <f>Table13232[[#This Row],[Time]]</f>
        <v>0.66666666666666663</v>
      </c>
      <c r="Z516" s="164" t="str">
        <f>LEFT(Table13232[[#This Row],[Track]],3)</f>
        <v>Ran</v>
      </c>
      <c r="AA516" s="164" t="str">
        <f>Table13232[[#This Row],[Algo]]&amp;" "&amp;Table13232[[#This Row],[Nat and Combo Bet]]</f>
        <v>E-C  200</v>
      </c>
      <c r="AB516" s="170">
        <f>Table13232[[#This Row],[AM Odds]]</f>
        <v>0</v>
      </c>
      <c r="AC516" s="165">
        <f>Table13232[[#This Row],[Race]]</f>
        <v>8</v>
      </c>
      <c r="AD516" s="165">
        <f>Table13232[[#This Row],[TAB]]</f>
        <v>11</v>
      </c>
      <c r="AE516" s="166" t="str">
        <f>Table13232[[#This Row],[Horse]]</f>
        <v>Fangirl</v>
      </c>
      <c r="AF516" s="169">
        <f>IF(Table13232[[#This Row],[Dual Listing]]&lt;&gt;1,"",Table13232[[#This Row],[Nat and Combo Bet]])</f>
        <v>200</v>
      </c>
    </row>
    <row r="517" spans="1:32" x14ac:dyDescent="0.25">
      <c r="A517" s="42">
        <v>45920</v>
      </c>
      <c r="B517" s="43">
        <v>0.68055555555555558</v>
      </c>
      <c r="C517" s="43" t="s">
        <v>34</v>
      </c>
      <c r="D517" s="46"/>
      <c r="E517" s="44">
        <v>8</v>
      </c>
      <c r="F517" s="44">
        <v>9</v>
      </c>
      <c r="G517" s="45" t="s">
        <v>373</v>
      </c>
      <c r="H517" s="45"/>
      <c r="I517" s="46"/>
      <c r="J517" s="206" t="s">
        <v>665</v>
      </c>
      <c r="K517" s="44" t="str">
        <f>VLOOKUP(Table13232[[#This Row],[Track]],$C$915:$E$968,2,FALSE)</f>
        <v>Vic</v>
      </c>
      <c r="L517" s="48">
        <v>100</v>
      </c>
      <c r="M517" s="44" t="str">
        <f>IF(Table13232[[#This Row],[Fin]]&lt;&gt;"1st","",Table13232[[#This Row],[Div]]*Table13232[[#This Row],[Lev Bet]])</f>
        <v/>
      </c>
      <c r="N517" s="44">
        <f>IF(Table13232[[#This Row],[Lev Ret]]="",Table13232[[#This Row],[Lev Bet]]*-1,M517-L517)</f>
        <v>-100</v>
      </c>
      <c r="O517" s="205">
        <v>150</v>
      </c>
      <c r="P517" s="205" t="str">
        <f>IF(Table13232[[#This Row],[Fin]]&lt;&gt;"1st","",Table13232[[#This Row],[Div]]*Table13232[[#This Row],[Nat and Combo Bet]])</f>
        <v/>
      </c>
      <c r="Q517" s="205">
        <f>IF(Table13232[[#This Row],[Lev Ret]]="",Table13232[[#This Row],[Nat and Combo Bet]]*-1,P517-O517)</f>
        <v>-150</v>
      </c>
      <c r="R517" s="44">
        <f t="shared" si="21"/>
        <v>1</v>
      </c>
      <c r="S517" s="44">
        <f>IF(AND(R516=2,R517=1),"",IF(R517=2,(O517+O518)/2,IF(Table13232[[#This Row],[Dual Listing]]=1,Table13232[[#This Row],[Nat and Combo Bet]],11)))</f>
        <v>150</v>
      </c>
      <c r="T517" s="44" t="str">
        <f t="shared" si="22"/>
        <v/>
      </c>
      <c r="U517" s="44">
        <f t="shared" si="23"/>
        <v>-150</v>
      </c>
      <c r="V517" s="44" t="str">
        <f>IF(Table13232[[#This Row],[Date]]&lt;$V$4,"","Live")</f>
        <v/>
      </c>
      <c r="W517" s="44" t="str">
        <f>TEXT(Table13232[[#This Row],[Date]],"DDD")</f>
        <v>Sat</v>
      </c>
      <c r="X517" s="44" t="str">
        <f>PROPER(TRIM(Table13232[[#This Row],[Horse]]))</f>
        <v>Angel Capital</v>
      </c>
      <c r="Y517" s="164">
        <f>Table13232[[#This Row],[Time]]</f>
        <v>0.68055555555555558</v>
      </c>
      <c r="Z517" s="164" t="str">
        <f>LEFT(Table13232[[#This Row],[Track]],3)</f>
        <v>Cau</v>
      </c>
      <c r="AA517" s="164" t="str">
        <f>Table13232[[#This Row],[Algo]]&amp;" "&amp;Table13232[[#This Row],[Nat and Combo Bet]]</f>
        <v>E-C  150</v>
      </c>
      <c r="AB517" s="170">
        <f>Table13232[[#This Row],[AM Odds]]</f>
        <v>0</v>
      </c>
      <c r="AC517" s="165">
        <f>Table13232[[#This Row],[Race]]</f>
        <v>8</v>
      </c>
      <c r="AD517" s="165">
        <f>Table13232[[#This Row],[TAB]]</f>
        <v>9</v>
      </c>
      <c r="AE517" s="166" t="str">
        <f>Table13232[[#This Row],[Horse]]</f>
        <v>Angel Capital</v>
      </c>
      <c r="AF517" s="169">
        <f>IF(Table13232[[#This Row],[Dual Listing]]&lt;&gt;1,"",Table13232[[#This Row],[Nat and Combo Bet]])</f>
        <v>150</v>
      </c>
    </row>
    <row r="518" spans="1:32" x14ac:dyDescent="0.25">
      <c r="A518" s="42">
        <v>45920</v>
      </c>
      <c r="B518" s="43">
        <v>0.68055555555555558</v>
      </c>
      <c r="C518" s="43" t="s">
        <v>34</v>
      </c>
      <c r="D518" s="46"/>
      <c r="E518" s="44">
        <v>8</v>
      </c>
      <c r="F518" s="44">
        <v>16</v>
      </c>
      <c r="G518" s="45" t="s">
        <v>102</v>
      </c>
      <c r="H518" s="45" t="s">
        <v>21</v>
      </c>
      <c r="I518" s="46">
        <v>3.9</v>
      </c>
      <c r="J518" s="206" t="s">
        <v>664</v>
      </c>
      <c r="K518" s="44" t="str">
        <f>VLOOKUP(Table13232[[#This Row],[Track]],$C$915:$E$968,2,FALSE)</f>
        <v>Vic</v>
      </c>
      <c r="L518" s="48">
        <v>100</v>
      </c>
      <c r="M518" s="44">
        <f>IF(Table13232[[#This Row],[Fin]]&lt;&gt;"1st","",Table13232[[#This Row],[Div]]*Table13232[[#This Row],[Lev Bet]])</f>
        <v>390</v>
      </c>
      <c r="N518" s="44">
        <f>IF(Table13232[[#This Row],[Lev Ret]]="",Table13232[[#This Row],[Lev Bet]]*-1,M518-L518)</f>
        <v>290</v>
      </c>
      <c r="O518" s="205">
        <v>100</v>
      </c>
      <c r="P518" s="205">
        <f>IF(Table13232[[#This Row],[Fin]]&lt;&gt;"1st","",Table13232[[#This Row],[Div]]*Table13232[[#This Row],[Nat and Combo Bet]])</f>
        <v>390</v>
      </c>
      <c r="Q518" s="205">
        <f>IF(Table13232[[#This Row],[Lev Ret]]="",Table13232[[#This Row],[Nat and Combo Bet]]*-1,P518-O518)</f>
        <v>290</v>
      </c>
      <c r="R518" s="44">
        <f t="shared" si="21"/>
        <v>1</v>
      </c>
      <c r="S518" s="44">
        <f>IF(AND(R517=2,R518=1),"",IF(R518=2,(O518+O519)/2,IF(Table13232[[#This Row],[Dual Listing]]=1,Table13232[[#This Row],[Nat and Combo Bet]],11)))</f>
        <v>100</v>
      </c>
      <c r="T518" s="44">
        <f t="shared" si="22"/>
        <v>390</v>
      </c>
      <c r="U518" s="44">
        <f t="shared" si="23"/>
        <v>290</v>
      </c>
      <c r="V518" s="44" t="str">
        <f>IF(Table13232[[#This Row],[Date]]&lt;$V$4,"","Live")</f>
        <v/>
      </c>
      <c r="W518" s="44" t="str">
        <f>TEXT(Table13232[[#This Row],[Date]],"DDD")</f>
        <v>Sat</v>
      </c>
      <c r="X518" s="44" t="str">
        <f>PROPER(TRIM(Table13232[[#This Row],[Horse]]))</f>
        <v>Sepals</v>
      </c>
      <c r="Y518" s="164">
        <f>Table13232[[#This Row],[Time]]</f>
        <v>0.68055555555555558</v>
      </c>
      <c r="Z518" s="164" t="str">
        <f>LEFT(Table13232[[#This Row],[Track]],3)</f>
        <v>Cau</v>
      </c>
      <c r="AA518" s="164" t="str">
        <f>Table13232[[#This Row],[Algo]]&amp;" "&amp;Table13232[[#This Row],[Nat and Combo Bet]]</f>
        <v>Nat 100</v>
      </c>
      <c r="AB518" s="170">
        <f>Table13232[[#This Row],[AM Odds]]</f>
        <v>0</v>
      </c>
      <c r="AC518" s="165">
        <f>Table13232[[#This Row],[Race]]</f>
        <v>8</v>
      </c>
      <c r="AD518" s="165">
        <f>Table13232[[#This Row],[TAB]]</f>
        <v>16</v>
      </c>
      <c r="AE518" s="166" t="str">
        <f>Table13232[[#This Row],[Horse]]</f>
        <v>Sepals</v>
      </c>
      <c r="AF518" s="169">
        <f>IF(Table13232[[#This Row],[Dual Listing]]&lt;&gt;1,"",Table13232[[#This Row],[Nat and Combo Bet]])</f>
        <v>100</v>
      </c>
    </row>
    <row r="519" spans="1:32" x14ac:dyDescent="0.25">
      <c r="A519" s="42">
        <v>45920</v>
      </c>
      <c r="B519" s="43">
        <v>0.72569444444444442</v>
      </c>
      <c r="C519" s="43" t="s">
        <v>34</v>
      </c>
      <c r="D519" s="46"/>
      <c r="E519" s="44">
        <v>10</v>
      </c>
      <c r="F519" s="44">
        <v>10</v>
      </c>
      <c r="G519" s="45" t="s">
        <v>472</v>
      </c>
      <c r="H519" s="45"/>
      <c r="I519" s="46"/>
      <c r="J519" s="206" t="s">
        <v>665</v>
      </c>
      <c r="K519" s="44" t="str">
        <f>VLOOKUP(Table13232[[#This Row],[Track]],$C$915:$E$968,2,FALSE)</f>
        <v>Vic</v>
      </c>
      <c r="L519" s="48">
        <v>100</v>
      </c>
      <c r="M519" s="44" t="str">
        <f>IF(Table13232[[#This Row],[Fin]]&lt;&gt;"1st","",Table13232[[#This Row],[Div]]*Table13232[[#This Row],[Lev Bet]])</f>
        <v/>
      </c>
      <c r="N519" s="44">
        <f>IF(Table13232[[#This Row],[Lev Ret]]="",Table13232[[#This Row],[Lev Bet]]*-1,M519-L519)</f>
        <v>-100</v>
      </c>
      <c r="O519" s="205">
        <v>150</v>
      </c>
      <c r="P519" s="205" t="str">
        <f>IF(Table13232[[#This Row],[Fin]]&lt;&gt;"1st","",Table13232[[#This Row],[Div]]*Table13232[[#This Row],[Nat and Combo Bet]])</f>
        <v/>
      </c>
      <c r="Q519" s="205">
        <f>IF(Table13232[[#This Row],[Lev Ret]]="",Table13232[[#This Row],[Nat and Combo Bet]]*-1,P519-O519)</f>
        <v>-150</v>
      </c>
      <c r="R519" s="44">
        <f t="shared" ref="R519:R582" si="24">IF(AND(A520=A519,G520=G519),2,1)</f>
        <v>1</v>
      </c>
      <c r="S519" s="44">
        <f>IF(AND(R518=2,R519=1),"",IF(R519=2,(O519+O520)/2,IF(Table13232[[#This Row],[Dual Listing]]=1,Table13232[[#This Row],[Nat and Combo Bet]],11)))</f>
        <v>150</v>
      </c>
      <c r="T519" s="44" t="str">
        <f t="shared" ref="T519:T582" si="25">IF(S519="","",IF(P519="","",S519*I519))</f>
        <v/>
      </c>
      <c r="U519" s="44">
        <f t="shared" ref="U519:U582" si="26">IF(S519="","",IF(T519="",S519*-1,T519-S519))</f>
        <v>-150</v>
      </c>
      <c r="V519" s="44" t="str">
        <f>IF(Table13232[[#This Row],[Date]]&lt;$V$4,"","Live")</f>
        <v/>
      </c>
      <c r="W519" s="44" t="str">
        <f>TEXT(Table13232[[#This Row],[Date]],"DDD")</f>
        <v>Sat</v>
      </c>
      <c r="X519" s="44" t="str">
        <f>PROPER(TRIM(Table13232[[#This Row],[Horse]]))</f>
        <v>Mr Verse</v>
      </c>
      <c r="Y519" s="164">
        <f>Table13232[[#This Row],[Time]]</f>
        <v>0.72569444444444442</v>
      </c>
      <c r="Z519" s="164" t="str">
        <f>LEFT(Table13232[[#This Row],[Track]],3)</f>
        <v>Cau</v>
      </c>
      <c r="AA519" s="164" t="str">
        <f>Table13232[[#This Row],[Algo]]&amp;" "&amp;Table13232[[#This Row],[Nat and Combo Bet]]</f>
        <v>E-C  150</v>
      </c>
      <c r="AB519" s="170">
        <f>Table13232[[#This Row],[AM Odds]]</f>
        <v>0</v>
      </c>
      <c r="AC519" s="165">
        <f>Table13232[[#This Row],[Race]]</f>
        <v>10</v>
      </c>
      <c r="AD519" s="165">
        <f>Table13232[[#This Row],[TAB]]</f>
        <v>10</v>
      </c>
      <c r="AE519" s="166" t="str">
        <f>Table13232[[#This Row],[Horse]]</f>
        <v>Mr Verse</v>
      </c>
      <c r="AF519" s="169">
        <f>IF(Table13232[[#This Row],[Dual Listing]]&lt;&gt;1,"",Table13232[[#This Row],[Nat and Combo Bet]])</f>
        <v>150</v>
      </c>
    </row>
    <row r="520" spans="1:32" x14ac:dyDescent="0.25">
      <c r="A520" s="106">
        <v>45926</v>
      </c>
      <c r="B520" s="43">
        <v>0.76041666666666663</v>
      </c>
      <c r="C520" s="107" t="s">
        <v>36</v>
      </c>
      <c r="D520" s="46"/>
      <c r="E520" s="108">
        <v>1</v>
      </c>
      <c r="F520" s="108">
        <v>8</v>
      </c>
      <c r="G520" s="109" t="s">
        <v>253</v>
      </c>
      <c r="H520" s="109" t="s">
        <v>21</v>
      </c>
      <c r="I520" s="110">
        <v>11</v>
      </c>
      <c r="J520" s="206" t="s">
        <v>665</v>
      </c>
      <c r="K520" s="44" t="str">
        <f>VLOOKUP(Table13232[[#This Row],[Track]],$C$915:$E$968,2,FALSE)</f>
        <v>Vic</v>
      </c>
      <c r="L520" s="52">
        <v>100</v>
      </c>
      <c r="M520" s="51">
        <f>IF(Table13232[[#This Row],[Fin]]&lt;&gt;"1st","",Table13232[[#This Row],[Div]]*Table13232[[#This Row],[Lev Bet]])</f>
        <v>1100</v>
      </c>
      <c r="N520" s="51">
        <f>IF(Table13232[[#This Row],[Lev Ret]]="",Table13232[[#This Row],[Lev Bet]]*-1,M520-L520)</f>
        <v>1000</v>
      </c>
      <c r="O520" s="205">
        <v>100</v>
      </c>
      <c r="P520" s="205">
        <f>IF(Table13232[[#This Row],[Fin]]&lt;&gt;"1st","",Table13232[[#This Row],[Div]]*Table13232[[#This Row],[Nat and Combo Bet]])</f>
        <v>1100</v>
      </c>
      <c r="Q520" s="205">
        <f>IF(Table13232[[#This Row],[Lev Ret]]="",Table13232[[#This Row],[Nat and Combo Bet]]*-1,P520-O520)</f>
        <v>1000</v>
      </c>
      <c r="R520" s="44">
        <f t="shared" si="24"/>
        <v>2</v>
      </c>
      <c r="S520" s="44">
        <f>IF(AND(R519=2,R520=1),"",IF(R520=2,(O520+O521)/2,IF(Table13232[[#This Row],[Dual Listing]]=1,Table13232[[#This Row],[Nat and Combo Bet]],11)))</f>
        <v>100</v>
      </c>
      <c r="T520" s="44">
        <f t="shared" si="25"/>
        <v>1100</v>
      </c>
      <c r="U520" s="44">
        <f t="shared" si="26"/>
        <v>1000</v>
      </c>
      <c r="V520" s="44" t="str">
        <f>IF(Table13232[[#This Row],[Date]]&lt;$V$4,"","Live")</f>
        <v>Live</v>
      </c>
      <c r="W520" s="44" t="str">
        <f>TEXT(Table13232[[#This Row],[Date]],"DDD")</f>
        <v>Fri</v>
      </c>
      <c r="X520" s="44" t="str">
        <f>PROPER(TRIM(Table13232[[#This Row],[Horse]]))</f>
        <v>Charcoals</v>
      </c>
      <c r="Y520" s="167">
        <f>Table13232[[#This Row],[Time]]</f>
        <v>0.76041666666666663</v>
      </c>
      <c r="Z520" s="164" t="str">
        <f>LEFT(Table13232[[#This Row],[Track]],3)</f>
        <v>Moo</v>
      </c>
      <c r="AA520" s="164" t="str">
        <f>Table13232[[#This Row],[Algo]]&amp;" "&amp;Table13232[[#This Row],[Nat and Combo Bet]]</f>
        <v>E-C  100</v>
      </c>
      <c r="AB520" s="170">
        <f>Table13232[[#This Row],[AM Odds]]</f>
        <v>0</v>
      </c>
      <c r="AC520" s="165">
        <f>Table13232[[#This Row],[Race]]</f>
        <v>1</v>
      </c>
      <c r="AD520" s="165">
        <f>Table13232[[#This Row],[TAB]]</f>
        <v>8</v>
      </c>
      <c r="AE520" s="166" t="str">
        <f>Table13232[[#This Row],[Horse]]</f>
        <v>Charcoals</v>
      </c>
      <c r="AF520" s="169" t="str">
        <f>IF(Table13232[[#This Row],[Dual Listing]]&lt;&gt;1,"",Table13232[[#This Row],[Nat and Combo Bet]])</f>
        <v/>
      </c>
    </row>
    <row r="521" spans="1:32" x14ac:dyDescent="0.25">
      <c r="A521" s="106">
        <v>45926</v>
      </c>
      <c r="B521" s="43">
        <v>0.76041666666666663</v>
      </c>
      <c r="C521" s="107" t="s">
        <v>36</v>
      </c>
      <c r="D521" s="46"/>
      <c r="E521" s="108">
        <v>1</v>
      </c>
      <c r="F521" s="108">
        <v>8</v>
      </c>
      <c r="G521" s="109" t="s">
        <v>253</v>
      </c>
      <c r="H521" s="109" t="s">
        <v>21</v>
      </c>
      <c r="I521" s="110">
        <v>11</v>
      </c>
      <c r="J521" s="206" t="s">
        <v>664</v>
      </c>
      <c r="K521" s="44" t="str">
        <f>VLOOKUP(Table13232[[#This Row],[Track]],$C$915:$E$968,2,FALSE)</f>
        <v>Vic</v>
      </c>
      <c r="L521" s="52">
        <v>100</v>
      </c>
      <c r="M521" s="51">
        <f>IF(Table13232[[#This Row],[Fin]]&lt;&gt;"1st","",Table13232[[#This Row],[Div]]*Table13232[[#This Row],[Lev Bet]])</f>
        <v>1100</v>
      </c>
      <c r="N521" s="51">
        <f>IF(Table13232[[#This Row],[Lev Ret]]="",Table13232[[#This Row],[Lev Bet]]*-1,M521-L521)</f>
        <v>1000</v>
      </c>
      <c r="O521" s="205">
        <v>100</v>
      </c>
      <c r="P521" s="205">
        <f>IF(Table13232[[#This Row],[Fin]]&lt;&gt;"1st","",Table13232[[#This Row],[Div]]*Table13232[[#This Row],[Nat and Combo Bet]])</f>
        <v>1100</v>
      </c>
      <c r="Q521" s="205">
        <f>IF(Table13232[[#This Row],[Lev Ret]]="",Table13232[[#This Row],[Nat and Combo Bet]]*-1,P521-O521)</f>
        <v>1000</v>
      </c>
      <c r="R521" s="44">
        <f t="shared" si="24"/>
        <v>1</v>
      </c>
      <c r="S521" s="44" t="str">
        <f>IF(AND(R520=2,R521=1),"",IF(R521=2,(O521+O522)/2,IF(Table13232[[#This Row],[Dual Listing]]=1,Table13232[[#This Row],[Nat and Combo Bet]],11)))</f>
        <v/>
      </c>
      <c r="T521" s="44" t="str">
        <f t="shared" si="25"/>
        <v/>
      </c>
      <c r="U521" s="44" t="str">
        <f t="shared" si="26"/>
        <v/>
      </c>
      <c r="V521" s="44" t="str">
        <f>IF(Table13232[[#This Row],[Date]]&lt;$V$4,"","Live")</f>
        <v>Live</v>
      </c>
      <c r="W521" s="44" t="str">
        <f>TEXT(Table13232[[#This Row],[Date]],"DDD")</f>
        <v>Fri</v>
      </c>
      <c r="X521" s="44" t="str">
        <f>PROPER(TRIM(Table13232[[#This Row],[Horse]]))</f>
        <v>Charcoals</v>
      </c>
      <c r="Y521" s="168">
        <f>Table13232[[#This Row],[Time]]</f>
        <v>0.76041666666666663</v>
      </c>
      <c r="Z521" s="168" t="str">
        <f>LEFT(Table13232[[#This Row],[Track]],3)</f>
        <v>Moo</v>
      </c>
      <c r="AA521" s="168" t="str">
        <f>Table13232[[#This Row],[Algo]]&amp;" "&amp;Table13232[[#This Row],[Nat and Combo Bet]]</f>
        <v>Nat 100</v>
      </c>
      <c r="AB521" s="171">
        <f>Table13232[[#This Row],[AM Odds]]</f>
        <v>0</v>
      </c>
      <c r="AC521" s="165">
        <f>Table13232[[#This Row],[Race]]</f>
        <v>1</v>
      </c>
      <c r="AD521" s="165">
        <f>Table13232[[#This Row],[TAB]]</f>
        <v>8</v>
      </c>
      <c r="AE521" s="166" t="str">
        <f>Table13232[[#This Row],[Horse]]</f>
        <v>Charcoals</v>
      </c>
      <c r="AF521" s="169">
        <f>IF(Table13232[[#This Row],[Dual Listing]]&lt;&gt;1,"",Table13232[[#This Row],[Nat and Combo Bet]])</f>
        <v>100</v>
      </c>
    </row>
    <row r="522" spans="1:32" x14ac:dyDescent="0.25">
      <c r="A522" s="42">
        <v>45926</v>
      </c>
      <c r="B522" s="43">
        <v>0.86458333333333337</v>
      </c>
      <c r="C522" s="43" t="s">
        <v>36</v>
      </c>
      <c r="D522" s="46"/>
      <c r="E522" s="44">
        <v>6</v>
      </c>
      <c r="F522" s="44">
        <v>6</v>
      </c>
      <c r="G522" s="45" t="s">
        <v>150</v>
      </c>
      <c r="H522" s="45" t="s">
        <v>23</v>
      </c>
      <c r="I522" s="46"/>
      <c r="J522" s="206" t="s">
        <v>665</v>
      </c>
      <c r="K522" s="44" t="str">
        <f>VLOOKUP(Table13232[[#This Row],[Track]],$C$915:$E$968,2,FALSE)</f>
        <v>Vic</v>
      </c>
      <c r="L522" s="48">
        <v>100</v>
      </c>
      <c r="M522" s="44" t="str">
        <f>IF(Table13232[[#This Row],[Fin]]&lt;&gt;"1st","",Table13232[[#This Row],[Div]]*Table13232[[#This Row],[Lev Bet]])</f>
        <v/>
      </c>
      <c r="N522" s="44">
        <f>IF(Table13232[[#This Row],[Lev Ret]]="",Table13232[[#This Row],[Lev Bet]]*-1,M522-L522)</f>
        <v>-100</v>
      </c>
      <c r="O522" s="205">
        <v>120</v>
      </c>
      <c r="P522" s="205" t="str">
        <f>IF(Table13232[[#This Row],[Fin]]&lt;&gt;"1st","",Table13232[[#This Row],[Div]]*Table13232[[#This Row],[Nat and Combo Bet]])</f>
        <v/>
      </c>
      <c r="Q522" s="205">
        <f>IF(Table13232[[#This Row],[Lev Ret]]="",Table13232[[#This Row],[Nat and Combo Bet]]*-1,P522-O522)</f>
        <v>-120</v>
      </c>
      <c r="R522" s="44">
        <f t="shared" si="24"/>
        <v>1</v>
      </c>
      <c r="S522" s="44">
        <f>IF(AND(R521=2,R522=1),"",IF(R522=2,(O522+O523)/2,IF(Table13232[[#This Row],[Dual Listing]]=1,Table13232[[#This Row],[Nat and Combo Bet]],11)))</f>
        <v>120</v>
      </c>
      <c r="T522" s="44" t="str">
        <f t="shared" si="25"/>
        <v/>
      </c>
      <c r="U522" s="44">
        <f t="shared" si="26"/>
        <v>-120</v>
      </c>
      <c r="V522" s="44" t="str">
        <f>IF(Table13232[[#This Row],[Date]]&lt;$V$4,"","Live")</f>
        <v>Live</v>
      </c>
      <c r="W522" s="44" t="str">
        <f>TEXT(Table13232[[#This Row],[Date]],"DDD")</f>
        <v>Fri</v>
      </c>
      <c r="X522" s="44" t="str">
        <f>PROPER(TRIM(Table13232[[#This Row],[Horse]]))</f>
        <v>Treasurethe Moment</v>
      </c>
      <c r="Y522" s="168">
        <f>Table13232[[#This Row],[Time]]</f>
        <v>0.86458333333333337</v>
      </c>
      <c r="Z522" s="168" t="str">
        <f>LEFT(Table13232[[#This Row],[Track]],3)</f>
        <v>Moo</v>
      </c>
      <c r="AA522" s="168" t="str">
        <f>Table13232[[#This Row],[Algo]]&amp;" "&amp;Table13232[[#This Row],[Nat and Combo Bet]]</f>
        <v>E-C  120</v>
      </c>
      <c r="AB522" s="171">
        <f>Table13232[[#This Row],[AM Odds]]</f>
        <v>0</v>
      </c>
      <c r="AC522" s="165">
        <f>Table13232[[#This Row],[Race]]</f>
        <v>6</v>
      </c>
      <c r="AD522" s="165">
        <f>Table13232[[#This Row],[TAB]]</f>
        <v>6</v>
      </c>
      <c r="AE522" s="166" t="str">
        <f>Table13232[[#This Row],[Horse]]</f>
        <v>Treasurethe Moment</v>
      </c>
      <c r="AF522" s="169">
        <f>IF(Table13232[[#This Row],[Dual Listing]]&lt;&gt;1,"",Table13232[[#This Row],[Nat and Combo Bet]])</f>
        <v>120</v>
      </c>
    </row>
    <row r="523" spans="1:32" x14ac:dyDescent="0.25">
      <c r="A523" s="106">
        <v>45926</v>
      </c>
      <c r="B523" s="43">
        <v>0.90625</v>
      </c>
      <c r="C523" s="107" t="s">
        <v>36</v>
      </c>
      <c r="D523" s="46"/>
      <c r="E523" s="108">
        <v>8</v>
      </c>
      <c r="F523" s="108">
        <v>7</v>
      </c>
      <c r="G523" s="109" t="s">
        <v>77</v>
      </c>
      <c r="H523" s="109"/>
      <c r="I523" s="110"/>
      <c r="J523" s="206" t="s">
        <v>665</v>
      </c>
      <c r="K523" s="44" t="str">
        <f>VLOOKUP(Table13232[[#This Row],[Track]],$C$915:$E$968,2,FALSE)</f>
        <v>Vic</v>
      </c>
      <c r="L523" s="52">
        <v>100</v>
      </c>
      <c r="M523" s="51" t="str">
        <f>IF(Table13232[[#This Row],[Fin]]&lt;&gt;"1st","",Table13232[[#This Row],[Div]]*Table13232[[#This Row],[Lev Bet]])</f>
        <v/>
      </c>
      <c r="N523" s="51">
        <f>IF(Table13232[[#This Row],[Lev Ret]]="",Table13232[[#This Row],[Lev Bet]]*-1,M523-L523)</f>
        <v>-100</v>
      </c>
      <c r="O523" s="205">
        <v>200</v>
      </c>
      <c r="P523" s="205" t="str">
        <f>IF(Table13232[[#This Row],[Fin]]&lt;&gt;"1st","",Table13232[[#This Row],[Div]]*Table13232[[#This Row],[Nat and Combo Bet]])</f>
        <v/>
      </c>
      <c r="Q523" s="205">
        <f>IF(Table13232[[#This Row],[Lev Ret]]="",Table13232[[#This Row],[Nat and Combo Bet]]*-1,P523-O523)</f>
        <v>-200</v>
      </c>
      <c r="R523" s="44">
        <f t="shared" si="24"/>
        <v>2</v>
      </c>
      <c r="S523" s="44">
        <f>IF(AND(R522=2,R523=1),"",IF(R523=2,(O523+O524)/2,IF(Table13232[[#This Row],[Dual Listing]]=1,Table13232[[#This Row],[Nat and Combo Bet]],11)))</f>
        <v>200</v>
      </c>
      <c r="T523" s="44" t="str">
        <f t="shared" si="25"/>
        <v/>
      </c>
      <c r="U523" s="44">
        <f t="shared" si="26"/>
        <v>-200</v>
      </c>
      <c r="V523" s="44" t="str">
        <f>IF(Table13232[[#This Row],[Date]]&lt;$V$4,"","Live")</f>
        <v>Live</v>
      </c>
      <c r="W523" s="44" t="str">
        <f>TEXT(Table13232[[#This Row],[Date]],"DDD")</f>
        <v>Fri</v>
      </c>
      <c r="X523" s="44" t="str">
        <f>PROPER(TRIM(Table13232[[#This Row],[Horse]]))</f>
        <v>Oh Too Good</v>
      </c>
      <c r="Y523" s="167">
        <f>Table13232[[#This Row],[Time]]</f>
        <v>0.90625</v>
      </c>
      <c r="Z523" s="164" t="str">
        <f>LEFT(Table13232[[#This Row],[Track]],3)</f>
        <v>Moo</v>
      </c>
      <c r="AA523" s="164" t="str">
        <f>Table13232[[#This Row],[Algo]]&amp;" "&amp;Table13232[[#This Row],[Nat and Combo Bet]]</f>
        <v>E-C  200</v>
      </c>
      <c r="AB523" s="170">
        <f>Table13232[[#This Row],[AM Odds]]</f>
        <v>0</v>
      </c>
      <c r="AC523" s="165">
        <f>Table13232[[#This Row],[Race]]</f>
        <v>8</v>
      </c>
      <c r="AD523" s="165">
        <f>Table13232[[#This Row],[TAB]]</f>
        <v>7</v>
      </c>
      <c r="AE523" s="166" t="str">
        <f>Table13232[[#This Row],[Horse]]</f>
        <v>Oh Too Good</v>
      </c>
      <c r="AF523" s="169" t="str">
        <f>IF(Table13232[[#This Row],[Dual Listing]]&lt;&gt;1,"",Table13232[[#This Row],[Nat and Combo Bet]])</f>
        <v/>
      </c>
    </row>
    <row r="524" spans="1:32" x14ac:dyDescent="0.25">
      <c r="A524" s="106">
        <v>45926</v>
      </c>
      <c r="B524" s="43">
        <v>0.90625</v>
      </c>
      <c r="C524" s="107" t="s">
        <v>36</v>
      </c>
      <c r="D524" s="46"/>
      <c r="E524" s="108">
        <v>8</v>
      </c>
      <c r="F524" s="108">
        <v>7</v>
      </c>
      <c r="G524" s="109" t="s">
        <v>77</v>
      </c>
      <c r="H524" s="109"/>
      <c r="I524" s="110"/>
      <c r="J524" s="206" t="s">
        <v>664</v>
      </c>
      <c r="K524" s="44" t="str">
        <f>VLOOKUP(Table13232[[#This Row],[Track]],$C$915:$E$968,2,FALSE)</f>
        <v>Vic</v>
      </c>
      <c r="L524" s="52">
        <v>100</v>
      </c>
      <c r="M524" s="51" t="str">
        <f>IF(Table13232[[#This Row],[Fin]]&lt;&gt;"1st","",Table13232[[#This Row],[Div]]*Table13232[[#This Row],[Lev Bet]])</f>
        <v/>
      </c>
      <c r="N524" s="51">
        <f>IF(Table13232[[#This Row],[Lev Ret]]="",Table13232[[#This Row],[Lev Bet]]*-1,M524-L524)</f>
        <v>-100</v>
      </c>
      <c r="O524" s="205">
        <v>200</v>
      </c>
      <c r="P524" s="205" t="str">
        <f>IF(Table13232[[#This Row],[Fin]]&lt;&gt;"1st","",Table13232[[#This Row],[Div]]*Table13232[[#This Row],[Nat and Combo Bet]])</f>
        <v/>
      </c>
      <c r="Q524" s="205">
        <f>IF(Table13232[[#This Row],[Lev Ret]]="",Table13232[[#This Row],[Nat and Combo Bet]]*-1,P524-O524)</f>
        <v>-200</v>
      </c>
      <c r="R524" s="44">
        <f t="shared" si="24"/>
        <v>1</v>
      </c>
      <c r="S524" s="44" t="str">
        <f>IF(AND(R523=2,R524=1),"",IF(R524=2,(O524+O525)/2,IF(Table13232[[#This Row],[Dual Listing]]=1,Table13232[[#This Row],[Nat and Combo Bet]],11)))</f>
        <v/>
      </c>
      <c r="T524" s="44" t="str">
        <f t="shared" si="25"/>
        <v/>
      </c>
      <c r="U524" s="44" t="str">
        <f t="shared" si="26"/>
        <v/>
      </c>
      <c r="V524" s="44" t="str">
        <f>IF(Table13232[[#This Row],[Date]]&lt;$V$4,"","Live")</f>
        <v>Live</v>
      </c>
      <c r="W524" s="44" t="str">
        <f>TEXT(Table13232[[#This Row],[Date]],"DDD")</f>
        <v>Fri</v>
      </c>
      <c r="X524" s="44" t="str">
        <f>PROPER(TRIM(Table13232[[#This Row],[Horse]]))</f>
        <v>Oh Too Good</v>
      </c>
      <c r="Y524" s="168">
        <f>Table13232[[#This Row],[Time]]</f>
        <v>0.90625</v>
      </c>
      <c r="Z524" s="168" t="str">
        <f>LEFT(Table13232[[#This Row],[Track]],3)</f>
        <v>Moo</v>
      </c>
      <c r="AA524" s="168" t="str">
        <f>Table13232[[#This Row],[Algo]]&amp;" "&amp;Table13232[[#This Row],[Nat and Combo Bet]]</f>
        <v>Nat 200</v>
      </c>
      <c r="AB524" s="171">
        <f>Table13232[[#This Row],[AM Odds]]</f>
        <v>0</v>
      </c>
      <c r="AC524" s="165">
        <f>Table13232[[#This Row],[Race]]</f>
        <v>8</v>
      </c>
      <c r="AD524" s="165">
        <f>Table13232[[#This Row],[TAB]]</f>
        <v>7</v>
      </c>
      <c r="AE524" s="166" t="str">
        <f>Table13232[[#This Row],[Horse]]</f>
        <v>Oh Too Good</v>
      </c>
      <c r="AF524" s="169">
        <f>IF(Table13232[[#This Row],[Dual Listing]]&lt;&gt;1,"",Table13232[[#This Row],[Nat and Combo Bet]])</f>
        <v>200</v>
      </c>
    </row>
    <row r="525" spans="1:32" x14ac:dyDescent="0.25">
      <c r="A525" s="42">
        <v>45927</v>
      </c>
      <c r="B525" s="43">
        <v>0.49652777777777779</v>
      </c>
      <c r="C525" s="43" t="s">
        <v>11</v>
      </c>
      <c r="D525" s="46"/>
      <c r="E525" s="44">
        <v>1</v>
      </c>
      <c r="F525" s="44">
        <v>1</v>
      </c>
      <c r="G525" s="45" t="s">
        <v>289</v>
      </c>
      <c r="H525" s="45" t="s">
        <v>23</v>
      </c>
      <c r="I525" s="46"/>
      <c r="J525" s="206" t="s">
        <v>665</v>
      </c>
      <c r="K525" s="44" t="str">
        <f>VLOOKUP(Table13232[[#This Row],[Track]],$C$915:$E$968,2,FALSE)</f>
        <v>NSW</v>
      </c>
      <c r="L525" s="48">
        <v>100</v>
      </c>
      <c r="M525" s="44" t="str">
        <f>IF(Table13232[[#This Row],[Fin]]&lt;&gt;"1st","",Table13232[[#This Row],[Div]]*Table13232[[#This Row],[Lev Bet]])</f>
        <v/>
      </c>
      <c r="N525" s="44">
        <f>IF(Table13232[[#This Row],[Lev Ret]]="",Table13232[[#This Row],[Lev Bet]]*-1,M525-L525)</f>
        <v>-100</v>
      </c>
      <c r="O525" s="205">
        <v>150</v>
      </c>
      <c r="P525" s="205" t="str">
        <f>IF(Table13232[[#This Row],[Fin]]&lt;&gt;"1st","",Table13232[[#This Row],[Div]]*Table13232[[#This Row],[Nat and Combo Bet]])</f>
        <v/>
      </c>
      <c r="Q525" s="205">
        <f>IF(Table13232[[#This Row],[Lev Ret]]="",Table13232[[#This Row],[Nat and Combo Bet]]*-1,P525-O525)</f>
        <v>-150</v>
      </c>
      <c r="R525" s="44">
        <f t="shared" si="24"/>
        <v>1</v>
      </c>
      <c r="S525" s="44">
        <f>IF(AND(R524=2,R525=1),"",IF(R525=2,(O525+O526)/2,IF(Table13232[[#This Row],[Dual Listing]]=1,Table13232[[#This Row],[Nat and Combo Bet]],11)))</f>
        <v>150</v>
      </c>
      <c r="T525" s="44" t="str">
        <f t="shared" si="25"/>
        <v/>
      </c>
      <c r="U525" s="44">
        <f t="shared" si="26"/>
        <v>-150</v>
      </c>
      <c r="V525" s="44" t="str">
        <f>IF(Table13232[[#This Row],[Date]]&lt;$V$4,"","Live")</f>
        <v>Live</v>
      </c>
      <c r="W525" s="44" t="str">
        <f>TEXT(Table13232[[#This Row],[Date]],"DDD")</f>
        <v>Sat</v>
      </c>
      <c r="X525" s="44" t="str">
        <f>PROPER(TRIM(Table13232[[#This Row],[Horse]]))</f>
        <v>Alabama State</v>
      </c>
      <c r="Y525" s="168">
        <f>Table13232[[#This Row],[Time]]</f>
        <v>0.49652777777777779</v>
      </c>
      <c r="Z525" s="168" t="str">
        <f>LEFT(Table13232[[#This Row],[Track]],3)</f>
        <v>Ros</v>
      </c>
      <c r="AA525" s="168" t="str">
        <f>Table13232[[#This Row],[Algo]]&amp;" "&amp;Table13232[[#This Row],[Nat and Combo Bet]]</f>
        <v>E-C  150</v>
      </c>
      <c r="AB525" s="171">
        <f>Table13232[[#This Row],[AM Odds]]</f>
        <v>0</v>
      </c>
      <c r="AC525" s="165">
        <f>Table13232[[#This Row],[Race]]</f>
        <v>1</v>
      </c>
      <c r="AD525" s="165">
        <f>Table13232[[#This Row],[TAB]]</f>
        <v>1</v>
      </c>
      <c r="AE525" s="166" t="str">
        <f>Table13232[[#This Row],[Horse]]</f>
        <v>Alabama State</v>
      </c>
      <c r="AF525" s="169">
        <f>IF(Table13232[[#This Row],[Dual Listing]]&lt;&gt;1,"",Table13232[[#This Row],[Nat and Combo Bet]])</f>
        <v>150</v>
      </c>
    </row>
    <row r="526" spans="1:32" x14ac:dyDescent="0.25">
      <c r="A526" s="106">
        <v>45927</v>
      </c>
      <c r="B526" s="43">
        <v>0.53125</v>
      </c>
      <c r="C526" s="107" t="s">
        <v>15</v>
      </c>
      <c r="D526" s="46"/>
      <c r="E526" s="108">
        <v>2</v>
      </c>
      <c r="F526" s="108">
        <v>8</v>
      </c>
      <c r="G526" s="109" t="s">
        <v>254</v>
      </c>
      <c r="H526" s="109" t="s">
        <v>22</v>
      </c>
      <c r="I526" s="110"/>
      <c r="J526" s="206" t="s">
        <v>665</v>
      </c>
      <c r="K526" s="44" t="str">
        <f>VLOOKUP(Table13232[[#This Row],[Track]],$C$915:$E$968,2,FALSE)</f>
        <v>Vic</v>
      </c>
      <c r="L526" s="52">
        <v>100</v>
      </c>
      <c r="M526" s="51" t="str">
        <f>IF(Table13232[[#This Row],[Fin]]&lt;&gt;"1st","",Table13232[[#This Row],[Div]]*Table13232[[#This Row],[Lev Bet]])</f>
        <v/>
      </c>
      <c r="N526" s="51">
        <f>IF(Table13232[[#This Row],[Lev Ret]]="",Table13232[[#This Row],[Lev Bet]]*-1,M526-L526)</f>
        <v>-100</v>
      </c>
      <c r="O526" s="205">
        <v>150</v>
      </c>
      <c r="P526" s="205" t="str">
        <f>IF(Table13232[[#This Row],[Fin]]&lt;&gt;"1st","",Table13232[[#This Row],[Div]]*Table13232[[#This Row],[Nat and Combo Bet]])</f>
        <v/>
      </c>
      <c r="Q526" s="205">
        <f>IF(Table13232[[#This Row],[Lev Ret]]="",Table13232[[#This Row],[Nat and Combo Bet]]*-1,P526-O526)</f>
        <v>-150</v>
      </c>
      <c r="R526" s="44">
        <f t="shared" si="24"/>
        <v>2</v>
      </c>
      <c r="S526" s="44">
        <f>IF(AND(R525=2,R526=1),"",IF(R526=2,(O526+O527)/2,IF(Table13232[[#This Row],[Dual Listing]]=1,Table13232[[#This Row],[Nat and Combo Bet]],11)))</f>
        <v>150</v>
      </c>
      <c r="T526" s="44" t="str">
        <f t="shared" si="25"/>
        <v/>
      </c>
      <c r="U526" s="44">
        <f t="shared" si="26"/>
        <v>-150</v>
      </c>
      <c r="V526" s="44" t="str">
        <f>IF(Table13232[[#This Row],[Date]]&lt;$V$4,"","Live")</f>
        <v>Live</v>
      </c>
      <c r="W526" s="44" t="str">
        <f>TEXT(Table13232[[#This Row],[Date]],"DDD")</f>
        <v>Sat</v>
      </c>
      <c r="X526" s="44" t="str">
        <f>PROPER(TRIM(Table13232[[#This Row],[Horse]]))</f>
        <v>Makdane</v>
      </c>
      <c r="Y526" s="167">
        <f>Table13232[[#This Row],[Time]]</f>
        <v>0.53125</v>
      </c>
      <c r="Z526" s="164" t="str">
        <f>LEFT(Table13232[[#This Row],[Track]],3)</f>
        <v>San</v>
      </c>
      <c r="AA526" s="164" t="str">
        <f>Table13232[[#This Row],[Algo]]&amp;" "&amp;Table13232[[#This Row],[Nat and Combo Bet]]</f>
        <v>E-C  150</v>
      </c>
      <c r="AB526" s="170">
        <f>Table13232[[#This Row],[AM Odds]]</f>
        <v>0</v>
      </c>
      <c r="AC526" s="165">
        <f>Table13232[[#This Row],[Race]]</f>
        <v>2</v>
      </c>
      <c r="AD526" s="165">
        <f>Table13232[[#This Row],[TAB]]</f>
        <v>8</v>
      </c>
      <c r="AE526" s="166" t="str">
        <f>Table13232[[#This Row],[Horse]]</f>
        <v>Makdane</v>
      </c>
      <c r="AF526" s="169" t="str">
        <f>IF(Table13232[[#This Row],[Dual Listing]]&lt;&gt;1,"",Table13232[[#This Row],[Nat and Combo Bet]])</f>
        <v/>
      </c>
    </row>
    <row r="527" spans="1:32" x14ac:dyDescent="0.25">
      <c r="A527" s="106">
        <v>45927</v>
      </c>
      <c r="B527" s="43">
        <v>0.53125</v>
      </c>
      <c r="C527" s="107" t="s">
        <v>15</v>
      </c>
      <c r="D527" s="46"/>
      <c r="E527" s="108">
        <v>2</v>
      </c>
      <c r="F527" s="108">
        <v>8</v>
      </c>
      <c r="G527" s="109" t="s">
        <v>254</v>
      </c>
      <c r="H527" s="109" t="s">
        <v>22</v>
      </c>
      <c r="I527" s="110"/>
      <c r="J527" s="206" t="s">
        <v>664</v>
      </c>
      <c r="K527" s="44" t="str">
        <f>VLOOKUP(Table13232[[#This Row],[Track]],$C$915:$E$968,2,FALSE)</f>
        <v>Vic</v>
      </c>
      <c r="L527" s="52">
        <v>100</v>
      </c>
      <c r="M527" s="51" t="str">
        <f>IF(Table13232[[#This Row],[Fin]]&lt;&gt;"1st","",Table13232[[#This Row],[Div]]*Table13232[[#This Row],[Lev Bet]])</f>
        <v/>
      </c>
      <c r="N527" s="51">
        <f>IF(Table13232[[#This Row],[Lev Ret]]="",Table13232[[#This Row],[Lev Bet]]*-1,M527-L527)</f>
        <v>-100</v>
      </c>
      <c r="O527" s="205">
        <v>150</v>
      </c>
      <c r="P527" s="205" t="str">
        <f>IF(Table13232[[#This Row],[Fin]]&lt;&gt;"1st","",Table13232[[#This Row],[Div]]*Table13232[[#This Row],[Nat and Combo Bet]])</f>
        <v/>
      </c>
      <c r="Q527" s="205">
        <f>IF(Table13232[[#This Row],[Lev Ret]]="",Table13232[[#This Row],[Nat and Combo Bet]]*-1,P527-O527)</f>
        <v>-150</v>
      </c>
      <c r="R527" s="44">
        <f t="shared" si="24"/>
        <v>1</v>
      </c>
      <c r="S527" s="44" t="str">
        <f>IF(AND(R526=2,R527=1),"",IF(R527=2,(O527+O528)/2,IF(Table13232[[#This Row],[Dual Listing]]=1,Table13232[[#This Row],[Nat and Combo Bet]],11)))</f>
        <v/>
      </c>
      <c r="T527" s="44" t="str">
        <f t="shared" si="25"/>
        <v/>
      </c>
      <c r="U527" s="44" t="str">
        <f t="shared" si="26"/>
        <v/>
      </c>
      <c r="V527" s="44" t="str">
        <f>IF(Table13232[[#This Row],[Date]]&lt;$V$4,"","Live")</f>
        <v>Live</v>
      </c>
      <c r="W527" s="44" t="str">
        <f>TEXT(Table13232[[#This Row],[Date]],"DDD")</f>
        <v>Sat</v>
      </c>
      <c r="X527" s="44" t="str">
        <f>PROPER(TRIM(Table13232[[#This Row],[Horse]]))</f>
        <v>Makdane</v>
      </c>
      <c r="Y527" s="168">
        <f>Table13232[[#This Row],[Time]]</f>
        <v>0.53125</v>
      </c>
      <c r="Z527" s="168" t="str">
        <f>LEFT(Table13232[[#This Row],[Track]],3)</f>
        <v>San</v>
      </c>
      <c r="AA527" s="168" t="str">
        <f>Table13232[[#This Row],[Algo]]&amp;" "&amp;Table13232[[#This Row],[Nat and Combo Bet]]</f>
        <v>Nat 150</v>
      </c>
      <c r="AB527" s="171">
        <f>Table13232[[#This Row],[AM Odds]]</f>
        <v>0</v>
      </c>
      <c r="AC527" s="165">
        <f>Table13232[[#This Row],[Race]]</f>
        <v>2</v>
      </c>
      <c r="AD527" s="165">
        <f>Table13232[[#This Row],[TAB]]</f>
        <v>8</v>
      </c>
      <c r="AE527" s="166" t="str">
        <f>Table13232[[#This Row],[Horse]]</f>
        <v>Makdane</v>
      </c>
      <c r="AF527" s="169">
        <f>IF(Table13232[[#This Row],[Dual Listing]]&lt;&gt;1,"",Table13232[[#This Row],[Nat and Combo Bet]])</f>
        <v>150</v>
      </c>
    </row>
    <row r="528" spans="1:32" x14ac:dyDescent="0.25">
      <c r="A528" s="42">
        <v>45927</v>
      </c>
      <c r="B528" s="43">
        <v>0.54513888888888884</v>
      </c>
      <c r="C528" s="43" t="s">
        <v>11</v>
      </c>
      <c r="D528" s="46"/>
      <c r="E528" s="44">
        <v>3</v>
      </c>
      <c r="F528" s="44">
        <v>7</v>
      </c>
      <c r="G528" s="45" t="s">
        <v>255</v>
      </c>
      <c r="H528" s="45" t="s">
        <v>23</v>
      </c>
      <c r="I528" s="46"/>
      <c r="J528" s="206" t="s">
        <v>664</v>
      </c>
      <c r="K528" s="44" t="str">
        <f>VLOOKUP(Table13232[[#This Row],[Track]],$C$915:$E$968,2,FALSE)</f>
        <v>NSW</v>
      </c>
      <c r="L528" s="48">
        <v>100</v>
      </c>
      <c r="M528" s="44" t="str">
        <f>IF(Table13232[[#This Row],[Fin]]&lt;&gt;"1st","",Table13232[[#This Row],[Div]]*Table13232[[#This Row],[Lev Bet]])</f>
        <v/>
      </c>
      <c r="N528" s="44">
        <f>IF(Table13232[[#This Row],[Lev Ret]]="",Table13232[[#This Row],[Lev Bet]]*-1,M528-L528)</f>
        <v>-100</v>
      </c>
      <c r="O528" s="205">
        <v>150</v>
      </c>
      <c r="P528" s="205" t="str">
        <f>IF(Table13232[[#This Row],[Fin]]&lt;&gt;"1st","",Table13232[[#This Row],[Div]]*Table13232[[#This Row],[Nat and Combo Bet]])</f>
        <v/>
      </c>
      <c r="Q528" s="205">
        <f>IF(Table13232[[#This Row],[Lev Ret]]="",Table13232[[#This Row],[Nat and Combo Bet]]*-1,P528-O528)</f>
        <v>-150</v>
      </c>
      <c r="R528" s="44">
        <f t="shared" si="24"/>
        <v>1</v>
      </c>
      <c r="S528" s="44">
        <f>IF(AND(R527=2,R528=1),"",IF(R528=2,(O528+O529)/2,IF(Table13232[[#This Row],[Dual Listing]]=1,Table13232[[#This Row],[Nat and Combo Bet]],11)))</f>
        <v>150</v>
      </c>
      <c r="T528" s="44" t="str">
        <f t="shared" si="25"/>
        <v/>
      </c>
      <c r="U528" s="44">
        <f t="shared" si="26"/>
        <v>-150</v>
      </c>
      <c r="V528" s="44" t="str">
        <f>IF(Table13232[[#This Row],[Date]]&lt;$V$4,"","Live")</f>
        <v>Live</v>
      </c>
      <c r="W528" s="44" t="str">
        <f>TEXT(Table13232[[#This Row],[Date]],"DDD")</f>
        <v>Sat</v>
      </c>
      <c r="X528" s="44" t="str">
        <f>PROPER(TRIM(Table13232[[#This Row],[Horse]]))</f>
        <v>Juja Kibo</v>
      </c>
      <c r="Y528" s="168">
        <f>Table13232[[#This Row],[Time]]</f>
        <v>0.54513888888888884</v>
      </c>
      <c r="Z528" s="168" t="str">
        <f>LEFT(Table13232[[#This Row],[Track]],3)</f>
        <v>Ros</v>
      </c>
      <c r="AA528" s="168" t="str">
        <f>Table13232[[#This Row],[Algo]]&amp;" "&amp;Table13232[[#This Row],[Nat and Combo Bet]]</f>
        <v>Nat 150</v>
      </c>
      <c r="AB528" s="171">
        <f>Table13232[[#This Row],[AM Odds]]</f>
        <v>0</v>
      </c>
      <c r="AC528" s="165">
        <f>Table13232[[#This Row],[Race]]</f>
        <v>3</v>
      </c>
      <c r="AD528" s="165">
        <f>Table13232[[#This Row],[TAB]]</f>
        <v>7</v>
      </c>
      <c r="AE528" s="166" t="str">
        <f>Table13232[[#This Row],[Horse]]</f>
        <v>Juja Kibo</v>
      </c>
      <c r="AF528" s="169">
        <f>IF(Table13232[[#This Row],[Dual Listing]]&lt;&gt;1,"",Table13232[[#This Row],[Nat and Combo Bet]])</f>
        <v>150</v>
      </c>
    </row>
    <row r="529" spans="1:32" x14ac:dyDescent="0.25">
      <c r="A529" s="42">
        <v>45927</v>
      </c>
      <c r="B529" s="43">
        <v>0.54513888888888884</v>
      </c>
      <c r="C529" s="43" t="s">
        <v>11</v>
      </c>
      <c r="D529" s="46"/>
      <c r="E529" s="44">
        <v>3</v>
      </c>
      <c r="F529" s="44">
        <v>8</v>
      </c>
      <c r="G529" s="45" t="s">
        <v>232</v>
      </c>
      <c r="H529" s="45" t="s">
        <v>21</v>
      </c>
      <c r="I529" s="46">
        <v>6</v>
      </c>
      <c r="J529" s="206" t="s">
        <v>665</v>
      </c>
      <c r="K529" s="44" t="str">
        <f>VLOOKUP(Table13232[[#This Row],[Track]],$C$915:$E$968,2,FALSE)</f>
        <v>NSW</v>
      </c>
      <c r="L529" s="48">
        <v>100</v>
      </c>
      <c r="M529" s="44">
        <f>IF(Table13232[[#This Row],[Fin]]&lt;&gt;"1st","",Table13232[[#This Row],[Div]]*Table13232[[#This Row],[Lev Bet]])</f>
        <v>600</v>
      </c>
      <c r="N529" s="44">
        <f>IF(Table13232[[#This Row],[Lev Ret]]="",Table13232[[#This Row],[Lev Bet]]*-1,M529-L529)</f>
        <v>500</v>
      </c>
      <c r="O529" s="205">
        <v>150</v>
      </c>
      <c r="P529" s="205">
        <f>IF(Table13232[[#This Row],[Fin]]&lt;&gt;"1st","",Table13232[[#This Row],[Div]]*Table13232[[#This Row],[Nat and Combo Bet]])</f>
        <v>900</v>
      </c>
      <c r="Q529" s="205">
        <f>IF(Table13232[[#This Row],[Lev Ret]]="",Table13232[[#This Row],[Nat and Combo Bet]]*-1,P529-O529)</f>
        <v>750</v>
      </c>
      <c r="R529" s="44">
        <f t="shared" si="24"/>
        <v>1</v>
      </c>
      <c r="S529" s="44">
        <f>IF(AND(R528=2,R529=1),"",IF(R529=2,(O529+O530)/2,IF(Table13232[[#This Row],[Dual Listing]]=1,Table13232[[#This Row],[Nat and Combo Bet]],11)))</f>
        <v>150</v>
      </c>
      <c r="T529" s="44">
        <f t="shared" si="25"/>
        <v>900</v>
      </c>
      <c r="U529" s="44">
        <f t="shared" si="26"/>
        <v>750</v>
      </c>
      <c r="V529" s="44" t="str">
        <f>IF(Table13232[[#This Row],[Date]]&lt;$V$4,"","Live")</f>
        <v>Live</v>
      </c>
      <c r="W529" s="44" t="str">
        <f>TEXT(Table13232[[#This Row],[Date]],"DDD")</f>
        <v>Sat</v>
      </c>
      <c r="X529" s="44" t="str">
        <f>PROPER(TRIM(Table13232[[#This Row],[Horse]]))</f>
        <v>Piggyback</v>
      </c>
      <c r="Y529" s="168">
        <f>Table13232[[#This Row],[Time]]</f>
        <v>0.54513888888888884</v>
      </c>
      <c r="Z529" s="168" t="str">
        <f>LEFT(Table13232[[#This Row],[Track]],3)</f>
        <v>Ros</v>
      </c>
      <c r="AA529" s="168" t="str">
        <f>Table13232[[#This Row],[Algo]]&amp;" "&amp;Table13232[[#This Row],[Nat and Combo Bet]]</f>
        <v>E-C  150</v>
      </c>
      <c r="AB529" s="171">
        <f>Table13232[[#This Row],[AM Odds]]</f>
        <v>0</v>
      </c>
      <c r="AC529" s="165">
        <f>Table13232[[#This Row],[Race]]</f>
        <v>3</v>
      </c>
      <c r="AD529" s="165">
        <f>Table13232[[#This Row],[TAB]]</f>
        <v>8</v>
      </c>
      <c r="AE529" s="166" t="str">
        <f>Table13232[[#This Row],[Horse]]</f>
        <v>Piggyback</v>
      </c>
      <c r="AF529" s="169">
        <f>IF(Table13232[[#This Row],[Dual Listing]]&lt;&gt;1,"",Table13232[[#This Row],[Nat and Combo Bet]])</f>
        <v>150</v>
      </c>
    </row>
    <row r="530" spans="1:32" x14ac:dyDescent="0.25">
      <c r="A530" s="106">
        <v>45927</v>
      </c>
      <c r="B530" s="43">
        <v>0.57986111111111116</v>
      </c>
      <c r="C530" s="107" t="s">
        <v>15</v>
      </c>
      <c r="D530" s="46"/>
      <c r="E530" s="108">
        <v>4</v>
      </c>
      <c r="F530" s="108">
        <v>1</v>
      </c>
      <c r="G530" s="109" t="s">
        <v>164</v>
      </c>
      <c r="H530" s="109" t="s">
        <v>21</v>
      </c>
      <c r="I530" s="110">
        <v>2.0499999999999998</v>
      </c>
      <c r="J530" s="206" t="s">
        <v>664</v>
      </c>
      <c r="K530" s="44" t="str">
        <f>VLOOKUP(Table13232[[#This Row],[Track]],$C$915:$E$968,2,FALSE)</f>
        <v>Vic</v>
      </c>
      <c r="L530" s="52">
        <v>100</v>
      </c>
      <c r="M530" s="51">
        <f>IF(Table13232[[#This Row],[Fin]]&lt;&gt;"1st","",Table13232[[#This Row],[Div]]*Table13232[[#This Row],[Lev Bet]])</f>
        <v>204.99999999999997</v>
      </c>
      <c r="N530" s="51">
        <f>IF(Table13232[[#This Row],[Lev Ret]]="",Table13232[[#This Row],[Lev Bet]]*-1,M530-L530)</f>
        <v>104.99999999999997</v>
      </c>
      <c r="O530" s="205">
        <v>100</v>
      </c>
      <c r="P530" s="205">
        <f>IF(Table13232[[#This Row],[Fin]]&lt;&gt;"1st","",Table13232[[#This Row],[Div]]*Table13232[[#This Row],[Nat and Combo Bet]])</f>
        <v>204.99999999999997</v>
      </c>
      <c r="Q530" s="205">
        <f>IF(Table13232[[#This Row],[Lev Ret]]="",Table13232[[#This Row],[Nat and Combo Bet]]*-1,P530-O530)</f>
        <v>104.99999999999997</v>
      </c>
      <c r="R530" s="44">
        <f t="shared" si="24"/>
        <v>2</v>
      </c>
      <c r="S530" s="44">
        <f>IF(AND(R529=2,R530=1),"",IF(R530=2,(O530+O531)/2,IF(Table13232[[#This Row],[Dual Listing]]=1,Table13232[[#This Row],[Nat and Combo Bet]],11)))</f>
        <v>150</v>
      </c>
      <c r="T530" s="44">
        <f t="shared" si="25"/>
        <v>307.5</v>
      </c>
      <c r="U530" s="44">
        <f t="shared" si="26"/>
        <v>157.5</v>
      </c>
      <c r="V530" s="44" t="str">
        <f>IF(Table13232[[#This Row],[Date]]&lt;$V$4,"","Live")</f>
        <v>Live</v>
      </c>
      <c r="W530" s="44" t="str">
        <f>TEXT(Table13232[[#This Row],[Date]],"DDD")</f>
        <v>Sat</v>
      </c>
      <c r="X530" s="44" t="str">
        <f>PROPER(TRIM(Table13232[[#This Row],[Horse]]))</f>
        <v>King Zephyr</v>
      </c>
      <c r="Y530" s="167">
        <f>Table13232[[#This Row],[Time]]</f>
        <v>0.57986111111111116</v>
      </c>
      <c r="Z530" s="164" t="str">
        <f>LEFT(Table13232[[#This Row],[Track]],3)</f>
        <v>San</v>
      </c>
      <c r="AA530" s="164" t="str">
        <f>Table13232[[#This Row],[Algo]]&amp;" "&amp;Table13232[[#This Row],[Nat and Combo Bet]]</f>
        <v>Nat 100</v>
      </c>
      <c r="AB530" s="170">
        <f>Table13232[[#This Row],[AM Odds]]</f>
        <v>0</v>
      </c>
      <c r="AC530" s="165">
        <f>Table13232[[#This Row],[Race]]</f>
        <v>4</v>
      </c>
      <c r="AD530" s="165">
        <f>Table13232[[#This Row],[TAB]]</f>
        <v>1</v>
      </c>
      <c r="AE530" s="166" t="str">
        <f>Table13232[[#This Row],[Horse]]</f>
        <v>King Zephyr</v>
      </c>
      <c r="AF530" s="169" t="str">
        <f>IF(Table13232[[#This Row],[Dual Listing]]&lt;&gt;1,"",Table13232[[#This Row],[Nat and Combo Bet]])</f>
        <v/>
      </c>
    </row>
    <row r="531" spans="1:32" x14ac:dyDescent="0.25">
      <c r="A531" s="106">
        <v>45927</v>
      </c>
      <c r="B531" s="43">
        <v>0.57986111111111116</v>
      </c>
      <c r="C531" s="107" t="s">
        <v>15</v>
      </c>
      <c r="D531" s="46"/>
      <c r="E531" s="108">
        <v>4</v>
      </c>
      <c r="F531" s="108">
        <v>1</v>
      </c>
      <c r="G531" s="109" t="s">
        <v>164</v>
      </c>
      <c r="H531" s="109" t="s">
        <v>21</v>
      </c>
      <c r="I531" s="110">
        <v>2.0499999999999998</v>
      </c>
      <c r="J531" s="206" t="s">
        <v>665</v>
      </c>
      <c r="K531" s="44" t="str">
        <f>VLOOKUP(Table13232[[#This Row],[Track]],$C$915:$E$968,2,FALSE)</f>
        <v>Vic</v>
      </c>
      <c r="L531" s="52">
        <v>100</v>
      </c>
      <c r="M531" s="51">
        <f>IF(Table13232[[#This Row],[Fin]]&lt;&gt;"1st","",Table13232[[#This Row],[Div]]*Table13232[[#This Row],[Lev Bet]])</f>
        <v>204.99999999999997</v>
      </c>
      <c r="N531" s="51">
        <f>IF(Table13232[[#This Row],[Lev Ret]]="",Table13232[[#This Row],[Lev Bet]]*-1,M531-L531)</f>
        <v>104.99999999999997</v>
      </c>
      <c r="O531" s="205">
        <v>200</v>
      </c>
      <c r="P531" s="205">
        <f>IF(Table13232[[#This Row],[Fin]]&lt;&gt;"1st","",Table13232[[#This Row],[Div]]*Table13232[[#This Row],[Nat and Combo Bet]])</f>
        <v>409.99999999999994</v>
      </c>
      <c r="Q531" s="205">
        <f>IF(Table13232[[#This Row],[Lev Ret]]="",Table13232[[#This Row],[Nat and Combo Bet]]*-1,P531-O531)</f>
        <v>209.99999999999994</v>
      </c>
      <c r="R531" s="44">
        <f t="shared" si="24"/>
        <v>1</v>
      </c>
      <c r="S531" s="44" t="str">
        <f>IF(AND(R530=2,R531=1),"",IF(R531=2,(O531+O532)/2,IF(Table13232[[#This Row],[Dual Listing]]=1,Table13232[[#This Row],[Nat and Combo Bet]],11)))</f>
        <v/>
      </c>
      <c r="T531" s="44" t="str">
        <f t="shared" si="25"/>
        <v/>
      </c>
      <c r="U531" s="44" t="str">
        <f t="shared" si="26"/>
        <v/>
      </c>
      <c r="V531" s="44" t="str">
        <f>IF(Table13232[[#This Row],[Date]]&lt;$V$4,"","Live")</f>
        <v>Live</v>
      </c>
      <c r="W531" s="44" t="str">
        <f>TEXT(Table13232[[#This Row],[Date]],"DDD")</f>
        <v>Sat</v>
      </c>
      <c r="X531" s="44" t="str">
        <f>PROPER(TRIM(Table13232[[#This Row],[Horse]]))</f>
        <v>King Zephyr</v>
      </c>
      <c r="Y531" s="168">
        <f>Table13232[[#This Row],[Time]]</f>
        <v>0.57986111111111116</v>
      </c>
      <c r="Z531" s="168" t="str">
        <f>LEFT(Table13232[[#This Row],[Track]],3)</f>
        <v>San</v>
      </c>
      <c r="AA531" s="168" t="str">
        <f>Table13232[[#This Row],[Algo]]&amp;" "&amp;Table13232[[#This Row],[Nat and Combo Bet]]</f>
        <v>E-C  200</v>
      </c>
      <c r="AB531" s="171">
        <f>Table13232[[#This Row],[AM Odds]]</f>
        <v>0</v>
      </c>
      <c r="AC531" s="165">
        <f>Table13232[[#This Row],[Race]]</f>
        <v>4</v>
      </c>
      <c r="AD531" s="165">
        <f>Table13232[[#This Row],[TAB]]</f>
        <v>1</v>
      </c>
      <c r="AE531" s="166" t="str">
        <f>Table13232[[#This Row],[Horse]]</f>
        <v>King Zephyr</v>
      </c>
      <c r="AF531" s="169">
        <f>IF(Table13232[[#This Row],[Dual Listing]]&lt;&gt;1,"",Table13232[[#This Row],[Nat and Combo Bet]])</f>
        <v>200</v>
      </c>
    </row>
    <row r="532" spans="1:32" x14ac:dyDescent="0.25">
      <c r="A532" s="42">
        <v>45927</v>
      </c>
      <c r="B532" s="43">
        <v>0.59375</v>
      </c>
      <c r="C532" s="43" t="s">
        <v>11</v>
      </c>
      <c r="D532" s="46"/>
      <c r="E532" s="44">
        <v>5</v>
      </c>
      <c r="F532" s="44">
        <v>3</v>
      </c>
      <c r="G532" s="45" t="s">
        <v>290</v>
      </c>
      <c r="H532" s="45"/>
      <c r="I532" s="46"/>
      <c r="J532" s="206" t="s">
        <v>665</v>
      </c>
      <c r="K532" s="44" t="str">
        <f>VLOOKUP(Table13232[[#This Row],[Track]],$C$915:$E$968,2,FALSE)</f>
        <v>NSW</v>
      </c>
      <c r="L532" s="48">
        <v>100</v>
      </c>
      <c r="M532" s="44" t="str">
        <f>IF(Table13232[[#This Row],[Fin]]&lt;&gt;"1st","",Table13232[[#This Row],[Div]]*Table13232[[#This Row],[Lev Bet]])</f>
        <v/>
      </c>
      <c r="N532" s="44">
        <f>IF(Table13232[[#This Row],[Lev Ret]]="",Table13232[[#This Row],[Lev Bet]]*-1,M532-L532)</f>
        <v>-100</v>
      </c>
      <c r="O532" s="205">
        <v>150</v>
      </c>
      <c r="P532" s="205" t="str">
        <f>IF(Table13232[[#This Row],[Fin]]&lt;&gt;"1st","",Table13232[[#This Row],[Div]]*Table13232[[#This Row],[Nat and Combo Bet]])</f>
        <v/>
      </c>
      <c r="Q532" s="205">
        <f>IF(Table13232[[#This Row],[Lev Ret]]="",Table13232[[#This Row],[Nat and Combo Bet]]*-1,P532-O532)</f>
        <v>-150</v>
      </c>
      <c r="R532" s="44">
        <f t="shared" si="24"/>
        <v>1</v>
      </c>
      <c r="S532" s="44">
        <f>IF(AND(R531=2,R532=1),"",IF(R532=2,(O532+O533)/2,IF(Table13232[[#This Row],[Dual Listing]]=1,Table13232[[#This Row],[Nat and Combo Bet]],11)))</f>
        <v>150</v>
      </c>
      <c r="T532" s="44" t="str">
        <f t="shared" si="25"/>
        <v/>
      </c>
      <c r="U532" s="44">
        <f t="shared" si="26"/>
        <v>-150</v>
      </c>
      <c r="V532" s="44" t="str">
        <f>IF(Table13232[[#This Row],[Date]]&lt;$V$4,"","Live")</f>
        <v>Live</v>
      </c>
      <c r="W532" s="44" t="str">
        <f>TEXT(Table13232[[#This Row],[Date]],"DDD")</f>
        <v>Sat</v>
      </c>
      <c r="X532" s="44" t="str">
        <f>PROPER(TRIM(Table13232[[#This Row],[Horse]]))</f>
        <v>Lord Of Biscay</v>
      </c>
      <c r="Y532" s="168">
        <f>Table13232[[#This Row],[Time]]</f>
        <v>0.59375</v>
      </c>
      <c r="Z532" s="168" t="str">
        <f>LEFT(Table13232[[#This Row],[Track]],3)</f>
        <v>Ros</v>
      </c>
      <c r="AA532" s="168" t="str">
        <f>Table13232[[#This Row],[Algo]]&amp;" "&amp;Table13232[[#This Row],[Nat and Combo Bet]]</f>
        <v>E-C  150</v>
      </c>
      <c r="AB532" s="171">
        <f>Table13232[[#This Row],[AM Odds]]</f>
        <v>0</v>
      </c>
      <c r="AC532" s="165">
        <f>Table13232[[#This Row],[Race]]</f>
        <v>5</v>
      </c>
      <c r="AD532" s="165">
        <f>Table13232[[#This Row],[TAB]]</f>
        <v>3</v>
      </c>
      <c r="AE532" s="166" t="str">
        <f>Table13232[[#This Row],[Horse]]</f>
        <v>Lord Of Biscay</v>
      </c>
      <c r="AF532" s="169">
        <f>IF(Table13232[[#This Row],[Dual Listing]]&lt;&gt;1,"",Table13232[[#This Row],[Nat and Combo Bet]])</f>
        <v>150</v>
      </c>
    </row>
    <row r="533" spans="1:32" x14ac:dyDescent="0.25">
      <c r="A533" s="42">
        <v>45927</v>
      </c>
      <c r="B533" s="43">
        <v>0.65625</v>
      </c>
      <c r="C533" s="43" t="s">
        <v>15</v>
      </c>
      <c r="D533" s="46"/>
      <c r="E533" s="44">
        <v>7</v>
      </c>
      <c r="F533" s="44">
        <v>1</v>
      </c>
      <c r="G533" s="45" t="s">
        <v>291</v>
      </c>
      <c r="H533" s="45" t="s">
        <v>21</v>
      </c>
      <c r="I533" s="46">
        <v>3.9</v>
      </c>
      <c r="J533" s="206" t="s">
        <v>665</v>
      </c>
      <c r="K533" s="44" t="str">
        <f>VLOOKUP(Table13232[[#This Row],[Track]],$C$915:$E$968,2,FALSE)</f>
        <v>Vic</v>
      </c>
      <c r="L533" s="48">
        <v>100</v>
      </c>
      <c r="M533" s="44">
        <f>IF(Table13232[[#This Row],[Fin]]&lt;&gt;"1st","",Table13232[[#This Row],[Div]]*Table13232[[#This Row],[Lev Bet]])</f>
        <v>390</v>
      </c>
      <c r="N533" s="44">
        <f>IF(Table13232[[#This Row],[Lev Ret]]="",Table13232[[#This Row],[Lev Bet]]*-1,M533-L533)</f>
        <v>290</v>
      </c>
      <c r="O533" s="205">
        <v>160</v>
      </c>
      <c r="P533" s="205">
        <f>IF(Table13232[[#This Row],[Fin]]&lt;&gt;"1st","",Table13232[[#This Row],[Div]]*Table13232[[#This Row],[Nat and Combo Bet]])</f>
        <v>624</v>
      </c>
      <c r="Q533" s="205">
        <f>IF(Table13232[[#This Row],[Lev Ret]]="",Table13232[[#This Row],[Nat and Combo Bet]]*-1,P533-O533)</f>
        <v>464</v>
      </c>
      <c r="R533" s="44">
        <f t="shared" si="24"/>
        <v>1</v>
      </c>
      <c r="S533" s="44">
        <f>IF(AND(R532=2,R533=1),"",IF(R533=2,(O533+O534)/2,IF(Table13232[[#This Row],[Dual Listing]]=1,Table13232[[#This Row],[Nat and Combo Bet]],11)))</f>
        <v>160</v>
      </c>
      <c r="T533" s="44">
        <f t="shared" si="25"/>
        <v>624</v>
      </c>
      <c r="U533" s="44">
        <f t="shared" si="26"/>
        <v>464</v>
      </c>
      <c r="V533" s="44" t="str">
        <f>IF(Table13232[[#This Row],[Date]]&lt;$V$4,"","Live")</f>
        <v>Live</v>
      </c>
      <c r="W533" s="44" t="str">
        <f>TEXT(Table13232[[#This Row],[Date]],"DDD")</f>
        <v>Sat</v>
      </c>
      <c r="X533" s="44" t="str">
        <f>PROPER(TRIM(Table13232[[#This Row],[Horse]]))</f>
        <v>Evaporate</v>
      </c>
      <c r="Y533" s="168">
        <f>Table13232[[#This Row],[Time]]</f>
        <v>0.65625</v>
      </c>
      <c r="Z533" s="168" t="str">
        <f>LEFT(Table13232[[#This Row],[Track]],3)</f>
        <v>San</v>
      </c>
      <c r="AA533" s="168" t="str">
        <f>Table13232[[#This Row],[Algo]]&amp;" "&amp;Table13232[[#This Row],[Nat and Combo Bet]]</f>
        <v>E-C  160</v>
      </c>
      <c r="AB533" s="171">
        <f>Table13232[[#This Row],[AM Odds]]</f>
        <v>0</v>
      </c>
      <c r="AC533" s="165">
        <f>Table13232[[#This Row],[Race]]</f>
        <v>7</v>
      </c>
      <c r="AD533" s="165">
        <f>Table13232[[#This Row],[TAB]]</f>
        <v>1</v>
      </c>
      <c r="AE533" s="166" t="str">
        <f>Table13232[[#This Row],[Horse]]</f>
        <v>Evaporate</v>
      </c>
      <c r="AF533" s="169">
        <f>IF(Table13232[[#This Row],[Dual Listing]]&lt;&gt;1,"",Table13232[[#This Row],[Nat and Combo Bet]])</f>
        <v>160</v>
      </c>
    </row>
    <row r="534" spans="1:32" x14ac:dyDescent="0.25">
      <c r="A534" s="106">
        <v>45927</v>
      </c>
      <c r="B534" s="43">
        <v>0.65625</v>
      </c>
      <c r="C534" s="107" t="s">
        <v>15</v>
      </c>
      <c r="D534" s="46"/>
      <c r="E534" s="108">
        <v>7</v>
      </c>
      <c r="F534" s="108">
        <v>3</v>
      </c>
      <c r="G534" s="109" t="s">
        <v>256</v>
      </c>
      <c r="H534" s="109" t="s">
        <v>23</v>
      </c>
      <c r="I534" s="110"/>
      <c r="J534" s="206" t="s">
        <v>665</v>
      </c>
      <c r="K534" s="44" t="str">
        <f>VLOOKUP(Table13232[[#This Row],[Track]],$C$915:$E$968,2,FALSE)</f>
        <v>Vic</v>
      </c>
      <c r="L534" s="52">
        <v>100</v>
      </c>
      <c r="M534" s="51" t="str">
        <f>IF(Table13232[[#This Row],[Fin]]&lt;&gt;"1st","",Table13232[[#This Row],[Div]]*Table13232[[#This Row],[Lev Bet]])</f>
        <v/>
      </c>
      <c r="N534" s="51">
        <f>IF(Table13232[[#This Row],[Lev Ret]]="",Table13232[[#This Row],[Lev Bet]]*-1,M534-L534)</f>
        <v>-100</v>
      </c>
      <c r="O534" s="205">
        <v>150</v>
      </c>
      <c r="P534" s="205" t="str">
        <f>IF(Table13232[[#This Row],[Fin]]&lt;&gt;"1st","",Table13232[[#This Row],[Div]]*Table13232[[#This Row],[Nat and Combo Bet]])</f>
        <v/>
      </c>
      <c r="Q534" s="205">
        <f>IF(Table13232[[#This Row],[Lev Ret]]="",Table13232[[#This Row],[Nat and Combo Bet]]*-1,P534-O534)</f>
        <v>-150</v>
      </c>
      <c r="R534" s="44">
        <f t="shared" si="24"/>
        <v>2</v>
      </c>
      <c r="S534" s="44">
        <f>IF(AND(R533=2,R534=1),"",IF(R534=2,(O534+O535)/2,IF(Table13232[[#This Row],[Dual Listing]]=1,Table13232[[#This Row],[Nat and Combo Bet]],11)))</f>
        <v>150</v>
      </c>
      <c r="T534" s="44" t="str">
        <f t="shared" si="25"/>
        <v/>
      </c>
      <c r="U534" s="44">
        <f t="shared" si="26"/>
        <v>-150</v>
      </c>
      <c r="V534" s="44" t="str">
        <f>IF(Table13232[[#This Row],[Date]]&lt;$V$4,"","Live")</f>
        <v>Live</v>
      </c>
      <c r="W534" s="44" t="str">
        <f>TEXT(Table13232[[#This Row],[Date]],"DDD")</f>
        <v>Sat</v>
      </c>
      <c r="X534" s="44" t="str">
        <f>PROPER(TRIM(Table13232[[#This Row],[Horse]]))</f>
        <v>Transatlantic</v>
      </c>
      <c r="Y534" s="167">
        <f>Table13232[[#This Row],[Time]]</f>
        <v>0.65625</v>
      </c>
      <c r="Z534" s="164" t="str">
        <f>LEFT(Table13232[[#This Row],[Track]],3)</f>
        <v>San</v>
      </c>
      <c r="AA534" s="164" t="str">
        <f>Table13232[[#This Row],[Algo]]&amp;" "&amp;Table13232[[#This Row],[Nat and Combo Bet]]</f>
        <v>E-C  150</v>
      </c>
      <c r="AB534" s="170">
        <f>Table13232[[#This Row],[AM Odds]]</f>
        <v>0</v>
      </c>
      <c r="AC534" s="165">
        <f>Table13232[[#This Row],[Race]]</f>
        <v>7</v>
      </c>
      <c r="AD534" s="165">
        <f>Table13232[[#This Row],[TAB]]</f>
        <v>3</v>
      </c>
      <c r="AE534" s="166" t="str">
        <f>Table13232[[#This Row],[Horse]]</f>
        <v>Transatlantic</v>
      </c>
      <c r="AF534" s="169" t="str">
        <f>IF(Table13232[[#This Row],[Dual Listing]]&lt;&gt;1,"",Table13232[[#This Row],[Nat and Combo Bet]])</f>
        <v/>
      </c>
    </row>
    <row r="535" spans="1:32" x14ac:dyDescent="0.25">
      <c r="A535" s="106">
        <v>45927</v>
      </c>
      <c r="B535" s="43">
        <v>0.65625</v>
      </c>
      <c r="C535" s="107" t="s">
        <v>15</v>
      </c>
      <c r="D535" s="46"/>
      <c r="E535" s="108">
        <v>7</v>
      </c>
      <c r="F535" s="108">
        <v>3</v>
      </c>
      <c r="G535" s="109" t="s">
        <v>256</v>
      </c>
      <c r="H535" s="109" t="s">
        <v>23</v>
      </c>
      <c r="I535" s="110"/>
      <c r="J535" s="206" t="s">
        <v>664</v>
      </c>
      <c r="K535" s="44" t="str">
        <f>VLOOKUP(Table13232[[#This Row],[Track]],$C$915:$E$968,2,FALSE)</f>
        <v>Vic</v>
      </c>
      <c r="L535" s="52">
        <v>100</v>
      </c>
      <c r="M535" s="51" t="str">
        <f>IF(Table13232[[#This Row],[Fin]]&lt;&gt;"1st","",Table13232[[#This Row],[Div]]*Table13232[[#This Row],[Lev Bet]])</f>
        <v/>
      </c>
      <c r="N535" s="51">
        <f>IF(Table13232[[#This Row],[Lev Ret]]="",Table13232[[#This Row],[Lev Bet]]*-1,M535-L535)</f>
        <v>-100</v>
      </c>
      <c r="O535" s="205">
        <v>150</v>
      </c>
      <c r="P535" s="205" t="str">
        <f>IF(Table13232[[#This Row],[Fin]]&lt;&gt;"1st","",Table13232[[#This Row],[Div]]*Table13232[[#This Row],[Nat and Combo Bet]])</f>
        <v/>
      </c>
      <c r="Q535" s="205">
        <f>IF(Table13232[[#This Row],[Lev Ret]]="",Table13232[[#This Row],[Nat and Combo Bet]]*-1,P535-O535)</f>
        <v>-150</v>
      </c>
      <c r="R535" s="44">
        <f t="shared" si="24"/>
        <v>1</v>
      </c>
      <c r="S535" s="44" t="str">
        <f>IF(AND(R534=2,R535=1),"",IF(R535=2,(O535+O536)/2,IF(Table13232[[#This Row],[Dual Listing]]=1,Table13232[[#This Row],[Nat and Combo Bet]],11)))</f>
        <v/>
      </c>
      <c r="T535" s="44" t="str">
        <f t="shared" si="25"/>
        <v/>
      </c>
      <c r="U535" s="44" t="str">
        <f t="shared" si="26"/>
        <v/>
      </c>
      <c r="V535" s="44" t="str">
        <f>IF(Table13232[[#This Row],[Date]]&lt;$V$4,"","Live")</f>
        <v>Live</v>
      </c>
      <c r="W535" s="44" t="str">
        <f>TEXT(Table13232[[#This Row],[Date]],"DDD")</f>
        <v>Sat</v>
      </c>
      <c r="X535" s="44" t="str">
        <f>PROPER(TRIM(Table13232[[#This Row],[Horse]]))</f>
        <v>Transatlantic</v>
      </c>
      <c r="Y535" s="168">
        <f>Table13232[[#This Row],[Time]]</f>
        <v>0.65625</v>
      </c>
      <c r="Z535" s="168" t="str">
        <f>LEFT(Table13232[[#This Row],[Track]],3)</f>
        <v>San</v>
      </c>
      <c r="AA535" s="168" t="str">
        <f>Table13232[[#This Row],[Algo]]&amp;" "&amp;Table13232[[#This Row],[Nat and Combo Bet]]</f>
        <v>Nat 150</v>
      </c>
      <c r="AB535" s="171">
        <f>Table13232[[#This Row],[AM Odds]]</f>
        <v>0</v>
      </c>
      <c r="AC535" s="165">
        <f>Table13232[[#This Row],[Race]]</f>
        <v>7</v>
      </c>
      <c r="AD535" s="165">
        <f>Table13232[[#This Row],[TAB]]</f>
        <v>3</v>
      </c>
      <c r="AE535" s="166" t="str">
        <f>Table13232[[#This Row],[Horse]]</f>
        <v>Transatlantic</v>
      </c>
      <c r="AF535" s="169">
        <f>IF(Table13232[[#This Row],[Dual Listing]]&lt;&gt;1,"",Table13232[[#This Row],[Nat and Combo Bet]])</f>
        <v>150</v>
      </c>
    </row>
    <row r="536" spans="1:32" x14ac:dyDescent="0.25">
      <c r="A536" s="42">
        <v>45927</v>
      </c>
      <c r="B536" s="43">
        <v>0.67013888888888884</v>
      </c>
      <c r="C536" s="43" t="s">
        <v>11</v>
      </c>
      <c r="D536" s="46"/>
      <c r="E536" s="44">
        <v>8</v>
      </c>
      <c r="F536" s="44">
        <v>9</v>
      </c>
      <c r="G536" s="45" t="s">
        <v>257</v>
      </c>
      <c r="H536" s="45" t="s">
        <v>22</v>
      </c>
      <c r="I536" s="46"/>
      <c r="J536" s="206" t="s">
        <v>664</v>
      </c>
      <c r="K536" s="44" t="str">
        <f>VLOOKUP(Table13232[[#This Row],[Track]],$C$915:$E$968,2,FALSE)</f>
        <v>NSW</v>
      </c>
      <c r="L536" s="48">
        <v>100</v>
      </c>
      <c r="M536" s="44" t="str">
        <f>IF(Table13232[[#This Row],[Fin]]&lt;&gt;"1st","",Table13232[[#This Row],[Div]]*Table13232[[#This Row],[Lev Bet]])</f>
        <v/>
      </c>
      <c r="N536" s="44">
        <f>IF(Table13232[[#This Row],[Lev Ret]]="",Table13232[[#This Row],[Lev Bet]]*-1,M536-L536)</f>
        <v>-100</v>
      </c>
      <c r="O536" s="205">
        <v>150</v>
      </c>
      <c r="P536" s="205" t="str">
        <f>IF(Table13232[[#This Row],[Fin]]&lt;&gt;"1st","",Table13232[[#This Row],[Div]]*Table13232[[#This Row],[Nat and Combo Bet]])</f>
        <v/>
      </c>
      <c r="Q536" s="205">
        <f>IF(Table13232[[#This Row],[Lev Ret]]="",Table13232[[#This Row],[Nat and Combo Bet]]*-1,P536-O536)</f>
        <v>-150</v>
      </c>
      <c r="R536" s="44">
        <f t="shared" si="24"/>
        <v>1</v>
      </c>
      <c r="S536" s="44">
        <f>IF(AND(R535=2,R536=1),"",IF(R536=2,(O536+O537)/2,IF(Table13232[[#This Row],[Dual Listing]]=1,Table13232[[#This Row],[Nat and Combo Bet]],11)))</f>
        <v>150</v>
      </c>
      <c r="T536" s="44" t="str">
        <f t="shared" si="25"/>
        <v/>
      </c>
      <c r="U536" s="44">
        <f t="shared" si="26"/>
        <v>-150</v>
      </c>
      <c r="V536" s="44" t="str">
        <f>IF(Table13232[[#This Row],[Date]]&lt;$V$4,"","Live")</f>
        <v>Live</v>
      </c>
      <c r="W536" s="44" t="str">
        <f>TEXT(Table13232[[#This Row],[Date]],"DDD")</f>
        <v>Sat</v>
      </c>
      <c r="X536" s="44" t="str">
        <f>PROPER(TRIM(Table13232[[#This Row],[Horse]]))</f>
        <v>Tempted</v>
      </c>
      <c r="Y536" s="168">
        <f>Table13232[[#This Row],[Time]]</f>
        <v>0.67013888888888884</v>
      </c>
      <c r="Z536" s="168" t="str">
        <f>LEFT(Table13232[[#This Row],[Track]],3)</f>
        <v>Ros</v>
      </c>
      <c r="AA536" s="168" t="str">
        <f>Table13232[[#This Row],[Algo]]&amp;" "&amp;Table13232[[#This Row],[Nat and Combo Bet]]</f>
        <v>Nat 150</v>
      </c>
      <c r="AB536" s="171">
        <f>Table13232[[#This Row],[AM Odds]]</f>
        <v>0</v>
      </c>
      <c r="AC536" s="165">
        <f>Table13232[[#This Row],[Race]]</f>
        <v>8</v>
      </c>
      <c r="AD536" s="165">
        <f>Table13232[[#This Row],[TAB]]</f>
        <v>9</v>
      </c>
      <c r="AE536" s="166" t="str">
        <f>Table13232[[#This Row],[Horse]]</f>
        <v>Tempted</v>
      </c>
      <c r="AF536" s="169">
        <f>IF(Table13232[[#This Row],[Dual Listing]]&lt;&gt;1,"",Table13232[[#This Row],[Nat and Combo Bet]])</f>
        <v>150</v>
      </c>
    </row>
    <row r="537" spans="1:32" x14ac:dyDescent="0.25">
      <c r="A537" s="106">
        <v>45927</v>
      </c>
      <c r="B537" s="43">
        <v>0.68402777777777779</v>
      </c>
      <c r="C537" s="107" t="s">
        <v>15</v>
      </c>
      <c r="D537" s="46"/>
      <c r="E537" s="108">
        <v>8</v>
      </c>
      <c r="F537" s="108">
        <v>11</v>
      </c>
      <c r="G537" s="109" t="s">
        <v>222</v>
      </c>
      <c r="H537" s="109"/>
      <c r="I537" s="110"/>
      <c r="J537" s="206" t="s">
        <v>664</v>
      </c>
      <c r="K537" s="44" t="str">
        <f>VLOOKUP(Table13232[[#This Row],[Track]],$C$915:$E$968,2,FALSE)</f>
        <v>Vic</v>
      </c>
      <c r="L537" s="52">
        <v>100</v>
      </c>
      <c r="M537" s="51" t="str">
        <f>IF(Table13232[[#This Row],[Fin]]&lt;&gt;"1st","",Table13232[[#This Row],[Div]]*Table13232[[#This Row],[Lev Bet]])</f>
        <v/>
      </c>
      <c r="N537" s="51">
        <f>IF(Table13232[[#This Row],[Lev Ret]]="",Table13232[[#This Row],[Lev Bet]]*-1,M537-L537)</f>
        <v>-100</v>
      </c>
      <c r="O537" s="205">
        <v>150</v>
      </c>
      <c r="P537" s="205" t="str">
        <f>IF(Table13232[[#This Row],[Fin]]&lt;&gt;"1st","",Table13232[[#This Row],[Div]]*Table13232[[#This Row],[Nat and Combo Bet]])</f>
        <v/>
      </c>
      <c r="Q537" s="205">
        <f>IF(Table13232[[#This Row],[Lev Ret]]="",Table13232[[#This Row],[Nat and Combo Bet]]*-1,P537-O537)</f>
        <v>-150</v>
      </c>
      <c r="R537" s="44">
        <f t="shared" si="24"/>
        <v>2</v>
      </c>
      <c r="S537" s="44">
        <f>IF(AND(R536=2,R537=1),"",IF(R537=2,(O537+O538)/2,IF(Table13232[[#This Row],[Dual Listing]]=1,Table13232[[#This Row],[Nat and Combo Bet]],11)))</f>
        <v>175</v>
      </c>
      <c r="T537" s="44" t="str">
        <f t="shared" si="25"/>
        <v/>
      </c>
      <c r="U537" s="44">
        <f t="shared" si="26"/>
        <v>-175</v>
      </c>
      <c r="V537" s="44" t="str">
        <f>IF(Table13232[[#This Row],[Date]]&lt;$V$4,"","Live")</f>
        <v>Live</v>
      </c>
      <c r="W537" s="44" t="str">
        <f>TEXT(Table13232[[#This Row],[Date]],"DDD")</f>
        <v>Sat</v>
      </c>
      <c r="X537" s="44" t="str">
        <f>PROPER(TRIM(Table13232[[#This Row],[Horse]]))</f>
        <v>Hard To Cross</v>
      </c>
      <c r="Y537" s="167">
        <f>Table13232[[#This Row],[Time]]</f>
        <v>0.68402777777777779</v>
      </c>
      <c r="Z537" s="164" t="str">
        <f>LEFT(Table13232[[#This Row],[Track]],3)</f>
        <v>San</v>
      </c>
      <c r="AA537" s="164" t="str">
        <f>Table13232[[#This Row],[Algo]]&amp;" "&amp;Table13232[[#This Row],[Nat and Combo Bet]]</f>
        <v>Nat 150</v>
      </c>
      <c r="AB537" s="170">
        <f>Table13232[[#This Row],[AM Odds]]</f>
        <v>0</v>
      </c>
      <c r="AC537" s="165">
        <f>Table13232[[#This Row],[Race]]</f>
        <v>8</v>
      </c>
      <c r="AD537" s="165">
        <f>Table13232[[#This Row],[TAB]]</f>
        <v>11</v>
      </c>
      <c r="AE537" s="166" t="str">
        <f>Table13232[[#This Row],[Horse]]</f>
        <v>Hard To Cross</v>
      </c>
      <c r="AF537" s="169" t="str">
        <f>IF(Table13232[[#This Row],[Dual Listing]]&lt;&gt;1,"",Table13232[[#This Row],[Nat and Combo Bet]])</f>
        <v/>
      </c>
    </row>
    <row r="538" spans="1:32" x14ac:dyDescent="0.25">
      <c r="A538" s="106">
        <v>45927</v>
      </c>
      <c r="B538" s="43">
        <v>0.68402777777777779</v>
      </c>
      <c r="C538" s="107" t="s">
        <v>15</v>
      </c>
      <c r="D538" s="46"/>
      <c r="E538" s="108">
        <v>8</v>
      </c>
      <c r="F538" s="108">
        <v>11</v>
      </c>
      <c r="G538" s="109" t="s">
        <v>222</v>
      </c>
      <c r="H538" s="109"/>
      <c r="I538" s="110"/>
      <c r="J538" s="206" t="s">
        <v>665</v>
      </c>
      <c r="K538" s="44" t="str">
        <f>VLOOKUP(Table13232[[#This Row],[Track]],$C$915:$E$968,2,FALSE)</f>
        <v>Vic</v>
      </c>
      <c r="L538" s="52">
        <v>100</v>
      </c>
      <c r="M538" s="51" t="str">
        <f>IF(Table13232[[#This Row],[Fin]]&lt;&gt;"1st","",Table13232[[#This Row],[Div]]*Table13232[[#This Row],[Lev Bet]])</f>
        <v/>
      </c>
      <c r="N538" s="51">
        <f>IF(Table13232[[#This Row],[Lev Ret]]="",Table13232[[#This Row],[Lev Bet]]*-1,M538-L538)</f>
        <v>-100</v>
      </c>
      <c r="O538" s="205">
        <v>200</v>
      </c>
      <c r="P538" s="205" t="str">
        <f>IF(Table13232[[#This Row],[Fin]]&lt;&gt;"1st","",Table13232[[#This Row],[Div]]*Table13232[[#This Row],[Nat and Combo Bet]])</f>
        <v/>
      </c>
      <c r="Q538" s="205">
        <f>IF(Table13232[[#This Row],[Lev Ret]]="",Table13232[[#This Row],[Nat and Combo Bet]]*-1,P538-O538)</f>
        <v>-200</v>
      </c>
      <c r="R538" s="44">
        <f t="shared" si="24"/>
        <v>1</v>
      </c>
      <c r="S538" s="44" t="str">
        <f>IF(AND(R537=2,R538=1),"",IF(R538=2,(O538+O539)/2,IF(Table13232[[#This Row],[Dual Listing]]=1,Table13232[[#This Row],[Nat and Combo Bet]],11)))</f>
        <v/>
      </c>
      <c r="T538" s="44" t="str">
        <f t="shared" si="25"/>
        <v/>
      </c>
      <c r="U538" s="44" t="str">
        <f t="shared" si="26"/>
        <v/>
      </c>
      <c r="V538" s="44" t="str">
        <f>IF(Table13232[[#This Row],[Date]]&lt;$V$4,"","Live")</f>
        <v>Live</v>
      </c>
      <c r="W538" s="44" t="str">
        <f>TEXT(Table13232[[#This Row],[Date]],"DDD")</f>
        <v>Sat</v>
      </c>
      <c r="X538" s="44" t="str">
        <f>PROPER(TRIM(Table13232[[#This Row],[Horse]]))</f>
        <v>Hard To Cross</v>
      </c>
      <c r="Y538" s="168">
        <f>Table13232[[#This Row],[Time]]</f>
        <v>0.68402777777777779</v>
      </c>
      <c r="Z538" s="168" t="str">
        <f>LEFT(Table13232[[#This Row],[Track]],3)</f>
        <v>San</v>
      </c>
      <c r="AA538" s="168" t="str">
        <f>Table13232[[#This Row],[Algo]]&amp;" "&amp;Table13232[[#This Row],[Nat and Combo Bet]]</f>
        <v>E-C  200</v>
      </c>
      <c r="AB538" s="171">
        <f>Table13232[[#This Row],[AM Odds]]</f>
        <v>0</v>
      </c>
      <c r="AC538" s="165">
        <f>Table13232[[#This Row],[Race]]</f>
        <v>8</v>
      </c>
      <c r="AD538" s="165">
        <f>Table13232[[#This Row],[TAB]]</f>
        <v>11</v>
      </c>
      <c r="AE538" s="166" t="str">
        <f>Table13232[[#This Row],[Horse]]</f>
        <v>Hard To Cross</v>
      </c>
      <c r="AF538" s="169">
        <f>IF(Table13232[[#This Row],[Dual Listing]]&lt;&gt;1,"",Table13232[[#This Row],[Nat and Combo Bet]])</f>
        <v>200</v>
      </c>
    </row>
    <row r="539" spans="1:32" x14ac:dyDescent="0.25">
      <c r="A539" s="106">
        <v>45927</v>
      </c>
      <c r="B539" s="43">
        <v>0.72569444444444442</v>
      </c>
      <c r="C539" s="107" t="s">
        <v>11</v>
      </c>
      <c r="D539" s="46"/>
      <c r="E539" s="108">
        <v>10</v>
      </c>
      <c r="F539" s="108">
        <v>14</v>
      </c>
      <c r="G539" s="109" t="s">
        <v>258</v>
      </c>
      <c r="H539" s="109"/>
      <c r="I539" s="110"/>
      <c r="J539" s="206" t="s">
        <v>665</v>
      </c>
      <c r="K539" s="44" t="str">
        <f>VLOOKUP(Table13232[[#This Row],[Track]],$C$915:$E$968,2,FALSE)</f>
        <v>NSW</v>
      </c>
      <c r="L539" s="52">
        <v>100</v>
      </c>
      <c r="M539" s="51" t="str">
        <f>IF(Table13232[[#This Row],[Fin]]&lt;&gt;"1st","",Table13232[[#This Row],[Div]]*Table13232[[#This Row],[Lev Bet]])</f>
        <v/>
      </c>
      <c r="N539" s="51">
        <f>IF(Table13232[[#This Row],[Lev Ret]]="",Table13232[[#This Row],[Lev Bet]]*-1,M539-L539)</f>
        <v>-100</v>
      </c>
      <c r="O539" s="205">
        <v>150</v>
      </c>
      <c r="P539" s="205" t="str">
        <f>IF(Table13232[[#This Row],[Fin]]&lt;&gt;"1st","",Table13232[[#This Row],[Div]]*Table13232[[#This Row],[Nat and Combo Bet]])</f>
        <v/>
      </c>
      <c r="Q539" s="205">
        <f>IF(Table13232[[#This Row],[Lev Ret]]="",Table13232[[#This Row],[Nat and Combo Bet]]*-1,P539-O539)</f>
        <v>-150</v>
      </c>
      <c r="R539" s="44">
        <f t="shared" si="24"/>
        <v>2</v>
      </c>
      <c r="S539" s="44">
        <f>IF(AND(R538=2,R539=1),"",IF(R539=2,(O539+O540)/2,IF(Table13232[[#This Row],[Dual Listing]]=1,Table13232[[#This Row],[Nat and Combo Bet]],11)))</f>
        <v>150</v>
      </c>
      <c r="T539" s="44" t="str">
        <f t="shared" si="25"/>
        <v/>
      </c>
      <c r="U539" s="44">
        <f t="shared" si="26"/>
        <v>-150</v>
      </c>
      <c r="V539" s="44" t="str">
        <f>IF(Table13232[[#This Row],[Date]]&lt;$V$4,"","Live")</f>
        <v>Live</v>
      </c>
      <c r="W539" s="44" t="str">
        <f>TEXT(Table13232[[#This Row],[Date]],"DDD")</f>
        <v>Sat</v>
      </c>
      <c r="X539" s="44" t="str">
        <f>PROPER(TRIM(Table13232[[#This Row],[Horse]]))</f>
        <v>Chidiac</v>
      </c>
      <c r="Y539" s="167">
        <f>Table13232[[#This Row],[Time]]</f>
        <v>0.72569444444444442</v>
      </c>
      <c r="Z539" s="164" t="str">
        <f>LEFT(Table13232[[#This Row],[Track]],3)</f>
        <v>Ros</v>
      </c>
      <c r="AA539" s="164" t="str">
        <f>Table13232[[#This Row],[Algo]]&amp;" "&amp;Table13232[[#This Row],[Nat and Combo Bet]]</f>
        <v>E-C  150</v>
      </c>
      <c r="AB539" s="170">
        <f>Table13232[[#This Row],[AM Odds]]</f>
        <v>0</v>
      </c>
      <c r="AC539" s="165">
        <f>Table13232[[#This Row],[Race]]</f>
        <v>10</v>
      </c>
      <c r="AD539" s="165">
        <f>Table13232[[#This Row],[TAB]]</f>
        <v>14</v>
      </c>
      <c r="AE539" s="166" t="str">
        <f>Table13232[[#This Row],[Horse]]</f>
        <v>Chidiac</v>
      </c>
      <c r="AF539" s="169" t="str">
        <f>IF(Table13232[[#This Row],[Dual Listing]]&lt;&gt;1,"",Table13232[[#This Row],[Nat and Combo Bet]])</f>
        <v/>
      </c>
    </row>
    <row r="540" spans="1:32" x14ac:dyDescent="0.25">
      <c r="A540" s="106">
        <v>45927</v>
      </c>
      <c r="B540" s="43">
        <v>0.72569444444444442</v>
      </c>
      <c r="C540" s="107" t="s">
        <v>11</v>
      </c>
      <c r="D540" s="46"/>
      <c r="E540" s="108">
        <v>10</v>
      </c>
      <c r="F540" s="108">
        <v>14</v>
      </c>
      <c r="G540" s="109" t="s">
        <v>258</v>
      </c>
      <c r="H540" s="109"/>
      <c r="I540" s="110"/>
      <c r="J540" s="206" t="s">
        <v>664</v>
      </c>
      <c r="K540" s="44" t="str">
        <f>VLOOKUP(Table13232[[#This Row],[Track]],$C$915:$E$968,2,FALSE)</f>
        <v>NSW</v>
      </c>
      <c r="L540" s="52">
        <v>100</v>
      </c>
      <c r="M540" s="51" t="str">
        <f>IF(Table13232[[#This Row],[Fin]]&lt;&gt;"1st","",Table13232[[#This Row],[Div]]*Table13232[[#This Row],[Lev Bet]])</f>
        <v/>
      </c>
      <c r="N540" s="51">
        <f>IF(Table13232[[#This Row],[Lev Ret]]="",Table13232[[#This Row],[Lev Bet]]*-1,M540-L540)</f>
        <v>-100</v>
      </c>
      <c r="O540" s="205">
        <v>150</v>
      </c>
      <c r="P540" s="205" t="str">
        <f>IF(Table13232[[#This Row],[Fin]]&lt;&gt;"1st","",Table13232[[#This Row],[Div]]*Table13232[[#This Row],[Nat and Combo Bet]])</f>
        <v/>
      </c>
      <c r="Q540" s="205">
        <f>IF(Table13232[[#This Row],[Lev Ret]]="",Table13232[[#This Row],[Nat and Combo Bet]]*-1,P540-O540)</f>
        <v>-150</v>
      </c>
      <c r="R540" s="44">
        <f t="shared" si="24"/>
        <v>1</v>
      </c>
      <c r="S540" s="44" t="str">
        <f>IF(AND(R539=2,R540=1),"",IF(R540=2,(O540+O541)/2,IF(Table13232[[#This Row],[Dual Listing]]=1,Table13232[[#This Row],[Nat and Combo Bet]],11)))</f>
        <v/>
      </c>
      <c r="T540" s="44" t="str">
        <f t="shared" si="25"/>
        <v/>
      </c>
      <c r="U540" s="44" t="str">
        <f t="shared" si="26"/>
        <v/>
      </c>
      <c r="V540" s="44" t="str">
        <f>IF(Table13232[[#This Row],[Date]]&lt;$V$4,"","Live")</f>
        <v>Live</v>
      </c>
      <c r="W540" s="44" t="str">
        <f>TEXT(Table13232[[#This Row],[Date]],"DDD")</f>
        <v>Sat</v>
      </c>
      <c r="X540" s="44" t="str">
        <f>PROPER(TRIM(Table13232[[#This Row],[Horse]]))</f>
        <v>Chidiac</v>
      </c>
      <c r="Y540" s="168">
        <f>Table13232[[#This Row],[Time]]</f>
        <v>0.72569444444444442</v>
      </c>
      <c r="Z540" s="168" t="str">
        <f>LEFT(Table13232[[#This Row],[Track]],3)</f>
        <v>Ros</v>
      </c>
      <c r="AA540" s="168" t="str">
        <f>Table13232[[#This Row],[Algo]]&amp;" "&amp;Table13232[[#This Row],[Nat and Combo Bet]]</f>
        <v>Nat 150</v>
      </c>
      <c r="AB540" s="171">
        <f>Table13232[[#This Row],[AM Odds]]</f>
        <v>0</v>
      </c>
      <c r="AC540" s="165">
        <f>Table13232[[#This Row],[Race]]</f>
        <v>10</v>
      </c>
      <c r="AD540" s="165">
        <f>Table13232[[#This Row],[TAB]]</f>
        <v>14</v>
      </c>
      <c r="AE540" s="166" t="str">
        <f>Table13232[[#This Row],[Horse]]</f>
        <v>Chidiac</v>
      </c>
      <c r="AF540" s="169">
        <f>IF(Table13232[[#This Row],[Dual Listing]]&lt;&gt;1,"",Table13232[[#This Row],[Nat and Combo Bet]])</f>
        <v>150</v>
      </c>
    </row>
    <row r="541" spans="1:32" x14ac:dyDescent="0.25">
      <c r="A541" s="42">
        <v>45934</v>
      </c>
      <c r="B541" s="43">
        <v>0.50902777777777775</v>
      </c>
      <c r="C541" s="43" t="s">
        <v>9</v>
      </c>
      <c r="D541" s="46"/>
      <c r="E541" s="44">
        <v>1</v>
      </c>
      <c r="F541" s="44">
        <v>6</v>
      </c>
      <c r="G541" s="45" t="s">
        <v>259</v>
      </c>
      <c r="H541" s="45" t="s">
        <v>21</v>
      </c>
      <c r="I541" s="46">
        <v>2.15</v>
      </c>
      <c r="J541" s="206" t="s">
        <v>664</v>
      </c>
      <c r="K541" s="44" t="str">
        <f>VLOOKUP(Table13232[[#This Row],[Track]],$C$915:$E$968,2,FALSE)</f>
        <v>Qld</v>
      </c>
      <c r="L541" s="48">
        <v>100</v>
      </c>
      <c r="M541" s="44">
        <f>IF(Table13232[[#This Row],[Fin]]&lt;&gt;"1st","",Table13232[[#This Row],[Div]]*Table13232[[#This Row],[Lev Bet]])</f>
        <v>215</v>
      </c>
      <c r="N541" s="44">
        <f>IF(Table13232[[#This Row],[Lev Ret]]="",Table13232[[#This Row],[Lev Bet]]*-1,M541-L541)</f>
        <v>115</v>
      </c>
      <c r="O541" s="205">
        <v>100</v>
      </c>
      <c r="P541" s="205">
        <f>IF(Table13232[[#This Row],[Fin]]&lt;&gt;"1st","",Table13232[[#This Row],[Div]]*Table13232[[#This Row],[Nat and Combo Bet]])</f>
        <v>215</v>
      </c>
      <c r="Q541" s="205">
        <f>IF(Table13232[[#This Row],[Lev Ret]]="",Table13232[[#This Row],[Nat and Combo Bet]]*-1,P541-O541)</f>
        <v>115</v>
      </c>
      <c r="R541" s="44">
        <f t="shared" si="24"/>
        <v>1</v>
      </c>
      <c r="S541" s="44">
        <f>IF(AND(R540=2,R541=1),"",IF(R541=2,(O541+O542)/2,IF(Table13232[[#This Row],[Dual Listing]]=1,Table13232[[#This Row],[Nat and Combo Bet]],11)))</f>
        <v>100</v>
      </c>
      <c r="T541" s="44">
        <f t="shared" si="25"/>
        <v>215</v>
      </c>
      <c r="U541" s="44">
        <f t="shared" si="26"/>
        <v>115</v>
      </c>
      <c r="V541" s="44" t="str">
        <f>IF(Table13232[[#This Row],[Date]]&lt;$V$4,"","Live")</f>
        <v>Live</v>
      </c>
      <c r="W541" s="44" t="str">
        <f>TEXT(Table13232[[#This Row],[Date]],"DDD")</f>
        <v>Sat</v>
      </c>
      <c r="X541" s="44" t="str">
        <f>PROPER(TRIM(Table13232[[#This Row],[Horse]]))</f>
        <v>So You Are</v>
      </c>
      <c r="Y541" s="168">
        <f>Table13232[[#This Row],[Time]]</f>
        <v>0.50902777777777775</v>
      </c>
      <c r="Z541" s="168" t="str">
        <f>LEFT(Table13232[[#This Row],[Track]],3)</f>
        <v>Doo</v>
      </c>
      <c r="AA541" s="168" t="str">
        <f>Table13232[[#This Row],[Algo]]&amp;" "&amp;Table13232[[#This Row],[Nat and Combo Bet]]</f>
        <v>Nat 100</v>
      </c>
      <c r="AB541" s="171">
        <f>Table13232[[#This Row],[AM Odds]]</f>
        <v>0</v>
      </c>
      <c r="AC541" s="165">
        <f>Table13232[[#This Row],[Race]]</f>
        <v>1</v>
      </c>
      <c r="AD541" s="165">
        <f>Table13232[[#This Row],[TAB]]</f>
        <v>6</v>
      </c>
      <c r="AE541" s="166" t="str">
        <f>Table13232[[#This Row],[Horse]]</f>
        <v>So You Are</v>
      </c>
      <c r="AF541" s="169">
        <f>IF(Table13232[[#This Row],[Dual Listing]]&lt;&gt;1,"",Table13232[[#This Row],[Nat and Combo Bet]])</f>
        <v>100</v>
      </c>
    </row>
    <row r="542" spans="1:32" x14ac:dyDescent="0.25">
      <c r="A542" s="42">
        <v>45934</v>
      </c>
      <c r="B542" s="43">
        <v>0.53333333333333333</v>
      </c>
      <c r="C542" s="43" t="s">
        <v>9</v>
      </c>
      <c r="D542" s="46"/>
      <c r="E542" s="44">
        <v>2</v>
      </c>
      <c r="F542" s="44">
        <v>6</v>
      </c>
      <c r="G542" s="45" t="s">
        <v>124</v>
      </c>
      <c r="H542" s="45" t="s">
        <v>22</v>
      </c>
      <c r="I542" s="46"/>
      <c r="J542" s="206" t="s">
        <v>664</v>
      </c>
      <c r="K542" s="44" t="str">
        <f>VLOOKUP(Table13232[[#This Row],[Track]],$C$915:$E$968,2,FALSE)</f>
        <v>Qld</v>
      </c>
      <c r="L542" s="48">
        <v>100</v>
      </c>
      <c r="M542" s="44" t="str">
        <f>IF(Table13232[[#This Row],[Fin]]&lt;&gt;"1st","",Table13232[[#This Row],[Div]]*Table13232[[#This Row],[Lev Bet]])</f>
        <v/>
      </c>
      <c r="N542" s="44">
        <f>IF(Table13232[[#This Row],[Lev Ret]]="",Table13232[[#This Row],[Lev Bet]]*-1,M542-L542)</f>
        <v>-100</v>
      </c>
      <c r="O542" s="205">
        <v>100</v>
      </c>
      <c r="P542" s="205" t="str">
        <f>IF(Table13232[[#This Row],[Fin]]&lt;&gt;"1st","",Table13232[[#This Row],[Div]]*Table13232[[#This Row],[Nat and Combo Bet]])</f>
        <v/>
      </c>
      <c r="Q542" s="205">
        <f>IF(Table13232[[#This Row],[Lev Ret]]="",Table13232[[#This Row],[Nat and Combo Bet]]*-1,P542-O542)</f>
        <v>-100</v>
      </c>
      <c r="R542" s="44">
        <f t="shared" si="24"/>
        <v>1</v>
      </c>
      <c r="S542" s="44">
        <f>IF(AND(R541=2,R542=1),"",IF(R542=2,(O542+O543)/2,IF(Table13232[[#This Row],[Dual Listing]]=1,Table13232[[#This Row],[Nat and Combo Bet]],11)))</f>
        <v>100</v>
      </c>
      <c r="T542" s="44" t="str">
        <f t="shared" si="25"/>
        <v/>
      </c>
      <c r="U542" s="44">
        <f t="shared" si="26"/>
        <v>-100</v>
      </c>
      <c r="V542" s="44" t="str">
        <f>IF(Table13232[[#This Row],[Date]]&lt;$V$4,"","Live")</f>
        <v>Live</v>
      </c>
      <c r="W542" s="44" t="str">
        <f>TEXT(Table13232[[#This Row],[Date]],"DDD")</f>
        <v>Sat</v>
      </c>
      <c r="X542" s="44" t="str">
        <f>PROPER(TRIM(Table13232[[#This Row],[Horse]]))</f>
        <v>Heyoka</v>
      </c>
      <c r="Y542" s="168">
        <f>Table13232[[#This Row],[Time]]</f>
        <v>0.53333333333333333</v>
      </c>
      <c r="Z542" s="168" t="str">
        <f>LEFT(Table13232[[#This Row],[Track]],3)</f>
        <v>Doo</v>
      </c>
      <c r="AA542" s="168" t="str">
        <f>Table13232[[#This Row],[Algo]]&amp;" "&amp;Table13232[[#This Row],[Nat and Combo Bet]]</f>
        <v>Nat 100</v>
      </c>
      <c r="AB542" s="171">
        <f>Table13232[[#This Row],[AM Odds]]</f>
        <v>0</v>
      </c>
      <c r="AC542" s="165">
        <f>Table13232[[#This Row],[Race]]</f>
        <v>2</v>
      </c>
      <c r="AD542" s="165">
        <f>Table13232[[#This Row],[TAB]]</f>
        <v>6</v>
      </c>
      <c r="AE542" s="166" t="str">
        <f>Table13232[[#This Row],[Horse]]</f>
        <v>Heyoka</v>
      </c>
      <c r="AF542" s="169">
        <f>IF(Table13232[[#This Row],[Dual Listing]]&lt;&gt;1,"",Table13232[[#This Row],[Nat and Combo Bet]])</f>
        <v>100</v>
      </c>
    </row>
    <row r="543" spans="1:32" x14ac:dyDescent="0.25">
      <c r="A543" s="42">
        <v>45934</v>
      </c>
      <c r="B543" s="43">
        <v>0.55763888888888891</v>
      </c>
      <c r="C543" s="43" t="s">
        <v>9</v>
      </c>
      <c r="D543" s="46"/>
      <c r="E543" s="44">
        <v>3</v>
      </c>
      <c r="F543" s="44">
        <v>3</v>
      </c>
      <c r="G543" s="45" t="s">
        <v>213</v>
      </c>
      <c r="H543" s="45"/>
      <c r="I543" s="46"/>
      <c r="J543" s="206" t="s">
        <v>664</v>
      </c>
      <c r="K543" s="44" t="str">
        <f>VLOOKUP(Table13232[[#This Row],[Track]],$C$915:$E$968,2,FALSE)</f>
        <v>Qld</v>
      </c>
      <c r="L543" s="48">
        <v>100</v>
      </c>
      <c r="M543" s="44" t="str">
        <f>IF(Table13232[[#This Row],[Fin]]&lt;&gt;"1st","",Table13232[[#This Row],[Div]]*Table13232[[#This Row],[Lev Bet]])</f>
        <v/>
      </c>
      <c r="N543" s="44">
        <f>IF(Table13232[[#This Row],[Lev Ret]]="",Table13232[[#This Row],[Lev Bet]]*-1,M543-L543)</f>
        <v>-100</v>
      </c>
      <c r="O543" s="205">
        <v>100</v>
      </c>
      <c r="P543" s="205" t="str">
        <f>IF(Table13232[[#This Row],[Fin]]&lt;&gt;"1st","",Table13232[[#This Row],[Div]]*Table13232[[#This Row],[Nat and Combo Bet]])</f>
        <v/>
      </c>
      <c r="Q543" s="205">
        <f>IF(Table13232[[#This Row],[Lev Ret]]="",Table13232[[#This Row],[Nat and Combo Bet]]*-1,P543-O543)</f>
        <v>-100</v>
      </c>
      <c r="R543" s="44">
        <f t="shared" si="24"/>
        <v>1</v>
      </c>
      <c r="S543" s="44">
        <f>IF(AND(R542=2,R543=1),"",IF(R543=2,(O543+O544)/2,IF(Table13232[[#This Row],[Dual Listing]]=1,Table13232[[#This Row],[Nat and Combo Bet]],11)))</f>
        <v>100</v>
      </c>
      <c r="T543" s="44" t="str">
        <f t="shared" si="25"/>
        <v/>
      </c>
      <c r="U543" s="44">
        <f t="shared" si="26"/>
        <v>-100</v>
      </c>
      <c r="V543" s="44" t="str">
        <f>IF(Table13232[[#This Row],[Date]]&lt;$V$4,"","Live")</f>
        <v>Live</v>
      </c>
      <c r="W543" s="44" t="str">
        <f>TEXT(Table13232[[#This Row],[Date]],"DDD")</f>
        <v>Sat</v>
      </c>
      <c r="X543" s="44" t="str">
        <f>PROPER(TRIM(Table13232[[#This Row],[Horse]]))</f>
        <v>Bullion Boy</v>
      </c>
      <c r="Y543" s="168">
        <f>Table13232[[#This Row],[Time]]</f>
        <v>0.55763888888888891</v>
      </c>
      <c r="Z543" s="168" t="str">
        <f>LEFT(Table13232[[#This Row],[Track]],3)</f>
        <v>Doo</v>
      </c>
      <c r="AA543" s="168" t="str">
        <f>Table13232[[#This Row],[Algo]]&amp;" "&amp;Table13232[[#This Row],[Nat and Combo Bet]]</f>
        <v>Nat 100</v>
      </c>
      <c r="AB543" s="171">
        <f>Table13232[[#This Row],[AM Odds]]</f>
        <v>0</v>
      </c>
      <c r="AC543" s="165">
        <f>Table13232[[#This Row],[Race]]</f>
        <v>3</v>
      </c>
      <c r="AD543" s="165">
        <f>Table13232[[#This Row],[TAB]]</f>
        <v>3</v>
      </c>
      <c r="AE543" s="166" t="str">
        <f>Table13232[[#This Row],[Horse]]</f>
        <v>Bullion Boy</v>
      </c>
      <c r="AF543" s="169">
        <f>IF(Table13232[[#This Row],[Dual Listing]]&lt;&gt;1,"",Table13232[[#This Row],[Nat and Combo Bet]])</f>
        <v>100</v>
      </c>
    </row>
    <row r="544" spans="1:32" x14ac:dyDescent="0.25">
      <c r="A544" s="42">
        <v>45934</v>
      </c>
      <c r="B544" s="43">
        <v>0.57638888888888884</v>
      </c>
      <c r="C544" s="43" t="s">
        <v>13</v>
      </c>
      <c r="D544" s="46"/>
      <c r="E544" s="44">
        <v>4</v>
      </c>
      <c r="F544" s="44">
        <v>6</v>
      </c>
      <c r="G544" s="45" t="s">
        <v>260</v>
      </c>
      <c r="H544" s="45" t="s">
        <v>23</v>
      </c>
      <c r="I544" s="46"/>
      <c r="J544" s="206" t="s">
        <v>664</v>
      </c>
      <c r="K544" s="44" t="str">
        <f>VLOOKUP(Table13232[[#This Row],[Track]],$C$915:$E$968,2,FALSE)</f>
        <v>NSW</v>
      </c>
      <c r="L544" s="48">
        <v>100</v>
      </c>
      <c r="M544" s="44" t="str">
        <f>IF(Table13232[[#This Row],[Fin]]&lt;&gt;"1st","",Table13232[[#This Row],[Div]]*Table13232[[#This Row],[Lev Bet]])</f>
        <v/>
      </c>
      <c r="N544" s="44">
        <f>IF(Table13232[[#This Row],[Lev Ret]]="",Table13232[[#This Row],[Lev Bet]]*-1,M544-L544)</f>
        <v>-100</v>
      </c>
      <c r="O544" s="205">
        <v>100</v>
      </c>
      <c r="P544" s="205" t="str">
        <f>IF(Table13232[[#This Row],[Fin]]&lt;&gt;"1st","",Table13232[[#This Row],[Div]]*Table13232[[#This Row],[Nat and Combo Bet]])</f>
        <v/>
      </c>
      <c r="Q544" s="205">
        <f>IF(Table13232[[#This Row],[Lev Ret]]="",Table13232[[#This Row],[Nat and Combo Bet]]*-1,P544-O544)</f>
        <v>-100</v>
      </c>
      <c r="R544" s="44">
        <f t="shared" si="24"/>
        <v>1</v>
      </c>
      <c r="S544" s="44">
        <f>IF(AND(R543=2,R544=1),"",IF(R544=2,(O544+O545)/2,IF(Table13232[[#This Row],[Dual Listing]]=1,Table13232[[#This Row],[Nat and Combo Bet]],11)))</f>
        <v>100</v>
      </c>
      <c r="T544" s="44" t="str">
        <f t="shared" si="25"/>
        <v/>
      </c>
      <c r="U544" s="44">
        <f t="shared" si="26"/>
        <v>-100</v>
      </c>
      <c r="V544" s="44" t="str">
        <f>IF(Table13232[[#This Row],[Date]]&lt;$V$4,"","Live")</f>
        <v>Live</v>
      </c>
      <c r="W544" s="44" t="str">
        <f>TEXT(Table13232[[#This Row],[Date]],"DDD")</f>
        <v>Sat</v>
      </c>
      <c r="X544" s="44" t="str">
        <f>PROPER(TRIM(Table13232[[#This Row],[Horse]]))</f>
        <v>Ruination</v>
      </c>
      <c r="Y544" s="168">
        <f>Table13232[[#This Row],[Time]]</f>
        <v>0.57638888888888884</v>
      </c>
      <c r="Z544" s="168" t="str">
        <f>LEFT(Table13232[[#This Row],[Track]],3)</f>
        <v>Ran</v>
      </c>
      <c r="AA544" s="168" t="str">
        <f>Table13232[[#This Row],[Algo]]&amp;" "&amp;Table13232[[#This Row],[Nat and Combo Bet]]</f>
        <v>Nat 100</v>
      </c>
      <c r="AB544" s="171">
        <f>Table13232[[#This Row],[AM Odds]]</f>
        <v>0</v>
      </c>
      <c r="AC544" s="165">
        <f>Table13232[[#This Row],[Race]]</f>
        <v>4</v>
      </c>
      <c r="AD544" s="165">
        <f>Table13232[[#This Row],[TAB]]</f>
        <v>6</v>
      </c>
      <c r="AE544" s="166" t="str">
        <f>Table13232[[#This Row],[Horse]]</f>
        <v>Ruination</v>
      </c>
      <c r="AF544" s="169">
        <f>IF(Table13232[[#This Row],[Dual Listing]]&lt;&gt;1,"",Table13232[[#This Row],[Nat and Combo Bet]])</f>
        <v>100</v>
      </c>
    </row>
    <row r="545" spans="1:32" x14ac:dyDescent="0.25">
      <c r="A545" s="42">
        <v>45934</v>
      </c>
      <c r="B545" s="43">
        <v>0.65486111111111112</v>
      </c>
      <c r="C545" s="43" t="s">
        <v>9</v>
      </c>
      <c r="D545" s="46"/>
      <c r="E545" s="44">
        <v>7</v>
      </c>
      <c r="F545" s="44">
        <v>2</v>
      </c>
      <c r="G545" s="45" t="s">
        <v>261</v>
      </c>
      <c r="H545" s="45" t="s">
        <v>21</v>
      </c>
      <c r="I545" s="46">
        <v>6</v>
      </c>
      <c r="J545" s="206" t="s">
        <v>664</v>
      </c>
      <c r="K545" s="44" t="str">
        <f>VLOOKUP(Table13232[[#This Row],[Track]],$C$915:$E$968,2,FALSE)</f>
        <v>Qld</v>
      </c>
      <c r="L545" s="48">
        <v>100</v>
      </c>
      <c r="M545" s="44">
        <f>IF(Table13232[[#This Row],[Fin]]&lt;&gt;"1st","",Table13232[[#This Row],[Div]]*Table13232[[#This Row],[Lev Bet]])</f>
        <v>600</v>
      </c>
      <c r="N545" s="44">
        <f>IF(Table13232[[#This Row],[Lev Ret]]="",Table13232[[#This Row],[Lev Bet]]*-1,M545-L545)</f>
        <v>500</v>
      </c>
      <c r="O545" s="205">
        <v>100</v>
      </c>
      <c r="P545" s="205">
        <f>IF(Table13232[[#This Row],[Fin]]&lt;&gt;"1st","",Table13232[[#This Row],[Div]]*Table13232[[#This Row],[Nat and Combo Bet]])</f>
        <v>600</v>
      </c>
      <c r="Q545" s="205">
        <f>IF(Table13232[[#This Row],[Lev Ret]]="",Table13232[[#This Row],[Nat and Combo Bet]]*-1,P545-O545)</f>
        <v>500</v>
      </c>
      <c r="R545" s="44">
        <f t="shared" si="24"/>
        <v>1</v>
      </c>
      <c r="S545" s="44">
        <f>IF(AND(R544=2,R545=1),"",IF(R545=2,(O545+O546)/2,IF(Table13232[[#This Row],[Dual Listing]]=1,Table13232[[#This Row],[Nat and Combo Bet]],11)))</f>
        <v>100</v>
      </c>
      <c r="T545" s="44">
        <f t="shared" si="25"/>
        <v>600</v>
      </c>
      <c r="U545" s="44">
        <f t="shared" si="26"/>
        <v>500</v>
      </c>
      <c r="V545" s="44" t="str">
        <f>IF(Table13232[[#This Row],[Date]]&lt;$V$4,"","Live")</f>
        <v>Live</v>
      </c>
      <c r="W545" s="44" t="str">
        <f>TEXT(Table13232[[#This Row],[Date]],"DDD")</f>
        <v>Sat</v>
      </c>
      <c r="X545" s="44" t="str">
        <f>PROPER(TRIM(Table13232[[#This Row],[Horse]]))</f>
        <v>Facundo</v>
      </c>
      <c r="Y545" s="168">
        <f>Table13232[[#This Row],[Time]]</f>
        <v>0.65486111111111112</v>
      </c>
      <c r="Z545" s="168" t="str">
        <f>LEFT(Table13232[[#This Row],[Track]],3)</f>
        <v>Doo</v>
      </c>
      <c r="AA545" s="168" t="str">
        <f>Table13232[[#This Row],[Algo]]&amp;" "&amp;Table13232[[#This Row],[Nat and Combo Bet]]</f>
        <v>Nat 100</v>
      </c>
      <c r="AB545" s="171">
        <f>Table13232[[#This Row],[AM Odds]]</f>
        <v>0</v>
      </c>
      <c r="AC545" s="165">
        <f>Table13232[[#This Row],[Race]]</f>
        <v>7</v>
      </c>
      <c r="AD545" s="165">
        <f>Table13232[[#This Row],[TAB]]</f>
        <v>2</v>
      </c>
      <c r="AE545" s="166" t="str">
        <f>Table13232[[#This Row],[Horse]]</f>
        <v>Facundo</v>
      </c>
      <c r="AF545" s="169">
        <f>IF(Table13232[[#This Row],[Dual Listing]]&lt;&gt;1,"",Table13232[[#This Row],[Nat and Combo Bet]])</f>
        <v>100</v>
      </c>
    </row>
    <row r="546" spans="1:32" x14ac:dyDescent="0.25">
      <c r="A546" s="42">
        <v>45934</v>
      </c>
      <c r="B546" s="43">
        <v>0.65972222222222221</v>
      </c>
      <c r="C546" s="43" t="s">
        <v>10</v>
      </c>
      <c r="D546" s="46"/>
      <c r="E546" s="44">
        <v>7</v>
      </c>
      <c r="F546" s="44">
        <v>2</v>
      </c>
      <c r="G546" s="45" t="s">
        <v>91</v>
      </c>
      <c r="H546" s="45"/>
      <c r="I546" s="46"/>
      <c r="J546" s="206" t="s">
        <v>665</v>
      </c>
      <c r="K546" s="44" t="str">
        <f>VLOOKUP(Table13232[[#This Row],[Track]],$C$915:$E$968,2,FALSE)</f>
        <v>Vic</v>
      </c>
      <c r="L546" s="48">
        <v>100</v>
      </c>
      <c r="M546" s="44" t="str">
        <f>IF(Table13232[[#This Row],[Fin]]&lt;&gt;"1st","",Table13232[[#This Row],[Div]]*Table13232[[#This Row],[Lev Bet]])</f>
        <v/>
      </c>
      <c r="N546" s="44">
        <f>IF(Table13232[[#This Row],[Lev Ret]]="",Table13232[[#This Row],[Lev Bet]]*-1,M546-L546)</f>
        <v>-100</v>
      </c>
      <c r="O546" s="205">
        <v>100</v>
      </c>
      <c r="P546" s="205" t="str">
        <f>IF(Table13232[[#This Row],[Fin]]&lt;&gt;"1st","",Table13232[[#This Row],[Div]]*Table13232[[#This Row],[Nat and Combo Bet]])</f>
        <v/>
      </c>
      <c r="Q546" s="205">
        <f>IF(Table13232[[#This Row],[Lev Ret]]="",Table13232[[#This Row],[Nat and Combo Bet]]*-1,P546-O546)</f>
        <v>-100</v>
      </c>
      <c r="R546" s="44">
        <f t="shared" si="24"/>
        <v>1</v>
      </c>
      <c r="S546" s="44">
        <f>IF(AND(R545=2,R546=1),"",IF(R546=2,(O546+O547)/2,IF(Table13232[[#This Row],[Dual Listing]]=1,Table13232[[#This Row],[Nat and Combo Bet]],11)))</f>
        <v>100</v>
      </c>
      <c r="T546" s="44" t="str">
        <f t="shared" si="25"/>
        <v/>
      </c>
      <c r="U546" s="44">
        <f t="shared" si="26"/>
        <v>-100</v>
      </c>
      <c r="V546" s="44" t="str">
        <f>IF(Table13232[[#This Row],[Date]]&lt;$V$4,"","Live")</f>
        <v>Live</v>
      </c>
      <c r="W546" s="44" t="str">
        <f>TEXT(Table13232[[#This Row],[Date]],"DDD")</f>
        <v>Sat</v>
      </c>
      <c r="X546" s="44" t="str">
        <f>PROPER(TRIM(Table13232[[#This Row],[Horse]]))</f>
        <v>Revelare</v>
      </c>
      <c r="Y546" s="168">
        <f>Table13232[[#This Row],[Time]]</f>
        <v>0.65972222222222221</v>
      </c>
      <c r="Z546" s="168" t="str">
        <f>LEFT(Table13232[[#This Row],[Track]],3)</f>
        <v>Fle</v>
      </c>
      <c r="AA546" s="168" t="str">
        <f>Table13232[[#This Row],[Algo]]&amp;" "&amp;Table13232[[#This Row],[Nat and Combo Bet]]</f>
        <v>E-C  100</v>
      </c>
      <c r="AB546" s="171">
        <f>Table13232[[#This Row],[AM Odds]]</f>
        <v>0</v>
      </c>
      <c r="AC546" s="165">
        <f>Table13232[[#This Row],[Race]]</f>
        <v>7</v>
      </c>
      <c r="AD546" s="165">
        <f>Table13232[[#This Row],[TAB]]</f>
        <v>2</v>
      </c>
      <c r="AE546" s="166" t="str">
        <f>Table13232[[#This Row],[Horse]]</f>
        <v>Revelare</v>
      </c>
      <c r="AF546" s="169">
        <f>IF(Table13232[[#This Row],[Dual Listing]]&lt;&gt;1,"",Table13232[[#This Row],[Nat and Combo Bet]])</f>
        <v>100</v>
      </c>
    </row>
    <row r="547" spans="1:32" x14ac:dyDescent="0.25">
      <c r="A547" s="42">
        <v>45934</v>
      </c>
      <c r="B547" s="43">
        <v>0.6791666666666667</v>
      </c>
      <c r="C547" s="43" t="s">
        <v>9</v>
      </c>
      <c r="D547" s="46"/>
      <c r="E547" s="44">
        <v>8</v>
      </c>
      <c r="F547" s="44">
        <v>8</v>
      </c>
      <c r="G547" s="45" t="s">
        <v>262</v>
      </c>
      <c r="H547" s="45" t="s">
        <v>22</v>
      </c>
      <c r="I547" s="46"/>
      <c r="J547" s="206" t="s">
        <v>664</v>
      </c>
      <c r="K547" s="44" t="str">
        <f>VLOOKUP(Table13232[[#This Row],[Track]],$C$915:$E$968,2,FALSE)</f>
        <v>Qld</v>
      </c>
      <c r="L547" s="48">
        <v>100</v>
      </c>
      <c r="M547" s="44" t="str">
        <f>IF(Table13232[[#This Row],[Fin]]&lt;&gt;"1st","",Table13232[[#This Row],[Div]]*Table13232[[#This Row],[Lev Bet]])</f>
        <v/>
      </c>
      <c r="N547" s="44">
        <f>IF(Table13232[[#This Row],[Lev Ret]]="",Table13232[[#This Row],[Lev Bet]]*-1,M547-L547)</f>
        <v>-100</v>
      </c>
      <c r="O547" s="205">
        <v>100</v>
      </c>
      <c r="P547" s="205" t="str">
        <f>IF(Table13232[[#This Row],[Fin]]&lt;&gt;"1st","",Table13232[[#This Row],[Div]]*Table13232[[#This Row],[Nat and Combo Bet]])</f>
        <v/>
      </c>
      <c r="Q547" s="205">
        <f>IF(Table13232[[#This Row],[Lev Ret]]="",Table13232[[#This Row],[Nat and Combo Bet]]*-1,P547-O547)</f>
        <v>-100</v>
      </c>
      <c r="R547" s="44">
        <f t="shared" si="24"/>
        <v>1</v>
      </c>
      <c r="S547" s="44">
        <f>IF(AND(R546=2,R547=1),"",IF(R547=2,(O547+O548)/2,IF(Table13232[[#This Row],[Dual Listing]]=1,Table13232[[#This Row],[Nat and Combo Bet]],11)))</f>
        <v>100</v>
      </c>
      <c r="T547" s="44" t="str">
        <f t="shared" si="25"/>
        <v/>
      </c>
      <c r="U547" s="44">
        <f t="shared" si="26"/>
        <v>-100</v>
      </c>
      <c r="V547" s="44" t="str">
        <f>IF(Table13232[[#This Row],[Date]]&lt;$V$4,"","Live")</f>
        <v>Live</v>
      </c>
      <c r="W547" s="44" t="str">
        <f>TEXT(Table13232[[#This Row],[Date]],"DDD")</f>
        <v>Sat</v>
      </c>
      <c r="X547" s="44" t="str">
        <f>PROPER(TRIM(Table13232[[#This Row],[Horse]]))</f>
        <v>Star Ambition</v>
      </c>
      <c r="Y547" s="168">
        <f>Table13232[[#This Row],[Time]]</f>
        <v>0.6791666666666667</v>
      </c>
      <c r="Z547" s="168" t="str">
        <f>LEFT(Table13232[[#This Row],[Track]],3)</f>
        <v>Doo</v>
      </c>
      <c r="AA547" s="168" t="str">
        <f>Table13232[[#This Row],[Algo]]&amp;" "&amp;Table13232[[#This Row],[Nat and Combo Bet]]</f>
        <v>Nat 100</v>
      </c>
      <c r="AB547" s="171">
        <f>Table13232[[#This Row],[AM Odds]]</f>
        <v>0</v>
      </c>
      <c r="AC547" s="165">
        <f>Table13232[[#This Row],[Race]]</f>
        <v>8</v>
      </c>
      <c r="AD547" s="165">
        <f>Table13232[[#This Row],[TAB]]</f>
        <v>8</v>
      </c>
      <c r="AE547" s="166" t="str">
        <f>Table13232[[#This Row],[Horse]]</f>
        <v>Star Ambition</v>
      </c>
      <c r="AF547" s="169">
        <f>IF(Table13232[[#This Row],[Dual Listing]]&lt;&gt;1,"",Table13232[[#This Row],[Nat and Combo Bet]])</f>
        <v>100</v>
      </c>
    </row>
    <row r="548" spans="1:32" x14ac:dyDescent="0.25">
      <c r="A548" s="42">
        <v>45934</v>
      </c>
      <c r="B548" s="43">
        <v>0.68402777777777779</v>
      </c>
      <c r="C548" s="43" t="s">
        <v>10</v>
      </c>
      <c r="D548" s="46"/>
      <c r="E548" s="44">
        <v>8</v>
      </c>
      <c r="F548" s="44">
        <v>6</v>
      </c>
      <c r="G548" s="45" t="s">
        <v>263</v>
      </c>
      <c r="H548" s="45"/>
      <c r="I548" s="46"/>
      <c r="J548" s="206" t="s">
        <v>664</v>
      </c>
      <c r="K548" s="44" t="str">
        <f>VLOOKUP(Table13232[[#This Row],[Track]],$C$915:$E$968,2,FALSE)</f>
        <v>Vic</v>
      </c>
      <c r="L548" s="48">
        <v>100</v>
      </c>
      <c r="M548" s="44" t="str">
        <f>IF(Table13232[[#This Row],[Fin]]&lt;&gt;"1st","",Table13232[[#This Row],[Div]]*Table13232[[#This Row],[Lev Bet]])</f>
        <v/>
      </c>
      <c r="N548" s="44">
        <f>IF(Table13232[[#This Row],[Lev Ret]]="",Table13232[[#This Row],[Lev Bet]]*-1,M548-L548)</f>
        <v>-100</v>
      </c>
      <c r="O548" s="205">
        <v>100</v>
      </c>
      <c r="P548" s="205" t="str">
        <f>IF(Table13232[[#This Row],[Fin]]&lt;&gt;"1st","",Table13232[[#This Row],[Div]]*Table13232[[#This Row],[Nat and Combo Bet]])</f>
        <v/>
      </c>
      <c r="Q548" s="205">
        <f>IF(Table13232[[#This Row],[Lev Ret]]="",Table13232[[#This Row],[Nat and Combo Bet]]*-1,P548-O548)</f>
        <v>-100</v>
      </c>
      <c r="R548" s="44">
        <f t="shared" si="24"/>
        <v>1</v>
      </c>
      <c r="S548" s="44">
        <f>IF(AND(R547=2,R548=1),"",IF(R548=2,(O548+O549)/2,IF(Table13232[[#This Row],[Dual Listing]]=1,Table13232[[#This Row],[Nat and Combo Bet]],11)))</f>
        <v>100</v>
      </c>
      <c r="T548" s="44" t="str">
        <f t="shared" si="25"/>
        <v/>
      </c>
      <c r="U548" s="44">
        <f t="shared" si="26"/>
        <v>-100</v>
      </c>
      <c r="V548" s="44" t="str">
        <f>IF(Table13232[[#This Row],[Date]]&lt;$V$4,"","Live")</f>
        <v>Live</v>
      </c>
      <c r="W548" s="44" t="str">
        <f>TEXT(Table13232[[#This Row],[Date]],"DDD")</f>
        <v>Sat</v>
      </c>
      <c r="X548" s="44" t="str">
        <f>PROPER(TRIM(Table13232[[#This Row],[Horse]]))</f>
        <v>Half Yours</v>
      </c>
      <c r="Y548" s="168">
        <f>Table13232[[#This Row],[Time]]</f>
        <v>0.68402777777777779</v>
      </c>
      <c r="Z548" s="168" t="str">
        <f>LEFT(Table13232[[#This Row],[Track]],3)</f>
        <v>Fle</v>
      </c>
      <c r="AA548" s="168" t="str">
        <f>Table13232[[#This Row],[Algo]]&amp;" "&amp;Table13232[[#This Row],[Nat and Combo Bet]]</f>
        <v>Nat 100</v>
      </c>
      <c r="AB548" s="171">
        <f>Table13232[[#This Row],[AM Odds]]</f>
        <v>0</v>
      </c>
      <c r="AC548" s="165">
        <f>Table13232[[#This Row],[Race]]</f>
        <v>8</v>
      </c>
      <c r="AD548" s="165">
        <f>Table13232[[#This Row],[TAB]]</f>
        <v>6</v>
      </c>
      <c r="AE548" s="166" t="str">
        <f>Table13232[[#This Row],[Horse]]</f>
        <v>Half Yours</v>
      </c>
      <c r="AF548" s="169">
        <f>IF(Table13232[[#This Row],[Dual Listing]]&lt;&gt;1,"",Table13232[[#This Row],[Nat and Combo Bet]])</f>
        <v>100</v>
      </c>
    </row>
    <row r="549" spans="1:32" x14ac:dyDescent="0.25">
      <c r="A549" s="42">
        <v>45934</v>
      </c>
      <c r="B549" s="43">
        <v>0.71180555555555558</v>
      </c>
      <c r="C549" s="43" t="s">
        <v>10</v>
      </c>
      <c r="D549" s="46"/>
      <c r="E549" s="44">
        <v>9</v>
      </c>
      <c r="F549" s="44">
        <v>1</v>
      </c>
      <c r="G549" s="45" t="s">
        <v>153</v>
      </c>
      <c r="H549" s="45" t="s">
        <v>21</v>
      </c>
      <c r="I549" s="46">
        <v>3.3</v>
      </c>
      <c r="J549" s="206" t="s">
        <v>664</v>
      </c>
      <c r="K549" s="44" t="str">
        <f>VLOOKUP(Table13232[[#This Row],[Track]],$C$915:$E$968,2,FALSE)</f>
        <v>Vic</v>
      </c>
      <c r="L549" s="48">
        <v>100</v>
      </c>
      <c r="M549" s="44">
        <f>IF(Table13232[[#This Row],[Fin]]&lt;&gt;"1st","",Table13232[[#This Row],[Div]]*Table13232[[#This Row],[Lev Bet]])</f>
        <v>330</v>
      </c>
      <c r="N549" s="44">
        <f>IF(Table13232[[#This Row],[Lev Ret]]="",Table13232[[#This Row],[Lev Bet]]*-1,M549-L549)</f>
        <v>230</v>
      </c>
      <c r="O549" s="205">
        <v>100</v>
      </c>
      <c r="P549" s="205">
        <f>IF(Table13232[[#This Row],[Fin]]&lt;&gt;"1st","",Table13232[[#This Row],[Div]]*Table13232[[#This Row],[Nat and Combo Bet]])</f>
        <v>330</v>
      </c>
      <c r="Q549" s="205">
        <f>IF(Table13232[[#This Row],[Lev Ret]]="",Table13232[[#This Row],[Nat and Combo Bet]]*-1,P549-O549)</f>
        <v>230</v>
      </c>
      <c r="R549" s="44">
        <f t="shared" si="24"/>
        <v>1</v>
      </c>
      <c r="S549" s="44">
        <f>IF(AND(R548=2,R549=1),"",IF(R549=2,(O549+O550)/2,IF(Table13232[[#This Row],[Dual Listing]]=1,Table13232[[#This Row],[Nat and Combo Bet]],11)))</f>
        <v>100</v>
      </c>
      <c r="T549" s="44">
        <f t="shared" si="25"/>
        <v>330</v>
      </c>
      <c r="U549" s="44">
        <f t="shared" si="26"/>
        <v>230</v>
      </c>
      <c r="V549" s="44" t="str">
        <f>IF(Table13232[[#This Row],[Date]]&lt;$V$4,"","Live")</f>
        <v>Live</v>
      </c>
      <c r="W549" s="44" t="str">
        <f>TEXT(Table13232[[#This Row],[Date]],"DDD")</f>
        <v>Sat</v>
      </c>
      <c r="X549" s="44" t="str">
        <f>PROPER(TRIM(Table13232[[#This Row],[Horse]]))</f>
        <v>War Machine</v>
      </c>
      <c r="Y549" s="168">
        <f>Table13232[[#This Row],[Time]]</f>
        <v>0.71180555555555558</v>
      </c>
      <c r="Z549" s="168" t="str">
        <f>LEFT(Table13232[[#This Row],[Track]],3)</f>
        <v>Fle</v>
      </c>
      <c r="AA549" s="168" t="str">
        <f>Table13232[[#This Row],[Algo]]&amp;" "&amp;Table13232[[#This Row],[Nat and Combo Bet]]</f>
        <v>Nat 100</v>
      </c>
      <c r="AB549" s="171">
        <f>Table13232[[#This Row],[AM Odds]]</f>
        <v>0</v>
      </c>
      <c r="AC549" s="165">
        <f>Table13232[[#This Row],[Race]]</f>
        <v>9</v>
      </c>
      <c r="AD549" s="165">
        <f>Table13232[[#This Row],[TAB]]</f>
        <v>1</v>
      </c>
      <c r="AE549" s="166" t="str">
        <f>Table13232[[#This Row],[Horse]]</f>
        <v>War Machine</v>
      </c>
      <c r="AF549" s="169">
        <f>IF(Table13232[[#This Row],[Dual Listing]]&lt;&gt;1,"",Table13232[[#This Row],[Nat and Combo Bet]])</f>
        <v>100</v>
      </c>
    </row>
    <row r="550" spans="1:32" x14ac:dyDescent="0.25">
      <c r="A550" s="42">
        <v>45934</v>
      </c>
      <c r="B550" s="43">
        <v>0.72569444444444442</v>
      </c>
      <c r="C550" s="43" t="s">
        <v>13</v>
      </c>
      <c r="D550" s="46"/>
      <c r="E550" s="44">
        <v>10</v>
      </c>
      <c r="F550" s="44">
        <v>10</v>
      </c>
      <c r="G550" s="45" t="s">
        <v>182</v>
      </c>
      <c r="H550" s="45"/>
      <c r="I550" s="46"/>
      <c r="J550" s="206" t="s">
        <v>665</v>
      </c>
      <c r="K550" s="44" t="str">
        <f>VLOOKUP(Table13232[[#This Row],[Track]],$C$915:$E$968,2,FALSE)</f>
        <v>NSW</v>
      </c>
      <c r="L550" s="48">
        <v>100</v>
      </c>
      <c r="M550" s="44" t="str">
        <f>IF(Table13232[[#This Row],[Fin]]&lt;&gt;"1st","",Table13232[[#This Row],[Div]]*Table13232[[#This Row],[Lev Bet]])</f>
        <v/>
      </c>
      <c r="N550" s="44">
        <f>IF(Table13232[[#This Row],[Lev Ret]]="",Table13232[[#This Row],[Lev Bet]]*-1,M550-L550)</f>
        <v>-100</v>
      </c>
      <c r="O550" s="205">
        <v>100</v>
      </c>
      <c r="P550" s="205" t="str">
        <f>IF(Table13232[[#This Row],[Fin]]&lt;&gt;"1st","",Table13232[[#This Row],[Div]]*Table13232[[#This Row],[Nat and Combo Bet]])</f>
        <v/>
      </c>
      <c r="Q550" s="205">
        <f>IF(Table13232[[#This Row],[Lev Ret]]="",Table13232[[#This Row],[Nat and Combo Bet]]*-1,P550-O550)</f>
        <v>-100</v>
      </c>
      <c r="R550" s="44">
        <f t="shared" si="24"/>
        <v>1</v>
      </c>
      <c r="S550" s="44">
        <f>IF(AND(R549=2,R550=1),"",IF(R550=2,(O550+O551)/2,IF(Table13232[[#This Row],[Dual Listing]]=1,Table13232[[#This Row],[Nat and Combo Bet]],11)))</f>
        <v>100</v>
      </c>
      <c r="T550" s="44" t="str">
        <f t="shared" si="25"/>
        <v/>
      </c>
      <c r="U550" s="44">
        <f t="shared" si="26"/>
        <v>-100</v>
      </c>
      <c r="V550" s="44" t="str">
        <f>IF(Table13232[[#This Row],[Date]]&lt;$V$4,"","Live")</f>
        <v>Live</v>
      </c>
      <c r="W550" s="44" t="str">
        <f>TEXT(Table13232[[#This Row],[Date]],"DDD")</f>
        <v>Sat</v>
      </c>
      <c r="X550" s="44" t="str">
        <f>PROPER(TRIM(Table13232[[#This Row],[Horse]]))</f>
        <v>Kerguelen</v>
      </c>
      <c r="Y550" s="168">
        <f>Table13232[[#This Row],[Time]]</f>
        <v>0.72569444444444442</v>
      </c>
      <c r="Z550" s="168" t="str">
        <f>LEFT(Table13232[[#This Row],[Track]],3)</f>
        <v>Ran</v>
      </c>
      <c r="AA550" s="168" t="str">
        <f>Table13232[[#This Row],[Algo]]&amp;" "&amp;Table13232[[#This Row],[Nat and Combo Bet]]</f>
        <v>E-C  100</v>
      </c>
      <c r="AB550" s="171">
        <f>Table13232[[#This Row],[AM Odds]]</f>
        <v>0</v>
      </c>
      <c r="AC550" s="165">
        <f>Table13232[[#This Row],[Race]]</f>
        <v>10</v>
      </c>
      <c r="AD550" s="165">
        <f>Table13232[[#This Row],[TAB]]</f>
        <v>10</v>
      </c>
      <c r="AE550" s="166" t="str">
        <f>Table13232[[#This Row],[Horse]]</f>
        <v>Kerguelen</v>
      </c>
      <c r="AF550" s="169">
        <f>IF(Table13232[[#This Row],[Dual Listing]]&lt;&gt;1,"",Table13232[[#This Row],[Nat and Combo Bet]])</f>
        <v>100</v>
      </c>
    </row>
    <row r="551" spans="1:32" x14ac:dyDescent="0.25">
      <c r="A551" s="42">
        <v>45934</v>
      </c>
      <c r="B551" s="43">
        <v>0.73611111111111116</v>
      </c>
      <c r="C551" s="43" t="s">
        <v>10</v>
      </c>
      <c r="D551" s="46"/>
      <c r="E551" s="44">
        <v>10</v>
      </c>
      <c r="F551" s="44">
        <v>9</v>
      </c>
      <c r="G551" s="45" t="s">
        <v>243</v>
      </c>
      <c r="H551" s="45" t="s">
        <v>21</v>
      </c>
      <c r="I551" s="46">
        <v>3.4</v>
      </c>
      <c r="J551" s="206" t="s">
        <v>665</v>
      </c>
      <c r="K551" s="44" t="str">
        <f>VLOOKUP(Table13232[[#This Row],[Track]],$C$915:$E$968,2,FALSE)</f>
        <v>Vic</v>
      </c>
      <c r="L551" s="48">
        <v>100</v>
      </c>
      <c r="M551" s="44">
        <f>IF(Table13232[[#This Row],[Fin]]&lt;&gt;"1st","",Table13232[[#This Row],[Div]]*Table13232[[#This Row],[Lev Bet]])</f>
        <v>340</v>
      </c>
      <c r="N551" s="44">
        <f>IF(Table13232[[#This Row],[Lev Ret]]="",Table13232[[#This Row],[Lev Bet]]*-1,M551-L551)</f>
        <v>240</v>
      </c>
      <c r="O551" s="205">
        <v>100</v>
      </c>
      <c r="P551" s="205">
        <f>IF(Table13232[[#This Row],[Fin]]&lt;&gt;"1st","",Table13232[[#This Row],[Div]]*Table13232[[#This Row],[Nat and Combo Bet]])</f>
        <v>340</v>
      </c>
      <c r="Q551" s="205">
        <f>IF(Table13232[[#This Row],[Lev Ret]]="",Table13232[[#This Row],[Nat and Combo Bet]]*-1,P551-O551)</f>
        <v>240</v>
      </c>
      <c r="R551" s="44">
        <f t="shared" si="24"/>
        <v>1</v>
      </c>
      <c r="S551" s="44">
        <f>IF(AND(R550=2,R551=1),"",IF(R551=2,(O551+O552)/2,IF(Table13232[[#This Row],[Dual Listing]]=1,Table13232[[#This Row],[Nat and Combo Bet]],11)))</f>
        <v>100</v>
      </c>
      <c r="T551" s="44">
        <f t="shared" si="25"/>
        <v>340</v>
      </c>
      <c r="U551" s="44">
        <f t="shared" si="26"/>
        <v>240</v>
      </c>
      <c r="V551" s="44" t="str">
        <f>IF(Table13232[[#This Row],[Date]]&lt;$V$4,"","Live")</f>
        <v>Live</v>
      </c>
      <c r="W551" s="44" t="str">
        <f>TEXT(Table13232[[#This Row],[Date]],"DDD")</f>
        <v>Sat</v>
      </c>
      <c r="X551" s="44" t="str">
        <f>PROPER(TRIM(Table13232[[#This Row],[Horse]]))</f>
        <v>Media World</v>
      </c>
      <c r="Y551" s="168">
        <f>Table13232[[#This Row],[Time]]</f>
        <v>0.73611111111111116</v>
      </c>
      <c r="Z551" s="168" t="str">
        <f>LEFT(Table13232[[#This Row],[Track]],3)</f>
        <v>Fle</v>
      </c>
      <c r="AA551" s="168" t="str">
        <f>Table13232[[#This Row],[Algo]]&amp;" "&amp;Table13232[[#This Row],[Nat and Combo Bet]]</f>
        <v>E-C  100</v>
      </c>
      <c r="AB551" s="171">
        <f>Table13232[[#This Row],[AM Odds]]</f>
        <v>0</v>
      </c>
      <c r="AC551" s="165">
        <f>Table13232[[#This Row],[Race]]</f>
        <v>10</v>
      </c>
      <c r="AD551" s="165">
        <f>Table13232[[#This Row],[TAB]]</f>
        <v>9</v>
      </c>
      <c r="AE551" s="166" t="str">
        <f>Table13232[[#This Row],[Horse]]</f>
        <v>Media World</v>
      </c>
      <c r="AF551" s="169">
        <f>IF(Table13232[[#This Row],[Dual Listing]]&lt;&gt;1,"",Table13232[[#This Row],[Nat and Combo Bet]])</f>
        <v>100</v>
      </c>
    </row>
    <row r="552" spans="1:32" x14ac:dyDescent="0.25">
      <c r="A552" s="42">
        <v>45934</v>
      </c>
      <c r="B552" s="43">
        <v>0.73611111111111116</v>
      </c>
      <c r="C552" s="43" t="s">
        <v>10</v>
      </c>
      <c r="D552" s="46"/>
      <c r="E552" s="44">
        <v>10</v>
      </c>
      <c r="F552" s="44">
        <v>7</v>
      </c>
      <c r="G552" s="45" t="s">
        <v>76</v>
      </c>
      <c r="H552" s="45"/>
      <c r="I552" s="46"/>
      <c r="J552" s="206" t="s">
        <v>665</v>
      </c>
      <c r="K552" s="44" t="str">
        <f>VLOOKUP(Table13232[[#This Row],[Track]],$C$915:$E$968,2,FALSE)</f>
        <v>Vic</v>
      </c>
      <c r="L552" s="48">
        <v>100</v>
      </c>
      <c r="M552" s="44" t="str">
        <f>IF(Table13232[[#This Row],[Fin]]&lt;&gt;"1st","",Table13232[[#This Row],[Div]]*Table13232[[#This Row],[Lev Bet]])</f>
        <v/>
      </c>
      <c r="N552" s="44">
        <f>IF(Table13232[[#This Row],[Lev Ret]]="",Table13232[[#This Row],[Lev Bet]]*-1,M552-L552)</f>
        <v>-100</v>
      </c>
      <c r="O552" s="205">
        <v>120</v>
      </c>
      <c r="P552" s="205" t="str">
        <f>IF(Table13232[[#This Row],[Fin]]&lt;&gt;"1st","",Table13232[[#This Row],[Div]]*Table13232[[#This Row],[Nat and Combo Bet]])</f>
        <v/>
      </c>
      <c r="Q552" s="205">
        <f>IF(Table13232[[#This Row],[Lev Ret]]="",Table13232[[#This Row],[Nat and Combo Bet]]*-1,P552-O552)</f>
        <v>-120</v>
      </c>
      <c r="R552" s="44">
        <f t="shared" si="24"/>
        <v>1</v>
      </c>
      <c r="S552" s="44">
        <f>IF(AND(R551=2,R552=1),"",IF(R552=2,(O552+O553)/2,IF(Table13232[[#This Row],[Dual Listing]]=1,Table13232[[#This Row],[Nat and Combo Bet]],11)))</f>
        <v>120</v>
      </c>
      <c r="T552" s="44" t="str">
        <f t="shared" si="25"/>
        <v/>
      </c>
      <c r="U552" s="44">
        <f t="shared" si="26"/>
        <v>-120</v>
      </c>
      <c r="V552" s="44" t="str">
        <f>IF(Table13232[[#This Row],[Date]]&lt;$V$4,"","Live")</f>
        <v>Live</v>
      </c>
      <c r="W552" s="44" t="str">
        <f>TEXT(Table13232[[#This Row],[Date]],"DDD")</f>
        <v>Sat</v>
      </c>
      <c r="X552" s="44" t="str">
        <f>PROPER(TRIM(Table13232[[#This Row],[Horse]]))</f>
        <v>Warnie</v>
      </c>
      <c r="Y552" s="168">
        <f>Table13232[[#This Row],[Time]]</f>
        <v>0.73611111111111116</v>
      </c>
      <c r="Z552" s="168" t="str">
        <f>LEFT(Table13232[[#This Row],[Track]],3)</f>
        <v>Fle</v>
      </c>
      <c r="AA552" s="168" t="str">
        <f>Table13232[[#This Row],[Algo]]&amp;" "&amp;Table13232[[#This Row],[Nat and Combo Bet]]</f>
        <v>E-C  120</v>
      </c>
      <c r="AB552" s="171">
        <f>Table13232[[#This Row],[AM Odds]]</f>
        <v>0</v>
      </c>
      <c r="AC552" s="165">
        <f>Table13232[[#This Row],[Race]]</f>
        <v>10</v>
      </c>
      <c r="AD552" s="165">
        <f>Table13232[[#This Row],[TAB]]</f>
        <v>7</v>
      </c>
      <c r="AE552" s="166" t="str">
        <f>Table13232[[#This Row],[Horse]]</f>
        <v>Warnie</v>
      </c>
      <c r="AF552" s="169">
        <f>IF(Table13232[[#This Row],[Dual Listing]]&lt;&gt;1,"",Table13232[[#This Row],[Nat and Combo Bet]])</f>
        <v>120</v>
      </c>
    </row>
    <row r="553" spans="1:32" x14ac:dyDescent="0.25">
      <c r="A553" s="42">
        <v>45941</v>
      </c>
      <c r="B553" s="43">
        <v>0.55902777777777779</v>
      </c>
      <c r="C553" s="43" t="s">
        <v>34</v>
      </c>
      <c r="D553" s="46"/>
      <c r="E553" s="44">
        <v>3</v>
      </c>
      <c r="F553" s="44">
        <v>8</v>
      </c>
      <c r="G553" s="45" t="s">
        <v>292</v>
      </c>
      <c r="H553" s="45" t="s">
        <v>21</v>
      </c>
      <c r="I553" s="46">
        <v>7.5</v>
      </c>
      <c r="J553" s="206" t="s">
        <v>665</v>
      </c>
      <c r="K553" s="44" t="str">
        <f>VLOOKUP(Table13232[[#This Row],[Track]],$C$915:$E$968,2,FALSE)</f>
        <v>Vic</v>
      </c>
      <c r="L553" s="48">
        <v>100</v>
      </c>
      <c r="M553" s="44">
        <f>IF(Table13232[[#This Row],[Fin]]&lt;&gt;"1st","",Table13232[[#This Row],[Div]]*Table13232[[#This Row],[Lev Bet]])</f>
        <v>750</v>
      </c>
      <c r="N553" s="44">
        <f>IF(Table13232[[#This Row],[Lev Ret]]="",Table13232[[#This Row],[Lev Bet]]*-1,M553-L553)</f>
        <v>650</v>
      </c>
      <c r="O553" s="205">
        <v>50</v>
      </c>
      <c r="P553" s="205">
        <f>IF(Table13232[[#This Row],[Fin]]&lt;&gt;"1st","",Table13232[[#This Row],[Div]]*Table13232[[#This Row],[Nat and Combo Bet]])</f>
        <v>375</v>
      </c>
      <c r="Q553" s="205">
        <f>IF(Table13232[[#This Row],[Lev Ret]]="",Table13232[[#This Row],[Nat and Combo Bet]]*-1,P553-O553)</f>
        <v>325</v>
      </c>
      <c r="R553" s="44">
        <f t="shared" si="24"/>
        <v>1</v>
      </c>
      <c r="S553" s="44">
        <f>IF(AND(R552=2,R553=1),"",IF(R553=2,(O553+O554)/2,IF(Table13232[[#This Row],[Dual Listing]]=1,Table13232[[#This Row],[Nat and Combo Bet]],11)))</f>
        <v>50</v>
      </c>
      <c r="T553" s="44">
        <f t="shared" si="25"/>
        <v>375</v>
      </c>
      <c r="U553" s="44">
        <f t="shared" si="26"/>
        <v>325</v>
      </c>
      <c r="V553" s="44" t="str">
        <f>IF(Table13232[[#This Row],[Date]]&lt;$V$4,"","Live")</f>
        <v>Live</v>
      </c>
      <c r="W553" s="44" t="str">
        <f>TEXT(Table13232[[#This Row],[Date]],"DDD")</f>
        <v>Sat</v>
      </c>
      <c r="X553" s="44" t="str">
        <f>PROPER(TRIM(Table13232[[#This Row],[Horse]]))</f>
        <v>Brayden Star</v>
      </c>
      <c r="Y553" s="168">
        <f>Table13232[[#This Row],[Time]]</f>
        <v>0.55902777777777779</v>
      </c>
      <c r="Z553" s="168" t="str">
        <f>LEFT(Table13232[[#This Row],[Track]],3)</f>
        <v>Cau</v>
      </c>
      <c r="AA553" s="168" t="str">
        <f>Table13232[[#This Row],[Algo]]&amp;" "&amp;Table13232[[#This Row],[Nat and Combo Bet]]</f>
        <v>E-C  50</v>
      </c>
      <c r="AB553" s="171">
        <f>Table13232[[#This Row],[AM Odds]]</f>
        <v>0</v>
      </c>
      <c r="AC553" s="165">
        <f>Table13232[[#This Row],[Race]]</f>
        <v>3</v>
      </c>
      <c r="AD553" s="165">
        <f>Table13232[[#This Row],[TAB]]</f>
        <v>8</v>
      </c>
      <c r="AE553" s="166" t="str">
        <f>Table13232[[#This Row],[Horse]]</f>
        <v>Brayden Star</v>
      </c>
      <c r="AF553" s="169">
        <f>IF(Table13232[[#This Row],[Dual Listing]]&lt;&gt;1,"",Table13232[[#This Row],[Nat and Combo Bet]])</f>
        <v>50</v>
      </c>
    </row>
    <row r="554" spans="1:32" x14ac:dyDescent="0.25">
      <c r="A554" s="42">
        <v>45941</v>
      </c>
      <c r="B554" s="43">
        <v>0.57291666666666663</v>
      </c>
      <c r="C554" s="43" t="s">
        <v>11</v>
      </c>
      <c r="D554" s="46"/>
      <c r="E554" s="44">
        <v>3</v>
      </c>
      <c r="F554" s="44">
        <v>9</v>
      </c>
      <c r="G554" s="45" t="s">
        <v>264</v>
      </c>
      <c r="H554" s="45"/>
      <c r="I554" s="46"/>
      <c r="J554" s="206" t="s">
        <v>664</v>
      </c>
      <c r="K554" s="44" t="str">
        <f>VLOOKUP(Table13232[[#This Row],[Track]],$C$915:$E$968,2,FALSE)</f>
        <v>NSW</v>
      </c>
      <c r="L554" s="48">
        <v>100</v>
      </c>
      <c r="M554" s="44" t="str">
        <f>IF(Table13232[[#This Row],[Fin]]&lt;&gt;"1st","",Table13232[[#This Row],[Div]]*Table13232[[#This Row],[Lev Bet]])</f>
        <v/>
      </c>
      <c r="N554" s="44">
        <f>IF(Table13232[[#This Row],[Lev Ret]]="",Table13232[[#This Row],[Lev Bet]]*-1,M554-L554)</f>
        <v>-100</v>
      </c>
      <c r="O554" s="205">
        <v>150</v>
      </c>
      <c r="P554" s="205" t="str">
        <f>IF(Table13232[[#This Row],[Fin]]&lt;&gt;"1st","",Table13232[[#This Row],[Div]]*Table13232[[#This Row],[Nat and Combo Bet]])</f>
        <v/>
      </c>
      <c r="Q554" s="205">
        <f>IF(Table13232[[#This Row],[Lev Ret]]="",Table13232[[#This Row],[Nat and Combo Bet]]*-1,P554-O554)</f>
        <v>-150</v>
      </c>
      <c r="R554" s="44">
        <f t="shared" si="24"/>
        <v>1</v>
      </c>
      <c r="S554" s="44">
        <f>IF(AND(R553=2,R554=1),"",IF(R554=2,(O554+O555)/2,IF(Table13232[[#This Row],[Dual Listing]]=1,Table13232[[#This Row],[Nat and Combo Bet]],11)))</f>
        <v>150</v>
      </c>
      <c r="T554" s="44" t="str">
        <f t="shared" si="25"/>
        <v/>
      </c>
      <c r="U554" s="44">
        <f t="shared" si="26"/>
        <v>-150</v>
      </c>
      <c r="V554" s="44" t="str">
        <f>IF(Table13232[[#This Row],[Date]]&lt;$V$4,"","Live")</f>
        <v>Live</v>
      </c>
      <c r="W554" s="44" t="str">
        <f>TEXT(Table13232[[#This Row],[Date]],"DDD")</f>
        <v>Sat</v>
      </c>
      <c r="X554" s="44" t="str">
        <f>PROPER(TRIM(Table13232[[#This Row],[Horse]]))</f>
        <v>Agita</v>
      </c>
      <c r="Y554" s="168">
        <f>Table13232[[#This Row],[Time]]</f>
        <v>0.57291666666666663</v>
      </c>
      <c r="Z554" s="168" t="str">
        <f>LEFT(Table13232[[#This Row],[Track]],3)</f>
        <v>Ros</v>
      </c>
      <c r="AA554" s="168" t="str">
        <f>Table13232[[#This Row],[Algo]]&amp;" "&amp;Table13232[[#This Row],[Nat and Combo Bet]]</f>
        <v>Nat 150</v>
      </c>
      <c r="AB554" s="171">
        <f>Table13232[[#This Row],[AM Odds]]</f>
        <v>0</v>
      </c>
      <c r="AC554" s="165">
        <f>Table13232[[#This Row],[Race]]</f>
        <v>3</v>
      </c>
      <c r="AD554" s="165">
        <f>Table13232[[#This Row],[TAB]]</f>
        <v>9</v>
      </c>
      <c r="AE554" s="166" t="str">
        <f>Table13232[[#This Row],[Horse]]</f>
        <v>Agita</v>
      </c>
      <c r="AF554" s="169">
        <f>IF(Table13232[[#This Row],[Dual Listing]]&lt;&gt;1,"",Table13232[[#This Row],[Nat and Combo Bet]])</f>
        <v>150</v>
      </c>
    </row>
    <row r="555" spans="1:32" x14ac:dyDescent="0.25">
      <c r="A555" s="42">
        <v>45941</v>
      </c>
      <c r="B555" s="43">
        <v>0.57847222222222228</v>
      </c>
      <c r="C555" s="43" t="s">
        <v>12</v>
      </c>
      <c r="D555" s="46"/>
      <c r="E555" s="44">
        <v>3</v>
      </c>
      <c r="F555" s="44">
        <v>13</v>
      </c>
      <c r="G555" s="45" t="s">
        <v>265</v>
      </c>
      <c r="H555" s="45"/>
      <c r="I555" s="46"/>
      <c r="J555" s="206" t="s">
        <v>664</v>
      </c>
      <c r="K555" s="44" t="str">
        <f>VLOOKUP(Table13232[[#This Row],[Track]],$C$915:$E$968,2,FALSE)</f>
        <v>Qld</v>
      </c>
      <c r="L555" s="48">
        <v>100</v>
      </c>
      <c r="M555" s="44" t="str">
        <f>IF(Table13232[[#This Row],[Fin]]&lt;&gt;"1st","",Table13232[[#This Row],[Div]]*Table13232[[#This Row],[Lev Bet]])</f>
        <v/>
      </c>
      <c r="N555" s="44">
        <f>IF(Table13232[[#This Row],[Lev Ret]]="",Table13232[[#This Row],[Lev Bet]]*-1,M555-L555)</f>
        <v>-100</v>
      </c>
      <c r="O555" s="205">
        <v>100</v>
      </c>
      <c r="P555" s="205" t="str">
        <f>IF(Table13232[[#This Row],[Fin]]&lt;&gt;"1st","",Table13232[[#This Row],[Div]]*Table13232[[#This Row],[Nat and Combo Bet]])</f>
        <v/>
      </c>
      <c r="Q555" s="205">
        <f>IF(Table13232[[#This Row],[Lev Ret]]="",Table13232[[#This Row],[Nat and Combo Bet]]*-1,P555-O555)</f>
        <v>-100</v>
      </c>
      <c r="R555" s="44">
        <f t="shared" si="24"/>
        <v>1</v>
      </c>
      <c r="S555" s="44">
        <f>IF(AND(R554=2,R555=1),"",IF(R555=2,(O555+O556)/2,IF(Table13232[[#This Row],[Dual Listing]]=1,Table13232[[#This Row],[Nat and Combo Bet]],11)))</f>
        <v>100</v>
      </c>
      <c r="T555" s="44" t="str">
        <f t="shared" si="25"/>
        <v/>
      </c>
      <c r="U555" s="44">
        <f t="shared" si="26"/>
        <v>-100</v>
      </c>
      <c r="V555" s="44" t="str">
        <f>IF(Table13232[[#This Row],[Date]]&lt;$V$4,"","Live")</f>
        <v>Live</v>
      </c>
      <c r="W555" s="44" t="str">
        <f>TEXT(Table13232[[#This Row],[Date]],"DDD")</f>
        <v>Sat</v>
      </c>
      <c r="X555" s="44" t="str">
        <f>PROPER(TRIM(Table13232[[#This Row],[Horse]]))</f>
        <v>Rock The Sunrise</v>
      </c>
      <c r="Y555" s="168">
        <f>Table13232[[#This Row],[Time]]</f>
        <v>0.57847222222222228</v>
      </c>
      <c r="Z555" s="168" t="str">
        <f>LEFT(Table13232[[#This Row],[Track]],3)</f>
        <v>Eag</v>
      </c>
      <c r="AA555" s="168" t="str">
        <f>Table13232[[#This Row],[Algo]]&amp;" "&amp;Table13232[[#This Row],[Nat and Combo Bet]]</f>
        <v>Nat 100</v>
      </c>
      <c r="AB555" s="171">
        <f>Table13232[[#This Row],[AM Odds]]</f>
        <v>0</v>
      </c>
      <c r="AC555" s="165">
        <f>Table13232[[#This Row],[Race]]</f>
        <v>3</v>
      </c>
      <c r="AD555" s="165">
        <f>Table13232[[#This Row],[TAB]]</f>
        <v>13</v>
      </c>
      <c r="AE555" s="166" t="str">
        <f>Table13232[[#This Row],[Horse]]</f>
        <v>Rock The Sunrise</v>
      </c>
      <c r="AF555" s="169">
        <f>IF(Table13232[[#This Row],[Dual Listing]]&lt;&gt;1,"",Table13232[[#This Row],[Nat and Combo Bet]])</f>
        <v>100</v>
      </c>
    </row>
    <row r="556" spans="1:32" x14ac:dyDescent="0.25">
      <c r="A556" s="42">
        <v>45941</v>
      </c>
      <c r="B556" s="43">
        <v>0.58333333333333337</v>
      </c>
      <c r="C556" s="43" t="s">
        <v>34</v>
      </c>
      <c r="D556" s="46"/>
      <c r="E556" s="44">
        <v>4</v>
      </c>
      <c r="F556" s="44">
        <v>2</v>
      </c>
      <c r="G556" s="45" t="s">
        <v>293</v>
      </c>
      <c r="H556" s="45" t="s">
        <v>23</v>
      </c>
      <c r="I556" s="46"/>
      <c r="J556" s="206" t="s">
        <v>665</v>
      </c>
      <c r="K556" s="44" t="str">
        <f>VLOOKUP(Table13232[[#This Row],[Track]],$C$915:$E$968,2,FALSE)</f>
        <v>Vic</v>
      </c>
      <c r="L556" s="48">
        <v>100</v>
      </c>
      <c r="M556" s="44" t="str">
        <f>IF(Table13232[[#This Row],[Fin]]&lt;&gt;"1st","",Table13232[[#This Row],[Div]]*Table13232[[#This Row],[Lev Bet]])</f>
        <v/>
      </c>
      <c r="N556" s="44">
        <f>IF(Table13232[[#This Row],[Lev Ret]]="",Table13232[[#This Row],[Lev Bet]]*-1,M556-L556)</f>
        <v>-100</v>
      </c>
      <c r="O556" s="205">
        <v>100</v>
      </c>
      <c r="P556" s="205" t="str">
        <f>IF(Table13232[[#This Row],[Fin]]&lt;&gt;"1st","",Table13232[[#This Row],[Div]]*Table13232[[#This Row],[Nat and Combo Bet]])</f>
        <v/>
      </c>
      <c r="Q556" s="205">
        <f>IF(Table13232[[#This Row],[Lev Ret]]="",Table13232[[#This Row],[Nat and Combo Bet]]*-1,P556-O556)</f>
        <v>-100</v>
      </c>
      <c r="R556" s="44">
        <f t="shared" si="24"/>
        <v>1</v>
      </c>
      <c r="S556" s="44">
        <f>IF(AND(R555=2,R556=1),"",IF(R556=2,(O556+O557)/2,IF(Table13232[[#This Row],[Dual Listing]]=1,Table13232[[#This Row],[Nat and Combo Bet]],11)))</f>
        <v>100</v>
      </c>
      <c r="T556" s="44" t="str">
        <f t="shared" si="25"/>
        <v/>
      </c>
      <c r="U556" s="44">
        <f t="shared" si="26"/>
        <v>-100</v>
      </c>
      <c r="V556" s="44" t="str">
        <f>IF(Table13232[[#This Row],[Date]]&lt;$V$4,"","Live")</f>
        <v>Live</v>
      </c>
      <c r="W556" s="44" t="str">
        <f>TEXT(Table13232[[#This Row],[Date]],"DDD")</f>
        <v>Sat</v>
      </c>
      <c r="X556" s="44" t="str">
        <f>PROPER(TRIM(Table13232[[#This Row],[Horse]]))</f>
        <v>Jennilala</v>
      </c>
      <c r="Y556" s="168">
        <f>Table13232[[#This Row],[Time]]</f>
        <v>0.58333333333333337</v>
      </c>
      <c r="Z556" s="168" t="str">
        <f>LEFT(Table13232[[#This Row],[Track]],3)</f>
        <v>Cau</v>
      </c>
      <c r="AA556" s="168" t="str">
        <f>Table13232[[#This Row],[Algo]]&amp;" "&amp;Table13232[[#This Row],[Nat and Combo Bet]]</f>
        <v>E-C  100</v>
      </c>
      <c r="AB556" s="171">
        <f>Table13232[[#This Row],[AM Odds]]</f>
        <v>0</v>
      </c>
      <c r="AC556" s="165">
        <f>Table13232[[#This Row],[Race]]</f>
        <v>4</v>
      </c>
      <c r="AD556" s="165">
        <f>Table13232[[#This Row],[TAB]]</f>
        <v>2</v>
      </c>
      <c r="AE556" s="166" t="str">
        <f>Table13232[[#This Row],[Horse]]</f>
        <v>Jennilala</v>
      </c>
      <c r="AF556" s="169">
        <f>IF(Table13232[[#This Row],[Dual Listing]]&lt;&gt;1,"",Table13232[[#This Row],[Nat and Combo Bet]])</f>
        <v>100</v>
      </c>
    </row>
    <row r="557" spans="1:32" x14ac:dyDescent="0.25">
      <c r="A557" s="106">
        <v>45941</v>
      </c>
      <c r="B557" s="43">
        <v>0.58333333333333337</v>
      </c>
      <c r="C557" s="107" t="s">
        <v>34</v>
      </c>
      <c r="D557" s="46"/>
      <c r="E557" s="108">
        <v>4</v>
      </c>
      <c r="F557" s="108">
        <v>6</v>
      </c>
      <c r="G557" s="109" t="s">
        <v>266</v>
      </c>
      <c r="H557" s="109"/>
      <c r="I557" s="110"/>
      <c r="J557" s="206" t="s">
        <v>665</v>
      </c>
      <c r="K557" s="44" t="str">
        <f>VLOOKUP(Table13232[[#This Row],[Track]],$C$915:$E$968,2,FALSE)</f>
        <v>Vic</v>
      </c>
      <c r="L557" s="52">
        <v>100</v>
      </c>
      <c r="M557" s="51" t="str">
        <f>IF(Table13232[[#This Row],[Fin]]&lt;&gt;"1st","",Table13232[[#This Row],[Div]]*Table13232[[#This Row],[Lev Bet]])</f>
        <v/>
      </c>
      <c r="N557" s="51">
        <f>IF(Table13232[[#This Row],[Lev Ret]]="",Table13232[[#This Row],[Lev Bet]]*-1,M557-L557)</f>
        <v>-100</v>
      </c>
      <c r="O557" s="205">
        <v>120</v>
      </c>
      <c r="P557" s="205" t="str">
        <f>IF(Table13232[[#This Row],[Fin]]&lt;&gt;"1st","",Table13232[[#This Row],[Div]]*Table13232[[#This Row],[Nat and Combo Bet]])</f>
        <v/>
      </c>
      <c r="Q557" s="205">
        <f>IF(Table13232[[#This Row],[Lev Ret]]="",Table13232[[#This Row],[Nat and Combo Bet]]*-1,P557-O557)</f>
        <v>-120</v>
      </c>
      <c r="R557" s="44">
        <f t="shared" si="24"/>
        <v>2</v>
      </c>
      <c r="S557" s="44">
        <f>IF(AND(R556=2,R557=1),"",IF(R557=2,(O557+O558)/2,IF(Table13232[[#This Row],[Dual Listing]]=1,Table13232[[#This Row],[Nat and Combo Bet]],11)))</f>
        <v>160</v>
      </c>
      <c r="T557" s="44" t="str">
        <f t="shared" si="25"/>
        <v/>
      </c>
      <c r="U557" s="44">
        <f t="shared" si="26"/>
        <v>-160</v>
      </c>
      <c r="V557" s="44" t="str">
        <f>IF(Table13232[[#This Row],[Date]]&lt;$V$4,"","Live")</f>
        <v>Live</v>
      </c>
      <c r="W557" s="44" t="str">
        <f>TEXT(Table13232[[#This Row],[Date]],"DDD")</f>
        <v>Sat</v>
      </c>
      <c r="X557" s="44" t="str">
        <f>PROPER(TRIM(Table13232[[#This Row],[Horse]]))</f>
        <v>Sea What I See</v>
      </c>
      <c r="Y557" s="167">
        <f>Table13232[[#This Row],[Time]]</f>
        <v>0.58333333333333337</v>
      </c>
      <c r="Z557" s="164" t="str">
        <f>LEFT(Table13232[[#This Row],[Track]],3)</f>
        <v>Cau</v>
      </c>
      <c r="AA557" s="164" t="str">
        <f>Table13232[[#This Row],[Algo]]&amp;" "&amp;Table13232[[#This Row],[Nat and Combo Bet]]</f>
        <v>E-C  120</v>
      </c>
      <c r="AB557" s="170">
        <f>Table13232[[#This Row],[AM Odds]]</f>
        <v>0</v>
      </c>
      <c r="AC557" s="165">
        <f>Table13232[[#This Row],[Race]]</f>
        <v>4</v>
      </c>
      <c r="AD557" s="165">
        <f>Table13232[[#This Row],[TAB]]</f>
        <v>6</v>
      </c>
      <c r="AE557" s="166" t="str">
        <f>Table13232[[#This Row],[Horse]]</f>
        <v>Sea What I See</v>
      </c>
      <c r="AF557" s="169" t="str">
        <f>IF(Table13232[[#This Row],[Dual Listing]]&lt;&gt;1,"",Table13232[[#This Row],[Nat and Combo Bet]])</f>
        <v/>
      </c>
    </row>
    <row r="558" spans="1:32" x14ac:dyDescent="0.25">
      <c r="A558" s="106">
        <v>45941</v>
      </c>
      <c r="B558" s="43">
        <v>0.58333333333333337</v>
      </c>
      <c r="C558" s="107" t="s">
        <v>34</v>
      </c>
      <c r="D558" s="46"/>
      <c r="E558" s="108">
        <v>4</v>
      </c>
      <c r="F558" s="108">
        <v>6</v>
      </c>
      <c r="G558" s="109" t="s">
        <v>266</v>
      </c>
      <c r="H558" s="109"/>
      <c r="I558" s="110"/>
      <c r="J558" s="206" t="s">
        <v>664</v>
      </c>
      <c r="K558" s="44" t="str">
        <f>VLOOKUP(Table13232[[#This Row],[Track]],$C$915:$E$968,2,FALSE)</f>
        <v>Vic</v>
      </c>
      <c r="L558" s="52">
        <v>100</v>
      </c>
      <c r="M558" s="51" t="str">
        <f>IF(Table13232[[#This Row],[Fin]]&lt;&gt;"1st","",Table13232[[#This Row],[Div]]*Table13232[[#This Row],[Lev Bet]])</f>
        <v/>
      </c>
      <c r="N558" s="51">
        <f>IF(Table13232[[#This Row],[Lev Ret]]="",Table13232[[#This Row],[Lev Bet]]*-1,M558-L558)</f>
        <v>-100</v>
      </c>
      <c r="O558" s="205">
        <v>200</v>
      </c>
      <c r="P558" s="205" t="str">
        <f>IF(Table13232[[#This Row],[Fin]]&lt;&gt;"1st","",Table13232[[#This Row],[Div]]*Table13232[[#This Row],[Nat and Combo Bet]])</f>
        <v/>
      </c>
      <c r="Q558" s="205">
        <f>IF(Table13232[[#This Row],[Lev Ret]]="",Table13232[[#This Row],[Nat and Combo Bet]]*-1,P558-O558)</f>
        <v>-200</v>
      </c>
      <c r="R558" s="44">
        <f t="shared" si="24"/>
        <v>1</v>
      </c>
      <c r="S558" s="44" t="str">
        <f>IF(AND(R557=2,R558=1),"",IF(R558=2,(O558+O559)/2,IF(Table13232[[#This Row],[Dual Listing]]=1,Table13232[[#This Row],[Nat and Combo Bet]],11)))</f>
        <v/>
      </c>
      <c r="T558" s="44" t="str">
        <f t="shared" si="25"/>
        <v/>
      </c>
      <c r="U558" s="44" t="str">
        <f t="shared" si="26"/>
        <v/>
      </c>
      <c r="V558" s="44" t="str">
        <f>IF(Table13232[[#This Row],[Date]]&lt;$V$4,"","Live")</f>
        <v>Live</v>
      </c>
      <c r="W558" s="44" t="str">
        <f>TEXT(Table13232[[#This Row],[Date]],"DDD")</f>
        <v>Sat</v>
      </c>
      <c r="X558" s="44" t="str">
        <f>PROPER(TRIM(Table13232[[#This Row],[Horse]]))</f>
        <v>Sea What I See</v>
      </c>
      <c r="Y558" s="168">
        <f>Table13232[[#This Row],[Time]]</f>
        <v>0.58333333333333337</v>
      </c>
      <c r="Z558" s="168" t="str">
        <f>LEFT(Table13232[[#This Row],[Track]],3)</f>
        <v>Cau</v>
      </c>
      <c r="AA558" s="168" t="str">
        <f>Table13232[[#This Row],[Algo]]&amp;" "&amp;Table13232[[#This Row],[Nat and Combo Bet]]</f>
        <v>Nat 200</v>
      </c>
      <c r="AB558" s="171">
        <f>Table13232[[#This Row],[AM Odds]]</f>
        <v>0</v>
      </c>
      <c r="AC558" s="165">
        <f>Table13232[[#This Row],[Race]]</f>
        <v>4</v>
      </c>
      <c r="AD558" s="165">
        <f>Table13232[[#This Row],[TAB]]</f>
        <v>6</v>
      </c>
      <c r="AE558" s="166" t="str">
        <f>Table13232[[#This Row],[Horse]]</f>
        <v>Sea What I See</v>
      </c>
      <c r="AF558" s="169">
        <f>IF(Table13232[[#This Row],[Dual Listing]]&lt;&gt;1,"",Table13232[[#This Row],[Nat and Combo Bet]])</f>
        <v>200</v>
      </c>
    </row>
    <row r="559" spans="1:32" x14ac:dyDescent="0.25">
      <c r="A559" s="106">
        <v>45941</v>
      </c>
      <c r="B559" s="43">
        <v>0.60763888888888884</v>
      </c>
      <c r="C559" s="107" t="s">
        <v>34</v>
      </c>
      <c r="D559" s="46"/>
      <c r="E559" s="108">
        <v>5</v>
      </c>
      <c r="F559" s="108">
        <v>8</v>
      </c>
      <c r="G559" s="109" t="s">
        <v>164</v>
      </c>
      <c r="H559" s="109" t="s">
        <v>23</v>
      </c>
      <c r="I559" s="110"/>
      <c r="J559" s="206" t="s">
        <v>665</v>
      </c>
      <c r="K559" s="44" t="str">
        <f>VLOOKUP(Table13232[[#This Row],[Track]],$C$915:$E$968,2,FALSE)</f>
        <v>Vic</v>
      </c>
      <c r="L559" s="52">
        <v>100</v>
      </c>
      <c r="M559" s="51" t="str">
        <f>IF(Table13232[[#This Row],[Fin]]&lt;&gt;"1st","",Table13232[[#This Row],[Div]]*Table13232[[#This Row],[Lev Bet]])</f>
        <v/>
      </c>
      <c r="N559" s="51">
        <f>IF(Table13232[[#This Row],[Lev Ret]]="",Table13232[[#This Row],[Lev Bet]]*-1,M559-L559)</f>
        <v>-100</v>
      </c>
      <c r="O559" s="205">
        <v>120</v>
      </c>
      <c r="P559" s="205" t="str">
        <f>IF(Table13232[[#This Row],[Fin]]&lt;&gt;"1st","",Table13232[[#This Row],[Div]]*Table13232[[#This Row],[Nat and Combo Bet]])</f>
        <v/>
      </c>
      <c r="Q559" s="205">
        <f>IF(Table13232[[#This Row],[Lev Ret]]="",Table13232[[#This Row],[Nat and Combo Bet]]*-1,P559-O559)</f>
        <v>-120</v>
      </c>
      <c r="R559" s="44">
        <f t="shared" si="24"/>
        <v>2</v>
      </c>
      <c r="S559" s="44">
        <f>IF(AND(R558=2,R559=1),"",IF(R559=2,(O559+O560)/2,IF(Table13232[[#This Row],[Dual Listing]]=1,Table13232[[#This Row],[Nat and Combo Bet]],11)))</f>
        <v>160</v>
      </c>
      <c r="T559" s="44" t="str">
        <f t="shared" si="25"/>
        <v/>
      </c>
      <c r="U559" s="44">
        <f t="shared" si="26"/>
        <v>-160</v>
      </c>
      <c r="V559" s="44" t="str">
        <f>IF(Table13232[[#This Row],[Date]]&lt;$V$4,"","Live")</f>
        <v>Live</v>
      </c>
      <c r="W559" s="44" t="str">
        <f>TEXT(Table13232[[#This Row],[Date]],"DDD")</f>
        <v>Sat</v>
      </c>
      <c r="X559" s="44" t="str">
        <f>PROPER(TRIM(Table13232[[#This Row],[Horse]]))</f>
        <v>King Zephyr</v>
      </c>
      <c r="Y559" s="167">
        <f>Table13232[[#This Row],[Time]]</f>
        <v>0.60763888888888884</v>
      </c>
      <c r="Z559" s="164" t="str">
        <f>LEFT(Table13232[[#This Row],[Track]],3)</f>
        <v>Cau</v>
      </c>
      <c r="AA559" s="164" t="str">
        <f>Table13232[[#This Row],[Algo]]&amp;" "&amp;Table13232[[#This Row],[Nat and Combo Bet]]</f>
        <v>E-C  120</v>
      </c>
      <c r="AB559" s="170">
        <f>Table13232[[#This Row],[AM Odds]]</f>
        <v>0</v>
      </c>
      <c r="AC559" s="165">
        <f>Table13232[[#This Row],[Race]]</f>
        <v>5</v>
      </c>
      <c r="AD559" s="165">
        <f>Table13232[[#This Row],[TAB]]</f>
        <v>8</v>
      </c>
      <c r="AE559" s="166" t="str">
        <f>Table13232[[#This Row],[Horse]]</f>
        <v>King Zephyr</v>
      </c>
      <c r="AF559" s="169" t="str">
        <f>IF(Table13232[[#This Row],[Dual Listing]]&lt;&gt;1,"",Table13232[[#This Row],[Nat and Combo Bet]])</f>
        <v/>
      </c>
    </row>
    <row r="560" spans="1:32" x14ac:dyDescent="0.25">
      <c r="A560" s="106">
        <v>45941</v>
      </c>
      <c r="B560" s="43">
        <v>0.60763888888888884</v>
      </c>
      <c r="C560" s="107" t="s">
        <v>34</v>
      </c>
      <c r="D560" s="46"/>
      <c r="E560" s="108">
        <v>5</v>
      </c>
      <c r="F560" s="108">
        <v>8</v>
      </c>
      <c r="G560" s="109" t="s">
        <v>164</v>
      </c>
      <c r="H560" s="109" t="s">
        <v>23</v>
      </c>
      <c r="I560" s="110"/>
      <c r="J560" s="206" t="s">
        <v>664</v>
      </c>
      <c r="K560" s="44" t="str">
        <f>VLOOKUP(Table13232[[#This Row],[Track]],$C$915:$E$968,2,FALSE)</f>
        <v>Vic</v>
      </c>
      <c r="L560" s="52">
        <v>100</v>
      </c>
      <c r="M560" s="51" t="str">
        <f>IF(Table13232[[#This Row],[Fin]]&lt;&gt;"1st","",Table13232[[#This Row],[Div]]*Table13232[[#This Row],[Lev Bet]])</f>
        <v/>
      </c>
      <c r="N560" s="51">
        <f>IF(Table13232[[#This Row],[Lev Ret]]="",Table13232[[#This Row],[Lev Bet]]*-1,M560-L560)</f>
        <v>-100</v>
      </c>
      <c r="O560" s="205">
        <v>200</v>
      </c>
      <c r="P560" s="205" t="str">
        <f>IF(Table13232[[#This Row],[Fin]]&lt;&gt;"1st","",Table13232[[#This Row],[Div]]*Table13232[[#This Row],[Nat and Combo Bet]])</f>
        <v/>
      </c>
      <c r="Q560" s="205">
        <f>IF(Table13232[[#This Row],[Lev Ret]]="",Table13232[[#This Row],[Nat and Combo Bet]]*-1,P560-O560)</f>
        <v>-200</v>
      </c>
      <c r="R560" s="44">
        <f t="shared" si="24"/>
        <v>1</v>
      </c>
      <c r="S560" s="44" t="str">
        <f>IF(AND(R559=2,R560=1),"",IF(R560=2,(O560+O561)/2,IF(Table13232[[#This Row],[Dual Listing]]=1,Table13232[[#This Row],[Nat and Combo Bet]],11)))</f>
        <v/>
      </c>
      <c r="T560" s="44" t="str">
        <f t="shared" si="25"/>
        <v/>
      </c>
      <c r="U560" s="44" t="str">
        <f t="shared" si="26"/>
        <v/>
      </c>
      <c r="V560" s="44" t="str">
        <f>IF(Table13232[[#This Row],[Date]]&lt;$V$4,"","Live")</f>
        <v>Live</v>
      </c>
      <c r="W560" s="44" t="str">
        <f>TEXT(Table13232[[#This Row],[Date]],"DDD")</f>
        <v>Sat</v>
      </c>
      <c r="X560" s="44" t="str">
        <f>PROPER(TRIM(Table13232[[#This Row],[Horse]]))</f>
        <v>King Zephyr</v>
      </c>
      <c r="Y560" s="168">
        <f>Table13232[[#This Row],[Time]]</f>
        <v>0.60763888888888884</v>
      </c>
      <c r="Z560" s="168" t="str">
        <f>LEFT(Table13232[[#This Row],[Track]],3)</f>
        <v>Cau</v>
      </c>
      <c r="AA560" s="168" t="str">
        <f>Table13232[[#This Row],[Algo]]&amp;" "&amp;Table13232[[#This Row],[Nat and Combo Bet]]</f>
        <v>Nat 200</v>
      </c>
      <c r="AB560" s="171">
        <f>Table13232[[#This Row],[AM Odds]]</f>
        <v>0</v>
      </c>
      <c r="AC560" s="165">
        <f>Table13232[[#This Row],[Race]]</f>
        <v>5</v>
      </c>
      <c r="AD560" s="165">
        <f>Table13232[[#This Row],[TAB]]</f>
        <v>8</v>
      </c>
      <c r="AE560" s="166" t="str">
        <f>Table13232[[#This Row],[Horse]]</f>
        <v>King Zephyr</v>
      </c>
      <c r="AF560" s="169">
        <f>IF(Table13232[[#This Row],[Dual Listing]]&lt;&gt;1,"",Table13232[[#This Row],[Nat and Combo Bet]])</f>
        <v>200</v>
      </c>
    </row>
    <row r="561" spans="1:32" x14ac:dyDescent="0.25">
      <c r="A561" s="42">
        <v>45941</v>
      </c>
      <c r="B561" s="43">
        <v>0.65486111111111112</v>
      </c>
      <c r="C561" s="43" t="s">
        <v>12</v>
      </c>
      <c r="D561" s="46"/>
      <c r="E561" s="44">
        <v>6</v>
      </c>
      <c r="F561" s="44">
        <v>7</v>
      </c>
      <c r="G561" s="45" t="s">
        <v>267</v>
      </c>
      <c r="H561" s="45" t="s">
        <v>21</v>
      </c>
      <c r="I561" s="46">
        <v>4.8</v>
      </c>
      <c r="J561" s="206" t="s">
        <v>664</v>
      </c>
      <c r="K561" s="44" t="str">
        <f>VLOOKUP(Table13232[[#This Row],[Track]],$C$915:$E$968,2,FALSE)</f>
        <v>Qld</v>
      </c>
      <c r="L561" s="48">
        <v>100</v>
      </c>
      <c r="M561" s="44">
        <f>IF(Table13232[[#This Row],[Fin]]&lt;&gt;"1st","",Table13232[[#This Row],[Div]]*Table13232[[#This Row],[Lev Bet]])</f>
        <v>480</v>
      </c>
      <c r="N561" s="44">
        <f>IF(Table13232[[#This Row],[Lev Ret]]="",Table13232[[#This Row],[Lev Bet]]*-1,M561-L561)</f>
        <v>380</v>
      </c>
      <c r="O561" s="205">
        <v>100</v>
      </c>
      <c r="P561" s="205">
        <f>IF(Table13232[[#This Row],[Fin]]&lt;&gt;"1st","",Table13232[[#This Row],[Div]]*Table13232[[#This Row],[Nat and Combo Bet]])</f>
        <v>480</v>
      </c>
      <c r="Q561" s="205">
        <f>IF(Table13232[[#This Row],[Lev Ret]]="",Table13232[[#This Row],[Nat and Combo Bet]]*-1,P561-O561)</f>
        <v>380</v>
      </c>
      <c r="R561" s="44">
        <f t="shared" si="24"/>
        <v>1</v>
      </c>
      <c r="S561" s="44">
        <f>IF(AND(R560=2,R561=1),"",IF(R561=2,(O561+O562)/2,IF(Table13232[[#This Row],[Dual Listing]]=1,Table13232[[#This Row],[Nat and Combo Bet]],11)))</f>
        <v>100</v>
      </c>
      <c r="T561" s="44">
        <f t="shared" si="25"/>
        <v>480</v>
      </c>
      <c r="U561" s="44">
        <f t="shared" si="26"/>
        <v>380</v>
      </c>
      <c r="V561" s="44" t="str">
        <f>IF(Table13232[[#This Row],[Date]]&lt;$V$4,"","Live")</f>
        <v>Live</v>
      </c>
      <c r="W561" s="44" t="str">
        <f>TEXT(Table13232[[#This Row],[Date]],"DDD")</f>
        <v>Sat</v>
      </c>
      <c r="X561" s="44" t="str">
        <f>PROPER(TRIM(Table13232[[#This Row],[Horse]]))</f>
        <v>Express Payment</v>
      </c>
      <c r="Y561" s="168">
        <f>Table13232[[#This Row],[Time]]</f>
        <v>0.65486111111111112</v>
      </c>
      <c r="Z561" s="168" t="str">
        <f>LEFT(Table13232[[#This Row],[Track]],3)</f>
        <v>Eag</v>
      </c>
      <c r="AA561" s="168" t="str">
        <f>Table13232[[#This Row],[Algo]]&amp;" "&amp;Table13232[[#This Row],[Nat and Combo Bet]]</f>
        <v>Nat 100</v>
      </c>
      <c r="AB561" s="171">
        <f>Table13232[[#This Row],[AM Odds]]</f>
        <v>0</v>
      </c>
      <c r="AC561" s="165">
        <f>Table13232[[#This Row],[Race]]</f>
        <v>6</v>
      </c>
      <c r="AD561" s="165">
        <f>Table13232[[#This Row],[TAB]]</f>
        <v>7</v>
      </c>
      <c r="AE561" s="166" t="str">
        <f>Table13232[[#This Row],[Horse]]</f>
        <v>Express Payment</v>
      </c>
      <c r="AF561" s="169">
        <f>IF(Table13232[[#This Row],[Dual Listing]]&lt;&gt;1,"",Table13232[[#This Row],[Nat and Combo Bet]])</f>
        <v>100</v>
      </c>
    </row>
    <row r="562" spans="1:32" x14ac:dyDescent="0.25">
      <c r="A562" s="42">
        <v>45941</v>
      </c>
      <c r="B562" s="43">
        <v>0.65972222222222221</v>
      </c>
      <c r="C562" s="43" t="s">
        <v>34</v>
      </c>
      <c r="D562" s="46"/>
      <c r="E562" s="44">
        <v>7</v>
      </c>
      <c r="F562" s="44">
        <v>5</v>
      </c>
      <c r="G562" s="45" t="s">
        <v>102</v>
      </c>
      <c r="H562" s="45"/>
      <c r="I562" s="46"/>
      <c r="J562" s="206" t="s">
        <v>664</v>
      </c>
      <c r="K562" s="44" t="str">
        <f>VLOOKUP(Table13232[[#This Row],[Track]],$C$915:$E$968,2,FALSE)</f>
        <v>Vic</v>
      </c>
      <c r="L562" s="48">
        <v>100</v>
      </c>
      <c r="M562" s="44" t="str">
        <f>IF(Table13232[[#This Row],[Fin]]&lt;&gt;"1st","",Table13232[[#This Row],[Div]]*Table13232[[#This Row],[Lev Bet]])</f>
        <v/>
      </c>
      <c r="N562" s="44">
        <f>IF(Table13232[[#This Row],[Lev Ret]]="",Table13232[[#This Row],[Lev Bet]]*-1,M562-L562)</f>
        <v>-100</v>
      </c>
      <c r="O562" s="205">
        <v>200</v>
      </c>
      <c r="P562" s="205" t="str">
        <f>IF(Table13232[[#This Row],[Fin]]&lt;&gt;"1st","",Table13232[[#This Row],[Div]]*Table13232[[#This Row],[Nat and Combo Bet]])</f>
        <v/>
      </c>
      <c r="Q562" s="205">
        <f>IF(Table13232[[#This Row],[Lev Ret]]="",Table13232[[#This Row],[Nat and Combo Bet]]*-1,P562-O562)</f>
        <v>-200</v>
      </c>
      <c r="R562" s="44">
        <f t="shared" si="24"/>
        <v>1</v>
      </c>
      <c r="S562" s="44">
        <f>IF(AND(R561=2,R562=1),"",IF(R562=2,(O562+O563)/2,IF(Table13232[[#This Row],[Dual Listing]]=1,Table13232[[#This Row],[Nat and Combo Bet]],11)))</f>
        <v>200</v>
      </c>
      <c r="T562" s="44" t="str">
        <f t="shared" si="25"/>
        <v/>
      </c>
      <c r="U562" s="44">
        <f t="shared" si="26"/>
        <v>-200</v>
      </c>
      <c r="V562" s="44" t="str">
        <f>IF(Table13232[[#This Row],[Date]]&lt;$V$4,"","Live")</f>
        <v>Live</v>
      </c>
      <c r="W562" s="44" t="str">
        <f>TEXT(Table13232[[#This Row],[Date]],"DDD")</f>
        <v>Sat</v>
      </c>
      <c r="X562" s="44" t="str">
        <f>PROPER(TRIM(Table13232[[#This Row],[Horse]]))</f>
        <v>Sepals</v>
      </c>
      <c r="Y562" s="168">
        <f>Table13232[[#This Row],[Time]]</f>
        <v>0.65972222222222221</v>
      </c>
      <c r="Z562" s="168" t="str">
        <f>LEFT(Table13232[[#This Row],[Track]],3)</f>
        <v>Cau</v>
      </c>
      <c r="AA562" s="168" t="str">
        <f>Table13232[[#This Row],[Algo]]&amp;" "&amp;Table13232[[#This Row],[Nat and Combo Bet]]</f>
        <v>Nat 200</v>
      </c>
      <c r="AB562" s="171">
        <f>Table13232[[#This Row],[AM Odds]]</f>
        <v>0</v>
      </c>
      <c r="AC562" s="165">
        <f>Table13232[[#This Row],[Race]]</f>
        <v>7</v>
      </c>
      <c r="AD562" s="165">
        <f>Table13232[[#This Row],[TAB]]</f>
        <v>5</v>
      </c>
      <c r="AE562" s="166" t="str">
        <f>Table13232[[#This Row],[Horse]]</f>
        <v>Sepals</v>
      </c>
      <c r="AF562" s="169">
        <f>IF(Table13232[[#This Row],[Dual Listing]]&lt;&gt;1,"",Table13232[[#This Row],[Nat and Combo Bet]])</f>
        <v>200</v>
      </c>
    </row>
    <row r="563" spans="1:32" x14ac:dyDescent="0.25">
      <c r="A563" s="42">
        <v>45941</v>
      </c>
      <c r="B563" s="43">
        <v>0.65972222222222221</v>
      </c>
      <c r="C563" s="43" t="s">
        <v>34</v>
      </c>
      <c r="D563" s="46"/>
      <c r="E563" s="44">
        <v>7</v>
      </c>
      <c r="F563" s="44">
        <v>6</v>
      </c>
      <c r="G563" s="45" t="s">
        <v>256</v>
      </c>
      <c r="H563" s="45" t="s">
        <v>21</v>
      </c>
      <c r="I563" s="46">
        <v>12</v>
      </c>
      <c r="J563" s="206" t="s">
        <v>665</v>
      </c>
      <c r="K563" s="44" t="str">
        <f>VLOOKUP(Table13232[[#This Row],[Track]],$C$915:$E$968,2,FALSE)</f>
        <v>Vic</v>
      </c>
      <c r="L563" s="48">
        <v>100</v>
      </c>
      <c r="M563" s="44">
        <f>IF(Table13232[[#This Row],[Fin]]&lt;&gt;"1st","",Table13232[[#This Row],[Div]]*Table13232[[#This Row],[Lev Bet]])</f>
        <v>1200</v>
      </c>
      <c r="N563" s="44">
        <f>IF(Table13232[[#This Row],[Lev Ret]]="",Table13232[[#This Row],[Lev Bet]]*-1,M563-L563)</f>
        <v>1100</v>
      </c>
      <c r="O563" s="205">
        <v>50</v>
      </c>
      <c r="P563" s="205">
        <f>IF(Table13232[[#This Row],[Fin]]&lt;&gt;"1st","",Table13232[[#This Row],[Div]]*Table13232[[#This Row],[Nat and Combo Bet]])</f>
        <v>600</v>
      </c>
      <c r="Q563" s="205">
        <f>IF(Table13232[[#This Row],[Lev Ret]]="",Table13232[[#This Row],[Nat and Combo Bet]]*-1,P563-O563)</f>
        <v>550</v>
      </c>
      <c r="R563" s="44">
        <f t="shared" si="24"/>
        <v>1</v>
      </c>
      <c r="S563" s="44">
        <f>IF(AND(R562=2,R563=1),"",IF(R563=2,(O563+O564)/2,IF(Table13232[[#This Row],[Dual Listing]]=1,Table13232[[#This Row],[Nat and Combo Bet]],11)))</f>
        <v>50</v>
      </c>
      <c r="T563" s="44">
        <f t="shared" si="25"/>
        <v>600</v>
      </c>
      <c r="U563" s="44">
        <f t="shared" si="26"/>
        <v>550</v>
      </c>
      <c r="V563" s="44" t="str">
        <f>IF(Table13232[[#This Row],[Date]]&lt;$V$4,"","Live")</f>
        <v>Live</v>
      </c>
      <c r="W563" s="44" t="str">
        <f>TEXT(Table13232[[#This Row],[Date]],"DDD")</f>
        <v>Sat</v>
      </c>
      <c r="X563" s="44" t="str">
        <f>PROPER(TRIM(Table13232[[#This Row],[Horse]]))</f>
        <v>Transatlantic</v>
      </c>
      <c r="Y563" s="168">
        <f>Table13232[[#This Row],[Time]]</f>
        <v>0.65972222222222221</v>
      </c>
      <c r="Z563" s="168" t="str">
        <f>LEFT(Table13232[[#This Row],[Track]],3)</f>
        <v>Cau</v>
      </c>
      <c r="AA563" s="168" t="str">
        <f>Table13232[[#This Row],[Algo]]&amp;" "&amp;Table13232[[#This Row],[Nat and Combo Bet]]</f>
        <v>E-C  50</v>
      </c>
      <c r="AB563" s="171">
        <f>Table13232[[#This Row],[AM Odds]]</f>
        <v>0</v>
      </c>
      <c r="AC563" s="165">
        <f>Table13232[[#This Row],[Race]]</f>
        <v>7</v>
      </c>
      <c r="AD563" s="165">
        <f>Table13232[[#This Row],[TAB]]</f>
        <v>6</v>
      </c>
      <c r="AE563" s="166" t="str">
        <f>Table13232[[#This Row],[Horse]]</f>
        <v>Transatlantic</v>
      </c>
      <c r="AF563" s="169">
        <f>IF(Table13232[[#This Row],[Dual Listing]]&lt;&gt;1,"",Table13232[[#This Row],[Nat and Combo Bet]])</f>
        <v>50</v>
      </c>
    </row>
    <row r="564" spans="1:32" x14ac:dyDescent="0.25">
      <c r="A564" s="106">
        <v>45941</v>
      </c>
      <c r="B564" s="43">
        <v>0.67361111111111116</v>
      </c>
      <c r="C564" s="107" t="s">
        <v>11</v>
      </c>
      <c r="D564" s="46"/>
      <c r="E564" s="108">
        <v>7</v>
      </c>
      <c r="F564" s="108">
        <v>6</v>
      </c>
      <c r="G564" s="109" t="s">
        <v>268</v>
      </c>
      <c r="H564" s="109" t="s">
        <v>21</v>
      </c>
      <c r="I564" s="110">
        <v>2.4500000000000002</v>
      </c>
      <c r="J564" s="206" t="s">
        <v>664</v>
      </c>
      <c r="K564" s="44" t="str">
        <f>VLOOKUP(Table13232[[#This Row],[Track]],$C$915:$E$968,2,FALSE)</f>
        <v>NSW</v>
      </c>
      <c r="L564" s="52">
        <v>100</v>
      </c>
      <c r="M564" s="51">
        <f>IF(Table13232[[#This Row],[Fin]]&lt;&gt;"1st","",Table13232[[#This Row],[Div]]*Table13232[[#This Row],[Lev Bet]])</f>
        <v>245.00000000000003</v>
      </c>
      <c r="N564" s="51">
        <f>IF(Table13232[[#This Row],[Lev Ret]]="",Table13232[[#This Row],[Lev Bet]]*-1,M564-L564)</f>
        <v>145.00000000000003</v>
      </c>
      <c r="O564" s="205">
        <v>150</v>
      </c>
      <c r="P564" s="205">
        <f>IF(Table13232[[#This Row],[Fin]]&lt;&gt;"1st","",Table13232[[#This Row],[Div]]*Table13232[[#This Row],[Nat and Combo Bet]])</f>
        <v>367.5</v>
      </c>
      <c r="Q564" s="205">
        <f>IF(Table13232[[#This Row],[Lev Ret]]="",Table13232[[#This Row],[Nat and Combo Bet]]*-1,P564-O564)</f>
        <v>217.5</v>
      </c>
      <c r="R564" s="44">
        <f t="shared" si="24"/>
        <v>2</v>
      </c>
      <c r="S564" s="44">
        <f>IF(AND(R563=2,R564=1),"",IF(R564=2,(O564+O565)/2,IF(Table13232[[#This Row],[Dual Listing]]=1,Table13232[[#This Row],[Nat and Combo Bet]],11)))</f>
        <v>175</v>
      </c>
      <c r="T564" s="44">
        <f t="shared" si="25"/>
        <v>428.75000000000006</v>
      </c>
      <c r="U564" s="44">
        <f t="shared" si="26"/>
        <v>253.75000000000006</v>
      </c>
      <c r="V564" s="44" t="str">
        <f>IF(Table13232[[#This Row],[Date]]&lt;$V$4,"","Live")</f>
        <v>Live</v>
      </c>
      <c r="W564" s="44" t="str">
        <f>TEXT(Table13232[[#This Row],[Date]],"DDD")</f>
        <v>Sat</v>
      </c>
      <c r="X564" s="44" t="str">
        <f>PROPER(TRIM(Table13232[[#This Row],[Horse]]))</f>
        <v>Gangsta Granny</v>
      </c>
      <c r="Y564" s="167">
        <f>Table13232[[#This Row],[Time]]</f>
        <v>0.67361111111111116</v>
      </c>
      <c r="Z564" s="164" t="str">
        <f>LEFT(Table13232[[#This Row],[Track]],3)</f>
        <v>Ros</v>
      </c>
      <c r="AA564" s="164" t="str">
        <f>Table13232[[#This Row],[Algo]]&amp;" "&amp;Table13232[[#This Row],[Nat and Combo Bet]]</f>
        <v>Nat 150</v>
      </c>
      <c r="AB564" s="170">
        <f>Table13232[[#This Row],[AM Odds]]</f>
        <v>0</v>
      </c>
      <c r="AC564" s="165">
        <f>Table13232[[#This Row],[Race]]</f>
        <v>7</v>
      </c>
      <c r="AD564" s="165">
        <f>Table13232[[#This Row],[TAB]]</f>
        <v>6</v>
      </c>
      <c r="AE564" s="166" t="str">
        <f>Table13232[[#This Row],[Horse]]</f>
        <v>Gangsta Granny</v>
      </c>
      <c r="AF564" s="169" t="str">
        <f>IF(Table13232[[#This Row],[Dual Listing]]&lt;&gt;1,"",Table13232[[#This Row],[Nat and Combo Bet]])</f>
        <v/>
      </c>
    </row>
    <row r="565" spans="1:32" x14ac:dyDescent="0.25">
      <c r="A565" s="106">
        <v>45941</v>
      </c>
      <c r="B565" s="43">
        <v>0.67361111111111116</v>
      </c>
      <c r="C565" s="107" t="s">
        <v>11</v>
      </c>
      <c r="D565" s="46"/>
      <c r="E565" s="108">
        <v>7</v>
      </c>
      <c r="F565" s="108">
        <v>6</v>
      </c>
      <c r="G565" s="109" t="s">
        <v>268</v>
      </c>
      <c r="H565" s="109" t="s">
        <v>21</v>
      </c>
      <c r="I565" s="110">
        <v>2.4500000000000002</v>
      </c>
      <c r="J565" s="206" t="s">
        <v>665</v>
      </c>
      <c r="K565" s="44" t="str">
        <f>VLOOKUP(Table13232[[#This Row],[Track]],$C$915:$E$968,2,FALSE)</f>
        <v>NSW</v>
      </c>
      <c r="L565" s="52">
        <v>100</v>
      </c>
      <c r="M565" s="51">
        <f>IF(Table13232[[#This Row],[Fin]]&lt;&gt;"1st","",Table13232[[#This Row],[Div]]*Table13232[[#This Row],[Lev Bet]])</f>
        <v>245.00000000000003</v>
      </c>
      <c r="N565" s="51">
        <f>IF(Table13232[[#This Row],[Lev Ret]]="",Table13232[[#This Row],[Lev Bet]]*-1,M565-L565)</f>
        <v>145.00000000000003</v>
      </c>
      <c r="O565" s="205">
        <v>200</v>
      </c>
      <c r="P565" s="205">
        <f>IF(Table13232[[#This Row],[Fin]]&lt;&gt;"1st","",Table13232[[#This Row],[Div]]*Table13232[[#This Row],[Nat and Combo Bet]])</f>
        <v>490.00000000000006</v>
      </c>
      <c r="Q565" s="205">
        <f>IF(Table13232[[#This Row],[Lev Ret]]="",Table13232[[#This Row],[Nat and Combo Bet]]*-1,P565-O565)</f>
        <v>290.00000000000006</v>
      </c>
      <c r="R565" s="44">
        <f t="shared" si="24"/>
        <v>1</v>
      </c>
      <c r="S565" s="44" t="str">
        <f>IF(AND(R564=2,R565=1),"",IF(R565=2,(O565+O566)/2,IF(Table13232[[#This Row],[Dual Listing]]=1,Table13232[[#This Row],[Nat and Combo Bet]],11)))</f>
        <v/>
      </c>
      <c r="T565" s="44" t="str">
        <f t="shared" si="25"/>
        <v/>
      </c>
      <c r="U565" s="44" t="str">
        <f t="shared" si="26"/>
        <v/>
      </c>
      <c r="V565" s="44" t="str">
        <f>IF(Table13232[[#This Row],[Date]]&lt;$V$4,"","Live")</f>
        <v>Live</v>
      </c>
      <c r="W565" s="44" t="str">
        <f>TEXT(Table13232[[#This Row],[Date]],"DDD")</f>
        <v>Sat</v>
      </c>
      <c r="X565" s="44" t="str">
        <f>PROPER(TRIM(Table13232[[#This Row],[Horse]]))</f>
        <v>Gangsta Granny</v>
      </c>
      <c r="Y565" s="168">
        <f>Table13232[[#This Row],[Time]]</f>
        <v>0.67361111111111116</v>
      </c>
      <c r="Z565" s="168" t="str">
        <f>LEFT(Table13232[[#This Row],[Track]],3)</f>
        <v>Ros</v>
      </c>
      <c r="AA565" s="168" t="str">
        <f>Table13232[[#This Row],[Algo]]&amp;" "&amp;Table13232[[#This Row],[Nat and Combo Bet]]</f>
        <v>E-C  200</v>
      </c>
      <c r="AB565" s="171">
        <f>Table13232[[#This Row],[AM Odds]]</f>
        <v>0</v>
      </c>
      <c r="AC565" s="165">
        <f>Table13232[[#This Row],[Race]]</f>
        <v>7</v>
      </c>
      <c r="AD565" s="165">
        <f>Table13232[[#This Row],[TAB]]</f>
        <v>6</v>
      </c>
      <c r="AE565" s="166" t="str">
        <f>Table13232[[#This Row],[Horse]]</f>
        <v>Gangsta Granny</v>
      </c>
      <c r="AF565" s="169">
        <f>IF(Table13232[[#This Row],[Dual Listing]]&lt;&gt;1,"",Table13232[[#This Row],[Nat and Combo Bet]])</f>
        <v>200</v>
      </c>
    </row>
    <row r="566" spans="1:32" x14ac:dyDescent="0.25">
      <c r="A566" s="42">
        <v>45941</v>
      </c>
      <c r="B566" s="43">
        <v>0.68055555555555558</v>
      </c>
      <c r="C566" s="43" t="s">
        <v>12</v>
      </c>
      <c r="D566" s="46"/>
      <c r="E566" s="44">
        <v>7</v>
      </c>
      <c r="F566" s="44">
        <v>13</v>
      </c>
      <c r="G566" s="45" t="s">
        <v>217</v>
      </c>
      <c r="H566" s="45" t="s">
        <v>21</v>
      </c>
      <c r="I566" s="46">
        <v>2.9</v>
      </c>
      <c r="J566" s="206" t="s">
        <v>664</v>
      </c>
      <c r="K566" s="44" t="str">
        <f>VLOOKUP(Table13232[[#This Row],[Track]],$C$915:$E$968,2,FALSE)</f>
        <v>Qld</v>
      </c>
      <c r="L566" s="48">
        <v>100</v>
      </c>
      <c r="M566" s="44">
        <f>IF(Table13232[[#This Row],[Fin]]&lt;&gt;"1st","",Table13232[[#This Row],[Div]]*Table13232[[#This Row],[Lev Bet]])</f>
        <v>290</v>
      </c>
      <c r="N566" s="44">
        <f>IF(Table13232[[#This Row],[Lev Ret]]="",Table13232[[#This Row],[Lev Bet]]*-1,M566-L566)</f>
        <v>190</v>
      </c>
      <c r="O566" s="205">
        <v>100</v>
      </c>
      <c r="P566" s="205">
        <f>IF(Table13232[[#This Row],[Fin]]&lt;&gt;"1st","",Table13232[[#This Row],[Div]]*Table13232[[#This Row],[Nat and Combo Bet]])</f>
        <v>290</v>
      </c>
      <c r="Q566" s="205">
        <f>IF(Table13232[[#This Row],[Lev Ret]]="",Table13232[[#This Row],[Nat and Combo Bet]]*-1,P566-O566)</f>
        <v>190</v>
      </c>
      <c r="R566" s="44">
        <f t="shared" si="24"/>
        <v>1</v>
      </c>
      <c r="S566" s="44">
        <f>IF(AND(R565=2,R566=1),"",IF(R566=2,(O566+O567)/2,IF(Table13232[[#This Row],[Dual Listing]]=1,Table13232[[#This Row],[Nat and Combo Bet]],11)))</f>
        <v>100</v>
      </c>
      <c r="T566" s="44">
        <f t="shared" si="25"/>
        <v>290</v>
      </c>
      <c r="U566" s="44">
        <f t="shared" si="26"/>
        <v>190</v>
      </c>
      <c r="V566" s="44" t="str">
        <f>IF(Table13232[[#This Row],[Date]]&lt;$V$4,"","Live")</f>
        <v>Live</v>
      </c>
      <c r="W566" s="44" t="str">
        <f>TEXT(Table13232[[#This Row],[Date]],"DDD")</f>
        <v>Sat</v>
      </c>
      <c r="X566" s="44" t="str">
        <f>PROPER(TRIM(Table13232[[#This Row],[Horse]]))</f>
        <v>Victory Flame</v>
      </c>
      <c r="Y566" s="168">
        <f>Table13232[[#This Row],[Time]]</f>
        <v>0.68055555555555558</v>
      </c>
      <c r="Z566" s="168" t="str">
        <f>LEFT(Table13232[[#This Row],[Track]],3)</f>
        <v>Eag</v>
      </c>
      <c r="AA566" s="168" t="str">
        <f>Table13232[[#This Row],[Algo]]&amp;" "&amp;Table13232[[#This Row],[Nat and Combo Bet]]</f>
        <v>Nat 100</v>
      </c>
      <c r="AB566" s="171">
        <f>Table13232[[#This Row],[AM Odds]]</f>
        <v>0</v>
      </c>
      <c r="AC566" s="165">
        <f>Table13232[[#This Row],[Race]]</f>
        <v>7</v>
      </c>
      <c r="AD566" s="165">
        <f>Table13232[[#This Row],[TAB]]</f>
        <v>13</v>
      </c>
      <c r="AE566" s="166" t="str">
        <f>Table13232[[#This Row],[Horse]]</f>
        <v>Victory Flame</v>
      </c>
      <c r="AF566" s="169">
        <f>IF(Table13232[[#This Row],[Dual Listing]]&lt;&gt;1,"",Table13232[[#This Row],[Nat and Combo Bet]])</f>
        <v>100</v>
      </c>
    </row>
    <row r="567" spans="1:32" x14ac:dyDescent="0.25">
      <c r="A567" s="42">
        <v>45941</v>
      </c>
      <c r="B567" s="43">
        <v>0.70138888888888884</v>
      </c>
      <c r="C567" s="43" t="s">
        <v>11</v>
      </c>
      <c r="D567" s="46"/>
      <c r="E567" s="44">
        <v>8</v>
      </c>
      <c r="F567" s="44">
        <v>9</v>
      </c>
      <c r="G567" s="45" t="s">
        <v>269</v>
      </c>
      <c r="H567" s="45"/>
      <c r="I567" s="46"/>
      <c r="J567" s="206" t="s">
        <v>664</v>
      </c>
      <c r="K567" s="44" t="str">
        <f>VLOOKUP(Table13232[[#This Row],[Track]],$C$915:$E$968,2,FALSE)</f>
        <v>NSW</v>
      </c>
      <c r="L567" s="48">
        <v>100</v>
      </c>
      <c r="M567" s="44" t="str">
        <f>IF(Table13232[[#This Row],[Fin]]&lt;&gt;"1st","",Table13232[[#This Row],[Div]]*Table13232[[#This Row],[Lev Bet]])</f>
        <v/>
      </c>
      <c r="N567" s="44">
        <f>IF(Table13232[[#This Row],[Lev Ret]]="",Table13232[[#This Row],[Lev Bet]]*-1,M567-L567)</f>
        <v>-100</v>
      </c>
      <c r="O567" s="205">
        <v>150</v>
      </c>
      <c r="P567" s="205" t="str">
        <f>IF(Table13232[[#This Row],[Fin]]&lt;&gt;"1st","",Table13232[[#This Row],[Div]]*Table13232[[#This Row],[Nat and Combo Bet]])</f>
        <v/>
      </c>
      <c r="Q567" s="205">
        <f>IF(Table13232[[#This Row],[Lev Ret]]="",Table13232[[#This Row],[Nat and Combo Bet]]*-1,P567-O567)</f>
        <v>-150</v>
      </c>
      <c r="R567" s="44">
        <f t="shared" si="24"/>
        <v>1</v>
      </c>
      <c r="S567" s="44">
        <f>IF(AND(R566=2,R567=1),"",IF(R567=2,(O567+O568)/2,IF(Table13232[[#This Row],[Dual Listing]]=1,Table13232[[#This Row],[Nat and Combo Bet]],11)))</f>
        <v>150</v>
      </c>
      <c r="T567" s="44" t="str">
        <f t="shared" si="25"/>
        <v/>
      </c>
      <c r="U567" s="44">
        <f t="shared" si="26"/>
        <v>-150</v>
      </c>
      <c r="V567" s="44" t="str">
        <f>IF(Table13232[[#This Row],[Date]]&lt;$V$4,"","Live")</f>
        <v>Live</v>
      </c>
      <c r="W567" s="44" t="str">
        <f>TEXT(Table13232[[#This Row],[Date]],"DDD")</f>
        <v>Sat</v>
      </c>
      <c r="X567" s="44" t="str">
        <f>PROPER(TRIM(Table13232[[#This Row],[Horse]]))</f>
        <v>Elamaz</v>
      </c>
      <c r="Y567" s="168">
        <f>Table13232[[#This Row],[Time]]</f>
        <v>0.70138888888888884</v>
      </c>
      <c r="Z567" s="168" t="str">
        <f>LEFT(Table13232[[#This Row],[Track]],3)</f>
        <v>Ros</v>
      </c>
      <c r="AA567" s="168" t="str">
        <f>Table13232[[#This Row],[Algo]]&amp;" "&amp;Table13232[[#This Row],[Nat and Combo Bet]]</f>
        <v>Nat 150</v>
      </c>
      <c r="AB567" s="171">
        <f>Table13232[[#This Row],[AM Odds]]</f>
        <v>0</v>
      </c>
      <c r="AC567" s="165">
        <f>Table13232[[#This Row],[Race]]</f>
        <v>8</v>
      </c>
      <c r="AD567" s="165">
        <f>Table13232[[#This Row],[TAB]]</f>
        <v>9</v>
      </c>
      <c r="AE567" s="166" t="str">
        <f>Table13232[[#This Row],[Horse]]</f>
        <v>Elamaz</v>
      </c>
      <c r="AF567" s="169">
        <f>IF(Table13232[[#This Row],[Dual Listing]]&lt;&gt;1,"",Table13232[[#This Row],[Nat and Combo Bet]])</f>
        <v>150</v>
      </c>
    </row>
    <row r="568" spans="1:32" x14ac:dyDescent="0.25">
      <c r="A568" s="42">
        <v>45941</v>
      </c>
      <c r="B568" s="43">
        <v>0.70833333333333337</v>
      </c>
      <c r="C568" s="43" t="s">
        <v>12</v>
      </c>
      <c r="D568" s="46"/>
      <c r="E568" s="44">
        <v>8</v>
      </c>
      <c r="F568" s="44">
        <v>10</v>
      </c>
      <c r="G568" s="45" t="s">
        <v>259</v>
      </c>
      <c r="H568" s="45" t="s">
        <v>23</v>
      </c>
      <c r="I568" s="46"/>
      <c r="J568" s="206" t="s">
        <v>664</v>
      </c>
      <c r="K568" s="44" t="str">
        <f>VLOOKUP(Table13232[[#This Row],[Track]],$C$915:$E$968,2,FALSE)</f>
        <v>Qld</v>
      </c>
      <c r="L568" s="48">
        <v>100</v>
      </c>
      <c r="M568" s="44" t="str">
        <f>IF(Table13232[[#This Row],[Fin]]&lt;&gt;"1st","",Table13232[[#This Row],[Div]]*Table13232[[#This Row],[Lev Bet]])</f>
        <v/>
      </c>
      <c r="N568" s="44">
        <f>IF(Table13232[[#This Row],[Lev Ret]]="",Table13232[[#This Row],[Lev Bet]]*-1,M568-L568)</f>
        <v>-100</v>
      </c>
      <c r="O568" s="205">
        <v>100</v>
      </c>
      <c r="P568" s="205" t="str">
        <f>IF(Table13232[[#This Row],[Fin]]&lt;&gt;"1st","",Table13232[[#This Row],[Div]]*Table13232[[#This Row],[Nat and Combo Bet]])</f>
        <v/>
      </c>
      <c r="Q568" s="205">
        <f>IF(Table13232[[#This Row],[Lev Ret]]="",Table13232[[#This Row],[Nat and Combo Bet]]*-1,P568-O568)</f>
        <v>-100</v>
      </c>
      <c r="R568" s="44">
        <f t="shared" si="24"/>
        <v>1</v>
      </c>
      <c r="S568" s="44">
        <f>IF(AND(R567=2,R568=1),"",IF(R568=2,(O568+O569)/2,IF(Table13232[[#This Row],[Dual Listing]]=1,Table13232[[#This Row],[Nat and Combo Bet]],11)))</f>
        <v>100</v>
      </c>
      <c r="T568" s="44" t="str">
        <f t="shared" si="25"/>
        <v/>
      </c>
      <c r="U568" s="44">
        <f t="shared" si="26"/>
        <v>-100</v>
      </c>
      <c r="V568" s="44" t="str">
        <f>IF(Table13232[[#This Row],[Date]]&lt;$V$4,"","Live")</f>
        <v>Live</v>
      </c>
      <c r="W568" s="44" t="str">
        <f>TEXT(Table13232[[#This Row],[Date]],"DDD")</f>
        <v>Sat</v>
      </c>
      <c r="X568" s="44" t="str">
        <f>PROPER(TRIM(Table13232[[#This Row],[Horse]]))</f>
        <v>So You Are</v>
      </c>
      <c r="Y568" s="168">
        <f>Table13232[[#This Row],[Time]]</f>
        <v>0.70833333333333337</v>
      </c>
      <c r="Z568" s="168" t="str">
        <f>LEFT(Table13232[[#This Row],[Track]],3)</f>
        <v>Eag</v>
      </c>
      <c r="AA568" s="168" t="str">
        <f>Table13232[[#This Row],[Algo]]&amp;" "&amp;Table13232[[#This Row],[Nat and Combo Bet]]</f>
        <v>Nat 100</v>
      </c>
      <c r="AB568" s="171">
        <f>Table13232[[#This Row],[AM Odds]]</f>
        <v>0</v>
      </c>
      <c r="AC568" s="165">
        <f>Table13232[[#This Row],[Race]]</f>
        <v>8</v>
      </c>
      <c r="AD568" s="165">
        <f>Table13232[[#This Row],[TAB]]</f>
        <v>10</v>
      </c>
      <c r="AE568" s="166" t="str">
        <f>Table13232[[#This Row],[Horse]]</f>
        <v>So You Are</v>
      </c>
      <c r="AF568" s="169">
        <f>IF(Table13232[[#This Row],[Dual Listing]]&lt;&gt;1,"",Table13232[[#This Row],[Nat and Combo Bet]])</f>
        <v>100</v>
      </c>
    </row>
    <row r="569" spans="1:32" x14ac:dyDescent="0.25">
      <c r="A569" s="42">
        <v>45941</v>
      </c>
      <c r="B569" s="43">
        <v>0.73402777777777772</v>
      </c>
      <c r="C569" s="43" t="s">
        <v>12</v>
      </c>
      <c r="D569" s="46"/>
      <c r="E569" s="44">
        <v>9</v>
      </c>
      <c r="F569" s="44">
        <v>10</v>
      </c>
      <c r="G569" s="45" t="s">
        <v>270</v>
      </c>
      <c r="H569" s="45"/>
      <c r="I569" s="46"/>
      <c r="J569" s="206" t="s">
        <v>664</v>
      </c>
      <c r="K569" s="44" t="str">
        <f>VLOOKUP(Table13232[[#This Row],[Track]],$C$915:$E$968,2,FALSE)</f>
        <v>Qld</v>
      </c>
      <c r="L569" s="48">
        <v>100</v>
      </c>
      <c r="M569" s="44" t="str">
        <f>IF(Table13232[[#This Row],[Fin]]&lt;&gt;"1st","",Table13232[[#This Row],[Div]]*Table13232[[#This Row],[Lev Bet]])</f>
        <v/>
      </c>
      <c r="N569" s="44">
        <f>IF(Table13232[[#This Row],[Lev Ret]]="",Table13232[[#This Row],[Lev Bet]]*-1,M569-L569)</f>
        <v>-100</v>
      </c>
      <c r="O569" s="205">
        <v>100</v>
      </c>
      <c r="P569" s="205" t="str">
        <f>IF(Table13232[[#This Row],[Fin]]&lt;&gt;"1st","",Table13232[[#This Row],[Div]]*Table13232[[#This Row],[Nat and Combo Bet]])</f>
        <v/>
      </c>
      <c r="Q569" s="205">
        <f>IF(Table13232[[#This Row],[Lev Ret]]="",Table13232[[#This Row],[Nat and Combo Bet]]*-1,P569-O569)</f>
        <v>-100</v>
      </c>
      <c r="R569" s="44">
        <f t="shared" si="24"/>
        <v>1</v>
      </c>
      <c r="S569" s="44">
        <f>IF(AND(R568=2,R569=1),"",IF(R569=2,(O569+O570)/2,IF(Table13232[[#This Row],[Dual Listing]]=1,Table13232[[#This Row],[Nat and Combo Bet]],11)))</f>
        <v>100</v>
      </c>
      <c r="T569" s="44" t="str">
        <f t="shared" si="25"/>
        <v/>
      </c>
      <c r="U569" s="44">
        <f t="shared" si="26"/>
        <v>-100</v>
      </c>
      <c r="V569" s="44" t="str">
        <f>IF(Table13232[[#This Row],[Date]]&lt;$V$4,"","Live")</f>
        <v>Live</v>
      </c>
      <c r="W569" s="44" t="str">
        <f>TEXT(Table13232[[#This Row],[Date]],"DDD")</f>
        <v>Sat</v>
      </c>
      <c r="X569" s="44" t="str">
        <f>PROPER(TRIM(Table13232[[#This Row],[Horse]]))</f>
        <v>Fukubana</v>
      </c>
      <c r="Y569" s="168">
        <f>Table13232[[#This Row],[Time]]</f>
        <v>0.73402777777777772</v>
      </c>
      <c r="Z569" s="168" t="str">
        <f>LEFT(Table13232[[#This Row],[Track]],3)</f>
        <v>Eag</v>
      </c>
      <c r="AA569" s="168" t="str">
        <f>Table13232[[#This Row],[Algo]]&amp;" "&amp;Table13232[[#This Row],[Nat and Combo Bet]]</f>
        <v>Nat 100</v>
      </c>
      <c r="AB569" s="171">
        <f>Table13232[[#This Row],[AM Odds]]</f>
        <v>0</v>
      </c>
      <c r="AC569" s="165">
        <f>Table13232[[#This Row],[Race]]</f>
        <v>9</v>
      </c>
      <c r="AD569" s="165">
        <f>Table13232[[#This Row],[TAB]]</f>
        <v>10</v>
      </c>
      <c r="AE569" s="166" t="str">
        <f>Table13232[[#This Row],[Horse]]</f>
        <v>Fukubana</v>
      </c>
      <c r="AF569" s="169">
        <f>IF(Table13232[[#This Row],[Dual Listing]]&lt;&gt;1,"",Table13232[[#This Row],[Nat and Combo Bet]])</f>
        <v>100</v>
      </c>
    </row>
    <row r="570" spans="1:32" x14ac:dyDescent="0.25">
      <c r="A570" s="42">
        <v>45941</v>
      </c>
      <c r="B570" s="43">
        <v>0.73958333333333337</v>
      </c>
      <c r="C570" s="43" t="s">
        <v>34</v>
      </c>
      <c r="D570" s="46"/>
      <c r="E570" s="44">
        <v>10</v>
      </c>
      <c r="F570" s="44">
        <v>3</v>
      </c>
      <c r="G570" s="45" t="s">
        <v>229</v>
      </c>
      <c r="H570" s="45" t="s">
        <v>21</v>
      </c>
      <c r="I570" s="46">
        <v>3.9</v>
      </c>
      <c r="J570" s="206" t="s">
        <v>664</v>
      </c>
      <c r="K570" s="44" t="str">
        <f>VLOOKUP(Table13232[[#This Row],[Track]],$C$915:$E$968,2,FALSE)</f>
        <v>Vic</v>
      </c>
      <c r="L570" s="48">
        <v>100</v>
      </c>
      <c r="M570" s="44">
        <f>IF(Table13232[[#This Row],[Fin]]&lt;&gt;"1st","",Table13232[[#This Row],[Div]]*Table13232[[#This Row],[Lev Bet]])</f>
        <v>390</v>
      </c>
      <c r="N570" s="44">
        <f>IF(Table13232[[#This Row],[Lev Ret]]="",Table13232[[#This Row],[Lev Bet]]*-1,M570-L570)</f>
        <v>290</v>
      </c>
      <c r="O570" s="205">
        <v>200</v>
      </c>
      <c r="P570" s="205">
        <f>IF(Table13232[[#This Row],[Fin]]&lt;&gt;"1st","",Table13232[[#This Row],[Div]]*Table13232[[#This Row],[Nat and Combo Bet]])</f>
        <v>780</v>
      </c>
      <c r="Q570" s="205">
        <f>IF(Table13232[[#This Row],[Lev Ret]]="",Table13232[[#This Row],[Nat and Combo Bet]]*-1,P570-O570)</f>
        <v>580</v>
      </c>
      <c r="R570" s="44">
        <f t="shared" si="24"/>
        <v>1</v>
      </c>
      <c r="S570" s="44">
        <f>IF(AND(R569=2,R570=1),"",IF(R570=2,(O570+O571)/2,IF(Table13232[[#This Row],[Dual Listing]]=1,Table13232[[#This Row],[Nat and Combo Bet]],11)))</f>
        <v>200</v>
      </c>
      <c r="T570" s="44">
        <f t="shared" si="25"/>
        <v>780</v>
      </c>
      <c r="U570" s="44">
        <f t="shared" si="26"/>
        <v>580</v>
      </c>
      <c r="V570" s="44" t="str">
        <f>IF(Table13232[[#This Row],[Date]]&lt;$V$4,"","Live")</f>
        <v>Live</v>
      </c>
      <c r="W570" s="44" t="str">
        <f>TEXT(Table13232[[#This Row],[Date]],"DDD")</f>
        <v>Sat</v>
      </c>
      <c r="X570" s="44" t="str">
        <f>PROPER(TRIM(Table13232[[#This Row],[Horse]]))</f>
        <v>Shes Bulletproof</v>
      </c>
      <c r="Y570" s="168">
        <f>Table13232[[#This Row],[Time]]</f>
        <v>0.73958333333333337</v>
      </c>
      <c r="Z570" s="168" t="str">
        <f>LEFT(Table13232[[#This Row],[Track]],3)</f>
        <v>Cau</v>
      </c>
      <c r="AA570" s="168" t="str">
        <f>Table13232[[#This Row],[Algo]]&amp;" "&amp;Table13232[[#This Row],[Nat and Combo Bet]]</f>
        <v>Nat 200</v>
      </c>
      <c r="AB570" s="171">
        <f>Table13232[[#This Row],[AM Odds]]</f>
        <v>0</v>
      </c>
      <c r="AC570" s="165">
        <f>Table13232[[#This Row],[Race]]</f>
        <v>10</v>
      </c>
      <c r="AD570" s="165">
        <f>Table13232[[#This Row],[TAB]]</f>
        <v>3</v>
      </c>
      <c r="AE570" s="166" t="str">
        <f>Table13232[[#This Row],[Horse]]</f>
        <v>Shes Bulletproof</v>
      </c>
      <c r="AF570" s="169">
        <f>IF(Table13232[[#This Row],[Dual Listing]]&lt;&gt;1,"",Table13232[[#This Row],[Nat and Combo Bet]])</f>
        <v>200</v>
      </c>
    </row>
    <row r="571" spans="1:32" x14ac:dyDescent="0.25">
      <c r="A571" s="42">
        <v>45941</v>
      </c>
      <c r="B571" s="43">
        <v>0.75347222222222221</v>
      </c>
      <c r="C571" s="43" t="s">
        <v>11</v>
      </c>
      <c r="D571" s="46"/>
      <c r="E571" s="44">
        <v>10</v>
      </c>
      <c r="F571" s="44">
        <v>3</v>
      </c>
      <c r="G571" s="45" t="s">
        <v>271</v>
      </c>
      <c r="H571" s="45" t="s">
        <v>21</v>
      </c>
      <c r="I571" s="46">
        <v>2.5</v>
      </c>
      <c r="J571" s="206" t="s">
        <v>664</v>
      </c>
      <c r="K571" s="44" t="str">
        <f>VLOOKUP(Table13232[[#This Row],[Track]],$C$915:$E$968,2,FALSE)</f>
        <v>NSW</v>
      </c>
      <c r="L571" s="48">
        <v>100</v>
      </c>
      <c r="M571" s="44">
        <f>IF(Table13232[[#This Row],[Fin]]&lt;&gt;"1st","",Table13232[[#This Row],[Div]]*Table13232[[#This Row],[Lev Bet]])</f>
        <v>250</v>
      </c>
      <c r="N571" s="44">
        <f>IF(Table13232[[#This Row],[Lev Ret]]="",Table13232[[#This Row],[Lev Bet]]*-1,M571-L571)</f>
        <v>150</v>
      </c>
      <c r="O571" s="205">
        <v>150</v>
      </c>
      <c r="P571" s="205">
        <f>IF(Table13232[[#This Row],[Fin]]&lt;&gt;"1st","",Table13232[[#This Row],[Div]]*Table13232[[#This Row],[Nat and Combo Bet]])</f>
        <v>375</v>
      </c>
      <c r="Q571" s="205">
        <f>IF(Table13232[[#This Row],[Lev Ret]]="",Table13232[[#This Row],[Nat and Combo Bet]]*-1,P571-O571)</f>
        <v>225</v>
      </c>
      <c r="R571" s="44">
        <f t="shared" si="24"/>
        <v>1</v>
      </c>
      <c r="S571" s="44">
        <f>IF(AND(R570=2,R571=1),"",IF(R571=2,(O571+O572)/2,IF(Table13232[[#This Row],[Dual Listing]]=1,Table13232[[#This Row],[Nat and Combo Bet]],11)))</f>
        <v>150</v>
      </c>
      <c r="T571" s="44">
        <f t="shared" si="25"/>
        <v>375</v>
      </c>
      <c r="U571" s="44">
        <f t="shared" si="26"/>
        <v>225</v>
      </c>
      <c r="V571" s="44" t="str">
        <f>IF(Table13232[[#This Row],[Date]]&lt;$V$4,"","Live")</f>
        <v>Live</v>
      </c>
      <c r="W571" s="44" t="str">
        <f>TEXT(Table13232[[#This Row],[Date]],"DDD")</f>
        <v>Sat</v>
      </c>
      <c r="X571" s="44" t="str">
        <f>PROPER(TRIM(Table13232[[#This Row],[Horse]]))</f>
        <v>Roselyns Star</v>
      </c>
      <c r="Y571" s="168">
        <f>Table13232[[#This Row],[Time]]</f>
        <v>0.75347222222222221</v>
      </c>
      <c r="Z571" s="168" t="str">
        <f>LEFT(Table13232[[#This Row],[Track]],3)</f>
        <v>Ros</v>
      </c>
      <c r="AA571" s="168" t="str">
        <f>Table13232[[#This Row],[Algo]]&amp;" "&amp;Table13232[[#This Row],[Nat and Combo Bet]]</f>
        <v>Nat 150</v>
      </c>
      <c r="AB571" s="171">
        <f>Table13232[[#This Row],[AM Odds]]</f>
        <v>0</v>
      </c>
      <c r="AC571" s="165">
        <f>Table13232[[#This Row],[Race]]</f>
        <v>10</v>
      </c>
      <c r="AD571" s="165">
        <f>Table13232[[#This Row],[TAB]]</f>
        <v>3</v>
      </c>
      <c r="AE571" s="166" t="str">
        <f>Table13232[[#This Row],[Horse]]</f>
        <v>Roselyns Star</v>
      </c>
      <c r="AF571" s="169">
        <f>IF(Table13232[[#This Row],[Dual Listing]]&lt;&gt;1,"",Table13232[[#This Row],[Nat and Combo Bet]])</f>
        <v>150</v>
      </c>
    </row>
    <row r="572" spans="1:32" x14ac:dyDescent="0.25">
      <c r="A572" s="42">
        <v>45941</v>
      </c>
      <c r="B572" s="43">
        <v>0.75347222222222221</v>
      </c>
      <c r="C572" s="43" t="s">
        <v>11</v>
      </c>
      <c r="D572" s="46"/>
      <c r="E572" s="44">
        <v>10</v>
      </c>
      <c r="F572" s="44">
        <v>3</v>
      </c>
      <c r="G572" s="45" t="s">
        <v>294</v>
      </c>
      <c r="H572" s="45" t="s">
        <v>21</v>
      </c>
      <c r="I572" s="46">
        <v>2.5</v>
      </c>
      <c r="J572" s="206" t="s">
        <v>665</v>
      </c>
      <c r="K572" s="44" t="str">
        <f>VLOOKUP(Table13232[[#This Row],[Track]],$C$915:$E$968,2,FALSE)</f>
        <v>NSW</v>
      </c>
      <c r="L572" s="48">
        <v>100</v>
      </c>
      <c r="M572" s="44">
        <f>IF(Table13232[[#This Row],[Fin]]&lt;&gt;"1st","",Table13232[[#This Row],[Div]]*Table13232[[#This Row],[Lev Bet]])</f>
        <v>250</v>
      </c>
      <c r="N572" s="44">
        <f>IF(Table13232[[#This Row],[Lev Ret]]="",Table13232[[#This Row],[Lev Bet]]*-1,M572-L572)</f>
        <v>150</v>
      </c>
      <c r="O572" s="205">
        <v>140</v>
      </c>
      <c r="P572" s="205">
        <f>IF(Table13232[[#This Row],[Fin]]&lt;&gt;"1st","",Table13232[[#This Row],[Div]]*Table13232[[#This Row],[Nat and Combo Bet]])</f>
        <v>350</v>
      </c>
      <c r="Q572" s="205">
        <f>IF(Table13232[[#This Row],[Lev Ret]]="",Table13232[[#This Row],[Nat and Combo Bet]]*-1,P572-O572)</f>
        <v>210</v>
      </c>
      <c r="R572" s="44">
        <f t="shared" si="24"/>
        <v>1</v>
      </c>
      <c r="S572" s="44">
        <f>IF(AND(R571=2,R572=1),"",IF(R572=2,(O572+O573)/2,IF(Table13232[[#This Row],[Dual Listing]]=1,Table13232[[#This Row],[Nat and Combo Bet]],11)))</f>
        <v>140</v>
      </c>
      <c r="T572" s="44">
        <f t="shared" si="25"/>
        <v>350</v>
      </c>
      <c r="U572" s="44">
        <f t="shared" si="26"/>
        <v>210</v>
      </c>
      <c r="V572" s="44" t="str">
        <f>IF(Table13232[[#This Row],[Date]]&lt;$V$4,"","Live")</f>
        <v>Live</v>
      </c>
      <c r="W572" s="44" t="str">
        <f>TEXT(Table13232[[#This Row],[Date]],"DDD")</f>
        <v>Sat</v>
      </c>
      <c r="X572" s="44" t="str">
        <f>PROPER(TRIM(Table13232[[#This Row],[Horse]]))</f>
        <v>Roselyn'S Star</v>
      </c>
      <c r="Y572" s="168">
        <f>Table13232[[#This Row],[Time]]</f>
        <v>0.75347222222222221</v>
      </c>
      <c r="Z572" s="168" t="str">
        <f>LEFT(Table13232[[#This Row],[Track]],3)</f>
        <v>Ros</v>
      </c>
      <c r="AA572" s="168" t="str">
        <f>Table13232[[#This Row],[Algo]]&amp;" "&amp;Table13232[[#This Row],[Nat and Combo Bet]]</f>
        <v>E-C  140</v>
      </c>
      <c r="AB572" s="171">
        <f>Table13232[[#This Row],[AM Odds]]</f>
        <v>0</v>
      </c>
      <c r="AC572" s="165">
        <f>Table13232[[#This Row],[Race]]</f>
        <v>10</v>
      </c>
      <c r="AD572" s="165">
        <f>Table13232[[#This Row],[TAB]]</f>
        <v>3</v>
      </c>
      <c r="AE572" s="166" t="str">
        <f>Table13232[[#This Row],[Horse]]</f>
        <v>Roselyn'S Star</v>
      </c>
      <c r="AF572" s="169">
        <f>IF(Table13232[[#This Row],[Dual Listing]]&lt;&gt;1,"",Table13232[[#This Row],[Nat and Combo Bet]])</f>
        <v>140</v>
      </c>
    </row>
    <row r="573" spans="1:32" x14ac:dyDescent="0.25">
      <c r="A573" s="42">
        <v>45948</v>
      </c>
      <c r="B573" s="43">
        <v>0.54513888888888884</v>
      </c>
      <c r="C573" s="43" t="s">
        <v>13</v>
      </c>
      <c r="D573" s="46"/>
      <c r="E573" s="44">
        <v>2</v>
      </c>
      <c r="F573" s="44">
        <v>7</v>
      </c>
      <c r="G573" s="45" t="s">
        <v>233</v>
      </c>
      <c r="H573" s="45" t="s">
        <v>21</v>
      </c>
      <c r="I573" s="46">
        <v>6.5</v>
      </c>
      <c r="J573" s="206" t="s">
        <v>665</v>
      </c>
      <c r="K573" s="44" t="str">
        <f>VLOOKUP(Table13232[[#This Row],[Track]],$C$915:$E$968,2,FALSE)</f>
        <v>NSW</v>
      </c>
      <c r="L573" s="48">
        <v>100</v>
      </c>
      <c r="M573" s="44">
        <f>IF(Table13232[[#This Row],[Fin]]&lt;&gt;"1st","",Table13232[[#This Row],[Div]]*Table13232[[#This Row],[Lev Bet]])</f>
        <v>650</v>
      </c>
      <c r="N573" s="44">
        <f>IF(Table13232[[#This Row],[Lev Ret]]="",Table13232[[#This Row],[Lev Bet]]*-1,M573-L573)</f>
        <v>550</v>
      </c>
      <c r="O573" s="205">
        <v>100</v>
      </c>
      <c r="P573" s="205">
        <f>IF(Table13232[[#This Row],[Fin]]&lt;&gt;"1st","",Table13232[[#This Row],[Div]]*Table13232[[#This Row],[Nat and Combo Bet]])</f>
        <v>650</v>
      </c>
      <c r="Q573" s="205">
        <f>IF(Table13232[[#This Row],[Lev Ret]]="",Table13232[[#This Row],[Nat and Combo Bet]]*-1,P573-O573)</f>
        <v>550</v>
      </c>
      <c r="R573" s="44">
        <f t="shared" si="24"/>
        <v>1</v>
      </c>
      <c r="S573" s="44">
        <f>IF(AND(R572=2,R573=1),"",IF(R573=2,(O573+O574)/2,IF(Table13232[[#This Row],[Dual Listing]]=1,Table13232[[#This Row],[Nat and Combo Bet]],11)))</f>
        <v>100</v>
      </c>
      <c r="T573" s="44">
        <f t="shared" si="25"/>
        <v>650</v>
      </c>
      <c r="U573" s="44">
        <f t="shared" si="26"/>
        <v>550</v>
      </c>
      <c r="V573" s="44" t="str">
        <f>IF(Table13232[[#This Row],[Date]]&lt;$V$4,"","Live")</f>
        <v>Live</v>
      </c>
      <c r="W573" s="44" t="str">
        <f>TEXT(Table13232[[#This Row],[Date]],"DDD")</f>
        <v>Sat</v>
      </c>
      <c r="X573" s="44" t="str">
        <f>PROPER(TRIM(Table13232[[#This Row],[Horse]]))</f>
        <v>Travolta</v>
      </c>
      <c r="Y573" s="168">
        <f>Table13232[[#This Row],[Time]]</f>
        <v>0.54513888888888884</v>
      </c>
      <c r="Z573" s="168" t="str">
        <f>LEFT(Table13232[[#This Row],[Track]],3)</f>
        <v>Ran</v>
      </c>
      <c r="AA573" s="168" t="str">
        <f>Table13232[[#This Row],[Algo]]&amp;" "&amp;Table13232[[#This Row],[Nat and Combo Bet]]</f>
        <v>E-C  100</v>
      </c>
      <c r="AB573" s="171">
        <f>Table13232[[#This Row],[AM Odds]]</f>
        <v>0</v>
      </c>
      <c r="AC573" s="165">
        <f>Table13232[[#This Row],[Race]]</f>
        <v>2</v>
      </c>
      <c r="AD573" s="165">
        <f>Table13232[[#This Row],[TAB]]</f>
        <v>7</v>
      </c>
      <c r="AE573" s="166" t="str">
        <f>Table13232[[#This Row],[Horse]]</f>
        <v>Travolta</v>
      </c>
      <c r="AF573" s="169">
        <f>IF(Table13232[[#This Row],[Dual Listing]]&lt;&gt;1,"",Table13232[[#This Row],[Nat and Combo Bet]])</f>
        <v>100</v>
      </c>
    </row>
    <row r="574" spans="1:32" x14ac:dyDescent="0.25">
      <c r="A574" s="42">
        <v>45948</v>
      </c>
      <c r="B574" s="43">
        <v>0.59375</v>
      </c>
      <c r="C574" s="43" t="s">
        <v>13</v>
      </c>
      <c r="D574" s="46"/>
      <c r="E574" s="44">
        <v>4</v>
      </c>
      <c r="F574" s="44">
        <v>7</v>
      </c>
      <c r="G574" s="45" t="s">
        <v>92</v>
      </c>
      <c r="H574" s="45" t="s">
        <v>23</v>
      </c>
      <c r="I574" s="46"/>
      <c r="J574" s="206" t="s">
        <v>665</v>
      </c>
      <c r="K574" s="44" t="str">
        <f>VLOOKUP(Table13232[[#This Row],[Track]],$C$915:$E$968,2,FALSE)</f>
        <v>NSW</v>
      </c>
      <c r="L574" s="48">
        <v>100</v>
      </c>
      <c r="M574" s="44" t="str">
        <f>IF(Table13232[[#This Row],[Fin]]&lt;&gt;"1st","",Table13232[[#This Row],[Div]]*Table13232[[#This Row],[Lev Bet]])</f>
        <v/>
      </c>
      <c r="N574" s="44">
        <f>IF(Table13232[[#This Row],[Lev Ret]]="",Table13232[[#This Row],[Lev Bet]]*-1,M574-L574)</f>
        <v>-100</v>
      </c>
      <c r="O574" s="205">
        <v>200</v>
      </c>
      <c r="P574" s="205" t="str">
        <f>IF(Table13232[[#This Row],[Fin]]&lt;&gt;"1st","",Table13232[[#This Row],[Div]]*Table13232[[#This Row],[Nat and Combo Bet]])</f>
        <v/>
      </c>
      <c r="Q574" s="205">
        <f>IF(Table13232[[#This Row],[Lev Ret]]="",Table13232[[#This Row],[Nat and Combo Bet]]*-1,P574-O574)</f>
        <v>-200</v>
      </c>
      <c r="R574" s="44">
        <f t="shared" si="24"/>
        <v>1</v>
      </c>
      <c r="S574" s="44">
        <f>IF(AND(R573=2,R574=1),"",IF(R574=2,(O574+O575)/2,IF(Table13232[[#This Row],[Dual Listing]]=1,Table13232[[#This Row],[Nat and Combo Bet]],11)))</f>
        <v>200</v>
      </c>
      <c r="T574" s="44" t="str">
        <f t="shared" si="25"/>
        <v/>
      </c>
      <c r="U574" s="44">
        <f t="shared" si="26"/>
        <v>-200</v>
      </c>
      <c r="V574" s="44" t="str">
        <f>IF(Table13232[[#This Row],[Date]]&lt;$V$4,"","Live")</f>
        <v>Live</v>
      </c>
      <c r="W574" s="44" t="str">
        <f>TEXT(Table13232[[#This Row],[Date]],"DDD")</f>
        <v>Sat</v>
      </c>
      <c r="X574" s="44" t="str">
        <f>PROPER(TRIM(Table13232[[#This Row],[Horse]]))</f>
        <v>Perfumist</v>
      </c>
      <c r="Y574" s="168">
        <f>Table13232[[#This Row],[Time]]</f>
        <v>0.59375</v>
      </c>
      <c r="Z574" s="168" t="str">
        <f>LEFT(Table13232[[#This Row],[Track]],3)</f>
        <v>Ran</v>
      </c>
      <c r="AA574" s="168" t="str">
        <f>Table13232[[#This Row],[Algo]]&amp;" "&amp;Table13232[[#This Row],[Nat and Combo Bet]]</f>
        <v>E-C  200</v>
      </c>
      <c r="AB574" s="171">
        <f>Table13232[[#This Row],[AM Odds]]</f>
        <v>0</v>
      </c>
      <c r="AC574" s="165">
        <f>Table13232[[#This Row],[Race]]</f>
        <v>4</v>
      </c>
      <c r="AD574" s="165">
        <f>Table13232[[#This Row],[TAB]]</f>
        <v>7</v>
      </c>
      <c r="AE574" s="166" t="str">
        <f>Table13232[[#This Row],[Horse]]</f>
        <v>Perfumist</v>
      </c>
      <c r="AF574" s="169">
        <f>IF(Table13232[[#This Row],[Dual Listing]]&lt;&gt;1,"",Table13232[[#This Row],[Nat and Combo Bet]])</f>
        <v>200</v>
      </c>
    </row>
    <row r="575" spans="1:32" x14ac:dyDescent="0.25">
      <c r="A575" s="42">
        <v>45948</v>
      </c>
      <c r="B575" s="43">
        <v>0.60763888888888884</v>
      </c>
      <c r="C575" s="43" t="s">
        <v>34</v>
      </c>
      <c r="D575" s="46"/>
      <c r="E575" s="44">
        <v>5</v>
      </c>
      <c r="F575" s="44">
        <v>5</v>
      </c>
      <c r="G575" s="45" t="s">
        <v>87</v>
      </c>
      <c r="H575" s="45" t="s">
        <v>22</v>
      </c>
      <c r="I575" s="46"/>
      <c r="J575" s="206" t="s">
        <v>665</v>
      </c>
      <c r="K575" s="44" t="str">
        <f>VLOOKUP(Table13232[[#This Row],[Track]],$C$915:$E$968,2,FALSE)</f>
        <v>Vic</v>
      </c>
      <c r="L575" s="48">
        <v>100</v>
      </c>
      <c r="M575" s="44" t="str">
        <f>IF(Table13232[[#This Row],[Fin]]&lt;&gt;"1st","",Table13232[[#This Row],[Div]]*Table13232[[#This Row],[Lev Bet]])</f>
        <v/>
      </c>
      <c r="N575" s="44">
        <f>IF(Table13232[[#This Row],[Lev Ret]]="",Table13232[[#This Row],[Lev Bet]]*-1,M575-L575)</f>
        <v>-100</v>
      </c>
      <c r="O575" s="205">
        <v>50</v>
      </c>
      <c r="P575" s="205" t="str">
        <f>IF(Table13232[[#This Row],[Fin]]&lt;&gt;"1st","",Table13232[[#This Row],[Div]]*Table13232[[#This Row],[Nat and Combo Bet]])</f>
        <v/>
      </c>
      <c r="Q575" s="205">
        <f>IF(Table13232[[#This Row],[Lev Ret]]="",Table13232[[#This Row],[Nat and Combo Bet]]*-1,P575-O575)</f>
        <v>-50</v>
      </c>
      <c r="R575" s="44">
        <f t="shared" si="24"/>
        <v>1</v>
      </c>
      <c r="S575" s="44">
        <f>IF(AND(R574=2,R575=1),"",IF(R575=2,(O575+O576)/2,IF(Table13232[[#This Row],[Dual Listing]]=1,Table13232[[#This Row],[Nat and Combo Bet]],11)))</f>
        <v>50</v>
      </c>
      <c r="T575" s="44" t="str">
        <f t="shared" si="25"/>
        <v/>
      </c>
      <c r="U575" s="44">
        <f t="shared" si="26"/>
        <v>-50</v>
      </c>
      <c r="V575" s="44" t="str">
        <f>IF(Table13232[[#This Row],[Date]]&lt;$V$4,"","Live")</f>
        <v>Live</v>
      </c>
      <c r="W575" s="44" t="str">
        <f>TEXT(Table13232[[#This Row],[Date]],"DDD")</f>
        <v>Sat</v>
      </c>
      <c r="X575" s="44" t="str">
        <f>PROPER(TRIM(Table13232[[#This Row],[Horse]]))</f>
        <v>New York Lustre</v>
      </c>
      <c r="Y575" s="168">
        <f>Table13232[[#This Row],[Time]]</f>
        <v>0.60763888888888884</v>
      </c>
      <c r="Z575" s="168" t="str">
        <f>LEFT(Table13232[[#This Row],[Track]],3)</f>
        <v>Cau</v>
      </c>
      <c r="AA575" s="168" t="str">
        <f>Table13232[[#This Row],[Algo]]&amp;" "&amp;Table13232[[#This Row],[Nat and Combo Bet]]</f>
        <v>E-C  50</v>
      </c>
      <c r="AB575" s="171">
        <f>Table13232[[#This Row],[AM Odds]]</f>
        <v>0</v>
      </c>
      <c r="AC575" s="165">
        <f>Table13232[[#This Row],[Race]]</f>
        <v>5</v>
      </c>
      <c r="AD575" s="165">
        <f>Table13232[[#This Row],[TAB]]</f>
        <v>5</v>
      </c>
      <c r="AE575" s="166" t="str">
        <f>Table13232[[#This Row],[Horse]]</f>
        <v>New York Lustre</v>
      </c>
      <c r="AF575" s="169">
        <f>IF(Table13232[[#This Row],[Dual Listing]]&lt;&gt;1,"",Table13232[[#This Row],[Nat and Combo Bet]])</f>
        <v>50</v>
      </c>
    </row>
    <row r="576" spans="1:32" x14ac:dyDescent="0.25">
      <c r="A576" s="42">
        <v>45948</v>
      </c>
      <c r="B576" s="43">
        <v>0.62361111111111112</v>
      </c>
      <c r="C576" s="43" t="s">
        <v>12</v>
      </c>
      <c r="D576" s="46"/>
      <c r="E576" s="44">
        <v>4</v>
      </c>
      <c r="F576" s="44">
        <v>3</v>
      </c>
      <c r="G576" s="45" t="s">
        <v>244</v>
      </c>
      <c r="H576" s="45" t="s">
        <v>21</v>
      </c>
      <c r="I576" s="46">
        <v>2.2999999999999998</v>
      </c>
      <c r="J576" s="206" t="s">
        <v>664</v>
      </c>
      <c r="K576" s="44" t="str">
        <f>VLOOKUP(Table13232[[#This Row],[Track]],$C$915:$E$968,2,FALSE)</f>
        <v>Qld</v>
      </c>
      <c r="L576" s="48">
        <v>100</v>
      </c>
      <c r="M576" s="44">
        <f>IF(Table13232[[#This Row],[Fin]]&lt;&gt;"1st","",Table13232[[#This Row],[Div]]*Table13232[[#This Row],[Lev Bet]])</f>
        <v>229.99999999999997</v>
      </c>
      <c r="N576" s="44">
        <f>IF(Table13232[[#This Row],[Lev Ret]]="",Table13232[[#This Row],[Lev Bet]]*-1,M576-L576)</f>
        <v>129.99999999999997</v>
      </c>
      <c r="O576" s="205">
        <v>100</v>
      </c>
      <c r="P576" s="205">
        <f>IF(Table13232[[#This Row],[Fin]]&lt;&gt;"1st","",Table13232[[#This Row],[Div]]*Table13232[[#This Row],[Nat and Combo Bet]])</f>
        <v>229.99999999999997</v>
      </c>
      <c r="Q576" s="205">
        <f>IF(Table13232[[#This Row],[Lev Ret]]="",Table13232[[#This Row],[Nat and Combo Bet]]*-1,P576-O576)</f>
        <v>129.99999999999997</v>
      </c>
      <c r="R576" s="44">
        <f t="shared" si="24"/>
        <v>1</v>
      </c>
      <c r="S576" s="44">
        <f>IF(AND(R575=2,R576=1),"",IF(R576=2,(O576+O577)/2,IF(Table13232[[#This Row],[Dual Listing]]=1,Table13232[[#This Row],[Nat and Combo Bet]],11)))</f>
        <v>100</v>
      </c>
      <c r="T576" s="44">
        <f t="shared" si="25"/>
        <v>229.99999999999997</v>
      </c>
      <c r="U576" s="44">
        <f t="shared" si="26"/>
        <v>129.99999999999997</v>
      </c>
      <c r="V576" s="44" t="str">
        <f>IF(Table13232[[#This Row],[Date]]&lt;$V$4,"","Live")</f>
        <v>Live</v>
      </c>
      <c r="W576" s="44" t="str">
        <f>TEXT(Table13232[[#This Row],[Date]],"DDD")</f>
        <v>Sat</v>
      </c>
      <c r="X576" s="44" t="str">
        <f>PROPER(TRIM(Table13232[[#This Row],[Horse]]))</f>
        <v>Party For Two</v>
      </c>
      <c r="Y576" s="168">
        <f>Table13232[[#This Row],[Time]]</f>
        <v>0.62361111111111112</v>
      </c>
      <c r="Z576" s="168" t="str">
        <f>LEFT(Table13232[[#This Row],[Track]],3)</f>
        <v>Eag</v>
      </c>
      <c r="AA576" s="168" t="str">
        <f>Table13232[[#This Row],[Algo]]&amp;" "&amp;Table13232[[#This Row],[Nat and Combo Bet]]</f>
        <v>Nat 100</v>
      </c>
      <c r="AB576" s="171">
        <f>Table13232[[#This Row],[AM Odds]]</f>
        <v>0</v>
      </c>
      <c r="AC576" s="165">
        <f>Table13232[[#This Row],[Race]]</f>
        <v>4</v>
      </c>
      <c r="AD576" s="165">
        <f>Table13232[[#This Row],[TAB]]</f>
        <v>3</v>
      </c>
      <c r="AE576" s="166" t="str">
        <f>Table13232[[#This Row],[Horse]]</f>
        <v>Party For Two</v>
      </c>
      <c r="AF576" s="169">
        <f>IF(Table13232[[#This Row],[Dual Listing]]&lt;&gt;1,"",Table13232[[#This Row],[Nat and Combo Bet]])</f>
        <v>100</v>
      </c>
    </row>
    <row r="577" spans="1:32" x14ac:dyDescent="0.25">
      <c r="A577" s="42">
        <v>45948</v>
      </c>
      <c r="B577" s="43">
        <v>0.63194444444444442</v>
      </c>
      <c r="C577" s="43" t="s">
        <v>34</v>
      </c>
      <c r="D577" s="46"/>
      <c r="E577" s="44">
        <v>6</v>
      </c>
      <c r="F577" s="44">
        <v>3</v>
      </c>
      <c r="G577" s="45" t="s">
        <v>295</v>
      </c>
      <c r="H577" s="45"/>
      <c r="I577" s="46"/>
      <c r="J577" s="206" t="s">
        <v>665</v>
      </c>
      <c r="K577" s="44" t="str">
        <f>VLOOKUP(Table13232[[#This Row],[Track]],$C$915:$E$968,2,FALSE)</f>
        <v>Vic</v>
      </c>
      <c r="L577" s="48">
        <v>100</v>
      </c>
      <c r="M577" s="44" t="str">
        <f>IF(Table13232[[#This Row],[Fin]]&lt;&gt;"1st","",Table13232[[#This Row],[Div]]*Table13232[[#This Row],[Lev Bet]])</f>
        <v/>
      </c>
      <c r="N577" s="44">
        <f>IF(Table13232[[#This Row],[Lev Ret]]="",Table13232[[#This Row],[Lev Bet]]*-1,M577-L577)</f>
        <v>-100</v>
      </c>
      <c r="O577" s="205">
        <v>100</v>
      </c>
      <c r="P577" s="205" t="str">
        <f>IF(Table13232[[#This Row],[Fin]]&lt;&gt;"1st","",Table13232[[#This Row],[Div]]*Table13232[[#This Row],[Nat and Combo Bet]])</f>
        <v/>
      </c>
      <c r="Q577" s="205">
        <f>IF(Table13232[[#This Row],[Lev Ret]]="",Table13232[[#This Row],[Nat and Combo Bet]]*-1,P577-O577)</f>
        <v>-100</v>
      </c>
      <c r="R577" s="44">
        <f t="shared" si="24"/>
        <v>1</v>
      </c>
      <c r="S577" s="44">
        <f>IF(AND(R576=2,R577=1),"",IF(R577=2,(O577+O578)/2,IF(Table13232[[#This Row],[Dual Listing]]=1,Table13232[[#This Row],[Nat and Combo Bet]],11)))</f>
        <v>100</v>
      </c>
      <c r="T577" s="44" t="str">
        <f t="shared" si="25"/>
        <v/>
      </c>
      <c r="U577" s="44">
        <f t="shared" si="26"/>
        <v>-100</v>
      </c>
      <c r="V577" s="44" t="str">
        <f>IF(Table13232[[#This Row],[Date]]&lt;$V$4,"","Live")</f>
        <v>Live</v>
      </c>
      <c r="W577" s="44" t="str">
        <f>TEXT(Table13232[[#This Row],[Date]],"DDD")</f>
        <v>Sat</v>
      </c>
      <c r="X577" s="44" t="str">
        <f>PROPER(TRIM(Table13232[[#This Row],[Horse]]))</f>
        <v>Arabian Summer</v>
      </c>
      <c r="Y577" s="168">
        <f>Table13232[[#This Row],[Time]]</f>
        <v>0.63194444444444442</v>
      </c>
      <c r="Z577" s="168" t="str">
        <f>LEFT(Table13232[[#This Row],[Track]],3)</f>
        <v>Cau</v>
      </c>
      <c r="AA577" s="168" t="str">
        <f>Table13232[[#This Row],[Algo]]&amp;" "&amp;Table13232[[#This Row],[Nat and Combo Bet]]</f>
        <v>E-C  100</v>
      </c>
      <c r="AB577" s="171">
        <f>Table13232[[#This Row],[AM Odds]]</f>
        <v>0</v>
      </c>
      <c r="AC577" s="165">
        <f>Table13232[[#This Row],[Race]]</f>
        <v>6</v>
      </c>
      <c r="AD577" s="165">
        <f>Table13232[[#This Row],[TAB]]</f>
        <v>3</v>
      </c>
      <c r="AE577" s="166" t="str">
        <f>Table13232[[#This Row],[Horse]]</f>
        <v>Arabian Summer</v>
      </c>
      <c r="AF577" s="169">
        <f>IF(Table13232[[#This Row],[Dual Listing]]&lt;&gt;1,"",Table13232[[#This Row],[Nat and Combo Bet]])</f>
        <v>100</v>
      </c>
    </row>
    <row r="578" spans="1:32" x14ac:dyDescent="0.25">
      <c r="A578" s="42">
        <v>45948</v>
      </c>
      <c r="B578" s="43">
        <v>0.63194444444444442</v>
      </c>
      <c r="C578" s="43" t="s">
        <v>34</v>
      </c>
      <c r="D578" s="46"/>
      <c r="E578" s="44">
        <v>6</v>
      </c>
      <c r="F578" s="44">
        <v>7</v>
      </c>
      <c r="G578" s="45" t="s">
        <v>163</v>
      </c>
      <c r="H578" s="45" t="s">
        <v>22</v>
      </c>
      <c r="I578" s="46"/>
      <c r="J578" s="206" t="s">
        <v>664</v>
      </c>
      <c r="K578" s="44" t="str">
        <f>VLOOKUP(Table13232[[#This Row],[Track]],$C$915:$E$968,2,FALSE)</f>
        <v>Vic</v>
      </c>
      <c r="L578" s="48">
        <v>100</v>
      </c>
      <c r="M578" s="44" t="str">
        <f>IF(Table13232[[#This Row],[Fin]]&lt;&gt;"1st","",Table13232[[#This Row],[Div]]*Table13232[[#This Row],[Lev Bet]])</f>
        <v/>
      </c>
      <c r="N578" s="44">
        <f>IF(Table13232[[#This Row],[Lev Ret]]="",Table13232[[#This Row],[Lev Bet]]*-1,M578-L578)</f>
        <v>-100</v>
      </c>
      <c r="O578" s="205">
        <v>200</v>
      </c>
      <c r="P578" s="205" t="str">
        <f>IF(Table13232[[#This Row],[Fin]]&lt;&gt;"1st","",Table13232[[#This Row],[Div]]*Table13232[[#This Row],[Nat and Combo Bet]])</f>
        <v/>
      </c>
      <c r="Q578" s="205">
        <f>IF(Table13232[[#This Row],[Lev Ret]]="",Table13232[[#This Row],[Nat and Combo Bet]]*-1,P578-O578)</f>
        <v>-200</v>
      </c>
      <c r="R578" s="44">
        <f t="shared" si="24"/>
        <v>1</v>
      </c>
      <c r="S578" s="44">
        <f>IF(AND(R577=2,R578=1),"",IF(R578=2,(O578+O579)/2,IF(Table13232[[#This Row],[Dual Listing]]=1,Table13232[[#This Row],[Nat and Combo Bet]],11)))</f>
        <v>200</v>
      </c>
      <c r="T578" s="44" t="str">
        <f t="shared" si="25"/>
        <v/>
      </c>
      <c r="U578" s="44">
        <f t="shared" si="26"/>
        <v>-200</v>
      </c>
      <c r="V578" s="44" t="str">
        <f>IF(Table13232[[#This Row],[Date]]&lt;$V$4,"","Live")</f>
        <v>Live</v>
      </c>
      <c r="W578" s="44" t="str">
        <f>TEXT(Table13232[[#This Row],[Date]],"DDD")</f>
        <v>Sat</v>
      </c>
      <c r="X578" s="44" t="str">
        <f>PROPER(TRIM(Table13232[[#This Row],[Horse]]))</f>
        <v>Zealously</v>
      </c>
      <c r="Y578" s="168">
        <f>Table13232[[#This Row],[Time]]</f>
        <v>0.63194444444444442</v>
      </c>
      <c r="Z578" s="168" t="str">
        <f>LEFT(Table13232[[#This Row],[Track]],3)</f>
        <v>Cau</v>
      </c>
      <c r="AA578" s="168" t="str">
        <f>Table13232[[#This Row],[Algo]]&amp;" "&amp;Table13232[[#This Row],[Nat and Combo Bet]]</f>
        <v>Nat 200</v>
      </c>
      <c r="AB578" s="171">
        <f>Table13232[[#This Row],[AM Odds]]</f>
        <v>0</v>
      </c>
      <c r="AC578" s="165">
        <f>Table13232[[#This Row],[Race]]</f>
        <v>6</v>
      </c>
      <c r="AD578" s="165">
        <f>Table13232[[#This Row],[TAB]]</f>
        <v>7</v>
      </c>
      <c r="AE578" s="166" t="str">
        <f>Table13232[[#This Row],[Horse]]</f>
        <v>Zealously</v>
      </c>
      <c r="AF578" s="169">
        <f>IF(Table13232[[#This Row],[Dual Listing]]&lt;&gt;1,"",Table13232[[#This Row],[Nat and Combo Bet]])</f>
        <v>200</v>
      </c>
    </row>
    <row r="579" spans="1:32" x14ac:dyDescent="0.25">
      <c r="A579" s="42">
        <v>45948</v>
      </c>
      <c r="B579" s="43">
        <v>0.68263888888888891</v>
      </c>
      <c r="C579" s="43" t="s">
        <v>12</v>
      </c>
      <c r="D579" s="46"/>
      <c r="E579" s="44">
        <v>6</v>
      </c>
      <c r="F579" s="44">
        <v>10</v>
      </c>
      <c r="G579" s="45" t="s">
        <v>272</v>
      </c>
      <c r="H579" s="45"/>
      <c r="I579" s="46"/>
      <c r="J579" s="206" t="s">
        <v>664</v>
      </c>
      <c r="K579" s="44" t="str">
        <f>VLOOKUP(Table13232[[#This Row],[Track]],$C$915:$E$968,2,FALSE)</f>
        <v>Qld</v>
      </c>
      <c r="L579" s="48">
        <v>100</v>
      </c>
      <c r="M579" s="44" t="str">
        <f>IF(Table13232[[#This Row],[Fin]]&lt;&gt;"1st","",Table13232[[#This Row],[Div]]*Table13232[[#This Row],[Lev Bet]])</f>
        <v/>
      </c>
      <c r="N579" s="44">
        <f>IF(Table13232[[#This Row],[Lev Ret]]="",Table13232[[#This Row],[Lev Bet]]*-1,M579-L579)</f>
        <v>-100</v>
      </c>
      <c r="O579" s="205">
        <v>100</v>
      </c>
      <c r="P579" s="205" t="str">
        <f>IF(Table13232[[#This Row],[Fin]]&lt;&gt;"1st","",Table13232[[#This Row],[Div]]*Table13232[[#This Row],[Nat and Combo Bet]])</f>
        <v/>
      </c>
      <c r="Q579" s="205">
        <f>IF(Table13232[[#This Row],[Lev Ret]]="",Table13232[[#This Row],[Nat and Combo Bet]]*-1,P579-O579)</f>
        <v>-100</v>
      </c>
      <c r="R579" s="44">
        <f t="shared" si="24"/>
        <v>1</v>
      </c>
      <c r="S579" s="44">
        <f>IF(AND(R578=2,R579=1),"",IF(R579=2,(O579+O580)/2,IF(Table13232[[#This Row],[Dual Listing]]=1,Table13232[[#This Row],[Nat and Combo Bet]],11)))</f>
        <v>100</v>
      </c>
      <c r="T579" s="44" t="str">
        <f t="shared" si="25"/>
        <v/>
      </c>
      <c r="U579" s="44">
        <f t="shared" si="26"/>
        <v>-100</v>
      </c>
      <c r="V579" s="44" t="str">
        <f>IF(Table13232[[#This Row],[Date]]&lt;$V$4,"","Live")</f>
        <v>Live</v>
      </c>
      <c r="W579" s="44" t="str">
        <f>TEXT(Table13232[[#This Row],[Date]],"DDD")</f>
        <v>Sat</v>
      </c>
      <c r="X579" s="44" t="str">
        <f>PROPER(TRIM(Table13232[[#This Row],[Horse]]))</f>
        <v>Bremel</v>
      </c>
      <c r="Y579" s="168">
        <f>Table13232[[#This Row],[Time]]</f>
        <v>0.68263888888888891</v>
      </c>
      <c r="Z579" s="168" t="str">
        <f>LEFT(Table13232[[#This Row],[Track]],3)</f>
        <v>Eag</v>
      </c>
      <c r="AA579" s="168" t="str">
        <f>Table13232[[#This Row],[Algo]]&amp;" "&amp;Table13232[[#This Row],[Nat and Combo Bet]]</f>
        <v>Nat 100</v>
      </c>
      <c r="AB579" s="171">
        <f>Table13232[[#This Row],[AM Odds]]</f>
        <v>0</v>
      </c>
      <c r="AC579" s="165">
        <f>Table13232[[#This Row],[Race]]</f>
        <v>6</v>
      </c>
      <c r="AD579" s="165">
        <f>Table13232[[#This Row],[TAB]]</f>
        <v>10</v>
      </c>
      <c r="AE579" s="166" t="str">
        <f>Table13232[[#This Row],[Horse]]</f>
        <v>Bremel</v>
      </c>
      <c r="AF579" s="169">
        <f>IF(Table13232[[#This Row],[Dual Listing]]&lt;&gt;1,"",Table13232[[#This Row],[Nat and Combo Bet]])</f>
        <v>100</v>
      </c>
    </row>
    <row r="580" spans="1:32" x14ac:dyDescent="0.25">
      <c r="A580" s="42">
        <v>45948</v>
      </c>
      <c r="B580" s="43">
        <v>0.6875</v>
      </c>
      <c r="C580" s="43" t="s">
        <v>34</v>
      </c>
      <c r="D580" s="46"/>
      <c r="E580" s="44">
        <v>8</v>
      </c>
      <c r="F580" s="44">
        <v>2</v>
      </c>
      <c r="G580" s="45" t="s">
        <v>273</v>
      </c>
      <c r="H580" s="45" t="s">
        <v>21</v>
      </c>
      <c r="I580" s="46">
        <v>2.1</v>
      </c>
      <c r="J580" s="206" t="s">
        <v>664</v>
      </c>
      <c r="K580" s="44" t="str">
        <f>VLOOKUP(Table13232[[#This Row],[Track]],$C$915:$E$968,2,FALSE)</f>
        <v>Vic</v>
      </c>
      <c r="L580" s="48">
        <v>100</v>
      </c>
      <c r="M580" s="44">
        <f>IF(Table13232[[#This Row],[Fin]]&lt;&gt;"1st","",Table13232[[#This Row],[Div]]*Table13232[[#This Row],[Lev Bet]])</f>
        <v>210</v>
      </c>
      <c r="N580" s="44">
        <f>IF(Table13232[[#This Row],[Lev Ret]]="",Table13232[[#This Row],[Lev Bet]]*-1,M580-L580)</f>
        <v>110</v>
      </c>
      <c r="O580" s="205">
        <v>100</v>
      </c>
      <c r="P580" s="205">
        <f>IF(Table13232[[#This Row],[Fin]]&lt;&gt;"1st","",Table13232[[#This Row],[Div]]*Table13232[[#This Row],[Nat and Combo Bet]])</f>
        <v>210</v>
      </c>
      <c r="Q580" s="205">
        <f>IF(Table13232[[#This Row],[Lev Ret]]="",Table13232[[#This Row],[Nat and Combo Bet]]*-1,P580-O580)</f>
        <v>110</v>
      </c>
      <c r="R580" s="44">
        <f t="shared" si="24"/>
        <v>1</v>
      </c>
      <c r="S580" s="44">
        <f>IF(AND(R579=2,R580=1),"",IF(R580=2,(O580+O581)/2,IF(Table13232[[#This Row],[Dual Listing]]=1,Table13232[[#This Row],[Nat and Combo Bet]],11)))</f>
        <v>100</v>
      </c>
      <c r="T580" s="44">
        <f t="shared" si="25"/>
        <v>210</v>
      </c>
      <c r="U580" s="44">
        <f t="shared" si="26"/>
        <v>110</v>
      </c>
      <c r="V580" s="44" t="str">
        <f>IF(Table13232[[#This Row],[Date]]&lt;$V$4,"","Live")</f>
        <v>Live</v>
      </c>
      <c r="W580" s="44" t="str">
        <f>TEXT(Table13232[[#This Row],[Date]],"DDD")</f>
        <v>Sat</v>
      </c>
      <c r="X580" s="44" t="str">
        <f>PROPER(TRIM(Table13232[[#This Row],[Horse]]))</f>
        <v>Private Eye</v>
      </c>
      <c r="Y580" s="168">
        <f>Table13232[[#This Row],[Time]]</f>
        <v>0.6875</v>
      </c>
      <c r="Z580" s="168" t="str">
        <f>LEFT(Table13232[[#This Row],[Track]],3)</f>
        <v>Cau</v>
      </c>
      <c r="AA580" s="168" t="str">
        <f>Table13232[[#This Row],[Algo]]&amp;" "&amp;Table13232[[#This Row],[Nat and Combo Bet]]</f>
        <v>Nat 100</v>
      </c>
      <c r="AB580" s="171">
        <f>Table13232[[#This Row],[AM Odds]]</f>
        <v>0</v>
      </c>
      <c r="AC580" s="165">
        <f>Table13232[[#This Row],[Race]]</f>
        <v>8</v>
      </c>
      <c r="AD580" s="165">
        <f>Table13232[[#This Row],[TAB]]</f>
        <v>2</v>
      </c>
      <c r="AE580" s="166" t="str">
        <f>Table13232[[#This Row],[Horse]]</f>
        <v>Private Eye</v>
      </c>
      <c r="AF580" s="169">
        <f>IF(Table13232[[#This Row],[Dual Listing]]&lt;&gt;1,"",Table13232[[#This Row],[Nat and Combo Bet]])</f>
        <v>100</v>
      </c>
    </row>
    <row r="581" spans="1:32" x14ac:dyDescent="0.25">
      <c r="A581" s="42">
        <v>45948</v>
      </c>
      <c r="B581" s="43">
        <v>0.74305555555555558</v>
      </c>
      <c r="C581" s="43" t="s">
        <v>34</v>
      </c>
      <c r="D581" s="46"/>
      <c r="E581" s="44">
        <v>10</v>
      </c>
      <c r="F581" s="44">
        <v>9</v>
      </c>
      <c r="G581" s="45" t="s">
        <v>274</v>
      </c>
      <c r="H581" s="45"/>
      <c r="I581" s="46"/>
      <c r="J581" s="206" t="s">
        <v>664</v>
      </c>
      <c r="K581" s="44" t="str">
        <f>VLOOKUP(Table13232[[#This Row],[Track]],$C$915:$E$968,2,FALSE)</f>
        <v>Vic</v>
      </c>
      <c r="L581" s="48">
        <v>100</v>
      </c>
      <c r="M581" s="44" t="str">
        <f>IF(Table13232[[#This Row],[Fin]]&lt;&gt;"1st","",Table13232[[#This Row],[Div]]*Table13232[[#This Row],[Lev Bet]])</f>
        <v/>
      </c>
      <c r="N581" s="44">
        <f>IF(Table13232[[#This Row],[Lev Ret]]="",Table13232[[#This Row],[Lev Bet]]*-1,M581-L581)</f>
        <v>-100</v>
      </c>
      <c r="O581" s="205">
        <v>100</v>
      </c>
      <c r="P581" s="205" t="str">
        <f>IF(Table13232[[#This Row],[Fin]]&lt;&gt;"1st","",Table13232[[#This Row],[Div]]*Table13232[[#This Row],[Nat and Combo Bet]])</f>
        <v/>
      </c>
      <c r="Q581" s="205">
        <f>IF(Table13232[[#This Row],[Lev Ret]]="",Table13232[[#This Row],[Nat and Combo Bet]]*-1,P581-O581)</f>
        <v>-100</v>
      </c>
      <c r="R581" s="44">
        <f t="shared" si="24"/>
        <v>1</v>
      </c>
      <c r="S581" s="44">
        <f>IF(AND(R580=2,R581=1),"",IF(R581=2,(O581+O582)/2,IF(Table13232[[#This Row],[Dual Listing]]=1,Table13232[[#This Row],[Nat and Combo Bet]],11)))</f>
        <v>100</v>
      </c>
      <c r="T581" s="44" t="str">
        <f t="shared" si="25"/>
        <v/>
      </c>
      <c r="U581" s="44">
        <f t="shared" si="26"/>
        <v>-100</v>
      </c>
      <c r="V581" s="44" t="str">
        <f>IF(Table13232[[#This Row],[Date]]&lt;$V$4,"","Live")</f>
        <v>Live</v>
      </c>
      <c r="W581" s="44" t="str">
        <f>TEXT(Table13232[[#This Row],[Date]],"DDD")</f>
        <v>Sat</v>
      </c>
      <c r="X581" s="44" t="str">
        <f>PROPER(TRIM(Table13232[[#This Row],[Horse]]))</f>
        <v>Rapt</v>
      </c>
      <c r="Y581" s="168">
        <f>Table13232[[#This Row],[Time]]</f>
        <v>0.74305555555555558</v>
      </c>
      <c r="Z581" s="168" t="str">
        <f>LEFT(Table13232[[#This Row],[Track]],3)</f>
        <v>Cau</v>
      </c>
      <c r="AA581" s="168" t="str">
        <f>Table13232[[#This Row],[Algo]]&amp;" "&amp;Table13232[[#This Row],[Nat and Combo Bet]]</f>
        <v>Nat 100</v>
      </c>
      <c r="AB581" s="171">
        <f>Table13232[[#This Row],[AM Odds]]</f>
        <v>0</v>
      </c>
      <c r="AC581" s="165">
        <f>Table13232[[#This Row],[Race]]</f>
        <v>10</v>
      </c>
      <c r="AD581" s="165">
        <f>Table13232[[#This Row],[TAB]]</f>
        <v>9</v>
      </c>
      <c r="AE581" s="166" t="str">
        <f>Table13232[[#This Row],[Horse]]</f>
        <v>Rapt</v>
      </c>
      <c r="AF581" s="169">
        <f>IF(Table13232[[#This Row],[Dual Listing]]&lt;&gt;1,"",Table13232[[#This Row],[Nat and Combo Bet]])</f>
        <v>100</v>
      </c>
    </row>
    <row r="582" spans="1:32" x14ac:dyDescent="0.25">
      <c r="A582" s="42">
        <v>45955</v>
      </c>
      <c r="B582" s="43">
        <v>0.57152777777777775</v>
      </c>
      <c r="C582" s="43" t="s">
        <v>9</v>
      </c>
      <c r="D582" s="46"/>
      <c r="E582" s="44">
        <v>2</v>
      </c>
      <c r="F582" s="44">
        <v>13</v>
      </c>
      <c r="G582" s="45" t="s">
        <v>297</v>
      </c>
      <c r="H582" s="45"/>
      <c r="I582" s="46"/>
      <c r="J582" s="206" t="s">
        <v>664</v>
      </c>
      <c r="K582" s="44" t="str">
        <f>VLOOKUP(Table13232[[#This Row],[Track]],$C$915:$E$968,2,FALSE)</f>
        <v>Qld</v>
      </c>
      <c r="L582" s="48">
        <v>100</v>
      </c>
      <c r="M582" s="44" t="str">
        <f>IF(Table13232[[#This Row],[Fin]]&lt;&gt;"1st","",Table13232[[#This Row],[Div]]*Table13232[[#This Row],[Lev Bet]])</f>
        <v/>
      </c>
      <c r="N582" s="44">
        <f>IF(Table13232[[#This Row],[Lev Ret]]="",Table13232[[#This Row],[Lev Bet]]*-1,M582-L582)</f>
        <v>-100</v>
      </c>
      <c r="O582" s="205">
        <v>100</v>
      </c>
      <c r="P582" s="205" t="str">
        <f>IF(Table13232[[#This Row],[Fin]]&lt;&gt;"1st","",Table13232[[#This Row],[Div]]*Table13232[[#This Row],[Nat and Combo Bet]])</f>
        <v/>
      </c>
      <c r="Q582" s="205">
        <f>IF(Table13232[[#This Row],[Lev Ret]]="",Table13232[[#This Row],[Nat and Combo Bet]]*-1,P582-O582)</f>
        <v>-100</v>
      </c>
      <c r="R582" s="44">
        <f t="shared" si="24"/>
        <v>1</v>
      </c>
      <c r="S582" s="44">
        <f>IF(AND(R581=2,R582=1),"",IF(R582=2,(O582+O583)/2,IF(Table13232[[#This Row],[Dual Listing]]=1,Table13232[[#This Row],[Nat and Combo Bet]],11)))</f>
        <v>100</v>
      </c>
      <c r="T582" s="44" t="str">
        <f t="shared" si="25"/>
        <v/>
      </c>
      <c r="U582" s="44">
        <f t="shared" si="26"/>
        <v>-100</v>
      </c>
      <c r="V582" s="44" t="str">
        <f>IF(Table13232[[#This Row],[Date]]&lt;$V$4,"","Live")</f>
        <v>Live</v>
      </c>
      <c r="W582" s="44" t="str">
        <f>TEXT(Table13232[[#This Row],[Date]],"DDD")</f>
        <v>Sat</v>
      </c>
      <c r="X582" s="44" t="str">
        <f>PROPER(TRIM(Table13232[[#This Row],[Horse]]))</f>
        <v>Synergy In Motion</v>
      </c>
      <c r="Y582" s="168">
        <f>Table13232[[#This Row],[Time]]</f>
        <v>0.57152777777777775</v>
      </c>
      <c r="Z582" s="168" t="str">
        <f>LEFT(Table13232[[#This Row],[Track]],3)</f>
        <v>Doo</v>
      </c>
      <c r="AA582" s="168" t="str">
        <f>Table13232[[#This Row],[Algo]]&amp;" "&amp;Table13232[[#This Row],[Nat and Combo Bet]]</f>
        <v>Nat 100</v>
      </c>
      <c r="AB582" s="171">
        <f>Table13232[[#This Row],[AM Odds]]</f>
        <v>0</v>
      </c>
      <c r="AC582" s="165">
        <f>Table13232[[#This Row],[Race]]</f>
        <v>2</v>
      </c>
      <c r="AD582" s="165">
        <f>Table13232[[#This Row],[TAB]]</f>
        <v>13</v>
      </c>
      <c r="AE582" s="166" t="str">
        <f>Table13232[[#This Row],[Horse]]</f>
        <v>Synergy In Motion</v>
      </c>
      <c r="AF582" s="169">
        <f>IF(Table13232[[#This Row],[Dual Listing]]&lt;&gt;1,"",Table13232[[#This Row],[Nat and Combo Bet]])</f>
        <v>100</v>
      </c>
    </row>
    <row r="583" spans="1:32" x14ac:dyDescent="0.25">
      <c r="A583" s="42">
        <v>45955</v>
      </c>
      <c r="B583" s="43">
        <v>0.60069444444444442</v>
      </c>
      <c r="C583" s="43" t="s">
        <v>36</v>
      </c>
      <c r="D583" s="46"/>
      <c r="E583" s="44">
        <v>5</v>
      </c>
      <c r="F583" s="44">
        <v>7</v>
      </c>
      <c r="G583" s="45" t="s">
        <v>275</v>
      </c>
      <c r="H583" s="45" t="s">
        <v>21</v>
      </c>
      <c r="I583" s="46">
        <v>11</v>
      </c>
      <c r="J583" s="206" t="s">
        <v>664</v>
      </c>
      <c r="K583" s="44" t="str">
        <f>VLOOKUP(Table13232[[#This Row],[Track]],$C$915:$E$968,2,FALSE)</f>
        <v>Vic</v>
      </c>
      <c r="L583" s="48">
        <v>100</v>
      </c>
      <c r="M583" s="44">
        <f>IF(Table13232[[#This Row],[Fin]]&lt;&gt;"1st","",Table13232[[#This Row],[Div]]*Table13232[[#This Row],[Lev Bet]])</f>
        <v>1100</v>
      </c>
      <c r="N583" s="44">
        <f>IF(Table13232[[#This Row],[Lev Ret]]="",Table13232[[#This Row],[Lev Bet]]*-1,M583-L583)</f>
        <v>1000</v>
      </c>
      <c r="O583" s="205">
        <v>100</v>
      </c>
      <c r="P583" s="205">
        <f>IF(Table13232[[#This Row],[Fin]]&lt;&gt;"1st","",Table13232[[#This Row],[Div]]*Table13232[[#This Row],[Nat and Combo Bet]])</f>
        <v>1100</v>
      </c>
      <c r="Q583" s="205">
        <f>IF(Table13232[[#This Row],[Lev Ret]]="",Table13232[[#This Row],[Nat and Combo Bet]]*-1,P583-O583)</f>
        <v>1000</v>
      </c>
      <c r="R583" s="44">
        <f t="shared" ref="R583:R646" si="27">IF(AND(A584=A583,G584=G583),2,1)</f>
        <v>1</v>
      </c>
      <c r="S583" s="44">
        <f>IF(AND(R582=2,R583=1),"",IF(R583=2,(O583+O584)/2,IF(Table13232[[#This Row],[Dual Listing]]=1,Table13232[[#This Row],[Nat and Combo Bet]],11)))</f>
        <v>100</v>
      </c>
      <c r="T583" s="44">
        <f t="shared" ref="T583:T646" si="28">IF(S583="","",IF(P583="","",S583*I583))</f>
        <v>1100</v>
      </c>
      <c r="U583" s="44">
        <f t="shared" ref="U583:U646" si="29">IF(S583="","",IF(T583="",S583*-1,T583-S583))</f>
        <v>1000</v>
      </c>
      <c r="V583" s="44" t="str">
        <f>IF(Table13232[[#This Row],[Date]]&lt;$V$4,"","Live")</f>
        <v>Live</v>
      </c>
      <c r="W583" s="44" t="str">
        <f>TEXT(Table13232[[#This Row],[Date]],"DDD")</f>
        <v>Sat</v>
      </c>
      <c r="X583" s="44" t="str">
        <f>PROPER(TRIM(Table13232[[#This Row],[Horse]]))</f>
        <v>Star Of India</v>
      </c>
      <c r="Y583" s="168">
        <f>Table13232[[#This Row],[Time]]</f>
        <v>0.60069444444444442</v>
      </c>
      <c r="Z583" s="168" t="str">
        <f>LEFT(Table13232[[#This Row],[Track]],3)</f>
        <v>Moo</v>
      </c>
      <c r="AA583" s="168" t="str">
        <f>Table13232[[#This Row],[Algo]]&amp;" "&amp;Table13232[[#This Row],[Nat and Combo Bet]]</f>
        <v>Nat 100</v>
      </c>
      <c r="AB583" s="171">
        <f>Table13232[[#This Row],[AM Odds]]</f>
        <v>0</v>
      </c>
      <c r="AC583" s="165">
        <f>Table13232[[#This Row],[Race]]</f>
        <v>5</v>
      </c>
      <c r="AD583" s="165">
        <f>Table13232[[#This Row],[TAB]]</f>
        <v>7</v>
      </c>
      <c r="AE583" s="166" t="str">
        <f>Table13232[[#This Row],[Horse]]</f>
        <v>Star Of India</v>
      </c>
      <c r="AF583" s="169">
        <f>IF(Table13232[[#This Row],[Dual Listing]]&lt;&gt;1,"",Table13232[[#This Row],[Nat and Combo Bet]])</f>
        <v>100</v>
      </c>
    </row>
    <row r="584" spans="1:32" x14ac:dyDescent="0.25">
      <c r="A584" s="42">
        <v>45955</v>
      </c>
      <c r="B584" s="43">
        <v>0.62013888888888891</v>
      </c>
      <c r="C584" s="43" t="s">
        <v>9</v>
      </c>
      <c r="D584" s="46"/>
      <c r="E584" s="44">
        <v>4</v>
      </c>
      <c r="F584" s="44">
        <v>4</v>
      </c>
      <c r="G584" s="45" t="s">
        <v>298</v>
      </c>
      <c r="H584" s="45"/>
      <c r="I584" s="46"/>
      <c r="J584" s="206" t="s">
        <v>664</v>
      </c>
      <c r="K584" s="44" t="str">
        <f>VLOOKUP(Table13232[[#This Row],[Track]],$C$915:$E$968,2,FALSE)</f>
        <v>Qld</v>
      </c>
      <c r="L584" s="48">
        <v>100</v>
      </c>
      <c r="M584" s="44" t="str">
        <f>IF(Table13232[[#This Row],[Fin]]&lt;&gt;"1st","",Table13232[[#This Row],[Div]]*Table13232[[#This Row],[Lev Bet]])</f>
        <v/>
      </c>
      <c r="N584" s="44">
        <f>IF(Table13232[[#This Row],[Lev Ret]]="",Table13232[[#This Row],[Lev Bet]]*-1,M584-L584)</f>
        <v>-100</v>
      </c>
      <c r="O584" s="205">
        <v>100</v>
      </c>
      <c r="P584" s="205" t="str">
        <f>IF(Table13232[[#This Row],[Fin]]&lt;&gt;"1st","",Table13232[[#This Row],[Div]]*Table13232[[#This Row],[Nat and Combo Bet]])</f>
        <v/>
      </c>
      <c r="Q584" s="205">
        <f>IF(Table13232[[#This Row],[Lev Ret]]="",Table13232[[#This Row],[Nat and Combo Bet]]*-1,P584-O584)</f>
        <v>-100</v>
      </c>
      <c r="R584" s="44">
        <f t="shared" si="27"/>
        <v>1</v>
      </c>
      <c r="S584" s="44">
        <f>IF(AND(R583=2,R584=1),"",IF(R584=2,(O584+O585)/2,IF(Table13232[[#This Row],[Dual Listing]]=1,Table13232[[#This Row],[Nat and Combo Bet]],11)))</f>
        <v>100</v>
      </c>
      <c r="T584" s="44" t="str">
        <f t="shared" si="28"/>
        <v/>
      </c>
      <c r="U584" s="44">
        <f t="shared" si="29"/>
        <v>-100</v>
      </c>
      <c r="V584" s="44" t="str">
        <f>IF(Table13232[[#This Row],[Date]]&lt;$V$4,"","Live")</f>
        <v>Live</v>
      </c>
      <c r="W584" s="44" t="str">
        <f>TEXT(Table13232[[#This Row],[Date]],"DDD")</f>
        <v>Sat</v>
      </c>
      <c r="X584" s="44" t="str">
        <f>PROPER(TRIM(Table13232[[#This Row],[Horse]]))</f>
        <v>Freeland</v>
      </c>
      <c r="Y584" s="168">
        <f>Table13232[[#This Row],[Time]]</f>
        <v>0.62013888888888891</v>
      </c>
      <c r="Z584" s="168" t="str">
        <f>LEFT(Table13232[[#This Row],[Track]],3)</f>
        <v>Doo</v>
      </c>
      <c r="AA584" s="168" t="str">
        <f>Table13232[[#This Row],[Algo]]&amp;" "&amp;Table13232[[#This Row],[Nat and Combo Bet]]</f>
        <v>Nat 100</v>
      </c>
      <c r="AB584" s="171">
        <f>Table13232[[#This Row],[AM Odds]]</f>
        <v>0</v>
      </c>
      <c r="AC584" s="165">
        <f>Table13232[[#This Row],[Race]]</f>
        <v>4</v>
      </c>
      <c r="AD584" s="165">
        <f>Table13232[[#This Row],[TAB]]</f>
        <v>4</v>
      </c>
      <c r="AE584" s="166" t="str">
        <f>Table13232[[#This Row],[Horse]]</f>
        <v>Freeland</v>
      </c>
      <c r="AF584" s="169">
        <f>IF(Table13232[[#This Row],[Dual Listing]]&lt;&gt;1,"",Table13232[[#This Row],[Nat and Combo Bet]])</f>
        <v>100</v>
      </c>
    </row>
    <row r="585" spans="1:32" x14ac:dyDescent="0.25">
      <c r="A585" s="42">
        <v>45955</v>
      </c>
      <c r="B585" s="43">
        <v>0.625</v>
      </c>
      <c r="C585" s="43" t="s">
        <v>36</v>
      </c>
      <c r="D585" s="46"/>
      <c r="E585" s="44">
        <v>6</v>
      </c>
      <c r="F585" s="44">
        <v>9</v>
      </c>
      <c r="G585" s="45" t="s">
        <v>299</v>
      </c>
      <c r="H585" s="45" t="s">
        <v>21</v>
      </c>
      <c r="I585" s="46">
        <v>3.8</v>
      </c>
      <c r="J585" s="206" t="s">
        <v>665</v>
      </c>
      <c r="K585" s="44" t="str">
        <f>VLOOKUP(Table13232[[#This Row],[Track]],$C$915:$E$968,2,FALSE)</f>
        <v>Vic</v>
      </c>
      <c r="L585" s="48">
        <v>100</v>
      </c>
      <c r="M585" s="44">
        <f>IF(Table13232[[#This Row],[Fin]]&lt;&gt;"1st","",Table13232[[#This Row],[Div]]*Table13232[[#This Row],[Lev Bet]])</f>
        <v>380</v>
      </c>
      <c r="N585" s="44">
        <f>IF(Table13232[[#This Row],[Lev Ret]]="",Table13232[[#This Row],[Lev Bet]]*-1,M585-L585)</f>
        <v>280</v>
      </c>
      <c r="O585" s="205">
        <v>120</v>
      </c>
      <c r="P585" s="205">
        <f>IF(Table13232[[#This Row],[Fin]]&lt;&gt;"1st","",Table13232[[#This Row],[Div]]*Table13232[[#This Row],[Nat and Combo Bet]])</f>
        <v>456</v>
      </c>
      <c r="Q585" s="205">
        <f>IF(Table13232[[#This Row],[Lev Ret]]="",Table13232[[#This Row],[Nat and Combo Bet]]*-1,P585-O585)</f>
        <v>336</v>
      </c>
      <c r="R585" s="44">
        <f t="shared" si="27"/>
        <v>1</v>
      </c>
      <c r="S585" s="44">
        <f>IF(AND(R584=2,R585=1),"",IF(R585=2,(O585+O586)/2,IF(Table13232[[#This Row],[Dual Listing]]=1,Table13232[[#This Row],[Nat and Combo Bet]],11)))</f>
        <v>120</v>
      </c>
      <c r="T585" s="44">
        <f t="shared" si="28"/>
        <v>456</v>
      </c>
      <c r="U585" s="44">
        <f t="shared" si="29"/>
        <v>336</v>
      </c>
      <c r="V585" s="44" t="str">
        <f>IF(Table13232[[#This Row],[Date]]&lt;$V$4,"","Live")</f>
        <v>Live</v>
      </c>
      <c r="W585" s="44" t="str">
        <f>TEXT(Table13232[[#This Row],[Date]],"DDD")</f>
        <v>Sat</v>
      </c>
      <c r="X585" s="44" t="str">
        <f>PROPER(TRIM(Table13232[[#This Row],[Horse]]))</f>
        <v>She'S A Hustler</v>
      </c>
      <c r="Y585" s="168">
        <f>Table13232[[#This Row],[Time]]</f>
        <v>0.625</v>
      </c>
      <c r="Z585" s="168" t="str">
        <f>LEFT(Table13232[[#This Row],[Track]],3)</f>
        <v>Moo</v>
      </c>
      <c r="AA585" s="168" t="str">
        <f>Table13232[[#This Row],[Algo]]&amp;" "&amp;Table13232[[#This Row],[Nat and Combo Bet]]</f>
        <v>E-C  120</v>
      </c>
      <c r="AB585" s="171">
        <f>Table13232[[#This Row],[AM Odds]]</f>
        <v>0</v>
      </c>
      <c r="AC585" s="165">
        <f>Table13232[[#This Row],[Race]]</f>
        <v>6</v>
      </c>
      <c r="AD585" s="165">
        <f>Table13232[[#This Row],[TAB]]</f>
        <v>9</v>
      </c>
      <c r="AE585" s="166" t="str">
        <f>Table13232[[#This Row],[Horse]]</f>
        <v>She'S A Hustler</v>
      </c>
      <c r="AF585" s="169">
        <f>IF(Table13232[[#This Row],[Dual Listing]]&lt;&gt;1,"",Table13232[[#This Row],[Nat and Combo Bet]])</f>
        <v>120</v>
      </c>
    </row>
    <row r="586" spans="1:32" x14ac:dyDescent="0.25">
      <c r="A586" s="42">
        <v>45955</v>
      </c>
      <c r="B586" s="43">
        <v>0.63888888888888884</v>
      </c>
      <c r="C586" s="43" t="s">
        <v>13</v>
      </c>
      <c r="D586" s="46"/>
      <c r="E586" s="44">
        <v>6</v>
      </c>
      <c r="F586" s="44">
        <v>1</v>
      </c>
      <c r="G586" s="45" t="s">
        <v>120</v>
      </c>
      <c r="H586" s="45" t="s">
        <v>21</v>
      </c>
      <c r="I586" s="46">
        <v>1.5</v>
      </c>
      <c r="J586" s="206" t="s">
        <v>664</v>
      </c>
      <c r="K586" s="44" t="str">
        <f>VLOOKUP(Table13232[[#This Row],[Track]],$C$915:$E$968,2,FALSE)</f>
        <v>NSW</v>
      </c>
      <c r="L586" s="48">
        <v>100</v>
      </c>
      <c r="M586" s="44">
        <f>IF(Table13232[[#This Row],[Fin]]&lt;&gt;"1st","",Table13232[[#This Row],[Div]]*Table13232[[#This Row],[Lev Bet]])</f>
        <v>150</v>
      </c>
      <c r="N586" s="44">
        <f>IF(Table13232[[#This Row],[Lev Ret]]="",Table13232[[#This Row],[Lev Bet]]*-1,M586-L586)</f>
        <v>50</v>
      </c>
      <c r="O586" s="205">
        <v>150</v>
      </c>
      <c r="P586" s="205">
        <f>IF(Table13232[[#This Row],[Fin]]&lt;&gt;"1st","",Table13232[[#This Row],[Div]]*Table13232[[#This Row],[Nat and Combo Bet]])</f>
        <v>225</v>
      </c>
      <c r="Q586" s="205">
        <f>IF(Table13232[[#This Row],[Lev Ret]]="",Table13232[[#This Row],[Nat and Combo Bet]]*-1,P586-O586)</f>
        <v>75</v>
      </c>
      <c r="R586" s="44">
        <f t="shared" si="27"/>
        <v>1</v>
      </c>
      <c r="S586" s="44">
        <f>IF(AND(R585=2,R586=1),"",IF(R586=2,(O586+O587)/2,IF(Table13232[[#This Row],[Dual Listing]]=1,Table13232[[#This Row],[Nat and Combo Bet]],11)))</f>
        <v>150</v>
      </c>
      <c r="T586" s="44">
        <f t="shared" si="28"/>
        <v>225</v>
      </c>
      <c r="U586" s="44">
        <f t="shared" si="29"/>
        <v>75</v>
      </c>
      <c r="V586" s="44" t="str">
        <f>IF(Table13232[[#This Row],[Date]]&lt;$V$4,"","Live")</f>
        <v>Live</v>
      </c>
      <c r="W586" s="44" t="str">
        <f>TEXT(Table13232[[#This Row],[Date]],"DDD")</f>
        <v>Sat</v>
      </c>
      <c r="X586" s="44" t="str">
        <f>PROPER(TRIM(Table13232[[#This Row],[Horse]]))</f>
        <v>Lindermann</v>
      </c>
      <c r="Y586" s="168">
        <f>Table13232[[#This Row],[Time]]</f>
        <v>0.63888888888888884</v>
      </c>
      <c r="Z586" s="168" t="str">
        <f>LEFT(Table13232[[#This Row],[Track]],3)</f>
        <v>Ran</v>
      </c>
      <c r="AA586" s="168" t="str">
        <f>Table13232[[#This Row],[Algo]]&amp;" "&amp;Table13232[[#This Row],[Nat and Combo Bet]]</f>
        <v>Nat 150</v>
      </c>
      <c r="AB586" s="171">
        <f>Table13232[[#This Row],[AM Odds]]</f>
        <v>0</v>
      </c>
      <c r="AC586" s="165">
        <f>Table13232[[#This Row],[Race]]</f>
        <v>6</v>
      </c>
      <c r="AD586" s="165">
        <f>Table13232[[#This Row],[TAB]]</f>
        <v>1</v>
      </c>
      <c r="AE586" s="166" t="str">
        <f>Table13232[[#This Row],[Horse]]</f>
        <v>Lindermann</v>
      </c>
      <c r="AF586" s="169">
        <f>IF(Table13232[[#This Row],[Dual Listing]]&lt;&gt;1,"",Table13232[[#This Row],[Nat and Combo Bet]])</f>
        <v>150</v>
      </c>
    </row>
    <row r="587" spans="1:32" x14ac:dyDescent="0.25">
      <c r="A587" s="42">
        <v>45955</v>
      </c>
      <c r="B587" s="43">
        <v>0.64444444444444449</v>
      </c>
      <c r="C587" s="43" t="s">
        <v>9</v>
      </c>
      <c r="D587" s="46"/>
      <c r="E587" s="44">
        <v>5</v>
      </c>
      <c r="F587" s="44">
        <v>6</v>
      </c>
      <c r="G587" s="45" t="s">
        <v>107</v>
      </c>
      <c r="H587" s="45"/>
      <c r="I587" s="46"/>
      <c r="J587" s="206" t="s">
        <v>664</v>
      </c>
      <c r="K587" s="44" t="str">
        <f>VLOOKUP(Table13232[[#This Row],[Track]],$C$915:$E$968,2,FALSE)</f>
        <v>Qld</v>
      </c>
      <c r="L587" s="48">
        <v>100</v>
      </c>
      <c r="M587" s="44" t="str">
        <f>IF(Table13232[[#This Row],[Fin]]&lt;&gt;"1st","",Table13232[[#This Row],[Div]]*Table13232[[#This Row],[Lev Bet]])</f>
        <v/>
      </c>
      <c r="N587" s="44">
        <f>IF(Table13232[[#This Row],[Lev Ret]]="",Table13232[[#This Row],[Lev Bet]]*-1,M587-L587)</f>
        <v>-100</v>
      </c>
      <c r="O587" s="205">
        <v>100</v>
      </c>
      <c r="P587" s="205" t="str">
        <f>IF(Table13232[[#This Row],[Fin]]&lt;&gt;"1st","",Table13232[[#This Row],[Div]]*Table13232[[#This Row],[Nat and Combo Bet]])</f>
        <v/>
      </c>
      <c r="Q587" s="205">
        <f>IF(Table13232[[#This Row],[Lev Ret]]="",Table13232[[#This Row],[Nat and Combo Bet]]*-1,P587-O587)</f>
        <v>-100</v>
      </c>
      <c r="R587" s="44">
        <f t="shared" si="27"/>
        <v>1</v>
      </c>
      <c r="S587" s="44">
        <f>IF(AND(R586=2,R587=1),"",IF(R587=2,(O587+O588)/2,IF(Table13232[[#This Row],[Dual Listing]]=1,Table13232[[#This Row],[Nat and Combo Bet]],11)))</f>
        <v>100</v>
      </c>
      <c r="T587" s="44" t="str">
        <f t="shared" si="28"/>
        <v/>
      </c>
      <c r="U587" s="44">
        <f t="shared" si="29"/>
        <v>-100</v>
      </c>
      <c r="V587" s="44" t="str">
        <f>IF(Table13232[[#This Row],[Date]]&lt;$V$4,"","Live")</f>
        <v>Live</v>
      </c>
      <c r="W587" s="44" t="str">
        <f>TEXT(Table13232[[#This Row],[Date]],"DDD")</f>
        <v>Sat</v>
      </c>
      <c r="X587" s="44" t="str">
        <f>PROPER(TRIM(Table13232[[#This Row],[Horse]]))</f>
        <v>Cunnamulla Fella</v>
      </c>
      <c r="Y587" s="168">
        <f>Table13232[[#This Row],[Time]]</f>
        <v>0.64444444444444449</v>
      </c>
      <c r="Z587" s="168" t="str">
        <f>LEFT(Table13232[[#This Row],[Track]],3)</f>
        <v>Doo</v>
      </c>
      <c r="AA587" s="168" t="str">
        <f>Table13232[[#This Row],[Algo]]&amp;" "&amp;Table13232[[#This Row],[Nat and Combo Bet]]</f>
        <v>Nat 100</v>
      </c>
      <c r="AB587" s="171">
        <f>Table13232[[#This Row],[AM Odds]]</f>
        <v>0</v>
      </c>
      <c r="AC587" s="165">
        <f>Table13232[[#This Row],[Race]]</f>
        <v>5</v>
      </c>
      <c r="AD587" s="165">
        <f>Table13232[[#This Row],[TAB]]</f>
        <v>6</v>
      </c>
      <c r="AE587" s="166" t="str">
        <f>Table13232[[#This Row],[Horse]]</f>
        <v>Cunnamulla Fella</v>
      </c>
      <c r="AF587" s="169">
        <f>IF(Table13232[[#This Row],[Dual Listing]]&lt;&gt;1,"",Table13232[[#This Row],[Nat and Combo Bet]])</f>
        <v>100</v>
      </c>
    </row>
    <row r="588" spans="1:32" x14ac:dyDescent="0.25">
      <c r="A588" s="42">
        <v>45955</v>
      </c>
      <c r="B588" s="43">
        <v>0.6958333333333333</v>
      </c>
      <c r="C588" s="43" t="s">
        <v>9</v>
      </c>
      <c r="D588" s="46"/>
      <c r="E588" s="44">
        <v>7</v>
      </c>
      <c r="F588" s="44">
        <v>6</v>
      </c>
      <c r="G588" s="45" t="s">
        <v>300</v>
      </c>
      <c r="H588" s="45" t="s">
        <v>21</v>
      </c>
      <c r="I588" s="46">
        <v>2</v>
      </c>
      <c r="J588" s="206" t="s">
        <v>664</v>
      </c>
      <c r="K588" s="44" t="str">
        <f>VLOOKUP(Table13232[[#This Row],[Track]],$C$915:$E$968,2,FALSE)</f>
        <v>Qld</v>
      </c>
      <c r="L588" s="48">
        <v>100</v>
      </c>
      <c r="M588" s="44">
        <f>IF(Table13232[[#This Row],[Fin]]&lt;&gt;"1st","",Table13232[[#This Row],[Div]]*Table13232[[#This Row],[Lev Bet]])</f>
        <v>200</v>
      </c>
      <c r="N588" s="44">
        <f>IF(Table13232[[#This Row],[Lev Ret]]="",Table13232[[#This Row],[Lev Bet]]*-1,M588-L588)</f>
        <v>100</v>
      </c>
      <c r="O588" s="205">
        <v>100</v>
      </c>
      <c r="P588" s="205">
        <f>IF(Table13232[[#This Row],[Fin]]&lt;&gt;"1st","",Table13232[[#This Row],[Div]]*Table13232[[#This Row],[Nat and Combo Bet]])</f>
        <v>200</v>
      </c>
      <c r="Q588" s="205">
        <f>IF(Table13232[[#This Row],[Lev Ret]]="",Table13232[[#This Row],[Nat and Combo Bet]]*-1,P588-O588)</f>
        <v>100</v>
      </c>
      <c r="R588" s="44">
        <f t="shared" si="27"/>
        <v>1</v>
      </c>
      <c r="S588" s="44">
        <f>IF(AND(R587=2,R588=1),"",IF(R588=2,(O588+O589)/2,IF(Table13232[[#This Row],[Dual Listing]]=1,Table13232[[#This Row],[Nat and Combo Bet]],11)))</f>
        <v>100</v>
      </c>
      <c r="T588" s="44">
        <f t="shared" si="28"/>
        <v>200</v>
      </c>
      <c r="U588" s="44">
        <f t="shared" si="29"/>
        <v>100</v>
      </c>
      <c r="V588" s="44" t="str">
        <f>IF(Table13232[[#This Row],[Date]]&lt;$V$4,"","Live")</f>
        <v>Live</v>
      </c>
      <c r="W588" s="44" t="str">
        <f>TEXT(Table13232[[#This Row],[Date]],"DDD")</f>
        <v>Sat</v>
      </c>
      <c r="X588" s="44" t="str">
        <f>PROPER(TRIM(Table13232[[#This Row],[Horse]]))</f>
        <v>Colophon</v>
      </c>
      <c r="Y588" s="168">
        <f>Table13232[[#This Row],[Time]]</f>
        <v>0.6958333333333333</v>
      </c>
      <c r="Z588" s="168" t="str">
        <f>LEFT(Table13232[[#This Row],[Track]],3)</f>
        <v>Doo</v>
      </c>
      <c r="AA588" s="168" t="str">
        <f>Table13232[[#This Row],[Algo]]&amp;" "&amp;Table13232[[#This Row],[Nat and Combo Bet]]</f>
        <v>Nat 100</v>
      </c>
      <c r="AB588" s="171">
        <f>Table13232[[#This Row],[AM Odds]]</f>
        <v>0</v>
      </c>
      <c r="AC588" s="165">
        <f>Table13232[[#This Row],[Race]]</f>
        <v>7</v>
      </c>
      <c r="AD588" s="165">
        <f>Table13232[[#This Row],[TAB]]</f>
        <v>6</v>
      </c>
      <c r="AE588" s="166" t="str">
        <f>Table13232[[#This Row],[Horse]]</f>
        <v>Colophon</v>
      </c>
      <c r="AF588" s="169">
        <f>IF(Table13232[[#This Row],[Dual Listing]]&lt;&gt;1,"",Table13232[[#This Row],[Nat and Combo Bet]])</f>
        <v>100</v>
      </c>
    </row>
    <row r="589" spans="1:32" x14ac:dyDescent="0.25">
      <c r="A589" s="106">
        <v>45955</v>
      </c>
      <c r="B589" s="43">
        <v>0.71875</v>
      </c>
      <c r="C589" s="107" t="s">
        <v>13</v>
      </c>
      <c r="D589" s="46"/>
      <c r="E589" s="108">
        <v>9</v>
      </c>
      <c r="F589" s="108">
        <v>3</v>
      </c>
      <c r="G589" s="109" t="s">
        <v>231</v>
      </c>
      <c r="H589" s="109"/>
      <c r="I589" s="110"/>
      <c r="J589" s="206" t="s">
        <v>665</v>
      </c>
      <c r="K589" s="44" t="str">
        <f>VLOOKUP(Table13232[[#This Row],[Track]],$C$915:$E$968,2,FALSE)</f>
        <v>NSW</v>
      </c>
      <c r="L589" s="52">
        <v>100</v>
      </c>
      <c r="M589" s="51" t="str">
        <f>IF(Table13232[[#This Row],[Fin]]&lt;&gt;"1st","",Table13232[[#This Row],[Div]]*Table13232[[#This Row],[Lev Bet]])</f>
        <v/>
      </c>
      <c r="N589" s="51">
        <f>IF(Table13232[[#This Row],[Lev Ret]]="",Table13232[[#This Row],[Lev Bet]]*-1,M589-L589)</f>
        <v>-100</v>
      </c>
      <c r="O589" s="205">
        <v>150</v>
      </c>
      <c r="P589" s="205" t="str">
        <f>IF(Table13232[[#This Row],[Fin]]&lt;&gt;"1st","",Table13232[[#This Row],[Div]]*Table13232[[#This Row],[Nat and Combo Bet]])</f>
        <v/>
      </c>
      <c r="Q589" s="205">
        <f>IF(Table13232[[#This Row],[Lev Ret]]="",Table13232[[#This Row],[Nat and Combo Bet]]*-1,P589-O589)</f>
        <v>-150</v>
      </c>
      <c r="R589" s="44">
        <f t="shared" si="27"/>
        <v>2</v>
      </c>
      <c r="S589" s="44">
        <f>IF(AND(R588=2,R589=1),"",IF(R589=2,(O589+O590)/2,IF(Table13232[[#This Row],[Dual Listing]]=1,Table13232[[#This Row],[Nat and Combo Bet]],11)))</f>
        <v>150</v>
      </c>
      <c r="T589" s="44" t="str">
        <f t="shared" si="28"/>
        <v/>
      </c>
      <c r="U589" s="44">
        <f t="shared" si="29"/>
        <v>-150</v>
      </c>
      <c r="V589" s="44" t="str">
        <f>IF(Table13232[[#This Row],[Date]]&lt;$V$4,"","Live")</f>
        <v>Live</v>
      </c>
      <c r="W589" s="44" t="str">
        <f>TEXT(Table13232[[#This Row],[Date]],"DDD")</f>
        <v>Sat</v>
      </c>
      <c r="X589" s="44" t="str">
        <f>PROPER(TRIM(Table13232[[#This Row],[Horse]]))</f>
        <v>Miss Roumbini</v>
      </c>
      <c r="Y589" s="167">
        <f>Table13232[[#This Row],[Time]]</f>
        <v>0.71875</v>
      </c>
      <c r="Z589" s="164" t="str">
        <f>LEFT(Table13232[[#This Row],[Track]],3)</f>
        <v>Ran</v>
      </c>
      <c r="AA589" s="164" t="str">
        <f>Table13232[[#This Row],[Algo]]&amp;" "&amp;Table13232[[#This Row],[Nat and Combo Bet]]</f>
        <v>E-C  150</v>
      </c>
      <c r="AB589" s="170">
        <f>Table13232[[#This Row],[AM Odds]]</f>
        <v>0</v>
      </c>
      <c r="AC589" s="165">
        <f>Table13232[[#This Row],[Race]]</f>
        <v>9</v>
      </c>
      <c r="AD589" s="165">
        <f>Table13232[[#This Row],[TAB]]</f>
        <v>3</v>
      </c>
      <c r="AE589" s="166" t="str">
        <f>Table13232[[#This Row],[Horse]]</f>
        <v>Miss Roumbini</v>
      </c>
      <c r="AF589" s="169" t="str">
        <f>IF(Table13232[[#This Row],[Dual Listing]]&lt;&gt;1,"",Table13232[[#This Row],[Nat and Combo Bet]])</f>
        <v/>
      </c>
    </row>
    <row r="590" spans="1:32" x14ac:dyDescent="0.25">
      <c r="A590" s="106">
        <v>45955</v>
      </c>
      <c r="B590" s="43">
        <v>0.71875</v>
      </c>
      <c r="C590" s="107" t="s">
        <v>13</v>
      </c>
      <c r="D590" s="46"/>
      <c r="E590" s="108">
        <v>9</v>
      </c>
      <c r="F590" s="108">
        <v>3</v>
      </c>
      <c r="G590" s="109" t="s">
        <v>231</v>
      </c>
      <c r="H590" s="109"/>
      <c r="I590" s="110"/>
      <c r="J590" s="206" t="s">
        <v>664</v>
      </c>
      <c r="K590" s="44" t="str">
        <f>VLOOKUP(Table13232[[#This Row],[Track]],$C$915:$E$968,2,FALSE)</f>
        <v>NSW</v>
      </c>
      <c r="L590" s="52">
        <v>100</v>
      </c>
      <c r="M590" s="51" t="str">
        <f>IF(Table13232[[#This Row],[Fin]]&lt;&gt;"1st","",Table13232[[#This Row],[Div]]*Table13232[[#This Row],[Lev Bet]])</f>
        <v/>
      </c>
      <c r="N590" s="51">
        <f>IF(Table13232[[#This Row],[Lev Ret]]="",Table13232[[#This Row],[Lev Bet]]*-1,M590-L590)</f>
        <v>-100</v>
      </c>
      <c r="O590" s="205">
        <v>150</v>
      </c>
      <c r="P590" s="205" t="str">
        <f>IF(Table13232[[#This Row],[Fin]]&lt;&gt;"1st","",Table13232[[#This Row],[Div]]*Table13232[[#This Row],[Nat and Combo Bet]])</f>
        <v/>
      </c>
      <c r="Q590" s="205">
        <f>IF(Table13232[[#This Row],[Lev Ret]]="",Table13232[[#This Row],[Nat and Combo Bet]]*-1,P590-O590)</f>
        <v>-150</v>
      </c>
      <c r="R590" s="44">
        <f t="shared" si="27"/>
        <v>1</v>
      </c>
      <c r="S590" s="44" t="str">
        <f>IF(AND(R589=2,R590=1),"",IF(R590=2,(O590+O591)/2,IF(Table13232[[#This Row],[Dual Listing]]=1,Table13232[[#This Row],[Nat and Combo Bet]],11)))</f>
        <v/>
      </c>
      <c r="T590" s="44" t="str">
        <f t="shared" si="28"/>
        <v/>
      </c>
      <c r="U590" s="44" t="str">
        <f t="shared" si="29"/>
        <v/>
      </c>
      <c r="V590" s="44" t="str">
        <f>IF(Table13232[[#This Row],[Date]]&lt;$V$4,"","Live")</f>
        <v>Live</v>
      </c>
      <c r="W590" s="44" t="str">
        <f>TEXT(Table13232[[#This Row],[Date]],"DDD")</f>
        <v>Sat</v>
      </c>
      <c r="X590" s="44" t="str">
        <f>PROPER(TRIM(Table13232[[#This Row],[Horse]]))</f>
        <v>Miss Roumbini</v>
      </c>
      <c r="Y590" s="168">
        <f>Table13232[[#This Row],[Time]]</f>
        <v>0.71875</v>
      </c>
      <c r="Z590" s="168" t="str">
        <f>LEFT(Table13232[[#This Row],[Track]],3)</f>
        <v>Ran</v>
      </c>
      <c r="AA590" s="168" t="str">
        <f>Table13232[[#This Row],[Algo]]&amp;" "&amp;Table13232[[#This Row],[Nat and Combo Bet]]</f>
        <v>Nat 150</v>
      </c>
      <c r="AB590" s="171">
        <f>Table13232[[#This Row],[AM Odds]]</f>
        <v>0</v>
      </c>
      <c r="AC590" s="165">
        <f>Table13232[[#This Row],[Race]]</f>
        <v>9</v>
      </c>
      <c r="AD590" s="165">
        <f>Table13232[[#This Row],[TAB]]</f>
        <v>3</v>
      </c>
      <c r="AE590" s="166" t="str">
        <f>Table13232[[#This Row],[Horse]]</f>
        <v>Miss Roumbini</v>
      </c>
      <c r="AF590" s="169">
        <f>IF(Table13232[[#This Row],[Dual Listing]]&lt;&gt;1,"",Table13232[[#This Row],[Nat and Combo Bet]])</f>
        <v>150</v>
      </c>
    </row>
    <row r="591" spans="1:32" x14ac:dyDescent="0.25">
      <c r="A591" s="42">
        <v>45955</v>
      </c>
      <c r="B591" s="43">
        <v>0.75694444444444442</v>
      </c>
      <c r="C591" s="43" t="s">
        <v>9</v>
      </c>
      <c r="D591" s="46"/>
      <c r="E591" s="44">
        <v>9</v>
      </c>
      <c r="F591" s="44">
        <v>18</v>
      </c>
      <c r="G591" s="45" t="s">
        <v>301</v>
      </c>
      <c r="H591" s="45"/>
      <c r="I591" s="46"/>
      <c r="J591" s="206" t="s">
        <v>664</v>
      </c>
      <c r="K591" s="44" t="str">
        <f>VLOOKUP(Table13232[[#This Row],[Track]],$C$915:$E$968,2,FALSE)</f>
        <v>Qld</v>
      </c>
      <c r="L591" s="48">
        <v>100</v>
      </c>
      <c r="M591" s="44" t="str">
        <f>IF(Table13232[[#This Row],[Fin]]&lt;&gt;"1st","",Table13232[[#This Row],[Div]]*Table13232[[#This Row],[Lev Bet]])</f>
        <v/>
      </c>
      <c r="N591" s="44">
        <f>IF(Table13232[[#This Row],[Lev Ret]]="",Table13232[[#This Row],[Lev Bet]]*-1,M591-L591)</f>
        <v>-100</v>
      </c>
      <c r="O591" s="205">
        <v>100</v>
      </c>
      <c r="P591" s="205" t="str">
        <f>IF(Table13232[[#This Row],[Fin]]&lt;&gt;"1st","",Table13232[[#This Row],[Div]]*Table13232[[#This Row],[Nat and Combo Bet]])</f>
        <v/>
      </c>
      <c r="Q591" s="205">
        <f>IF(Table13232[[#This Row],[Lev Ret]]="",Table13232[[#This Row],[Nat and Combo Bet]]*-1,P591-O591)</f>
        <v>-100</v>
      </c>
      <c r="R591" s="44">
        <f t="shared" si="27"/>
        <v>1</v>
      </c>
      <c r="S591" s="44">
        <f>IF(AND(R590=2,R591=1),"",IF(R591=2,(O591+O592)/2,IF(Table13232[[#This Row],[Dual Listing]]=1,Table13232[[#This Row],[Nat and Combo Bet]],11)))</f>
        <v>100</v>
      </c>
      <c r="T591" s="44" t="str">
        <f t="shared" si="28"/>
        <v/>
      </c>
      <c r="U591" s="44">
        <f t="shared" si="29"/>
        <v>-100</v>
      </c>
      <c r="V591" s="44" t="str">
        <f>IF(Table13232[[#This Row],[Date]]&lt;$V$4,"","Live")</f>
        <v>Live</v>
      </c>
      <c r="W591" s="44" t="str">
        <f>TEXT(Table13232[[#This Row],[Date]],"DDD")</f>
        <v>Sat</v>
      </c>
      <c r="X591" s="44" t="str">
        <f>PROPER(TRIM(Table13232[[#This Row],[Horse]]))</f>
        <v>Rock Hard Love</v>
      </c>
      <c r="Y591" s="168">
        <f>Table13232[[#This Row],[Time]]</f>
        <v>0.75694444444444442</v>
      </c>
      <c r="Z591" s="168" t="str">
        <f>LEFT(Table13232[[#This Row],[Track]],3)</f>
        <v>Doo</v>
      </c>
      <c r="AA591" s="168" t="str">
        <f>Table13232[[#This Row],[Algo]]&amp;" "&amp;Table13232[[#This Row],[Nat and Combo Bet]]</f>
        <v>Nat 100</v>
      </c>
      <c r="AB591" s="171">
        <f>Table13232[[#This Row],[AM Odds]]</f>
        <v>0</v>
      </c>
      <c r="AC591" s="165">
        <f>Table13232[[#This Row],[Race]]</f>
        <v>9</v>
      </c>
      <c r="AD591" s="165">
        <f>Table13232[[#This Row],[TAB]]</f>
        <v>18</v>
      </c>
      <c r="AE591" s="166" t="str">
        <f>Table13232[[#This Row],[Horse]]</f>
        <v>Rock Hard Love</v>
      </c>
      <c r="AF591" s="169">
        <f>IF(Table13232[[#This Row],[Dual Listing]]&lt;&gt;1,"",Table13232[[#This Row],[Nat and Combo Bet]])</f>
        <v>100</v>
      </c>
    </row>
    <row r="592" spans="1:32" x14ac:dyDescent="0.25">
      <c r="A592" s="42">
        <v>45955</v>
      </c>
      <c r="B592" s="43">
        <v>0.78125</v>
      </c>
      <c r="C592" s="43" t="s">
        <v>9</v>
      </c>
      <c r="D592" s="46"/>
      <c r="E592" s="44">
        <v>10</v>
      </c>
      <c r="F592" s="44">
        <v>13</v>
      </c>
      <c r="G592" s="45" t="s">
        <v>302</v>
      </c>
      <c r="H592" s="45" t="s">
        <v>21</v>
      </c>
      <c r="I592" s="46">
        <v>11</v>
      </c>
      <c r="J592" s="206" t="s">
        <v>664</v>
      </c>
      <c r="K592" s="44" t="str">
        <f>VLOOKUP(Table13232[[#This Row],[Track]],$C$915:$E$968,2,FALSE)</f>
        <v>Qld</v>
      </c>
      <c r="L592" s="48">
        <v>100</v>
      </c>
      <c r="M592" s="44">
        <f>IF(Table13232[[#This Row],[Fin]]&lt;&gt;"1st","",Table13232[[#This Row],[Div]]*Table13232[[#This Row],[Lev Bet]])</f>
        <v>1100</v>
      </c>
      <c r="N592" s="44">
        <f>IF(Table13232[[#This Row],[Lev Ret]]="",Table13232[[#This Row],[Lev Bet]]*-1,M592-L592)</f>
        <v>1000</v>
      </c>
      <c r="O592" s="205">
        <v>100</v>
      </c>
      <c r="P592" s="205">
        <f>IF(Table13232[[#This Row],[Fin]]&lt;&gt;"1st","",Table13232[[#This Row],[Div]]*Table13232[[#This Row],[Nat and Combo Bet]])</f>
        <v>1100</v>
      </c>
      <c r="Q592" s="205">
        <f>IF(Table13232[[#This Row],[Lev Ret]]="",Table13232[[#This Row],[Nat and Combo Bet]]*-1,P592-O592)</f>
        <v>1000</v>
      </c>
      <c r="R592" s="44">
        <f t="shared" si="27"/>
        <v>1</v>
      </c>
      <c r="S592" s="44">
        <f>IF(AND(R591=2,R592=1),"",IF(R592=2,(O592+O593)/2,IF(Table13232[[#This Row],[Dual Listing]]=1,Table13232[[#This Row],[Nat and Combo Bet]],11)))</f>
        <v>100</v>
      </c>
      <c r="T592" s="44">
        <f t="shared" si="28"/>
        <v>1100</v>
      </c>
      <c r="U592" s="44">
        <f t="shared" si="29"/>
        <v>1000</v>
      </c>
      <c r="V592" s="44" t="str">
        <f>IF(Table13232[[#This Row],[Date]]&lt;$V$4,"","Live")</f>
        <v>Live</v>
      </c>
      <c r="W592" s="44" t="str">
        <f>TEXT(Table13232[[#This Row],[Date]],"DDD")</f>
        <v>Sat</v>
      </c>
      <c r="X592" s="44" t="str">
        <f>PROPER(TRIM(Table13232[[#This Row],[Horse]]))</f>
        <v>Epic Proportions</v>
      </c>
      <c r="Y592" s="168">
        <f>Table13232[[#This Row],[Time]]</f>
        <v>0.78125</v>
      </c>
      <c r="Z592" s="168" t="str">
        <f>LEFT(Table13232[[#This Row],[Track]],3)</f>
        <v>Doo</v>
      </c>
      <c r="AA592" s="168" t="str">
        <f>Table13232[[#This Row],[Algo]]&amp;" "&amp;Table13232[[#This Row],[Nat and Combo Bet]]</f>
        <v>Nat 100</v>
      </c>
      <c r="AB592" s="171">
        <f>Table13232[[#This Row],[AM Odds]]</f>
        <v>0</v>
      </c>
      <c r="AC592" s="165">
        <f>Table13232[[#This Row],[Race]]</f>
        <v>10</v>
      </c>
      <c r="AD592" s="165">
        <f>Table13232[[#This Row],[TAB]]</f>
        <v>13</v>
      </c>
      <c r="AE592" s="166" t="str">
        <f>Table13232[[#This Row],[Horse]]</f>
        <v>Epic Proportions</v>
      </c>
      <c r="AF592" s="169">
        <f>IF(Table13232[[#This Row],[Dual Listing]]&lt;&gt;1,"",Table13232[[#This Row],[Nat and Combo Bet]])</f>
        <v>100</v>
      </c>
    </row>
    <row r="593" spans="1:32" x14ac:dyDescent="0.25">
      <c r="A593" s="42">
        <v>45962</v>
      </c>
      <c r="B593" s="43">
        <v>0.50694444444444442</v>
      </c>
      <c r="C593" s="43" t="s">
        <v>13</v>
      </c>
      <c r="D593" s="46"/>
      <c r="E593" s="44">
        <v>1</v>
      </c>
      <c r="F593" s="44">
        <v>4</v>
      </c>
      <c r="G593" s="45" t="s">
        <v>312</v>
      </c>
      <c r="H593" s="45" t="s">
        <v>23</v>
      </c>
      <c r="I593" s="46"/>
      <c r="J593" s="206" t="s">
        <v>665</v>
      </c>
      <c r="K593" s="44" t="str">
        <f>VLOOKUP(Table13232[[#This Row],[Track]],$C$915:$E$968,2,FALSE)</f>
        <v>NSW</v>
      </c>
      <c r="L593" s="48">
        <v>100</v>
      </c>
      <c r="M593" s="44" t="str">
        <f>IF(Table13232[[#This Row],[Fin]]&lt;&gt;"1st","",Table13232[[#This Row],[Div]]*Table13232[[#This Row],[Lev Bet]])</f>
        <v/>
      </c>
      <c r="N593" s="44">
        <f>IF(Table13232[[#This Row],[Lev Ret]]="",Table13232[[#This Row],[Lev Bet]]*-1,M593-L593)</f>
        <v>-100</v>
      </c>
      <c r="O593" s="205">
        <v>100</v>
      </c>
      <c r="P593" s="205" t="str">
        <f>IF(Table13232[[#This Row],[Fin]]&lt;&gt;"1st","",Table13232[[#This Row],[Div]]*Table13232[[#This Row],[Nat and Combo Bet]])</f>
        <v/>
      </c>
      <c r="Q593" s="205">
        <f>IF(Table13232[[#This Row],[Lev Ret]]="",Table13232[[#This Row],[Nat and Combo Bet]]*-1,P593-O593)</f>
        <v>-100</v>
      </c>
      <c r="R593" s="44">
        <f t="shared" si="27"/>
        <v>1</v>
      </c>
      <c r="S593" s="44">
        <f>IF(AND(R592=2,R593=1),"",IF(R593=2,(O593+O594)/2,IF(Table13232[[#This Row],[Dual Listing]]=1,Table13232[[#This Row],[Nat and Combo Bet]],11)))</f>
        <v>100</v>
      </c>
      <c r="T593" s="44" t="str">
        <f t="shared" si="28"/>
        <v/>
      </c>
      <c r="U593" s="44">
        <f t="shared" si="29"/>
        <v>-100</v>
      </c>
      <c r="V593" s="44" t="str">
        <f>IF(Table13232[[#This Row],[Date]]&lt;$V$4,"","Live")</f>
        <v>Live</v>
      </c>
      <c r="W593" s="44" t="str">
        <f>TEXT(Table13232[[#This Row],[Date]],"DDD")</f>
        <v>Sat</v>
      </c>
      <c r="X593" s="44" t="str">
        <f>PROPER(TRIM(Table13232[[#This Row],[Horse]]))</f>
        <v>Strawberry Impact</v>
      </c>
      <c r="Y593" s="168">
        <f>Table13232[[#This Row],[Time]]</f>
        <v>0.50694444444444442</v>
      </c>
      <c r="Z593" s="168" t="str">
        <f>LEFT(Table13232[[#This Row],[Track]],3)</f>
        <v>Ran</v>
      </c>
      <c r="AA593" s="168" t="str">
        <f>Table13232[[#This Row],[Algo]]&amp;" "&amp;Table13232[[#This Row],[Nat and Combo Bet]]</f>
        <v>E-C  100</v>
      </c>
      <c r="AB593" s="171">
        <f>Table13232[[#This Row],[AM Odds]]</f>
        <v>0</v>
      </c>
      <c r="AC593" s="165">
        <f>Table13232[[#This Row],[Race]]</f>
        <v>1</v>
      </c>
      <c r="AD593" s="165">
        <f>Table13232[[#This Row],[TAB]]</f>
        <v>4</v>
      </c>
      <c r="AE593" s="166" t="str">
        <f>Table13232[[#This Row],[Horse]]</f>
        <v>Strawberry Impact</v>
      </c>
      <c r="AF593" s="169">
        <f>IF(Table13232[[#This Row],[Dual Listing]]&lt;&gt;1,"",Table13232[[#This Row],[Nat and Combo Bet]])</f>
        <v>100</v>
      </c>
    </row>
    <row r="594" spans="1:32" x14ac:dyDescent="0.25">
      <c r="A594" s="42">
        <v>45962</v>
      </c>
      <c r="B594" s="43">
        <v>0.55555555555555558</v>
      </c>
      <c r="C594" s="43" t="s">
        <v>13</v>
      </c>
      <c r="D594" s="46"/>
      <c r="E594" s="44">
        <v>3</v>
      </c>
      <c r="F594" s="44">
        <v>5</v>
      </c>
      <c r="G594" s="45" t="s">
        <v>313</v>
      </c>
      <c r="H594" s="45"/>
      <c r="I594" s="46"/>
      <c r="J594" s="206" t="s">
        <v>665</v>
      </c>
      <c r="K594" s="44" t="str">
        <f>VLOOKUP(Table13232[[#This Row],[Track]],$C$915:$E$968,2,FALSE)</f>
        <v>NSW</v>
      </c>
      <c r="L594" s="48">
        <v>100</v>
      </c>
      <c r="M594" s="44" t="str">
        <f>IF(Table13232[[#This Row],[Fin]]&lt;&gt;"1st","",Table13232[[#This Row],[Div]]*Table13232[[#This Row],[Lev Bet]])</f>
        <v/>
      </c>
      <c r="N594" s="44">
        <f>IF(Table13232[[#This Row],[Lev Ret]]="",Table13232[[#This Row],[Lev Bet]]*-1,M594-L594)</f>
        <v>-100</v>
      </c>
      <c r="O594" s="205">
        <v>100</v>
      </c>
      <c r="P594" s="205" t="str">
        <f>IF(Table13232[[#This Row],[Fin]]&lt;&gt;"1st","",Table13232[[#This Row],[Div]]*Table13232[[#This Row],[Nat and Combo Bet]])</f>
        <v/>
      </c>
      <c r="Q594" s="205">
        <f>IF(Table13232[[#This Row],[Lev Ret]]="",Table13232[[#This Row],[Nat and Combo Bet]]*-1,P594-O594)</f>
        <v>-100</v>
      </c>
      <c r="R594" s="44">
        <f t="shared" si="27"/>
        <v>1</v>
      </c>
      <c r="S594" s="44">
        <f>IF(AND(R593=2,R594=1),"",IF(R594=2,(O594+O595)/2,IF(Table13232[[#This Row],[Dual Listing]]=1,Table13232[[#This Row],[Nat and Combo Bet]],11)))</f>
        <v>100</v>
      </c>
      <c r="T594" s="44" t="str">
        <f t="shared" si="28"/>
        <v/>
      </c>
      <c r="U594" s="44">
        <f t="shared" si="29"/>
        <v>-100</v>
      </c>
      <c r="V594" s="44" t="str">
        <f>IF(Table13232[[#This Row],[Date]]&lt;$V$4,"","Live")</f>
        <v>Live</v>
      </c>
      <c r="W594" s="44" t="str">
        <f>TEXT(Table13232[[#This Row],[Date]],"DDD")</f>
        <v>Sat</v>
      </c>
      <c r="X594" s="44" t="str">
        <f>PROPER(TRIM(Table13232[[#This Row],[Horse]]))</f>
        <v>Rubi'S Serve</v>
      </c>
      <c r="Y594" s="168">
        <f>Table13232[[#This Row],[Time]]</f>
        <v>0.55555555555555558</v>
      </c>
      <c r="Z594" s="168" t="str">
        <f>LEFT(Table13232[[#This Row],[Track]],3)</f>
        <v>Ran</v>
      </c>
      <c r="AA594" s="168" t="str">
        <f>Table13232[[#This Row],[Algo]]&amp;" "&amp;Table13232[[#This Row],[Nat and Combo Bet]]</f>
        <v>E-C  100</v>
      </c>
      <c r="AB594" s="171">
        <f>Table13232[[#This Row],[AM Odds]]</f>
        <v>0</v>
      </c>
      <c r="AC594" s="165">
        <f>Table13232[[#This Row],[Race]]</f>
        <v>3</v>
      </c>
      <c r="AD594" s="165">
        <f>Table13232[[#This Row],[TAB]]</f>
        <v>5</v>
      </c>
      <c r="AE594" s="166" t="str">
        <f>Table13232[[#This Row],[Horse]]</f>
        <v>Rubi'S Serve</v>
      </c>
      <c r="AF594" s="169">
        <f>IF(Table13232[[#This Row],[Dual Listing]]&lt;&gt;1,"",Table13232[[#This Row],[Nat and Combo Bet]])</f>
        <v>100</v>
      </c>
    </row>
    <row r="595" spans="1:32" x14ac:dyDescent="0.25">
      <c r="A595" s="42">
        <v>45962</v>
      </c>
      <c r="B595" s="43">
        <v>0.56388888888888888</v>
      </c>
      <c r="C595" s="43" t="s">
        <v>12</v>
      </c>
      <c r="D595" s="46"/>
      <c r="E595" s="44">
        <v>3</v>
      </c>
      <c r="F595" s="44">
        <v>4</v>
      </c>
      <c r="G595" s="45" t="s">
        <v>308</v>
      </c>
      <c r="H595" s="45"/>
      <c r="I595" s="46"/>
      <c r="J595" s="206" t="s">
        <v>664</v>
      </c>
      <c r="K595" s="44" t="str">
        <f>VLOOKUP(Table13232[[#This Row],[Track]],$C$915:$E$968,2,FALSE)</f>
        <v>Qld</v>
      </c>
      <c r="L595" s="48">
        <v>100</v>
      </c>
      <c r="M595" s="44" t="str">
        <f>IF(Table13232[[#This Row],[Fin]]&lt;&gt;"1st","",Table13232[[#This Row],[Div]]*Table13232[[#This Row],[Lev Bet]])</f>
        <v/>
      </c>
      <c r="N595" s="44">
        <f>IF(Table13232[[#This Row],[Lev Ret]]="",Table13232[[#This Row],[Lev Bet]]*-1,M595-L595)</f>
        <v>-100</v>
      </c>
      <c r="O595" s="205">
        <v>100</v>
      </c>
      <c r="P595" s="205" t="str">
        <f>IF(Table13232[[#This Row],[Fin]]&lt;&gt;"1st","",Table13232[[#This Row],[Div]]*Table13232[[#This Row],[Nat and Combo Bet]])</f>
        <v/>
      </c>
      <c r="Q595" s="205">
        <f>IF(Table13232[[#This Row],[Lev Ret]]="",Table13232[[#This Row],[Nat and Combo Bet]]*-1,P595-O595)</f>
        <v>-100</v>
      </c>
      <c r="R595" s="44">
        <f t="shared" si="27"/>
        <v>1</v>
      </c>
      <c r="S595" s="44">
        <f>IF(AND(R594=2,R595=1),"",IF(R595=2,(O595+O596)/2,IF(Table13232[[#This Row],[Dual Listing]]=1,Table13232[[#This Row],[Nat and Combo Bet]],11)))</f>
        <v>100</v>
      </c>
      <c r="T595" s="44" t="str">
        <f t="shared" si="28"/>
        <v/>
      </c>
      <c r="U595" s="44">
        <f t="shared" si="29"/>
        <v>-100</v>
      </c>
      <c r="V595" s="44" t="str">
        <f>IF(Table13232[[#This Row],[Date]]&lt;$V$4,"","Live")</f>
        <v>Live</v>
      </c>
      <c r="W595" s="44" t="str">
        <f>TEXT(Table13232[[#This Row],[Date]],"DDD")</f>
        <v>Sat</v>
      </c>
      <c r="X595" s="44" t="str">
        <f>PROPER(TRIM(Table13232[[#This Row],[Horse]]))</f>
        <v>Connecticut</v>
      </c>
      <c r="Y595" s="168">
        <f>Table13232[[#This Row],[Time]]</f>
        <v>0.56388888888888888</v>
      </c>
      <c r="Z595" s="168" t="str">
        <f>LEFT(Table13232[[#This Row],[Track]],3)</f>
        <v>Eag</v>
      </c>
      <c r="AA595" s="168" t="str">
        <f>Table13232[[#This Row],[Algo]]&amp;" "&amp;Table13232[[#This Row],[Nat and Combo Bet]]</f>
        <v>Nat 100</v>
      </c>
      <c r="AB595" s="171">
        <f>Table13232[[#This Row],[AM Odds]]</f>
        <v>0</v>
      </c>
      <c r="AC595" s="165">
        <f>Table13232[[#This Row],[Race]]</f>
        <v>3</v>
      </c>
      <c r="AD595" s="165">
        <f>Table13232[[#This Row],[TAB]]</f>
        <v>4</v>
      </c>
      <c r="AE595" s="166" t="str">
        <f>Table13232[[#This Row],[Horse]]</f>
        <v>Connecticut</v>
      </c>
      <c r="AF595" s="169">
        <f>IF(Table13232[[#This Row],[Dual Listing]]&lt;&gt;1,"",Table13232[[#This Row],[Nat and Combo Bet]])</f>
        <v>100</v>
      </c>
    </row>
    <row r="596" spans="1:32" x14ac:dyDescent="0.25">
      <c r="A596" s="42">
        <v>45962</v>
      </c>
      <c r="B596" s="43">
        <v>0.56944444444444442</v>
      </c>
      <c r="C596" s="43" t="s">
        <v>75</v>
      </c>
      <c r="D596" s="46"/>
      <c r="E596" s="44">
        <v>3</v>
      </c>
      <c r="F596" s="44">
        <v>10</v>
      </c>
      <c r="G596" s="45" t="s">
        <v>309</v>
      </c>
      <c r="H596" s="45"/>
      <c r="I596" s="46"/>
      <c r="J596" s="206" t="s">
        <v>664</v>
      </c>
      <c r="K596" s="44" t="str">
        <f>VLOOKUP(Table13232[[#This Row],[Track]],$C$915:$E$968,2,FALSE)</f>
        <v>Vic</v>
      </c>
      <c r="L596" s="48">
        <v>100</v>
      </c>
      <c r="M596" s="44" t="str">
        <f>IF(Table13232[[#This Row],[Fin]]&lt;&gt;"1st","",Table13232[[#This Row],[Div]]*Table13232[[#This Row],[Lev Bet]])</f>
        <v/>
      </c>
      <c r="N596" s="44">
        <f>IF(Table13232[[#This Row],[Lev Ret]]="",Table13232[[#This Row],[Lev Bet]]*-1,M596-L596)</f>
        <v>-100</v>
      </c>
      <c r="O596" s="205">
        <v>200</v>
      </c>
      <c r="P596" s="205" t="str">
        <f>IF(Table13232[[#This Row],[Fin]]&lt;&gt;"1st","",Table13232[[#This Row],[Div]]*Table13232[[#This Row],[Nat and Combo Bet]])</f>
        <v/>
      </c>
      <c r="Q596" s="205">
        <f>IF(Table13232[[#This Row],[Lev Ret]]="",Table13232[[#This Row],[Nat and Combo Bet]]*-1,P596-O596)</f>
        <v>-200</v>
      </c>
      <c r="R596" s="44">
        <f t="shared" si="27"/>
        <v>1</v>
      </c>
      <c r="S596" s="44">
        <f>IF(AND(R595=2,R596=1),"",IF(R596=2,(O596+O597)/2,IF(Table13232[[#This Row],[Dual Listing]]=1,Table13232[[#This Row],[Nat and Combo Bet]],11)))</f>
        <v>200</v>
      </c>
      <c r="T596" s="44" t="str">
        <f t="shared" si="28"/>
        <v/>
      </c>
      <c r="U596" s="44">
        <f t="shared" si="29"/>
        <v>-200</v>
      </c>
      <c r="V596" s="44" t="str">
        <f>IF(Table13232[[#This Row],[Date]]&lt;$V$4,"","Live")</f>
        <v>Live</v>
      </c>
      <c r="W596" s="44" t="str">
        <f>TEXT(Table13232[[#This Row],[Date]],"DDD")</f>
        <v>Sat</v>
      </c>
      <c r="X596" s="44" t="str">
        <f>PROPER(TRIM(Table13232[[#This Row],[Horse]]))</f>
        <v>Hedged</v>
      </c>
      <c r="Y596" s="168">
        <f>Table13232[[#This Row],[Time]]</f>
        <v>0.56944444444444442</v>
      </c>
      <c r="Z596" s="168" t="str">
        <f>LEFT(Table13232[[#This Row],[Track]],3)</f>
        <v>Fle</v>
      </c>
      <c r="AA596" s="168" t="str">
        <f>Table13232[[#This Row],[Algo]]&amp;" "&amp;Table13232[[#This Row],[Nat and Combo Bet]]</f>
        <v>Nat 200</v>
      </c>
      <c r="AB596" s="171">
        <f>Table13232[[#This Row],[AM Odds]]</f>
        <v>0</v>
      </c>
      <c r="AC596" s="165">
        <f>Table13232[[#This Row],[Race]]</f>
        <v>3</v>
      </c>
      <c r="AD596" s="165">
        <f>Table13232[[#This Row],[TAB]]</f>
        <v>10</v>
      </c>
      <c r="AE596" s="166" t="str">
        <f>Table13232[[#This Row],[Horse]]</f>
        <v>Hedged</v>
      </c>
      <c r="AF596" s="169">
        <f>IF(Table13232[[#This Row],[Dual Listing]]&lt;&gt;1,"",Table13232[[#This Row],[Nat and Combo Bet]])</f>
        <v>200</v>
      </c>
    </row>
    <row r="597" spans="1:32" x14ac:dyDescent="0.25">
      <c r="A597" s="42">
        <v>45962</v>
      </c>
      <c r="B597" s="43">
        <v>0.61111111111111116</v>
      </c>
      <c r="C597" s="43" t="s">
        <v>13</v>
      </c>
      <c r="D597" s="46"/>
      <c r="E597" s="44">
        <v>5</v>
      </c>
      <c r="F597" s="44">
        <v>12</v>
      </c>
      <c r="G597" s="45" t="s">
        <v>314</v>
      </c>
      <c r="H597" s="45"/>
      <c r="I597" s="46"/>
      <c r="J597" s="206" t="s">
        <v>665</v>
      </c>
      <c r="K597" s="44" t="str">
        <f>VLOOKUP(Table13232[[#This Row],[Track]],$C$915:$E$968,2,FALSE)</f>
        <v>NSW</v>
      </c>
      <c r="L597" s="48">
        <v>100</v>
      </c>
      <c r="M597" s="44" t="str">
        <f>IF(Table13232[[#This Row],[Fin]]&lt;&gt;"1st","",Table13232[[#This Row],[Div]]*Table13232[[#This Row],[Lev Bet]])</f>
        <v/>
      </c>
      <c r="N597" s="44">
        <f>IF(Table13232[[#This Row],[Lev Ret]]="",Table13232[[#This Row],[Lev Bet]]*-1,M597-L597)</f>
        <v>-100</v>
      </c>
      <c r="O597" s="205">
        <v>150</v>
      </c>
      <c r="P597" s="205" t="str">
        <f>IF(Table13232[[#This Row],[Fin]]&lt;&gt;"1st","",Table13232[[#This Row],[Div]]*Table13232[[#This Row],[Nat and Combo Bet]])</f>
        <v/>
      </c>
      <c r="Q597" s="205">
        <f>IF(Table13232[[#This Row],[Lev Ret]]="",Table13232[[#This Row],[Nat and Combo Bet]]*-1,P597-O597)</f>
        <v>-150</v>
      </c>
      <c r="R597" s="44">
        <f t="shared" si="27"/>
        <v>1</v>
      </c>
      <c r="S597" s="44">
        <f>IF(AND(R596=2,R597=1),"",IF(R597=2,(O597+O598)/2,IF(Table13232[[#This Row],[Dual Listing]]=1,Table13232[[#This Row],[Nat and Combo Bet]],11)))</f>
        <v>150</v>
      </c>
      <c r="T597" s="44" t="str">
        <f t="shared" si="28"/>
        <v/>
      </c>
      <c r="U597" s="44">
        <f t="shared" si="29"/>
        <v>-150</v>
      </c>
      <c r="V597" s="44" t="str">
        <f>IF(Table13232[[#This Row],[Date]]&lt;$V$4,"","Live")</f>
        <v>Live</v>
      </c>
      <c r="W597" s="44" t="str">
        <f>TEXT(Table13232[[#This Row],[Date]],"DDD")</f>
        <v>Sat</v>
      </c>
      <c r="X597" s="44" t="str">
        <f>PROPER(TRIM(Table13232[[#This Row],[Horse]]))</f>
        <v>United Kingdom</v>
      </c>
      <c r="Y597" s="168">
        <f>Table13232[[#This Row],[Time]]</f>
        <v>0.61111111111111116</v>
      </c>
      <c r="Z597" s="168" t="str">
        <f>LEFT(Table13232[[#This Row],[Track]],3)</f>
        <v>Ran</v>
      </c>
      <c r="AA597" s="168" t="str">
        <f>Table13232[[#This Row],[Algo]]&amp;" "&amp;Table13232[[#This Row],[Nat and Combo Bet]]</f>
        <v>E-C  150</v>
      </c>
      <c r="AB597" s="171">
        <f>Table13232[[#This Row],[AM Odds]]</f>
        <v>0</v>
      </c>
      <c r="AC597" s="165">
        <f>Table13232[[#This Row],[Race]]</f>
        <v>5</v>
      </c>
      <c r="AD597" s="165">
        <f>Table13232[[#This Row],[TAB]]</f>
        <v>12</v>
      </c>
      <c r="AE597" s="166" t="str">
        <f>Table13232[[#This Row],[Horse]]</f>
        <v>United Kingdom</v>
      </c>
      <c r="AF597" s="169">
        <f>IF(Table13232[[#This Row],[Dual Listing]]&lt;&gt;1,"",Table13232[[#This Row],[Nat and Combo Bet]])</f>
        <v>150</v>
      </c>
    </row>
    <row r="598" spans="1:32" x14ac:dyDescent="0.25">
      <c r="A598" s="42">
        <v>45962</v>
      </c>
      <c r="B598" s="43">
        <v>0.625</v>
      </c>
      <c r="C598" s="43" t="s">
        <v>75</v>
      </c>
      <c r="D598" s="46"/>
      <c r="E598" s="44">
        <v>5</v>
      </c>
      <c r="F598" s="44">
        <v>6</v>
      </c>
      <c r="G598" s="45" t="s">
        <v>76</v>
      </c>
      <c r="H598" s="45" t="s">
        <v>21</v>
      </c>
      <c r="I598" s="46">
        <v>5.5</v>
      </c>
      <c r="J598" s="206" t="s">
        <v>665</v>
      </c>
      <c r="K598" s="44" t="str">
        <f>VLOOKUP(Table13232[[#This Row],[Track]],$C$915:$E$968,2,FALSE)</f>
        <v>Vic</v>
      </c>
      <c r="L598" s="48">
        <v>100</v>
      </c>
      <c r="M598" s="44">
        <f>IF(Table13232[[#This Row],[Fin]]&lt;&gt;"1st","",Table13232[[#This Row],[Div]]*Table13232[[#This Row],[Lev Bet]])</f>
        <v>550</v>
      </c>
      <c r="N598" s="44">
        <f>IF(Table13232[[#This Row],[Lev Ret]]="",Table13232[[#This Row],[Lev Bet]]*-1,M598-L598)</f>
        <v>450</v>
      </c>
      <c r="O598" s="205">
        <v>100</v>
      </c>
      <c r="P598" s="205">
        <f>IF(Table13232[[#This Row],[Fin]]&lt;&gt;"1st","",Table13232[[#This Row],[Div]]*Table13232[[#This Row],[Nat and Combo Bet]])</f>
        <v>550</v>
      </c>
      <c r="Q598" s="205">
        <f>IF(Table13232[[#This Row],[Lev Ret]]="",Table13232[[#This Row],[Nat and Combo Bet]]*-1,P598-O598)</f>
        <v>450</v>
      </c>
      <c r="R598" s="44">
        <f t="shared" si="27"/>
        <v>1</v>
      </c>
      <c r="S598" s="44">
        <f>IF(AND(R597=2,R598=1),"",IF(R598=2,(O598+O599)/2,IF(Table13232[[#This Row],[Dual Listing]]=1,Table13232[[#This Row],[Nat and Combo Bet]],11)))</f>
        <v>100</v>
      </c>
      <c r="T598" s="44">
        <f t="shared" si="28"/>
        <v>550</v>
      </c>
      <c r="U598" s="44">
        <f t="shared" si="29"/>
        <v>450</v>
      </c>
      <c r="V598" s="44" t="str">
        <f>IF(Table13232[[#This Row],[Date]]&lt;$V$4,"","Live")</f>
        <v>Live</v>
      </c>
      <c r="W598" s="44" t="str">
        <f>TEXT(Table13232[[#This Row],[Date]],"DDD")</f>
        <v>Sat</v>
      </c>
      <c r="X598" s="44" t="str">
        <f>PROPER(TRIM(Table13232[[#This Row],[Horse]]))</f>
        <v>Warnie</v>
      </c>
      <c r="Y598" s="168">
        <f>Table13232[[#This Row],[Time]]</f>
        <v>0.625</v>
      </c>
      <c r="Z598" s="168" t="str">
        <f>LEFT(Table13232[[#This Row],[Track]],3)</f>
        <v>Fle</v>
      </c>
      <c r="AA598" s="168" t="str">
        <f>Table13232[[#This Row],[Algo]]&amp;" "&amp;Table13232[[#This Row],[Nat and Combo Bet]]</f>
        <v>E-C  100</v>
      </c>
      <c r="AB598" s="171">
        <f>Table13232[[#This Row],[AM Odds]]</f>
        <v>0</v>
      </c>
      <c r="AC598" s="165">
        <f>Table13232[[#This Row],[Race]]</f>
        <v>5</v>
      </c>
      <c r="AD598" s="165">
        <f>Table13232[[#This Row],[TAB]]</f>
        <v>6</v>
      </c>
      <c r="AE598" s="166" t="str">
        <f>Table13232[[#This Row],[Horse]]</f>
        <v>Warnie</v>
      </c>
      <c r="AF598" s="169">
        <f>IF(Table13232[[#This Row],[Dual Listing]]&lt;&gt;1,"",Table13232[[#This Row],[Nat and Combo Bet]])</f>
        <v>100</v>
      </c>
    </row>
    <row r="599" spans="1:32" x14ac:dyDescent="0.25">
      <c r="A599" s="42">
        <v>45962</v>
      </c>
      <c r="B599" s="43">
        <v>0.625</v>
      </c>
      <c r="C599" s="43" t="s">
        <v>75</v>
      </c>
      <c r="D599" s="46"/>
      <c r="E599" s="44">
        <v>5</v>
      </c>
      <c r="F599" s="44">
        <v>4</v>
      </c>
      <c r="G599" s="45" t="s">
        <v>78</v>
      </c>
      <c r="H599" s="45" t="s">
        <v>23</v>
      </c>
      <c r="I599" s="46"/>
      <c r="J599" s="206" t="s">
        <v>664</v>
      </c>
      <c r="K599" s="44" t="str">
        <f>VLOOKUP(Table13232[[#This Row],[Track]],$C$915:$E$968,2,FALSE)</f>
        <v>Vic</v>
      </c>
      <c r="L599" s="48">
        <v>100</v>
      </c>
      <c r="M599" s="44" t="str">
        <f>IF(Table13232[[#This Row],[Fin]]&lt;&gt;"1st","",Table13232[[#This Row],[Div]]*Table13232[[#This Row],[Lev Bet]])</f>
        <v/>
      </c>
      <c r="N599" s="44">
        <f>IF(Table13232[[#This Row],[Lev Ret]]="",Table13232[[#This Row],[Lev Bet]]*-1,M599-L599)</f>
        <v>-100</v>
      </c>
      <c r="O599" s="205">
        <v>200</v>
      </c>
      <c r="P599" s="205" t="str">
        <f>IF(Table13232[[#This Row],[Fin]]&lt;&gt;"1st","",Table13232[[#This Row],[Div]]*Table13232[[#This Row],[Nat and Combo Bet]])</f>
        <v/>
      </c>
      <c r="Q599" s="205">
        <f>IF(Table13232[[#This Row],[Lev Ret]]="",Table13232[[#This Row],[Nat and Combo Bet]]*-1,P599-O599)</f>
        <v>-200</v>
      </c>
      <c r="R599" s="44">
        <f t="shared" si="27"/>
        <v>1</v>
      </c>
      <c r="S599" s="44">
        <f>IF(AND(R598=2,R599=1),"",IF(R599=2,(O599+O600)/2,IF(Table13232[[#This Row],[Dual Listing]]=1,Table13232[[#This Row],[Nat and Combo Bet]],11)))</f>
        <v>200</v>
      </c>
      <c r="T599" s="44" t="str">
        <f t="shared" si="28"/>
        <v/>
      </c>
      <c r="U599" s="44">
        <f t="shared" si="29"/>
        <v>-200</v>
      </c>
      <c r="V599" s="44" t="str">
        <f>IF(Table13232[[#This Row],[Date]]&lt;$V$4,"","Live")</f>
        <v>Live</v>
      </c>
      <c r="W599" s="44" t="str">
        <f>TEXT(Table13232[[#This Row],[Date]],"DDD")</f>
        <v>Sat</v>
      </c>
      <c r="X599" s="44" t="str">
        <f>PROPER(TRIM(Table13232[[#This Row],[Horse]]))</f>
        <v>Zou Sensation</v>
      </c>
      <c r="Y599" s="168">
        <f>Table13232[[#This Row],[Time]]</f>
        <v>0.625</v>
      </c>
      <c r="Z599" s="168" t="str">
        <f>LEFT(Table13232[[#This Row],[Track]],3)</f>
        <v>Fle</v>
      </c>
      <c r="AA599" s="168" t="str">
        <f>Table13232[[#This Row],[Algo]]&amp;" "&amp;Table13232[[#This Row],[Nat and Combo Bet]]</f>
        <v>Nat 200</v>
      </c>
      <c r="AB599" s="171">
        <f>Table13232[[#This Row],[AM Odds]]</f>
        <v>0</v>
      </c>
      <c r="AC599" s="165">
        <f>Table13232[[#This Row],[Race]]</f>
        <v>5</v>
      </c>
      <c r="AD599" s="165">
        <f>Table13232[[#This Row],[TAB]]</f>
        <v>4</v>
      </c>
      <c r="AE599" s="166" t="str">
        <f>Table13232[[#This Row],[Horse]]</f>
        <v>Zou Sensation</v>
      </c>
      <c r="AF599" s="169">
        <f>IF(Table13232[[#This Row],[Dual Listing]]&lt;&gt;1,"",Table13232[[#This Row],[Nat and Combo Bet]])</f>
        <v>200</v>
      </c>
    </row>
    <row r="600" spans="1:32" x14ac:dyDescent="0.25">
      <c r="A600" s="106">
        <v>45962</v>
      </c>
      <c r="B600" s="43">
        <v>0.63888888888888884</v>
      </c>
      <c r="C600" s="107" t="s">
        <v>13</v>
      </c>
      <c r="D600" s="46"/>
      <c r="E600" s="108">
        <v>6</v>
      </c>
      <c r="F600" s="108">
        <v>8</v>
      </c>
      <c r="G600" s="109" t="s">
        <v>310</v>
      </c>
      <c r="H600" s="109"/>
      <c r="I600" s="110"/>
      <c r="J600" s="206" t="s">
        <v>664</v>
      </c>
      <c r="K600" s="44" t="str">
        <f>VLOOKUP(Table13232[[#This Row],[Track]],$C$915:$E$968,2,FALSE)</f>
        <v>NSW</v>
      </c>
      <c r="L600" s="52">
        <v>100</v>
      </c>
      <c r="M600" s="51" t="str">
        <f>IF(Table13232[[#This Row],[Fin]]&lt;&gt;"1st","",Table13232[[#This Row],[Div]]*Table13232[[#This Row],[Lev Bet]])</f>
        <v/>
      </c>
      <c r="N600" s="51">
        <f>IF(Table13232[[#This Row],[Lev Ret]]="",Table13232[[#This Row],[Lev Bet]]*-1,M600-L600)</f>
        <v>-100</v>
      </c>
      <c r="O600" s="205">
        <v>150</v>
      </c>
      <c r="P600" s="205" t="str">
        <f>IF(Table13232[[#This Row],[Fin]]&lt;&gt;"1st","",Table13232[[#This Row],[Div]]*Table13232[[#This Row],[Nat and Combo Bet]])</f>
        <v/>
      </c>
      <c r="Q600" s="205">
        <f>IF(Table13232[[#This Row],[Lev Ret]]="",Table13232[[#This Row],[Nat and Combo Bet]]*-1,P600-O600)</f>
        <v>-150</v>
      </c>
      <c r="R600" s="44">
        <f t="shared" si="27"/>
        <v>2</v>
      </c>
      <c r="S600" s="44">
        <f>IF(AND(R599=2,R600=1),"",IF(R600=2,(O600+O601)/2,IF(Table13232[[#This Row],[Dual Listing]]=1,Table13232[[#This Row],[Nat and Combo Bet]],11)))</f>
        <v>175</v>
      </c>
      <c r="T600" s="44" t="str">
        <f t="shared" si="28"/>
        <v/>
      </c>
      <c r="U600" s="44">
        <f t="shared" si="29"/>
        <v>-175</v>
      </c>
      <c r="V600" s="44" t="str">
        <f>IF(Table13232[[#This Row],[Date]]&lt;$V$4,"","Live")</f>
        <v>Live</v>
      </c>
      <c r="W600" s="44" t="str">
        <f>TEXT(Table13232[[#This Row],[Date]],"DDD")</f>
        <v>Sat</v>
      </c>
      <c r="X600" s="44" t="str">
        <f>PROPER(TRIM(Table13232[[#This Row],[Horse]]))</f>
        <v>Istolea Merc</v>
      </c>
      <c r="Y600" s="167">
        <f>Table13232[[#This Row],[Time]]</f>
        <v>0.63888888888888884</v>
      </c>
      <c r="Z600" s="164" t="str">
        <f>LEFT(Table13232[[#This Row],[Track]],3)</f>
        <v>Ran</v>
      </c>
      <c r="AA600" s="164" t="str">
        <f>Table13232[[#This Row],[Algo]]&amp;" "&amp;Table13232[[#This Row],[Nat and Combo Bet]]</f>
        <v>Nat 150</v>
      </c>
      <c r="AB600" s="170">
        <f>Table13232[[#This Row],[AM Odds]]</f>
        <v>0</v>
      </c>
      <c r="AC600" s="165">
        <f>Table13232[[#This Row],[Race]]</f>
        <v>6</v>
      </c>
      <c r="AD600" s="165">
        <f>Table13232[[#This Row],[TAB]]</f>
        <v>8</v>
      </c>
      <c r="AE600" s="166" t="str">
        <f>Table13232[[#This Row],[Horse]]</f>
        <v>Istolea Merc</v>
      </c>
      <c r="AF600" s="169" t="str">
        <f>IF(Table13232[[#This Row],[Dual Listing]]&lt;&gt;1,"",Table13232[[#This Row],[Nat and Combo Bet]])</f>
        <v/>
      </c>
    </row>
    <row r="601" spans="1:32" x14ac:dyDescent="0.25">
      <c r="A601" s="106">
        <v>45962</v>
      </c>
      <c r="B601" s="43">
        <v>0.63888888888888884</v>
      </c>
      <c r="C601" s="107" t="s">
        <v>13</v>
      </c>
      <c r="D601" s="46"/>
      <c r="E601" s="108">
        <v>6</v>
      </c>
      <c r="F601" s="108">
        <v>8</v>
      </c>
      <c r="G601" s="109" t="s">
        <v>310</v>
      </c>
      <c r="H601" s="109"/>
      <c r="I601" s="110"/>
      <c r="J601" s="206" t="s">
        <v>665</v>
      </c>
      <c r="K601" s="44" t="str">
        <f>VLOOKUP(Table13232[[#This Row],[Track]],$C$915:$E$968,2,FALSE)</f>
        <v>NSW</v>
      </c>
      <c r="L601" s="52">
        <v>100</v>
      </c>
      <c r="M601" s="51" t="str">
        <f>IF(Table13232[[#This Row],[Fin]]&lt;&gt;"1st","",Table13232[[#This Row],[Div]]*Table13232[[#This Row],[Lev Bet]])</f>
        <v/>
      </c>
      <c r="N601" s="51">
        <f>IF(Table13232[[#This Row],[Lev Ret]]="",Table13232[[#This Row],[Lev Bet]]*-1,M601-L601)</f>
        <v>-100</v>
      </c>
      <c r="O601" s="205">
        <v>200</v>
      </c>
      <c r="P601" s="205" t="str">
        <f>IF(Table13232[[#This Row],[Fin]]&lt;&gt;"1st","",Table13232[[#This Row],[Div]]*Table13232[[#This Row],[Nat and Combo Bet]])</f>
        <v/>
      </c>
      <c r="Q601" s="205">
        <f>IF(Table13232[[#This Row],[Lev Ret]]="",Table13232[[#This Row],[Nat and Combo Bet]]*-1,P601-O601)</f>
        <v>-200</v>
      </c>
      <c r="R601" s="44">
        <f t="shared" si="27"/>
        <v>1</v>
      </c>
      <c r="S601" s="44" t="str">
        <f>IF(AND(R600=2,R601=1),"",IF(R601=2,(O601+O602)/2,IF(Table13232[[#This Row],[Dual Listing]]=1,Table13232[[#This Row],[Nat and Combo Bet]],11)))</f>
        <v/>
      </c>
      <c r="T601" s="44" t="str">
        <f t="shared" si="28"/>
        <v/>
      </c>
      <c r="U601" s="44" t="str">
        <f t="shared" si="29"/>
        <v/>
      </c>
      <c r="V601" s="44" t="str">
        <f>IF(Table13232[[#This Row],[Date]]&lt;$V$4,"","Live")</f>
        <v>Live</v>
      </c>
      <c r="W601" s="44" t="str">
        <f>TEXT(Table13232[[#This Row],[Date]],"DDD")</f>
        <v>Sat</v>
      </c>
      <c r="X601" s="44" t="str">
        <f>PROPER(TRIM(Table13232[[#This Row],[Horse]]))</f>
        <v>Istolea Merc</v>
      </c>
      <c r="Y601" s="168">
        <f>Table13232[[#This Row],[Time]]</f>
        <v>0.63888888888888884</v>
      </c>
      <c r="Z601" s="168" t="str">
        <f>LEFT(Table13232[[#This Row],[Track]],3)</f>
        <v>Ran</v>
      </c>
      <c r="AA601" s="168" t="str">
        <f>Table13232[[#This Row],[Algo]]&amp;" "&amp;Table13232[[#This Row],[Nat and Combo Bet]]</f>
        <v>E-C  200</v>
      </c>
      <c r="AB601" s="171">
        <f>Table13232[[#This Row],[AM Odds]]</f>
        <v>0</v>
      </c>
      <c r="AC601" s="165">
        <f>Table13232[[#This Row],[Race]]</f>
        <v>6</v>
      </c>
      <c r="AD601" s="165">
        <f>Table13232[[#This Row],[TAB]]</f>
        <v>8</v>
      </c>
      <c r="AE601" s="166" t="str">
        <f>Table13232[[#This Row],[Horse]]</f>
        <v>Istolea Merc</v>
      </c>
      <c r="AF601" s="169">
        <f>IF(Table13232[[#This Row],[Dual Listing]]&lt;&gt;1,"",Table13232[[#This Row],[Nat and Combo Bet]])</f>
        <v>200</v>
      </c>
    </row>
    <row r="602" spans="1:32" x14ac:dyDescent="0.25">
      <c r="A602" s="106">
        <v>45962</v>
      </c>
      <c r="B602" s="43">
        <v>0.69791666666666663</v>
      </c>
      <c r="C602" s="107" t="s">
        <v>13</v>
      </c>
      <c r="D602" s="46"/>
      <c r="E602" s="108">
        <v>8</v>
      </c>
      <c r="F602" s="108">
        <v>14</v>
      </c>
      <c r="G602" s="109" t="s">
        <v>127</v>
      </c>
      <c r="H602" s="109" t="s">
        <v>21</v>
      </c>
      <c r="I602" s="110">
        <v>1.85</v>
      </c>
      <c r="J602" s="206" t="s">
        <v>664</v>
      </c>
      <c r="K602" s="44" t="str">
        <f>VLOOKUP(Table13232[[#This Row],[Track]],$C$915:$E$968,2,FALSE)</f>
        <v>NSW</v>
      </c>
      <c r="L602" s="52">
        <v>100</v>
      </c>
      <c r="M602" s="51">
        <f>IF(Table13232[[#This Row],[Fin]]&lt;&gt;"1st","",Table13232[[#This Row],[Div]]*Table13232[[#This Row],[Lev Bet]])</f>
        <v>185</v>
      </c>
      <c r="N602" s="51">
        <f>IF(Table13232[[#This Row],[Lev Ret]]="",Table13232[[#This Row],[Lev Bet]]*-1,M602-L602)</f>
        <v>85</v>
      </c>
      <c r="O602" s="205">
        <v>150</v>
      </c>
      <c r="P602" s="205">
        <f>IF(Table13232[[#This Row],[Fin]]&lt;&gt;"1st","",Table13232[[#This Row],[Div]]*Table13232[[#This Row],[Nat and Combo Bet]])</f>
        <v>277.5</v>
      </c>
      <c r="Q602" s="205">
        <f>IF(Table13232[[#This Row],[Lev Ret]]="",Table13232[[#This Row],[Nat and Combo Bet]]*-1,P602-O602)</f>
        <v>127.5</v>
      </c>
      <c r="R602" s="44">
        <f t="shared" si="27"/>
        <v>2</v>
      </c>
      <c r="S602" s="44">
        <f>IF(AND(R601=2,R602=1),"",IF(R602=2,(O602+O603)/2,IF(Table13232[[#This Row],[Dual Listing]]=1,Table13232[[#This Row],[Nat and Combo Bet]],11)))</f>
        <v>175</v>
      </c>
      <c r="T602" s="44">
        <f t="shared" si="28"/>
        <v>323.75</v>
      </c>
      <c r="U602" s="44">
        <f t="shared" si="29"/>
        <v>148.75</v>
      </c>
      <c r="V602" s="44" t="str">
        <f>IF(Table13232[[#This Row],[Date]]&lt;$V$4,"","Live")</f>
        <v>Live</v>
      </c>
      <c r="W602" s="44" t="str">
        <f>TEXT(Table13232[[#This Row],[Date]],"DDD")</f>
        <v>Sat</v>
      </c>
      <c r="X602" s="44" t="str">
        <f>PROPER(TRIM(Table13232[[#This Row],[Horse]]))</f>
        <v>Autumn Glow</v>
      </c>
      <c r="Y602" s="167">
        <f>Table13232[[#This Row],[Time]]</f>
        <v>0.69791666666666663</v>
      </c>
      <c r="Z602" s="164" t="str">
        <f>LEFT(Table13232[[#This Row],[Track]],3)</f>
        <v>Ran</v>
      </c>
      <c r="AA602" s="164" t="str">
        <f>Table13232[[#This Row],[Algo]]&amp;" "&amp;Table13232[[#This Row],[Nat and Combo Bet]]</f>
        <v>Nat 150</v>
      </c>
      <c r="AB602" s="170">
        <f>Table13232[[#This Row],[AM Odds]]</f>
        <v>0</v>
      </c>
      <c r="AC602" s="165">
        <f>Table13232[[#This Row],[Race]]</f>
        <v>8</v>
      </c>
      <c r="AD602" s="165">
        <f>Table13232[[#This Row],[TAB]]</f>
        <v>14</v>
      </c>
      <c r="AE602" s="166" t="str">
        <f>Table13232[[#This Row],[Horse]]</f>
        <v>Autumn Glow</v>
      </c>
      <c r="AF602" s="169" t="str">
        <f>IF(Table13232[[#This Row],[Dual Listing]]&lt;&gt;1,"",Table13232[[#This Row],[Nat and Combo Bet]])</f>
        <v/>
      </c>
    </row>
    <row r="603" spans="1:32" x14ac:dyDescent="0.25">
      <c r="A603" s="106">
        <v>45962</v>
      </c>
      <c r="B603" s="43">
        <v>0.69791666666666663</v>
      </c>
      <c r="C603" s="107" t="s">
        <v>13</v>
      </c>
      <c r="D603" s="46"/>
      <c r="E603" s="108">
        <v>8</v>
      </c>
      <c r="F603" s="108">
        <v>14</v>
      </c>
      <c r="G603" s="109" t="s">
        <v>127</v>
      </c>
      <c r="H603" s="109" t="s">
        <v>21</v>
      </c>
      <c r="I603" s="110">
        <v>1.85</v>
      </c>
      <c r="J603" s="206" t="s">
        <v>665</v>
      </c>
      <c r="K603" s="44" t="str">
        <f>VLOOKUP(Table13232[[#This Row],[Track]],$C$915:$E$968,2,FALSE)</f>
        <v>NSW</v>
      </c>
      <c r="L603" s="52">
        <v>100</v>
      </c>
      <c r="M603" s="51">
        <f>IF(Table13232[[#This Row],[Fin]]&lt;&gt;"1st","",Table13232[[#This Row],[Div]]*Table13232[[#This Row],[Lev Bet]])</f>
        <v>185</v>
      </c>
      <c r="N603" s="51">
        <f>IF(Table13232[[#This Row],[Lev Ret]]="",Table13232[[#This Row],[Lev Bet]]*-1,M603-L603)</f>
        <v>85</v>
      </c>
      <c r="O603" s="205">
        <v>200</v>
      </c>
      <c r="P603" s="205">
        <f>IF(Table13232[[#This Row],[Fin]]&lt;&gt;"1st","",Table13232[[#This Row],[Div]]*Table13232[[#This Row],[Nat and Combo Bet]])</f>
        <v>370</v>
      </c>
      <c r="Q603" s="205">
        <f>IF(Table13232[[#This Row],[Lev Ret]]="",Table13232[[#This Row],[Nat and Combo Bet]]*-1,P603-O603)</f>
        <v>170</v>
      </c>
      <c r="R603" s="44">
        <f t="shared" si="27"/>
        <v>1</v>
      </c>
      <c r="S603" s="44" t="str">
        <f>IF(AND(R602=2,R603=1),"",IF(R603=2,(O603+O604)/2,IF(Table13232[[#This Row],[Dual Listing]]=1,Table13232[[#This Row],[Nat and Combo Bet]],11)))</f>
        <v/>
      </c>
      <c r="T603" s="44" t="str">
        <f t="shared" si="28"/>
        <v/>
      </c>
      <c r="U603" s="44" t="str">
        <f t="shared" si="29"/>
        <v/>
      </c>
      <c r="V603" s="44" t="str">
        <f>IF(Table13232[[#This Row],[Date]]&lt;$V$4,"","Live")</f>
        <v>Live</v>
      </c>
      <c r="W603" s="44" t="str">
        <f>TEXT(Table13232[[#This Row],[Date]],"DDD")</f>
        <v>Sat</v>
      </c>
      <c r="X603" s="44" t="str">
        <f>PROPER(TRIM(Table13232[[#This Row],[Horse]]))</f>
        <v>Autumn Glow</v>
      </c>
      <c r="Y603" s="168">
        <f>Table13232[[#This Row],[Time]]</f>
        <v>0.69791666666666663</v>
      </c>
      <c r="Z603" s="168" t="str">
        <f>LEFT(Table13232[[#This Row],[Track]],3)</f>
        <v>Ran</v>
      </c>
      <c r="AA603" s="168" t="str">
        <f>Table13232[[#This Row],[Algo]]&amp;" "&amp;Table13232[[#This Row],[Nat and Combo Bet]]</f>
        <v>E-C  200</v>
      </c>
      <c r="AB603" s="171">
        <f>Table13232[[#This Row],[AM Odds]]</f>
        <v>0</v>
      </c>
      <c r="AC603" s="165">
        <f>Table13232[[#This Row],[Race]]</f>
        <v>8</v>
      </c>
      <c r="AD603" s="165">
        <f>Table13232[[#This Row],[TAB]]</f>
        <v>14</v>
      </c>
      <c r="AE603" s="166" t="str">
        <f>Table13232[[#This Row],[Horse]]</f>
        <v>Autumn Glow</v>
      </c>
      <c r="AF603" s="169">
        <f>IF(Table13232[[#This Row],[Dual Listing]]&lt;&gt;1,"",Table13232[[#This Row],[Nat and Combo Bet]])</f>
        <v>200</v>
      </c>
    </row>
    <row r="604" spans="1:32" x14ac:dyDescent="0.25">
      <c r="A604" s="106">
        <v>45962</v>
      </c>
      <c r="B604" s="43">
        <v>0.72222222222222221</v>
      </c>
      <c r="C604" s="107" t="s">
        <v>13</v>
      </c>
      <c r="D604" s="46"/>
      <c r="E604" s="108">
        <v>9</v>
      </c>
      <c r="F604" s="108">
        <v>6</v>
      </c>
      <c r="G604" s="109" t="s">
        <v>311</v>
      </c>
      <c r="H604" s="109" t="s">
        <v>21</v>
      </c>
      <c r="I604" s="110">
        <v>2.9</v>
      </c>
      <c r="J604" s="206" t="s">
        <v>664</v>
      </c>
      <c r="K604" s="44" t="str">
        <f>VLOOKUP(Table13232[[#This Row],[Track]],$C$915:$E$968,2,FALSE)</f>
        <v>NSW</v>
      </c>
      <c r="L604" s="52">
        <v>100</v>
      </c>
      <c r="M604" s="51">
        <f>IF(Table13232[[#This Row],[Fin]]&lt;&gt;"1st","",Table13232[[#This Row],[Div]]*Table13232[[#This Row],[Lev Bet]])</f>
        <v>290</v>
      </c>
      <c r="N604" s="51">
        <f>IF(Table13232[[#This Row],[Lev Ret]]="",Table13232[[#This Row],[Lev Bet]]*-1,M604-L604)</f>
        <v>190</v>
      </c>
      <c r="O604" s="205">
        <v>150</v>
      </c>
      <c r="P604" s="205">
        <f>IF(Table13232[[#This Row],[Fin]]&lt;&gt;"1st","",Table13232[[#This Row],[Div]]*Table13232[[#This Row],[Nat and Combo Bet]])</f>
        <v>435</v>
      </c>
      <c r="Q604" s="205">
        <f>IF(Table13232[[#This Row],[Lev Ret]]="",Table13232[[#This Row],[Nat and Combo Bet]]*-1,P604-O604)</f>
        <v>285</v>
      </c>
      <c r="R604" s="44">
        <f t="shared" si="27"/>
        <v>2</v>
      </c>
      <c r="S604" s="44">
        <f>IF(AND(R603=2,R604=1),"",IF(R604=2,(O604+O605)/2,IF(Table13232[[#This Row],[Dual Listing]]=1,Table13232[[#This Row],[Nat and Combo Bet]],11)))</f>
        <v>175</v>
      </c>
      <c r="T604" s="44">
        <f t="shared" si="28"/>
        <v>507.5</v>
      </c>
      <c r="U604" s="44">
        <f t="shared" si="29"/>
        <v>332.5</v>
      </c>
      <c r="V604" s="44" t="str">
        <f>IF(Table13232[[#This Row],[Date]]&lt;$V$4,"","Live")</f>
        <v>Live</v>
      </c>
      <c r="W604" s="44" t="str">
        <f>TEXT(Table13232[[#This Row],[Date]],"DDD")</f>
        <v>Sat</v>
      </c>
      <c r="X604" s="44" t="str">
        <f>PROPER(TRIM(Table13232[[#This Row],[Horse]]))</f>
        <v>Wootton Verni</v>
      </c>
      <c r="Y604" s="167">
        <f>Table13232[[#This Row],[Time]]</f>
        <v>0.72222222222222221</v>
      </c>
      <c r="Z604" s="164" t="str">
        <f>LEFT(Table13232[[#This Row],[Track]],3)</f>
        <v>Ran</v>
      </c>
      <c r="AA604" s="164" t="str">
        <f>Table13232[[#This Row],[Algo]]&amp;" "&amp;Table13232[[#This Row],[Nat and Combo Bet]]</f>
        <v>Nat 150</v>
      </c>
      <c r="AB604" s="170">
        <f>Table13232[[#This Row],[AM Odds]]</f>
        <v>0</v>
      </c>
      <c r="AC604" s="165">
        <f>Table13232[[#This Row],[Race]]</f>
        <v>9</v>
      </c>
      <c r="AD604" s="165">
        <f>Table13232[[#This Row],[TAB]]</f>
        <v>6</v>
      </c>
      <c r="AE604" s="166" t="str">
        <f>Table13232[[#This Row],[Horse]]</f>
        <v>Wootton Verni</v>
      </c>
      <c r="AF604" s="169" t="str">
        <f>IF(Table13232[[#This Row],[Dual Listing]]&lt;&gt;1,"",Table13232[[#This Row],[Nat and Combo Bet]])</f>
        <v/>
      </c>
    </row>
    <row r="605" spans="1:32" x14ac:dyDescent="0.25">
      <c r="A605" s="106">
        <v>45962</v>
      </c>
      <c r="B605" s="43">
        <v>0.72222222222222221</v>
      </c>
      <c r="C605" s="107" t="s">
        <v>13</v>
      </c>
      <c r="D605" s="46"/>
      <c r="E605" s="108">
        <v>9</v>
      </c>
      <c r="F605" s="108">
        <v>6</v>
      </c>
      <c r="G605" s="109" t="s">
        <v>311</v>
      </c>
      <c r="H605" s="109" t="s">
        <v>21</v>
      </c>
      <c r="I605" s="110">
        <v>2.9</v>
      </c>
      <c r="J605" s="206" t="s">
        <v>665</v>
      </c>
      <c r="K605" s="44" t="str">
        <f>VLOOKUP(Table13232[[#This Row],[Track]],$C$915:$E$968,2,FALSE)</f>
        <v>NSW</v>
      </c>
      <c r="L605" s="52">
        <v>100</v>
      </c>
      <c r="M605" s="51">
        <f>IF(Table13232[[#This Row],[Fin]]&lt;&gt;"1st","",Table13232[[#This Row],[Div]]*Table13232[[#This Row],[Lev Bet]])</f>
        <v>290</v>
      </c>
      <c r="N605" s="51">
        <f>IF(Table13232[[#This Row],[Lev Ret]]="",Table13232[[#This Row],[Lev Bet]]*-1,M605-L605)</f>
        <v>190</v>
      </c>
      <c r="O605" s="205">
        <v>200</v>
      </c>
      <c r="P605" s="205">
        <f>IF(Table13232[[#This Row],[Fin]]&lt;&gt;"1st","",Table13232[[#This Row],[Div]]*Table13232[[#This Row],[Nat and Combo Bet]])</f>
        <v>580</v>
      </c>
      <c r="Q605" s="205">
        <f>IF(Table13232[[#This Row],[Lev Ret]]="",Table13232[[#This Row],[Nat and Combo Bet]]*-1,P605-O605)</f>
        <v>380</v>
      </c>
      <c r="R605" s="44">
        <f t="shared" si="27"/>
        <v>1</v>
      </c>
      <c r="S605" s="44" t="str">
        <f>IF(AND(R604=2,R605=1),"",IF(R605=2,(O605+O606)/2,IF(Table13232[[#This Row],[Dual Listing]]=1,Table13232[[#This Row],[Nat and Combo Bet]],11)))</f>
        <v/>
      </c>
      <c r="T605" s="44" t="str">
        <f t="shared" si="28"/>
        <v/>
      </c>
      <c r="U605" s="44" t="str">
        <f t="shared" si="29"/>
        <v/>
      </c>
      <c r="V605" s="44" t="str">
        <f>IF(Table13232[[#This Row],[Date]]&lt;$V$4,"","Live")</f>
        <v>Live</v>
      </c>
      <c r="W605" s="44" t="str">
        <f>TEXT(Table13232[[#This Row],[Date]],"DDD")</f>
        <v>Sat</v>
      </c>
      <c r="X605" s="44" t="str">
        <f>PROPER(TRIM(Table13232[[#This Row],[Horse]]))</f>
        <v>Wootton Verni</v>
      </c>
      <c r="Y605" s="168">
        <f>Table13232[[#This Row],[Time]]</f>
        <v>0.72222222222222221</v>
      </c>
      <c r="Z605" s="168" t="str">
        <f>LEFT(Table13232[[#This Row],[Track]],3)</f>
        <v>Ran</v>
      </c>
      <c r="AA605" s="168" t="str">
        <f>Table13232[[#This Row],[Algo]]&amp;" "&amp;Table13232[[#This Row],[Nat and Combo Bet]]</f>
        <v>E-C  200</v>
      </c>
      <c r="AB605" s="171">
        <f>Table13232[[#This Row],[AM Odds]]</f>
        <v>0</v>
      </c>
      <c r="AC605" s="165">
        <f>Table13232[[#This Row],[Race]]</f>
        <v>9</v>
      </c>
      <c r="AD605" s="165">
        <f>Table13232[[#This Row],[TAB]]</f>
        <v>6</v>
      </c>
      <c r="AE605" s="166" t="str">
        <f>Table13232[[#This Row],[Horse]]</f>
        <v>Wootton Verni</v>
      </c>
      <c r="AF605" s="169">
        <f>IF(Table13232[[#This Row],[Dual Listing]]&lt;&gt;1,"",Table13232[[#This Row],[Nat and Combo Bet]])</f>
        <v>200</v>
      </c>
    </row>
    <row r="606" spans="1:32" x14ac:dyDescent="0.25">
      <c r="A606" s="42">
        <v>45962</v>
      </c>
      <c r="B606" s="43">
        <v>0.73611111111111116</v>
      </c>
      <c r="C606" s="43" t="s">
        <v>75</v>
      </c>
      <c r="D606" s="46"/>
      <c r="E606" s="44">
        <v>9</v>
      </c>
      <c r="F606" s="44">
        <v>2</v>
      </c>
      <c r="G606" s="45" t="s">
        <v>295</v>
      </c>
      <c r="H606" s="45"/>
      <c r="I606" s="46"/>
      <c r="J606" s="206" t="s">
        <v>665</v>
      </c>
      <c r="K606" s="44" t="str">
        <f>VLOOKUP(Table13232[[#This Row],[Track]],$C$915:$E$968,2,FALSE)</f>
        <v>Vic</v>
      </c>
      <c r="L606" s="48">
        <v>100</v>
      </c>
      <c r="M606" s="44" t="str">
        <f>IF(Table13232[[#This Row],[Fin]]&lt;&gt;"1st","",Table13232[[#This Row],[Div]]*Table13232[[#This Row],[Lev Bet]])</f>
        <v/>
      </c>
      <c r="N606" s="44">
        <f>IF(Table13232[[#This Row],[Lev Ret]]="",Table13232[[#This Row],[Lev Bet]]*-1,M606-L606)</f>
        <v>-100</v>
      </c>
      <c r="O606" s="205">
        <v>100</v>
      </c>
      <c r="P606" s="205" t="str">
        <f>IF(Table13232[[#This Row],[Fin]]&lt;&gt;"1st","",Table13232[[#This Row],[Div]]*Table13232[[#This Row],[Nat and Combo Bet]])</f>
        <v/>
      </c>
      <c r="Q606" s="205">
        <f>IF(Table13232[[#This Row],[Lev Ret]]="",Table13232[[#This Row],[Nat and Combo Bet]]*-1,P606-O606)</f>
        <v>-100</v>
      </c>
      <c r="R606" s="44">
        <f t="shared" si="27"/>
        <v>1</v>
      </c>
      <c r="S606" s="44">
        <f>IF(AND(R605=2,R606=1),"",IF(R606=2,(O606+O607)/2,IF(Table13232[[#This Row],[Dual Listing]]=1,Table13232[[#This Row],[Nat and Combo Bet]],11)))</f>
        <v>100</v>
      </c>
      <c r="T606" s="44" t="str">
        <f t="shared" si="28"/>
        <v/>
      </c>
      <c r="U606" s="44">
        <f t="shared" si="29"/>
        <v>-100</v>
      </c>
      <c r="V606" s="44" t="str">
        <f>IF(Table13232[[#This Row],[Date]]&lt;$V$4,"","Live")</f>
        <v>Live</v>
      </c>
      <c r="W606" s="44" t="str">
        <f>TEXT(Table13232[[#This Row],[Date]],"DDD")</f>
        <v>Sat</v>
      </c>
      <c r="X606" s="44" t="str">
        <f>PROPER(TRIM(Table13232[[#This Row],[Horse]]))</f>
        <v>Arabian Summer</v>
      </c>
      <c r="Y606" s="168">
        <f>Table13232[[#This Row],[Time]]</f>
        <v>0.73611111111111116</v>
      </c>
      <c r="Z606" s="168" t="str">
        <f>LEFT(Table13232[[#This Row],[Track]],3)</f>
        <v>Fle</v>
      </c>
      <c r="AA606" s="168" t="str">
        <f>Table13232[[#This Row],[Algo]]&amp;" "&amp;Table13232[[#This Row],[Nat and Combo Bet]]</f>
        <v>E-C  100</v>
      </c>
      <c r="AB606" s="171">
        <f>Table13232[[#This Row],[AM Odds]]</f>
        <v>0</v>
      </c>
      <c r="AC606" s="165">
        <f>Table13232[[#This Row],[Race]]</f>
        <v>9</v>
      </c>
      <c r="AD606" s="165">
        <f>Table13232[[#This Row],[TAB]]</f>
        <v>2</v>
      </c>
      <c r="AE606" s="166" t="str">
        <f>Table13232[[#This Row],[Horse]]</f>
        <v>Arabian Summer</v>
      </c>
      <c r="AF606" s="169">
        <f>IF(Table13232[[#This Row],[Dual Listing]]&lt;&gt;1,"",Table13232[[#This Row],[Nat and Combo Bet]])</f>
        <v>100</v>
      </c>
    </row>
    <row r="607" spans="1:32" x14ac:dyDescent="0.25">
      <c r="A607" s="42">
        <v>45962</v>
      </c>
      <c r="B607" s="43">
        <v>0.73611111111111116</v>
      </c>
      <c r="C607" s="43" t="s">
        <v>75</v>
      </c>
      <c r="D607" s="46"/>
      <c r="E607" s="44">
        <v>9</v>
      </c>
      <c r="F607" s="44">
        <v>10</v>
      </c>
      <c r="G607" s="45" t="s">
        <v>87</v>
      </c>
      <c r="H607" s="45" t="s">
        <v>21</v>
      </c>
      <c r="I607" s="46">
        <v>10</v>
      </c>
      <c r="J607" s="206" t="s">
        <v>664</v>
      </c>
      <c r="K607" s="44" t="str">
        <f>VLOOKUP(Table13232[[#This Row],[Track]],$C$915:$E$968,2,FALSE)</f>
        <v>Vic</v>
      </c>
      <c r="L607" s="48">
        <v>100</v>
      </c>
      <c r="M607" s="44">
        <f>IF(Table13232[[#This Row],[Fin]]&lt;&gt;"1st","",Table13232[[#This Row],[Div]]*Table13232[[#This Row],[Lev Bet]])</f>
        <v>1000</v>
      </c>
      <c r="N607" s="44">
        <f>IF(Table13232[[#This Row],[Lev Ret]]="",Table13232[[#This Row],[Lev Bet]]*-1,M607-L607)</f>
        <v>900</v>
      </c>
      <c r="O607" s="205">
        <v>200</v>
      </c>
      <c r="P607" s="205">
        <f>IF(Table13232[[#This Row],[Fin]]&lt;&gt;"1st","",Table13232[[#This Row],[Div]]*Table13232[[#This Row],[Nat and Combo Bet]])</f>
        <v>2000</v>
      </c>
      <c r="Q607" s="205">
        <f>IF(Table13232[[#This Row],[Lev Ret]]="",Table13232[[#This Row],[Nat and Combo Bet]]*-1,P607-O607)</f>
        <v>1800</v>
      </c>
      <c r="R607" s="44">
        <f t="shared" si="27"/>
        <v>1</v>
      </c>
      <c r="S607" s="44">
        <f>IF(AND(R606=2,R607=1),"",IF(R607=2,(O607+O608)/2,IF(Table13232[[#This Row],[Dual Listing]]=1,Table13232[[#This Row],[Nat and Combo Bet]],11)))</f>
        <v>200</v>
      </c>
      <c r="T607" s="44">
        <f t="shared" si="28"/>
        <v>2000</v>
      </c>
      <c r="U607" s="44">
        <f t="shared" si="29"/>
        <v>1800</v>
      </c>
      <c r="V607" s="44" t="str">
        <f>IF(Table13232[[#This Row],[Date]]&lt;$V$4,"","Live")</f>
        <v>Live</v>
      </c>
      <c r="W607" s="44" t="str">
        <f>TEXT(Table13232[[#This Row],[Date]],"DDD")</f>
        <v>Sat</v>
      </c>
      <c r="X607" s="44" t="str">
        <f>PROPER(TRIM(Table13232[[#This Row],[Horse]]))</f>
        <v>New York Lustre</v>
      </c>
      <c r="Y607" s="168">
        <f>Table13232[[#This Row],[Time]]</f>
        <v>0.73611111111111116</v>
      </c>
      <c r="Z607" s="168" t="str">
        <f>LEFT(Table13232[[#This Row],[Track]],3)</f>
        <v>Fle</v>
      </c>
      <c r="AA607" s="168" t="str">
        <f>Table13232[[#This Row],[Algo]]&amp;" "&amp;Table13232[[#This Row],[Nat and Combo Bet]]</f>
        <v>Nat 200</v>
      </c>
      <c r="AB607" s="171">
        <f>Table13232[[#This Row],[AM Odds]]</f>
        <v>0</v>
      </c>
      <c r="AC607" s="165">
        <f>Table13232[[#This Row],[Race]]</f>
        <v>9</v>
      </c>
      <c r="AD607" s="165">
        <f>Table13232[[#This Row],[TAB]]</f>
        <v>10</v>
      </c>
      <c r="AE607" s="166" t="str">
        <f>Table13232[[#This Row],[Horse]]</f>
        <v>New York Lustre</v>
      </c>
      <c r="AF607" s="169">
        <f>IF(Table13232[[#This Row],[Dual Listing]]&lt;&gt;1,"",Table13232[[#This Row],[Nat and Combo Bet]])</f>
        <v>200</v>
      </c>
    </row>
    <row r="608" spans="1:32" x14ac:dyDescent="0.25">
      <c r="A608" s="42">
        <v>45965</v>
      </c>
      <c r="B608" s="43">
        <v>0.57986111111111116</v>
      </c>
      <c r="C608" s="43" t="s">
        <v>75</v>
      </c>
      <c r="D608" s="46"/>
      <c r="E608" s="44">
        <v>6</v>
      </c>
      <c r="F608" s="44">
        <v>6</v>
      </c>
      <c r="G608" s="45" t="s">
        <v>319</v>
      </c>
      <c r="H608" s="45"/>
      <c r="I608" s="46"/>
      <c r="J608" s="206" t="s">
        <v>665</v>
      </c>
      <c r="K608" s="44" t="str">
        <f>VLOOKUP(Table13232[[#This Row],[Track]],$C$915:$E$968,2,FALSE)</f>
        <v>Vic</v>
      </c>
      <c r="L608" s="48">
        <v>100</v>
      </c>
      <c r="M608" s="44" t="str">
        <f>IF(Table13232[[#This Row],[Fin]]&lt;&gt;"1st","",Table13232[[#This Row],[Div]]*Table13232[[#This Row],[Lev Bet]])</f>
        <v/>
      </c>
      <c r="N608" s="44">
        <f>IF(Table13232[[#This Row],[Lev Ret]]="",Table13232[[#This Row],[Lev Bet]]*-1,M608-L608)</f>
        <v>-100</v>
      </c>
      <c r="O608" s="205">
        <v>100</v>
      </c>
      <c r="P608" s="205" t="str">
        <f>IF(Table13232[[#This Row],[Fin]]&lt;&gt;"1st","",Table13232[[#This Row],[Div]]*Table13232[[#This Row],[Nat and Combo Bet]])</f>
        <v/>
      </c>
      <c r="Q608" s="205">
        <f>IF(Table13232[[#This Row],[Lev Ret]]="",Table13232[[#This Row],[Nat and Combo Bet]]*-1,P608-O608)</f>
        <v>-100</v>
      </c>
      <c r="R608" s="44">
        <f t="shared" si="27"/>
        <v>1</v>
      </c>
      <c r="S608" s="44">
        <f>IF(AND(R607=2,R608=1),"",IF(R608=2,(O608+O609)/2,IF(Table13232[[#This Row],[Dual Listing]]=1,Table13232[[#This Row],[Nat and Combo Bet]],11)))</f>
        <v>100</v>
      </c>
      <c r="T608" s="44" t="str">
        <f t="shared" si="28"/>
        <v/>
      </c>
      <c r="U608" s="44">
        <f t="shared" si="29"/>
        <v>-100</v>
      </c>
      <c r="V608" s="44" t="str">
        <f>IF(Table13232[[#This Row],[Date]]&lt;$V$4,"","Live")</f>
        <v>Live</v>
      </c>
      <c r="W608" s="44" t="str">
        <f>TEXT(Table13232[[#This Row],[Date]],"DDD")</f>
        <v>Tue</v>
      </c>
      <c r="X608" s="44" t="str">
        <f>PROPER(TRIM(Table13232[[#This Row],[Horse]]))</f>
        <v>Athanatos</v>
      </c>
      <c r="Y608" s="168">
        <f>Table13232[[#This Row],[Time]]</f>
        <v>0.57986111111111116</v>
      </c>
      <c r="Z608" s="168" t="str">
        <f>LEFT(Table13232[[#This Row],[Track]],3)</f>
        <v>Fle</v>
      </c>
      <c r="AA608" s="168" t="str">
        <f>Table13232[[#This Row],[Algo]]&amp;" "&amp;Table13232[[#This Row],[Nat and Combo Bet]]</f>
        <v>E-C  100</v>
      </c>
      <c r="AB608" s="171">
        <f>Table13232[[#This Row],[AM Odds]]</f>
        <v>0</v>
      </c>
      <c r="AC608" s="165">
        <f>Table13232[[#This Row],[Race]]</f>
        <v>6</v>
      </c>
      <c r="AD608" s="165">
        <f>Table13232[[#This Row],[TAB]]</f>
        <v>6</v>
      </c>
      <c r="AE608" s="166" t="str">
        <f>Table13232[[#This Row],[Horse]]</f>
        <v>Athanatos</v>
      </c>
      <c r="AF608" s="169">
        <f>IF(Table13232[[#This Row],[Dual Listing]]&lt;&gt;1,"",Table13232[[#This Row],[Nat and Combo Bet]])</f>
        <v>100</v>
      </c>
    </row>
    <row r="609" spans="1:32" x14ac:dyDescent="0.25">
      <c r="A609" s="42">
        <v>45965</v>
      </c>
      <c r="B609" s="43">
        <v>0.72569444444444442</v>
      </c>
      <c r="C609" s="43" t="s">
        <v>75</v>
      </c>
      <c r="D609" s="46"/>
      <c r="E609" s="44">
        <v>10</v>
      </c>
      <c r="F609" s="44">
        <v>3</v>
      </c>
      <c r="G609" s="45" t="s">
        <v>137</v>
      </c>
      <c r="H609" s="45" t="s">
        <v>22</v>
      </c>
      <c r="I609" s="46"/>
      <c r="J609" s="206" t="s">
        <v>665</v>
      </c>
      <c r="K609" s="44" t="str">
        <f>VLOOKUP(Table13232[[#This Row],[Track]],$C$915:$E$968,2,FALSE)</f>
        <v>Vic</v>
      </c>
      <c r="L609" s="48">
        <v>100</v>
      </c>
      <c r="M609" s="44" t="str">
        <f>IF(Table13232[[#This Row],[Fin]]&lt;&gt;"1st","",Table13232[[#This Row],[Div]]*Table13232[[#This Row],[Lev Bet]])</f>
        <v/>
      </c>
      <c r="N609" s="44">
        <f>IF(Table13232[[#This Row],[Lev Ret]]="",Table13232[[#This Row],[Lev Bet]]*-1,M609-L609)</f>
        <v>-100</v>
      </c>
      <c r="O609" s="205">
        <v>100</v>
      </c>
      <c r="P609" s="205" t="str">
        <f>IF(Table13232[[#This Row],[Fin]]&lt;&gt;"1st","",Table13232[[#This Row],[Div]]*Table13232[[#This Row],[Nat and Combo Bet]])</f>
        <v/>
      </c>
      <c r="Q609" s="205">
        <f>IF(Table13232[[#This Row],[Lev Ret]]="",Table13232[[#This Row],[Nat and Combo Bet]]*-1,P609-O609)</f>
        <v>-100</v>
      </c>
      <c r="R609" s="44">
        <f t="shared" si="27"/>
        <v>1</v>
      </c>
      <c r="S609" s="44">
        <f>IF(AND(R608=2,R609=1),"",IF(R609=2,(O609+O610)/2,IF(Table13232[[#This Row],[Dual Listing]]=1,Table13232[[#This Row],[Nat and Combo Bet]],11)))</f>
        <v>100</v>
      </c>
      <c r="T609" s="44" t="str">
        <f t="shared" si="28"/>
        <v/>
      </c>
      <c r="U609" s="44">
        <f t="shared" si="29"/>
        <v>-100</v>
      </c>
      <c r="V609" s="44" t="str">
        <f>IF(Table13232[[#This Row],[Date]]&lt;$V$4,"","Live")</f>
        <v>Live</v>
      </c>
      <c r="W609" s="44" t="str">
        <f>TEXT(Table13232[[#This Row],[Date]],"DDD")</f>
        <v>Tue</v>
      </c>
      <c r="X609" s="44" t="str">
        <f>PROPER(TRIM(Table13232[[#This Row],[Horse]]))</f>
        <v>Ndola</v>
      </c>
      <c r="Y609" s="168">
        <f>Table13232[[#This Row],[Time]]</f>
        <v>0.72569444444444442</v>
      </c>
      <c r="Z609" s="168" t="str">
        <f>LEFT(Table13232[[#This Row],[Track]],3)</f>
        <v>Fle</v>
      </c>
      <c r="AA609" s="168" t="str">
        <f>Table13232[[#This Row],[Algo]]&amp;" "&amp;Table13232[[#This Row],[Nat and Combo Bet]]</f>
        <v>E-C  100</v>
      </c>
      <c r="AB609" s="171">
        <f>Table13232[[#This Row],[AM Odds]]</f>
        <v>0</v>
      </c>
      <c r="AC609" s="165">
        <f>Table13232[[#This Row],[Race]]</f>
        <v>10</v>
      </c>
      <c r="AD609" s="165">
        <f>Table13232[[#This Row],[TAB]]</f>
        <v>3</v>
      </c>
      <c r="AE609" s="166" t="str">
        <f>Table13232[[#This Row],[Horse]]</f>
        <v>Ndola</v>
      </c>
      <c r="AF609" s="169">
        <f>IF(Table13232[[#This Row],[Dual Listing]]&lt;&gt;1,"",Table13232[[#This Row],[Nat and Combo Bet]])</f>
        <v>100</v>
      </c>
    </row>
    <row r="610" spans="1:32" x14ac:dyDescent="0.25">
      <c r="A610" s="42">
        <v>45965</v>
      </c>
      <c r="B610" s="43">
        <v>0.72569444444444442</v>
      </c>
      <c r="C610" s="43" t="s">
        <v>75</v>
      </c>
      <c r="D610" s="46"/>
      <c r="E610" s="44">
        <v>10</v>
      </c>
      <c r="F610" s="44">
        <v>12</v>
      </c>
      <c r="G610" s="45" t="s">
        <v>320</v>
      </c>
      <c r="H610" s="45" t="s">
        <v>21</v>
      </c>
      <c r="I610" s="46">
        <v>5</v>
      </c>
      <c r="J610" s="206" t="s">
        <v>665</v>
      </c>
      <c r="K610" s="44" t="str">
        <f>VLOOKUP(Table13232[[#This Row],[Track]],$C$915:$E$968,2,FALSE)</f>
        <v>Vic</v>
      </c>
      <c r="L610" s="48">
        <v>100</v>
      </c>
      <c r="M610" s="44">
        <f>IF(Table13232[[#This Row],[Fin]]&lt;&gt;"1st","",Table13232[[#This Row],[Div]]*Table13232[[#This Row],[Lev Bet]])</f>
        <v>500</v>
      </c>
      <c r="N610" s="44">
        <f>IF(Table13232[[#This Row],[Lev Ret]]="",Table13232[[#This Row],[Lev Bet]]*-1,M610-L610)</f>
        <v>400</v>
      </c>
      <c r="O610" s="205">
        <v>50</v>
      </c>
      <c r="P610" s="205">
        <f>IF(Table13232[[#This Row],[Fin]]&lt;&gt;"1st","",Table13232[[#This Row],[Div]]*Table13232[[#This Row],[Nat and Combo Bet]])</f>
        <v>250</v>
      </c>
      <c r="Q610" s="205">
        <f>IF(Table13232[[#This Row],[Lev Ret]]="",Table13232[[#This Row],[Nat and Combo Bet]]*-1,P610-O610)</f>
        <v>200</v>
      </c>
      <c r="R610" s="44">
        <f t="shared" si="27"/>
        <v>1</v>
      </c>
      <c r="S610" s="44">
        <f>IF(AND(R609=2,R610=1),"",IF(R610=2,(O610+O611)/2,IF(Table13232[[#This Row],[Dual Listing]]=1,Table13232[[#This Row],[Nat and Combo Bet]],11)))</f>
        <v>50</v>
      </c>
      <c r="T610" s="44">
        <f t="shared" si="28"/>
        <v>250</v>
      </c>
      <c r="U610" s="44">
        <f t="shared" si="29"/>
        <v>200</v>
      </c>
      <c r="V610" s="44" t="str">
        <f>IF(Table13232[[#This Row],[Date]]&lt;$V$4,"","Live")</f>
        <v>Live</v>
      </c>
      <c r="W610" s="44" t="str">
        <f>TEXT(Table13232[[#This Row],[Date]],"DDD")</f>
        <v>Tue</v>
      </c>
      <c r="X610" s="44" t="str">
        <f>PROPER(TRIM(Table13232[[#This Row],[Horse]]))</f>
        <v>Persian Spirit</v>
      </c>
      <c r="Y610" s="168">
        <f>Table13232[[#This Row],[Time]]</f>
        <v>0.72569444444444442</v>
      </c>
      <c r="Z610" s="168" t="str">
        <f>LEFT(Table13232[[#This Row],[Track]],3)</f>
        <v>Fle</v>
      </c>
      <c r="AA610" s="168" t="str">
        <f>Table13232[[#This Row],[Algo]]&amp;" "&amp;Table13232[[#This Row],[Nat and Combo Bet]]</f>
        <v>E-C  50</v>
      </c>
      <c r="AB610" s="171">
        <f>Table13232[[#This Row],[AM Odds]]</f>
        <v>0</v>
      </c>
      <c r="AC610" s="165">
        <f>Table13232[[#This Row],[Race]]</f>
        <v>10</v>
      </c>
      <c r="AD610" s="165">
        <f>Table13232[[#This Row],[TAB]]</f>
        <v>12</v>
      </c>
      <c r="AE610" s="166" t="str">
        <f>Table13232[[#This Row],[Horse]]</f>
        <v>Persian Spirit</v>
      </c>
      <c r="AF610" s="169">
        <f>IF(Table13232[[#This Row],[Dual Listing]]&lt;&gt;1,"",Table13232[[#This Row],[Nat and Combo Bet]])</f>
        <v>50</v>
      </c>
    </row>
    <row r="611" spans="1:32" x14ac:dyDescent="0.25">
      <c r="A611" s="42">
        <v>45967</v>
      </c>
      <c r="B611" s="43">
        <v>0.54166666666666663</v>
      </c>
      <c r="C611" s="43" t="s">
        <v>75</v>
      </c>
      <c r="D611" s="46"/>
      <c r="E611" s="44">
        <v>1</v>
      </c>
      <c r="F611" s="44">
        <v>13</v>
      </c>
      <c r="G611" s="45" t="s">
        <v>332</v>
      </c>
      <c r="H611" s="45"/>
      <c r="I611" s="46"/>
      <c r="J611" s="206" t="s">
        <v>664</v>
      </c>
      <c r="K611" s="44" t="str">
        <f>VLOOKUP(Table13232[[#This Row],[Track]],$C$915:$E$968,2,FALSE)</f>
        <v>Vic</v>
      </c>
      <c r="L611" s="48">
        <v>100</v>
      </c>
      <c r="M611" s="44" t="str">
        <f>IF(Table13232[[#This Row],[Fin]]&lt;&gt;"1st","",Table13232[[#This Row],[Div]]*Table13232[[#This Row],[Lev Bet]])</f>
        <v/>
      </c>
      <c r="N611" s="44">
        <f>IF(Table13232[[#This Row],[Lev Ret]]="",Table13232[[#This Row],[Lev Bet]]*-1,M611-L611)</f>
        <v>-100</v>
      </c>
      <c r="O611" s="205">
        <v>100</v>
      </c>
      <c r="P611" s="205" t="str">
        <f>IF(Table13232[[#This Row],[Fin]]&lt;&gt;"1st","",Table13232[[#This Row],[Div]]*Table13232[[#This Row],[Nat and Combo Bet]])</f>
        <v/>
      </c>
      <c r="Q611" s="205">
        <f>IF(Table13232[[#This Row],[Lev Ret]]="",Table13232[[#This Row],[Nat and Combo Bet]]*-1,P611-O611)</f>
        <v>-100</v>
      </c>
      <c r="R611" s="44">
        <f t="shared" si="27"/>
        <v>1</v>
      </c>
      <c r="S611" s="44">
        <f>IF(AND(R610=2,R611=1),"",IF(R611=2,(O611+O612)/2,IF(Table13232[[#This Row],[Dual Listing]]=1,Table13232[[#This Row],[Nat and Combo Bet]],11)))</f>
        <v>100</v>
      </c>
      <c r="T611" s="44" t="str">
        <f t="shared" si="28"/>
        <v/>
      </c>
      <c r="U611" s="44">
        <f t="shared" si="29"/>
        <v>-100</v>
      </c>
      <c r="V611" s="44" t="str">
        <f>IF(Table13232[[#This Row],[Date]]&lt;$V$4,"","Live")</f>
        <v>Live</v>
      </c>
      <c r="W611" s="44" t="str">
        <f>TEXT(Table13232[[#This Row],[Date]],"DDD")</f>
        <v>Thu</v>
      </c>
      <c r="X611" s="44" t="str">
        <f>PROPER(TRIM(Table13232[[#This Row],[Horse]]))</f>
        <v>House Of Lords</v>
      </c>
      <c r="Y611" s="168">
        <f>Table13232[[#This Row],[Time]]</f>
        <v>0.54166666666666663</v>
      </c>
      <c r="Z611" s="168" t="str">
        <f>LEFT(Table13232[[#This Row],[Track]],3)</f>
        <v>Fle</v>
      </c>
      <c r="AA611" s="168" t="str">
        <f>Table13232[[#This Row],[Algo]]&amp;" "&amp;Table13232[[#This Row],[Nat and Combo Bet]]</f>
        <v>Nat 100</v>
      </c>
      <c r="AB611" s="171">
        <f>Table13232[[#This Row],[AM Odds]]</f>
        <v>0</v>
      </c>
      <c r="AC611" s="165">
        <f>Table13232[[#This Row],[Race]]</f>
        <v>1</v>
      </c>
      <c r="AD611" s="165">
        <f>Table13232[[#This Row],[TAB]]</f>
        <v>13</v>
      </c>
      <c r="AE611" s="166" t="str">
        <f>Table13232[[#This Row],[Horse]]</f>
        <v>House Of Lords</v>
      </c>
      <c r="AF611" s="169">
        <f>IF(Table13232[[#This Row],[Dual Listing]]&lt;&gt;1,"",Table13232[[#This Row],[Nat and Combo Bet]])</f>
        <v>100</v>
      </c>
    </row>
    <row r="612" spans="1:32" x14ac:dyDescent="0.25">
      <c r="A612" s="42">
        <v>45967</v>
      </c>
      <c r="B612" s="43">
        <v>0.59027777777777779</v>
      </c>
      <c r="C612" s="43" t="s">
        <v>75</v>
      </c>
      <c r="D612" s="46"/>
      <c r="E612" s="44">
        <v>3</v>
      </c>
      <c r="F612" s="44">
        <v>2</v>
      </c>
      <c r="G612" s="45" t="s">
        <v>333</v>
      </c>
      <c r="H612" s="45" t="s">
        <v>21</v>
      </c>
      <c r="I612" s="46">
        <v>4</v>
      </c>
      <c r="J612" s="206" t="s">
        <v>664</v>
      </c>
      <c r="K612" s="44" t="str">
        <f>VLOOKUP(Table13232[[#This Row],[Track]],$C$915:$E$968,2,FALSE)</f>
        <v>Vic</v>
      </c>
      <c r="L612" s="48">
        <v>100</v>
      </c>
      <c r="M612" s="44">
        <f>IF(Table13232[[#This Row],[Fin]]&lt;&gt;"1st","",Table13232[[#This Row],[Div]]*Table13232[[#This Row],[Lev Bet]])</f>
        <v>400</v>
      </c>
      <c r="N612" s="44">
        <f>IF(Table13232[[#This Row],[Lev Ret]]="",Table13232[[#This Row],[Lev Bet]]*-1,M612-L612)</f>
        <v>300</v>
      </c>
      <c r="O612" s="205">
        <v>100</v>
      </c>
      <c r="P612" s="205">
        <f>IF(Table13232[[#This Row],[Fin]]&lt;&gt;"1st","",Table13232[[#This Row],[Div]]*Table13232[[#This Row],[Nat and Combo Bet]])</f>
        <v>400</v>
      </c>
      <c r="Q612" s="205">
        <f>IF(Table13232[[#This Row],[Lev Ret]]="",Table13232[[#This Row],[Nat and Combo Bet]]*-1,P612-O612)</f>
        <v>300</v>
      </c>
      <c r="R612" s="44">
        <f t="shared" si="27"/>
        <v>1</v>
      </c>
      <c r="S612" s="44">
        <f>IF(AND(R611=2,R612=1),"",IF(R612=2,(O612+O613)/2,IF(Table13232[[#This Row],[Dual Listing]]=1,Table13232[[#This Row],[Nat and Combo Bet]],11)))</f>
        <v>100</v>
      </c>
      <c r="T612" s="44">
        <f t="shared" si="28"/>
        <v>400</v>
      </c>
      <c r="U612" s="44">
        <f t="shared" si="29"/>
        <v>300</v>
      </c>
      <c r="V612" s="44" t="str">
        <f>IF(Table13232[[#This Row],[Date]]&lt;$V$4,"","Live")</f>
        <v>Live</v>
      </c>
      <c r="W612" s="44" t="str">
        <f>TEXT(Table13232[[#This Row],[Date]],"DDD")</f>
        <v>Thu</v>
      </c>
      <c r="X612" s="44" t="str">
        <f>PROPER(TRIM(Table13232[[#This Row],[Horse]]))</f>
        <v>Verona Rose</v>
      </c>
      <c r="Y612" s="168">
        <f>Table13232[[#This Row],[Time]]</f>
        <v>0.59027777777777779</v>
      </c>
      <c r="Z612" s="168" t="str">
        <f>LEFT(Table13232[[#This Row],[Track]],3)</f>
        <v>Fle</v>
      </c>
      <c r="AA612" s="168" t="str">
        <f>Table13232[[#This Row],[Algo]]&amp;" "&amp;Table13232[[#This Row],[Nat and Combo Bet]]</f>
        <v>Nat 100</v>
      </c>
      <c r="AB612" s="171">
        <f>Table13232[[#This Row],[AM Odds]]</f>
        <v>0</v>
      </c>
      <c r="AC612" s="165">
        <f>Table13232[[#This Row],[Race]]</f>
        <v>3</v>
      </c>
      <c r="AD612" s="165">
        <f>Table13232[[#This Row],[TAB]]</f>
        <v>2</v>
      </c>
      <c r="AE612" s="166" t="str">
        <f>Table13232[[#This Row],[Horse]]</f>
        <v>Verona Rose</v>
      </c>
      <c r="AF612" s="169">
        <f>IF(Table13232[[#This Row],[Dual Listing]]&lt;&gt;1,"",Table13232[[#This Row],[Nat and Combo Bet]])</f>
        <v>100</v>
      </c>
    </row>
    <row r="613" spans="1:32" x14ac:dyDescent="0.25">
      <c r="A613" s="42">
        <v>45967</v>
      </c>
      <c r="B613" s="43">
        <v>0.61458333333333337</v>
      </c>
      <c r="C613" s="43" t="s">
        <v>75</v>
      </c>
      <c r="D613" s="46"/>
      <c r="E613" s="44">
        <v>4</v>
      </c>
      <c r="F613" s="44">
        <v>11</v>
      </c>
      <c r="G613" s="45" t="s">
        <v>334</v>
      </c>
      <c r="H613" s="45"/>
      <c r="I613" s="46"/>
      <c r="J613" s="206" t="s">
        <v>664</v>
      </c>
      <c r="K613" s="44" t="str">
        <f>VLOOKUP(Table13232[[#This Row],[Track]],$C$915:$E$968,2,FALSE)</f>
        <v>Vic</v>
      </c>
      <c r="L613" s="48">
        <v>100</v>
      </c>
      <c r="M613" s="44" t="str">
        <f>IF(Table13232[[#This Row],[Fin]]&lt;&gt;"1st","",Table13232[[#This Row],[Div]]*Table13232[[#This Row],[Lev Bet]])</f>
        <v/>
      </c>
      <c r="N613" s="44">
        <f>IF(Table13232[[#This Row],[Lev Ret]]="",Table13232[[#This Row],[Lev Bet]]*-1,M613-L613)</f>
        <v>-100</v>
      </c>
      <c r="O613" s="205">
        <v>200</v>
      </c>
      <c r="P613" s="205" t="str">
        <f>IF(Table13232[[#This Row],[Fin]]&lt;&gt;"1st","",Table13232[[#This Row],[Div]]*Table13232[[#This Row],[Nat and Combo Bet]])</f>
        <v/>
      </c>
      <c r="Q613" s="205">
        <f>IF(Table13232[[#This Row],[Lev Ret]]="",Table13232[[#This Row],[Nat and Combo Bet]]*-1,P613-O613)</f>
        <v>-200</v>
      </c>
      <c r="R613" s="44">
        <f t="shared" si="27"/>
        <v>1</v>
      </c>
      <c r="S613" s="44">
        <f>IF(AND(R612=2,R613=1),"",IF(R613=2,(O613+O614)/2,IF(Table13232[[#This Row],[Dual Listing]]=1,Table13232[[#This Row],[Nat and Combo Bet]],11)))</f>
        <v>200</v>
      </c>
      <c r="T613" s="44" t="str">
        <f t="shared" si="28"/>
        <v/>
      </c>
      <c r="U613" s="44">
        <f t="shared" si="29"/>
        <v>-200</v>
      </c>
      <c r="V613" s="44" t="str">
        <f>IF(Table13232[[#This Row],[Date]]&lt;$V$4,"","Live")</f>
        <v>Live</v>
      </c>
      <c r="W613" s="44" t="str">
        <f>TEXT(Table13232[[#This Row],[Date]],"DDD")</f>
        <v>Thu</v>
      </c>
      <c r="X613" s="44" t="str">
        <f>PROPER(TRIM(Table13232[[#This Row],[Horse]]))</f>
        <v>Shockletz</v>
      </c>
      <c r="Y613" s="168">
        <f>Table13232[[#This Row],[Time]]</f>
        <v>0.61458333333333337</v>
      </c>
      <c r="Z613" s="168" t="str">
        <f>LEFT(Table13232[[#This Row],[Track]],3)</f>
        <v>Fle</v>
      </c>
      <c r="AA613" s="168" t="str">
        <f>Table13232[[#This Row],[Algo]]&amp;" "&amp;Table13232[[#This Row],[Nat and Combo Bet]]</f>
        <v>Nat 200</v>
      </c>
      <c r="AB613" s="171">
        <f>Table13232[[#This Row],[AM Odds]]</f>
        <v>0</v>
      </c>
      <c r="AC613" s="165">
        <f>Table13232[[#This Row],[Race]]</f>
        <v>4</v>
      </c>
      <c r="AD613" s="165">
        <f>Table13232[[#This Row],[TAB]]</f>
        <v>11</v>
      </c>
      <c r="AE613" s="166" t="str">
        <f>Table13232[[#This Row],[Horse]]</f>
        <v>Shockletz</v>
      </c>
      <c r="AF613" s="169">
        <f>IF(Table13232[[#This Row],[Dual Listing]]&lt;&gt;1,"",Table13232[[#This Row],[Nat and Combo Bet]])</f>
        <v>200</v>
      </c>
    </row>
    <row r="614" spans="1:32" x14ac:dyDescent="0.25">
      <c r="A614" s="42">
        <v>45967</v>
      </c>
      <c r="B614" s="43">
        <v>0.63888888888888884</v>
      </c>
      <c r="C614" s="43" t="s">
        <v>75</v>
      </c>
      <c r="D614" s="46"/>
      <c r="E614" s="44">
        <v>5</v>
      </c>
      <c r="F614" s="44">
        <v>10</v>
      </c>
      <c r="G614" s="45" t="s">
        <v>335</v>
      </c>
      <c r="H614" s="45"/>
      <c r="I614" s="46"/>
      <c r="J614" s="206" t="s">
        <v>664</v>
      </c>
      <c r="K614" s="44" t="str">
        <f>VLOOKUP(Table13232[[#This Row],[Track]],$C$915:$E$968,2,FALSE)</f>
        <v>Vic</v>
      </c>
      <c r="L614" s="48">
        <v>100</v>
      </c>
      <c r="M614" s="44" t="str">
        <f>IF(Table13232[[#This Row],[Fin]]&lt;&gt;"1st","",Table13232[[#This Row],[Div]]*Table13232[[#This Row],[Lev Bet]])</f>
        <v/>
      </c>
      <c r="N614" s="44">
        <f>IF(Table13232[[#This Row],[Lev Ret]]="",Table13232[[#This Row],[Lev Bet]]*-1,M614-L614)</f>
        <v>-100</v>
      </c>
      <c r="O614" s="205">
        <v>100</v>
      </c>
      <c r="P614" s="205" t="str">
        <f>IF(Table13232[[#This Row],[Fin]]&lt;&gt;"1st","",Table13232[[#This Row],[Div]]*Table13232[[#This Row],[Nat and Combo Bet]])</f>
        <v/>
      </c>
      <c r="Q614" s="205">
        <f>IF(Table13232[[#This Row],[Lev Ret]]="",Table13232[[#This Row],[Nat and Combo Bet]]*-1,P614-O614)</f>
        <v>-100</v>
      </c>
      <c r="R614" s="44">
        <f t="shared" si="27"/>
        <v>1</v>
      </c>
      <c r="S614" s="44">
        <f>IF(AND(R613=2,R614=1),"",IF(R614=2,(O614+O615)/2,IF(Table13232[[#This Row],[Dual Listing]]=1,Table13232[[#This Row],[Nat and Combo Bet]],11)))</f>
        <v>100</v>
      </c>
      <c r="T614" s="44" t="str">
        <f t="shared" si="28"/>
        <v/>
      </c>
      <c r="U614" s="44">
        <f t="shared" si="29"/>
        <v>-100</v>
      </c>
      <c r="V614" s="44" t="str">
        <f>IF(Table13232[[#This Row],[Date]]&lt;$V$4,"","Live")</f>
        <v>Live</v>
      </c>
      <c r="W614" s="44" t="str">
        <f>TEXT(Table13232[[#This Row],[Date]],"DDD")</f>
        <v>Thu</v>
      </c>
      <c r="X614" s="44" t="str">
        <f>PROPER(TRIM(Table13232[[#This Row],[Horse]]))</f>
        <v>Enxuto</v>
      </c>
      <c r="Y614" s="168">
        <f>Table13232[[#This Row],[Time]]</f>
        <v>0.63888888888888884</v>
      </c>
      <c r="Z614" s="168" t="str">
        <f>LEFT(Table13232[[#This Row],[Track]],3)</f>
        <v>Fle</v>
      </c>
      <c r="AA614" s="168" t="str">
        <f>Table13232[[#This Row],[Algo]]&amp;" "&amp;Table13232[[#This Row],[Nat and Combo Bet]]</f>
        <v>Nat 100</v>
      </c>
      <c r="AB614" s="171">
        <f>Table13232[[#This Row],[AM Odds]]</f>
        <v>0</v>
      </c>
      <c r="AC614" s="165">
        <f>Table13232[[#This Row],[Race]]</f>
        <v>5</v>
      </c>
      <c r="AD614" s="165">
        <f>Table13232[[#This Row],[TAB]]</f>
        <v>10</v>
      </c>
      <c r="AE614" s="166" t="str">
        <f>Table13232[[#This Row],[Horse]]</f>
        <v>Enxuto</v>
      </c>
      <c r="AF614" s="169">
        <f>IF(Table13232[[#This Row],[Dual Listing]]&lt;&gt;1,"",Table13232[[#This Row],[Nat and Combo Bet]])</f>
        <v>100</v>
      </c>
    </row>
    <row r="615" spans="1:32" x14ac:dyDescent="0.25">
      <c r="A615" s="42">
        <v>45967</v>
      </c>
      <c r="B615" s="43">
        <v>0.63888888888888884</v>
      </c>
      <c r="C615" s="43" t="s">
        <v>75</v>
      </c>
      <c r="D615" s="46"/>
      <c r="E615" s="44">
        <v>5</v>
      </c>
      <c r="F615" s="44">
        <v>6</v>
      </c>
      <c r="G615" s="45" t="s">
        <v>77</v>
      </c>
      <c r="H615" s="45"/>
      <c r="I615" s="46"/>
      <c r="J615" s="206" t="s">
        <v>665</v>
      </c>
      <c r="K615" s="44" t="str">
        <f>VLOOKUP(Table13232[[#This Row],[Track]],$C$915:$E$968,2,FALSE)</f>
        <v>Vic</v>
      </c>
      <c r="L615" s="48">
        <v>100</v>
      </c>
      <c r="M615" s="44" t="str">
        <f>IF(Table13232[[#This Row],[Fin]]&lt;&gt;"1st","",Table13232[[#This Row],[Div]]*Table13232[[#This Row],[Lev Bet]])</f>
        <v/>
      </c>
      <c r="N615" s="44">
        <f>IF(Table13232[[#This Row],[Lev Ret]]="",Table13232[[#This Row],[Lev Bet]]*-1,M615-L615)</f>
        <v>-100</v>
      </c>
      <c r="O615" s="205">
        <v>100</v>
      </c>
      <c r="P615" s="205" t="str">
        <f>IF(Table13232[[#This Row],[Fin]]&lt;&gt;"1st","",Table13232[[#This Row],[Div]]*Table13232[[#This Row],[Nat and Combo Bet]])</f>
        <v/>
      </c>
      <c r="Q615" s="205">
        <f>IF(Table13232[[#This Row],[Lev Ret]]="",Table13232[[#This Row],[Nat and Combo Bet]]*-1,P615-O615)</f>
        <v>-100</v>
      </c>
      <c r="R615" s="44">
        <f t="shared" si="27"/>
        <v>1</v>
      </c>
      <c r="S615" s="44">
        <f>IF(AND(R614=2,R615=1),"",IF(R615=2,(O615+O616)/2,IF(Table13232[[#This Row],[Dual Listing]]=1,Table13232[[#This Row],[Nat and Combo Bet]],11)))</f>
        <v>100</v>
      </c>
      <c r="T615" s="44" t="str">
        <f t="shared" si="28"/>
        <v/>
      </c>
      <c r="U615" s="44">
        <f t="shared" si="29"/>
        <v>-100</v>
      </c>
      <c r="V615" s="44" t="str">
        <f>IF(Table13232[[#This Row],[Date]]&lt;$V$4,"","Live")</f>
        <v>Live</v>
      </c>
      <c r="W615" s="44" t="str">
        <f>TEXT(Table13232[[#This Row],[Date]],"DDD")</f>
        <v>Thu</v>
      </c>
      <c r="X615" s="44" t="str">
        <f>PROPER(TRIM(Table13232[[#This Row],[Horse]]))</f>
        <v>Oh Too Good</v>
      </c>
      <c r="Y615" s="168">
        <f>Table13232[[#This Row],[Time]]</f>
        <v>0.63888888888888884</v>
      </c>
      <c r="Z615" s="168" t="str">
        <f>LEFT(Table13232[[#This Row],[Track]],3)</f>
        <v>Fle</v>
      </c>
      <c r="AA615" s="168" t="str">
        <f>Table13232[[#This Row],[Algo]]&amp;" "&amp;Table13232[[#This Row],[Nat and Combo Bet]]</f>
        <v>E-C  100</v>
      </c>
      <c r="AB615" s="171">
        <f>Table13232[[#This Row],[AM Odds]]</f>
        <v>0</v>
      </c>
      <c r="AC615" s="165">
        <f>Table13232[[#This Row],[Race]]</f>
        <v>5</v>
      </c>
      <c r="AD615" s="165">
        <f>Table13232[[#This Row],[TAB]]</f>
        <v>6</v>
      </c>
      <c r="AE615" s="166" t="str">
        <f>Table13232[[#This Row],[Horse]]</f>
        <v>Oh Too Good</v>
      </c>
      <c r="AF615" s="169">
        <f>IF(Table13232[[#This Row],[Dual Listing]]&lt;&gt;1,"",Table13232[[#This Row],[Nat and Combo Bet]])</f>
        <v>100</v>
      </c>
    </row>
    <row r="616" spans="1:32" x14ac:dyDescent="0.25">
      <c r="A616" s="42">
        <v>45967</v>
      </c>
      <c r="B616" s="43">
        <v>0.63888888888888884</v>
      </c>
      <c r="C616" s="43" t="s">
        <v>75</v>
      </c>
      <c r="D616" s="46"/>
      <c r="E616" s="44">
        <v>5</v>
      </c>
      <c r="F616" s="44">
        <v>8</v>
      </c>
      <c r="G616" s="45" t="s">
        <v>143</v>
      </c>
      <c r="H616" s="45" t="s">
        <v>22</v>
      </c>
      <c r="I616" s="46"/>
      <c r="J616" s="206" t="s">
        <v>665</v>
      </c>
      <c r="K616" s="44" t="str">
        <f>VLOOKUP(Table13232[[#This Row],[Track]],$C$915:$E$968,2,FALSE)</f>
        <v>Vic</v>
      </c>
      <c r="L616" s="48">
        <v>100</v>
      </c>
      <c r="M616" s="44" t="str">
        <f>IF(Table13232[[#This Row],[Fin]]&lt;&gt;"1st","",Table13232[[#This Row],[Div]]*Table13232[[#This Row],[Lev Bet]])</f>
        <v/>
      </c>
      <c r="N616" s="44">
        <f>IF(Table13232[[#This Row],[Lev Ret]]="",Table13232[[#This Row],[Lev Bet]]*-1,M616-L616)</f>
        <v>-100</v>
      </c>
      <c r="O616" s="205">
        <v>100</v>
      </c>
      <c r="P616" s="205" t="str">
        <f>IF(Table13232[[#This Row],[Fin]]&lt;&gt;"1st","",Table13232[[#This Row],[Div]]*Table13232[[#This Row],[Nat and Combo Bet]])</f>
        <v/>
      </c>
      <c r="Q616" s="205">
        <f>IF(Table13232[[#This Row],[Lev Ret]]="",Table13232[[#This Row],[Nat and Combo Bet]]*-1,P616-O616)</f>
        <v>-100</v>
      </c>
      <c r="R616" s="44">
        <f t="shared" si="27"/>
        <v>1</v>
      </c>
      <c r="S616" s="44">
        <f>IF(AND(R615=2,R616=1),"",IF(R616=2,(O616+O617)/2,IF(Table13232[[#This Row],[Dual Listing]]=1,Table13232[[#This Row],[Nat and Combo Bet]],11)))</f>
        <v>100</v>
      </c>
      <c r="T616" s="44" t="str">
        <f t="shared" si="28"/>
        <v/>
      </c>
      <c r="U616" s="44">
        <f t="shared" si="29"/>
        <v>-100</v>
      </c>
      <c r="V616" s="44" t="str">
        <f>IF(Table13232[[#This Row],[Date]]&lt;$V$4,"","Live")</f>
        <v>Live</v>
      </c>
      <c r="W616" s="44" t="str">
        <f>TEXT(Table13232[[#This Row],[Date]],"DDD")</f>
        <v>Thu</v>
      </c>
      <c r="X616" s="44" t="str">
        <f>PROPER(TRIM(Table13232[[#This Row],[Horse]]))</f>
        <v>Poison Chalice</v>
      </c>
      <c r="Y616" s="168">
        <f>Table13232[[#This Row],[Time]]</f>
        <v>0.63888888888888884</v>
      </c>
      <c r="Z616" s="168" t="str">
        <f>LEFT(Table13232[[#This Row],[Track]],3)</f>
        <v>Fle</v>
      </c>
      <c r="AA616" s="168" t="str">
        <f>Table13232[[#This Row],[Algo]]&amp;" "&amp;Table13232[[#This Row],[Nat and Combo Bet]]</f>
        <v>E-C  100</v>
      </c>
      <c r="AB616" s="171">
        <f>Table13232[[#This Row],[AM Odds]]</f>
        <v>0</v>
      </c>
      <c r="AC616" s="165">
        <f>Table13232[[#This Row],[Race]]</f>
        <v>5</v>
      </c>
      <c r="AD616" s="165">
        <f>Table13232[[#This Row],[TAB]]</f>
        <v>8</v>
      </c>
      <c r="AE616" s="166" t="str">
        <f>Table13232[[#This Row],[Horse]]</f>
        <v>Poison Chalice</v>
      </c>
      <c r="AF616" s="169">
        <f>IF(Table13232[[#This Row],[Dual Listing]]&lt;&gt;1,"",Table13232[[#This Row],[Nat and Combo Bet]])</f>
        <v>100</v>
      </c>
    </row>
    <row r="617" spans="1:32" x14ac:dyDescent="0.25">
      <c r="A617" s="42">
        <v>45967</v>
      </c>
      <c r="B617" s="43">
        <v>0.78472222222222199</v>
      </c>
      <c r="C617" s="43" t="s">
        <v>75</v>
      </c>
      <c r="D617" s="46"/>
      <c r="E617" s="44">
        <v>9</v>
      </c>
      <c r="F617" s="44">
        <v>8</v>
      </c>
      <c r="G617" s="45" t="s">
        <v>321</v>
      </c>
      <c r="H617" s="45" t="s">
        <v>23</v>
      </c>
      <c r="I617" s="46"/>
      <c r="J617" s="206" t="s">
        <v>665</v>
      </c>
      <c r="K617" s="44" t="str">
        <f>VLOOKUP(Table13232[[#This Row],[Track]],$C$915:$E$968,2,FALSE)</f>
        <v>Vic</v>
      </c>
      <c r="L617" s="48">
        <v>100</v>
      </c>
      <c r="M617" s="44" t="str">
        <f>IF(Table13232[[#This Row],[Fin]]&lt;&gt;"1st","",Table13232[[#This Row],[Div]]*Table13232[[#This Row],[Lev Bet]])</f>
        <v/>
      </c>
      <c r="N617" s="44">
        <f>IF(Table13232[[#This Row],[Lev Ret]]="",Table13232[[#This Row],[Lev Bet]]*-1,M617-L617)</f>
        <v>-100</v>
      </c>
      <c r="O617" s="205">
        <v>50</v>
      </c>
      <c r="P617" s="205" t="str">
        <f>IF(Table13232[[#This Row],[Fin]]&lt;&gt;"1st","",Table13232[[#This Row],[Div]]*Table13232[[#This Row],[Nat and Combo Bet]])</f>
        <v/>
      </c>
      <c r="Q617" s="205">
        <f>IF(Table13232[[#This Row],[Lev Ret]]="",Table13232[[#This Row],[Nat and Combo Bet]]*-1,P617-O617)</f>
        <v>-50</v>
      </c>
      <c r="R617" s="44">
        <f t="shared" si="27"/>
        <v>1</v>
      </c>
      <c r="S617" s="44">
        <f>IF(AND(R616=2,R617=1),"",IF(R617=2,(O617+O618)/2,IF(Table13232[[#This Row],[Dual Listing]]=1,Table13232[[#This Row],[Nat and Combo Bet]],11)))</f>
        <v>50</v>
      </c>
      <c r="T617" s="44" t="str">
        <f t="shared" si="28"/>
        <v/>
      </c>
      <c r="U617" s="44">
        <f t="shared" si="29"/>
        <v>-50</v>
      </c>
      <c r="V617" s="44" t="str">
        <f>IF(Table13232[[#This Row],[Date]]&lt;$V$4,"","Live")</f>
        <v>Live</v>
      </c>
      <c r="W617" s="44" t="str">
        <f>TEXT(Table13232[[#This Row],[Date]],"DDD")</f>
        <v>Thu</v>
      </c>
      <c r="X617" s="44" t="str">
        <f>PROPER(TRIM(Table13232[[#This Row],[Horse]]))</f>
        <v>Major Share</v>
      </c>
      <c r="Y617" s="168">
        <f>Table13232[[#This Row],[Time]]</f>
        <v>0.78472222222222199</v>
      </c>
      <c r="Z617" s="168" t="str">
        <f>LEFT(Table13232[[#This Row],[Track]],3)</f>
        <v>Fle</v>
      </c>
      <c r="AA617" s="168" t="str">
        <f>Table13232[[#This Row],[Algo]]&amp;" "&amp;Table13232[[#This Row],[Nat and Combo Bet]]</f>
        <v>E-C  50</v>
      </c>
      <c r="AB617" s="171">
        <f>Table13232[[#This Row],[AM Odds]]</f>
        <v>0</v>
      </c>
      <c r="AC617" s="165">
        <f>Table13232[[#This Row],[Race]]</f>
        <v>9</v>
      </c>
      <c r="AD617" s="165">
        <f>Table13232[[#This Row],[TAB]]</f>
        <v>8</v>
      </c>
      <c r="AE617" s="166" t="str">
        <f>Table13232[[#This Row],[Horse]]</f>
        <v>Major Share</v>
      </c>
      <c r="AF617" s="169">
        <f>IF(Table13232[[#This Row],[Dual Listing]]&lt;&gt;1,"",Table13232[[#This Row],[Nat and Combo Bet]])</f>
        <v>50</v>
      </c>
    </row>
    <row r="618" spans="1:32" x14ac:dyDescent="0.25">
      <c r="A618" s="42">
        <v>45969</v>
      </c>
      <c r="B618" s="43">
        <v>0.52222222222222225</v>
      </c>
      <c r="C618" s="43" t="s">
        <v>12</v>
      </c>
      <c r="D618" s="46"/>
      <c r="E618" s="44">
        <v>1</v>
      </c>
      <c r="F618" s="44">
        <v>4</v>
      </c>
      <c r="G618" s="45" t="s">
        <v>336</v>
      </c>
      <c r="H618" s="45"/>
      <c r="I618" s="46"/>
      <c r="J618" s="206" t="s">
        <v>664</v>
      </c>
      <c r="K618" s="44" t="str">
        <f>VLOOKUP(Table13232[[#This Row],[Track]],$C$915:$E$968,2,FALSE)</f>
        <v>Qld</v>
      </c>
      <c r="L618" s="48">
        <v>100</v>
      </c>
      <c r="M618" s="44" t="str">
        <f>IF(Table13232[[#This Row],[Fin]]&lt;&gt;"1st","",Table13232[[#This Row],[Div]]*Table13232[[#This Row],[Lev Bet]])</f>
        <v/>
      </c>
      <c r="N618" s="44">
        <f>IF(Table13232[[#This Row],[Lev Ret]]="",Table13232[[#This Row],[Lev Bet]]*-1,M618-L618)</f>
        <v>-100</v>
      </c>
      <c r="O618" s="205">
        <v>100</v>
      </c>
      <c r="P618" s="205" t="str">
        <f>IF(Table13232[[#This Row],[Fin]]&lt;&gt;"1st","",Table13232[[#This Row],[Div]]*Table13232[[#This Row],[Nat and Combo Bet]])</f>
        <v/>
      </c>
      <c r="Q618" s="205">
        <f>IF(Table13232[[#This Row],[Lev Ret]]="",Table13232[[#This Row],[Nat and Combo Bet]]*-1,P618-O618)</f>
        <v>-100</v>
      </c>
      <c r="R618" s="44">
        <f t="shared" si="27"/>
        <v>1</v>
      </c>
      <c r="S618" s="44">
        <f>IF(AND(R617=2,R618=1),"",IF(R618=2,(O618+O619)/2,IF(Table13232[[#This Row],[Dual Listing]]=1,Table13232[[#This Row],[Nat and Combo Bet]],11)))</f>
        <v>100</v>
      </c>
      <c r="T618" s="44" t="str">
        <f t="shared" si="28"/>
        <v/>
      </c>
      <c r="U618" s="44">
        <f t="shared" si="29"/>
        <v>-100</v>
      </c>
      <c r="V618" s="44" t="str">
        <f>IF(Table13232[[#This Row],[Date]]&lt;$V$4,"","Live")</f>
        <v>Live</v>
      </c>
      <c r="W618" s="44" t="str">
        <f>TEXT(Table13232[[#This Row],[Date]],"DDD")</f>
        <v>Sat</v>
      </c>
      <c r="X618" s="44" t="str">
        <f>PROPER(TRIM(Table13232[[#This Row],[Horse]]))</f>
        <v>Kinross Lane</v>
      </c>
      <c r="Y618" s="168">
        <f>Table13232[[#This Row],[Time]]</f>
        <v>0.52222222222222225</v>
      </c>
      <c r="Z618" s="168" t="str">
        <f>LEFT(Table13232[[#This Row],[Track]],3)</f>
        <v>Eag</v>
      </c>
      <c r="AA618" s="168" t="str">
        <f>Table13232[[#This Row],[Algo]]&amp;" "&amp;Table13232[[#This Row],[Nat and Combo Bet]]</f>
        <v>Nat 100</v>
      </c>
      <c r="AB618" s="171">
        <f>Table13232[[#This Row],[AM Odds]]</f>
        <v>0</v>
      </c>
      <c r="AC618" s="165">
        <f>Table13232[[#This Row],[Race]]</f>
        <v>1</v>
      </c>
      <c r="AD618" s="165">
        <f>Table13232[[#This Row],[TAB]]</f>
        <v>4</v>
      </c>
      <c r="AE618" s="166" t="str">
        <f>Table13232[[#This Row],[Horse]]</f>
        <v>Kinross Lane</v>
      </c>
      <c r="AF618" s="169">
        <f>IF(Table13232[[#This Row],[Dual Listing]]&lt;&gt;1,"",Table13232[[#This Row],[Nat and Combo Bet]])</f>
        <v>100</v>
      </c>
    </row>
    <row r="619" spans="1:32" x14ac:dyDescent="0.25">
      <c r="A619" s="42">
        <v>45969</v>
      </c>
      <c r="B619" s="43">
        <v>0.55208333333333337</v>
      </c>
      <c r="C619" s="43" t="s">
        <v>75</v>
      </c>
      <c r="D619" s="46"/>
      <c r="E619" s="44">
        <v>2</v>
      </c>
      <c r="F619" s="44">
        <v>2</v>
      </c>
      <c r="G619" s="45" t="s">
        <v>337</v>
      </c>
      <c r="H619" s="45" t="s">
        <v>21</v>
      </c>
      <c r="I619" s="46">
        <v>2.8</v>
      </c>
      <c r="J619" s="206" t="s">
        <v>664</v>
      </c>
      <c r="K619" s="44" t="str">
        <f>VLOOKUP(Table13232[[#This Row],[Track]],$C$915:$E$968,2,FALSE)</f>
        <v>Vic</v>
      </c>
      <c r="L619" s="48">
        <v>100</v>
      </c>
      <c r="M619" s="44">
        <f>IF(Table13232[[#This Row],[Fin]]&lt;&gt;"1st","",Table13232[[#This Row],[Div]]*Table13232[[#This Row],[Lev Bet]])</f>
        <v>280</v>
      </c>
      <c r="N619" s="44">
        <f>IF(Table13232[[#This Row],[Lev Ret]]="",Table13232[[#This Row],[Lev Bet]]*-1,M619-L619)</f>
        <v>180</v>
      </c>
      <c r="O619" s="205">
        <v>100</v>
      </c>
      <c r="P619" s="205">
        <f>IF(Table13232[[#This Row],[Fin]]&lt;&gt;"1st","",Table13232[[#This Row],[Div]]*Table13232[[#This Row],[Nat and Combo Bet]])</f>
        <v>280</v>
      </c>
      <c r="Q619" s="205">
        <f>IF(Table13232[[#This Row],[Lev Ret]]="",Table13232[[#This Row],[Nat and Combo Bet]]*-1,P619-O619)</f>
        <v>180</v>
      </c>
      <c r="R619" s="44">
        <f t="shared" si="27"/>
        <v>1</v>
      </c>
      <c r="S619" s="44">
        <f>IF(AND(R618=2,R619=1),"",IF(R619=2,(O619+O620)/2,IF(Table13232[[#This Row],[Dual Listing]]=1,Table13232[[#This Row],[Nat and Combo Bet]],11)))</f>
        <v>100</v>
      </c>
      <c r="T619" s="44">
        <f t="shared" si="28"/>
        <v>280</v>
      </c>
      <c r="U619" s="44">
        <f t="shared" si="29"/>
        <v>180</v>
      </c>
      <c r="V619" s="44" t="str">
        <f>IF(Table13232[[#This Row],[Date]]&lt;$V$4,"","Live")</f>
        <v>Live</v>
      </c>
      <c r="W619" s="44" t="str">
        <f>TEXT(Table13232[[#This Row],[Date]],"DDD")</f>
        <v>Sat</v>
      </c>
      <c r="X619" s="44" t="str">
        <f>PROPER(TRIM(Table13232[[#This Row],[Horse]]))</f>
        <v>Sabaj</v>
      </c>
      <c r="Y619" s="168">
        <f>Table13232[[#This Row],[Time]]</f>
        <v>0.55208333333333337</v>
      </c>
      <c r="Z619" s="168" t="str">
        <f>LEFT(Table13232[[#This Row],[Track]],3)</f>
        <v>Fle</v>
      </c>
      <c r="AA619" s="168" t="str">
        <f>Table13232[[#This Row],[Algo]]&amp;" "&amp;Table13232[[#This Row],[Nat and Combo Bet]]</f>
        <v>Nat 100</v>
      </c>
      <c r="AB619" s="171">
        <f>Table13232[[#This Row],[AM Odds]]</f>
        <v>0</v>
      </c>
      <c r="AC619" s="165">
        <f>Table13232[[#This Row],[Race]]</f>
        <v>2</v>
      </c>
      <c r="AD619" s="165">
        <f>Table13232[[#This Row],[TAB]]</f>
        <v>2</v>
      </c>
      <c r="AE619" s="166" t="str">
        <f>Table13232[[#This Row],[Horse]]</f>
        <v>Sabaj</v>
      </c>
      <c r="AF619" s="169">
        <f>IF(Table13232[[#This Row],[Dual Listing]]&lt;&gt;1,"",Table13232[[#This Row],[Nat and Combo Bet]])</f>
        <v>100</v>
      </c>
    </row>
    <row r="620" spans="1:32" x14ac:dyDescent="0.25">
      <c r="A620" s="42">
        <v>45969</v>
      </c>
      <c r="B620" s="43">
        <v>0.56597222222222221</v>
      </c>
      <c r="C620" s="43" t="s">
        <v>11</v>
      </c>
      <c r="D620" s="46"/>
      <c r="E620" s="44">
        <v>3</v>
      </c>
      <c r="F620" s="44">
        <v>10</v>
      </c>
      <c r="G620" s="45" t="s">
        <v>322</v>
      </c>
      <c r="H620" s="45"/>
      <c r="I620" s="46"/>
      <c r="J620" s="206" t="s">
        <v>665</v>
      </c>
      <c r="K620" s="44" t="str">
        <f>VLOOKUP(Table13232[[#This Row],[Track]],$C$915:$E$968,2,FALSE)</f>
        <v>NSW</v>
      </c>
      <c r="L620" s="48">
        <v>100</v>
      </c>
      <c r="M620" s="44" t="str">
        <f>IF(Table13232[[#This Row],[Fin]]&lt;&gt;"1st","",Table13232[[#This Row],[Div]]*Table13232[[#This Row],[Lev Bet]])</f>
        <v/>
      </c>
      <c r="N620" s="44">
        <f>IF(Table13232[[#This Row],[Lev Ret]]="",Table13232[[#This Row],[Lev Bet]]*-1,M620-L620)</f>
        <v>-100</v>
      </c>
      <c r="O620" s="205">
        <v>100</v>
      </c>
      <c r="P620" s="205" t="str">
        <f>IF(Table13232[[#This Row],[Fin]]&lt;&gt;"1st","",Table13232[[#This Row],[Div]]*Table13232[[#This Row],[Nat and Combo Bet]])</f>
        <v/>
      </c>
      <c r="Q620" s="205">
        <f>IF(Table13232[[#This Row],[Lev Ret]]="",Table13232[[#This Row],[Nat and Combo Bet]]*-1,P620-O620)</f>
        <v>-100</v>
      </c>
      <c r="R620" s="44">
        <f t="shared" si="27"/>
        <v>1</v>
      </c>
      <c r="S620" s="44">
        <f>IF(AND(R619=2,R620=1),"",IF(R620=2,(O620+O621)/2,IF(Table13232[[#This Row],[Dual Listing]]=1,Table13232[[#This Row],[Nat and Combo Bet]],11)))</f>
        <v>100</v>
      </c>
      <c r="T620" s="44" t="str">
        <f t="shared" si="28"/>
        <v/>
      </c>
      <c r="U620" s="44">
        <f t="shared" si="29"/>
        <v>-100</v>
      </c>
      <c r="V620" s="44" t="str">
        <f>IF(Table13232[[#This Row],[Date]]&lt;$V$4,"","Live")</f>
        <v>Live</v>
      </c>
      <c r="W620" s="44" t="str">
        <f>TEXT(Table13232[[#This Row],[Date]],"DDD")</f>
        <v>Sat</v>
      </c>
      <c r="X620" s="44" t="str">
        <f>PROPER(TRIM(Table13232[[#This Row],[Horse]]))</f>
        <v>Presley</v>
      </c>
      <c r="Y620" s="168">
        <f>Table13232[[#This Row],[Time]]</f>
        <v>0.56597222222222221</v>
      </c>
      <c r="Z620" s="168" t="str">
        <f>LEFT(Table13232[[#This Row],[Track]],3)</f>
        <v>Ros</v>
      </c>
      <c r="AA620" s="168" t="str">
        <f>Table13232[[#This Row],[Algo]]&amp;" "&amp;Table13232[[#This Row],[Nat and Combo Bet]]</f>
        <v>E-C  100</v>
      </c>
      <c r="AB620" s="171">
        <f>Table13232[[#This Row],[AM Odds]]</f>
        <v>0</v>
      </c>
      <c r="AC620" s="165">
        <f>Table13232[[#This Row],[Race]]</f>
        <v>3</v>
      </c>
      <c r="AD620" s="165">
        <f>Table13232[[#This Row],[TAB]]</f>
        <v>10</v>
      </c>
      <c r="AE620" s="166" t="str">
        <f>Table13232[[#This Row],[Horse]]</f>
        <v>Presley</v>
      </c>
      <c r="AF620" s="169">
        <f>IF(Table13232[[#This Row],[Dual Listing]]&lt;&gt;1,"",Table13232[[#This Row],[Nat and Combo Bet]])</f>
        <v>100</v>
      </c>
    </row>
    <row r="621" spans="1:32" x14ac:dyDescent="0.25">
      <c r="A621" s="42">
        <v>45969</v>
      </c>
      <c r="B621" s="43">
        <v>0.5708333333333333</v>
      </c>
      <c r="C621" s="43" t="s">
        <v>12</v>
      </c>
      <c r="D621" s="46"/>
      <c r="E621" s="44">
        <v>3</v>
      </c>
      <c r="F621" s="44">
        <v>1</v>
      </c>
      <c r="G621" s="45" t="s">
        <v>338</v>
      </c>
      <c r="H621" s="45" t="s">
        <v>23</v>
      </c>
      <c r="I621" s="46"/>
      <c r="J621" s="206" t="s">
        <v>664</v>
      </c>
      <c r="K621" s="44" t="str">
        <f>VLOOKUP(Table13232[[#This Row],[Track]],$C$915:$E$968,2,FALSE)</f>
        <v>Qld</v>
      </c>
      <c r="L621" s="48">
        <v>100</v>
      </c>
      <c r="M621" s="44" t="str">
        <f>IF(Table13232[[#This Row],[Fin]]&lt;&gt;"1st","",Table13232[[#This Row],[Div]]*Table13232[[#This Row],[Lev Bet]])</f>
        <v/>
      </c>
      <c r="N621" s="44">
        <f>IF(Table13232[[#This Row],[Lev Ret]]="",Table13232[[#This Row],[Lev Bet]]*-1,M621-L621)</f>
        <v>-100</v>
      </c>
      <c r="O621" s="205">
        <v>100</v>
      </c>
      <c r="P621" s="205" t="str">
        <f>IF(Table13232[[#This Row],[Fin]]&lt;&gt;"1st","",Table13232[[#This Row],[Div]]*Table13232[[#This Row],[Nat and Combo Bet]])</f>
        <v/>
      </c>
      <c r="Q621" s="205">
        <f>IF(Table13232[[#This Row],[Lev Ret]]="",Table13232[[#This Row],[Nat and Combo Bet]]*-1,P621-O621)</f>
        <v>-100</v>
      </c>
      <c r="R621" s="44">
        <f t="shared" si="27"/>
        <v>1</v>
      </c>
      <c r="S621" s="44">
        <f>IF(AND(R620=2,R621=1),"",IF(R621=2,(O621+O622)/2,IF(Table13232[[#This Row],[Dual Listing]]=1,Table13232[[#This Row],[Nat and Combo Bet]],11)))</f>
        <v>100</v>
      </c>
      <c r="T621" s="44" t="str">
        <f t="shared" si="28"/>
        <v/>
      </c>
      <c r="U621" s="44">
        <f t="shared" si="29"/>
        <v>-100</v>
      </c>
      <c r="V621" s="44" t="str">
        <f>IF(Table13232[[#This Row],[Date]]&lt;$V$4,"","Live")</f>
        <v>Live</v>
      </c>
      <c r="W621" s="44" t="str">
        <f>TEXT(Table13232[[#This Row],[Date]],"DDD")</f>
        <v>Sat</v>
      </c>
      <c r="X621" s="44" t="str">
        <f>PROPER(TRIM(Table13232[[#This Row],[Horse]]))</f>
        <v>First Mission</v>
      </c>
      <c r="Y621" s="168">
        <f>Table13232[[#This Row],[Time]]</f>
        <v>0.5708333333333333</v>
      </c>
      <c r="Z621" s="168" t="str">
        <f>LEFT(Table13232[[#This Row],[Track]],3)</f>
        <v>Eag</v>
      </c>
      <c r="AA621" s="168" t="str">
        <f>Table13232[[#This Row],[Algo]]&amp;" "&amp;Table13232[[#This Row],[Nat and Combo Bet]]</f>
        <v>Nat 100</v>
      </c>
      <c r="AB621" s="171">
        <f>Table13232[[#This Row],[AM Odds]]</f>
        <v>0</v>
      </c>
      <c r="AC621" s="165">
        <f>Table13232[[#This Row],[Race]]</f>
        <v>3</v>
      </c>
      <c r="AD621" s="165">
        <f>Table13232[[#This Row],[TAB]]</f>
        <v>1</v>
      </c>
      <c r="AE621" s="166" t="str">
        <f>Table13232[[#This Row],[Horse]]</f>
        <v>First Mission</v>
      </c>
      <c r="AF621" s="169">
        <f>IF(Table13232[[#This Row],[Dual Listing]]&lt;&gt;1,"",Table13232[[#This Row],[Nat and Combo Bet]])</f>
        <v>100</v>
      </c>
    </row>
    <row r="622" spans="1:32" x14ac:dyDescent="0.25">
      <c r="A622" s="42">
        <v>45969</v>
      </c>
      <c r="B622" s="43">
        <v>0.57638888888888884</v>
      </c>
      <c r="C622" s="43" t="s">
        <v>75</v>
      </c>
      <c r="D622" s="46"/>
      <c r="E622" s="44">
        <v>3</v>
      </c>
      <c r="F622" s="44">
        <v>15</v>
      </c>
      <c r="G622" s="45" t="s">
        <v>149</v>
      </c>
      <c r="H622" s="45" t="s">
        <v>22</v>
      </c>
      <c r="I622" s="46"/>
      <c r="J622" s="206" t="s">
        <v>665</v>
      </c>
      <c r="K622" s="44" t="str">
        <f>VLOOKUP(Table13232[[#This Row],[Track]],$C$915:$E$968,2,FALSE)</f>
        <v>Vic</v>
      </c>
      <c r="L622" s="48">
        <v>100</v>
      </c>
      <c r="M622" s="44" t="str">
        <f>IF(Table13232[[#This Row],[Fin]]&lt;&gt;"1st","",Table13232[[#This Row],[Div]]*Table13232[[#This Row],[Lev Bet]])</f>
        <v/>
      </c>
      <c r="N622" s="44">
        <f>IF(Table13232[[#This Row],[Lev Ret]]="",Table13232[[#This Row],[Lev Bet]]*-1,M622-L622)</f>
        <v>-100</v>
      </c>
      <c r="O622" s="205">
        <v>100</v>
      </c>
      <c r="P622" s="205" t="str">
        <f>IF(Table13232[[#This Row],[Fin]]&lt;&gt;"1st","",Table13232[[#This Row],[Div]]*Table13232[[#This Row],[Nat and Combo Bet]])</f>
        <v/>
      </c>
      <c r="Q622" s="205">
        <f>IF(Table13232[[#This Row],[Lev Ret]]="",Table13232[[#This Row],[Nat and Combo Bet]]*-1,P622-O622)</f>
        <v>-100</v>
      </c>
      <c r="R622" s="44">
        <f t="shared" si="27"/>
        <v>1</v>
      </c>
      <c r="S622" s="44">
        <f>IF(AND(R621=2,R622=1),"",IF(R622=2,(O622+O623)/2,IF(Table13232[[#This Row],[Dual Listing]]=1,Table13232[[#This Row],[Nat and Combo Bet]],11)))</f>
        <v>100</v>
      </c>
      <c r="T622" s="44" t="str">
        <f t="shared" si="28"/>
        <v/>
      </c>
      <c r="U622" s="44">
        <f t="shared" si="29"/>
        <v>-100</v>
      </c>
      <c r="V622" s="44" t="str">
        <f>IF(Table13232[[#This Row],[Date]]&lt;$V$4,"","Live")</f>
        <v>Live</v>
      </c>
      <c r="W622" s="44" t="str">
        <f>TEXT(Table13232[[#This Row],[Date]],"DDD")</f>
        <v>Sat</v>
      </c>
      <c r="X622" s="44" t="str">
        <f>PROPER(TRIM(Table13232[[#This Row],[Horse]]))</f>
        <v>Big Swinger</v>
      </c>
      <c r="Y622" s="168">
        <f>Table13232[[#This Row],[Time]]</f>
        <v>0.57638888888888884</v>
      </c>
      <c r="Z622" s="168" t="str">
        <f>LEFT(Table13232[[#This Row],[Track]],3)</f>
        <v>Fle</v>
      </c>
      <c r="AA622" s="168" t="str">
        <f>Table13232[[#This Row],[Algo]]&amp;" "&amp;Table13232[[#This Row],[Nat and Combo Bet]]</f>
        <v>E-C  100</v>
      </c>
      <c r="AB622" s="171">
        <f>Table13232[[#This Row],[AM Odds]]</f>
        <v>0</v>
      </c>
      <c r="AC622" s="165">
        <f>Table13232[[#This Row],[Race]]</f>
        <v>3</v>
      </c>
      <c r="AD622" s="165">
        <f>Table13232[[#This Row],[TAB]]</f>
        <v>15</v>
      </c>
      <c r="AE622" s="166" t="str">
        <f>Table13232[[#This Row],[Horse]]</f>
        <v>Big Swinger</v>
      </c>
      <c r="AF622" s="169">
        <f>IF(Table13232[[#This Row],[Dual Listing]]&lt;&gt;1,"",Table13232[[#This Row],[Nat and Combo Bet]])</f>
        <v>100</v>
      </c>
    </row>
    <row r="623" spans="1:32" x14ac:dyDescent="0.25">
      <c r="A623" s="42">
        <v>45969</v>
      </c>
      <c r="B623" s="43">
        <v>0.57638888888888884</v>
      </c>
      <c r="C623" s="43" t="s">
        <v>75</v>
      </c>
      <c r="D623" s="46"/>
      <c r="E623" s="44">
        <v>3</v>
      </c>
      <c r="F623" s="44">
        <v>2</v>
      </c>
      <c r="G623" s="45" t="s">
        <v>339</v>
      </c>
      <c r="H623" s="45"/>
      <c r="I623" s="46"/>
      <c r="J623" s="206" t="s">
        <v>664</v>
      </c>
      <c r="K623" s="44" t="str">
        <f>VLOOKUP(Table13232[[#This Row],[Track]],$C$915:$E$968,2,FALSE)</f>
        <v>Vic</v>
      </c>
      <c r="L623" s="48">
        <v>100</v>
      </c>
      <c r="M623" s="44" t="str">
        <f>IF(Table13232[[#This Row],[Fin]]&lt;&gt;"1st","",Table13232[[#This Row],[Div]]*Table13232[[#This Row],[Lev Bet]])</f>
        <v/>
      </c>
      <c r="N623" s="44">
        <f>IF(Table13232[[#This Row],[Lev Ret]]="",Table13232[[#This Row],[Lev Bet]]*-1,M623-L623)</f>
        <v>-100</v>
      </c>
      <c r="O623" s="205">
        <v>100</v>
      </c>
      <c r="P623" s="205" t="str">
        <f>IF(Table13232[[#This Row],[Fin]]&lt;&gt;"1st","",Table13232[[#This Row],[Div]]*Table13232[[#This Row],[Nat and Combo Bet]])</f>
        <v/>
      </c>
      <c r="Q623" s="205">
        <f>IF(Table13232[[#This Row],[Lev Ret]]="",Table13232[[#This Row],[Nat and Combo Bet]]*-1,P623-O623)</f>
        <v>-100</v>
      </c>
      <c r="R623" s="44">
        <f t="shared" si="27"/>
        <v>1</v>
      </c>
      <c r="S623" s="44">
        <f>IF(AND(R622=2,R623=1),"",IF(R623=2,(O623+O624)/2,IF(Table13232[[#This Row],[Dual Listing]]=1,Table13232[[#This Row],[Nat and Combo Bet]],11)))</f>
        <v>100</v>
      </c>
      <c r="T623" s="44" t="str">
        <f t="shared" si="28"/>
        <v/>
      </c>
      <c r="U623" s="44">
        <f t="shared" si="29"/>
        <v>-100</v>
      </c>
      <c r="V623" s="44" t="str">
        <f>IF(Table13232[[#This Row],[Date]]&lt;$V$4,"","Live")</f>
        <v>Live</v>
      </c>
      <c r="W623" s="44" t="str">
        <f>TEXT(Table13232[[#This Row],[Date]],"DDD")</f>
        <v>Sat</v>
      </c>
      <c r="X623" s="44" t="str">
        <f>PROPER(TRIM(Table13232[[#This Row],[Horse]]))</f>
        <v>Nadal</v>
      </c>
      <c r="Y623" s="168">
        <f>Table13232[[#This Row],[Time]]</f>
        <v>0.57638888888888884</v>
      </c>
      <c r="Z623" s="168" t="str">
        <f>LEFT(Table13232[[#This Row],[Track]],3)</f>
        <v>Fle</v>
      </c>
      <c r="AA623" s="168" t="str">
        <f>Table13232[[#This Row],[Algo]]&amp;" "&amp;Table13232[[#This Row],[Nat and Combo Bet]]</f>
        <v>Nat 100</v>
      </c>
      <c r="AB623" s="171">
        <f>Table13232[[#This Row],[AM Odds]]</f>
        <v>0</v>
      </c>
      <c r="AC623" s="165">
        <f>Table13232[[#This Row],[Race]]</f>
        <v>3</v>
      </c>
      <c r="AD623" s="165">
        <f>Table13232[[#This Row],[TAB]]</f>
        <v>2</v>
      </c>
      <c r="AE623" s="166" t="str">
        <f>Table13232[[#This Row],[Horse]]</f>
        <v>Nadal</v>
      </c>
      <c r="AF623" s="169">
        <f>IF(Table13232[[#This Row],[Dual Listing]]&lt;&gt;1,"",Table13232[[#This Row],[Nat and Combo Bet]])</f>
        <v>100</v>
      </c>
    </row>
    <row r="624" spans="1:32" x14ac:dyDescent="0.25">
      <c r="A624" s="42">
        <v>45969</v>
      </c>
      <c r="B624" s="43">
        <v>0.59027777777777779</v>
      </c>
      <c r="C624" s="43" t="s">
        <v>11</v>
      </c>
      <c r="D624" s="46"/>
      <c r="E624" s="44">
        <v>4</v>
      </c>
      <c r="F624" s="44">
        <v>1</v>
      </c>
      <c r="G624" s="45" t="s">
        <v>135</v>
      </c>
      <c r="H624" s="45"/>
      <c r="I624" s="46"/>
      <c r="J624" s="206" t="s">
        <v>665</v>
      </c>
      <c r="K624" s="44" t="str">
        <f>VLOOKUP(Table13232[[#This Row],[Track]],$C$915:$E$968,2,FALSE)</f>
        <v>NSW</v>
      </c>
      <c r="L624" s="48">
        <v>100</v>
      </c>
      <c r="M624" s="44" t="str">
        <f>IF(Table13232[[#This Row],[Fin]]&lt;&gt;"1st","",Table13232[[#This Row],[Div]]*Table13232[[#This Row],[Lev Bet]])</f>
        <v/>
      </c>
      <c r="N624" s="44">
        <f>IF(Table13232[[#This Row],[Lev Ret]]="",Table13232[[#This Row],[Lev Bet]]*-1,M624-L624)</f>
        <v>-100</v>
      </c>
      <c r="O624" s="205">
        <v>150</v>
      </c>
      <c r="P624" s="205" t="str">
        <f>IF(Table13232[[#This Row],[Fin]]&lt;&gt;"1st","",Table13232[[#This Row],[Div]]*Table13232[[#This Row],[Nat and Combo Bet]])</f>
        <v/>
      </c>
      <c r="Q624" s="205">
        <f>IF(Table13232[[#This Row],[Lev Ret]]="",Table13232[[#This Row],[Nat and Combo Bet]]*-1,P624-O624)</f>
        <v>-150</v>
      </c>
      <c r="R624" s="44">
        <f t="shared" si="27"/>
        <v>1</v>
      </c>
      <c r="S624" s="44">
        <f>IF(AND(R623=2,R624=1),"",IF(R624=2,(O624+O625)/2,IF(Table13232[[#This Row],[Dual Listing]]=1,Table13232[[#This Row],[Nat and Combo Bet]],11)))</f>
        <v>150</v>
      </c>
      <c r="T624" s="44" t="str">
        <f t="shared" si="28"/>
        <v/>
      </c>
      <c r="U624" s="44">
        <f t="shared" si="29"/>
        <v>-150</v>
      </c>
      <c r="V624" s="44" t="str">
        <f>IF(Table13232[[#This Row],[Date]]&lt;$V$4,"","Live")</f>
        <v>Live</v>
      </c>
      <c r="W624" s="44" t="str">
        <f>TEXT(Table13232[[#This Row],[Date]],"DDD")</f>
        <v>Sat</v>
      </c>
      <c r="X624" s="44" t="str">
        <f>PROPER(TRIM(Table13232[[#This Row],[Horse]]))</f>
        <v>Midnight Dynamite</v>
      </c>
      <c r="Y624" s="168">
        <f>Table13232[[#This Row],[Time]]</f>
        <v>0.59027777777777779</v>
      </c>
      <c r="Z624" s="168" t="str">
        <f>LEFT(Table13232[[#This Row],[Track]],3)</f>
        <v>Ros</v>
      </c>
      <c r="AA624" s="168" t="str">
        <f>Table13232[[#This Row],[Algo]]&amp;" "&amp;Table13232[[#This Row],[Nat and Combo Bet]]</f>
        <v>E-C  150</v>
      </c>
      <c r="AB624" s="171">
        <f>Table13232[[#This Row],[AM Odds]]</f>
        <v>0</v>
      </c>
      <c r="AC624" s="165">
        <f>Table13232[[#This Row],[Race]]</f>
        <v>4</v>
      </c>
      <c r="AD624" s="165">
        <f>Table13232[[#This Row],[TAB]]</f>
        <v>1</v>
      </c>
      <c r="AE624" s="166" t="str">
        <f>Table13232[[#This Row],[Horse]]</f>
        <v>Midnight Dynamite</v>
      </c>
      <c r="AF624" s="169">
        <f>IF(Table13232[[#This Row],[Dual Listing]]&lt;&gt;1,"",Table13232[[#This Row],[Nat and Combo Bet]])</f>
        <v>150</v>
      </c>
    </row>
    <row r="625" spans="1:32" x14ac:dyDescent="0.25">
      <c r="A625" s="42">
        <v>45969</v>
      </c>
      <c r="B625" s="43">
        <v>0.59861111111111109</v>
      </c>
      <c r="C625" s="43" t="s">
        <v>12</v>
      </c>
      <c r="D625" s="46"/>
      <c r="E625" s="44">
        <v>4</v>
      </c>
      <c r="F625" s="44">
        <v>5</v>
      </c>
      <c r="G625" s="45" t="s">
        <v>340</v>
      </c>
      <c r="H625" s="45"/>
      <c r="I625" s="46"/>
      <c r="J625" s="206" t="s">
        <v>664</v>
      </c>
      <c r="K625" s="44" t="str">
        <f>VLOOKUP(Table13232[[#This Row],[Track]],$C$915:$E$968,2,FALSE)</f>
        <v>Qld</v>
      </c>
      <c r="L625" s="48">
        <v>100</v>
      </c>
      <c r="M625" s="44" t="str">
        <f>IF(Table13232[[#This Row],[Fin]]&lt;&gt;"1st","",Table13232[[#This Row],[Div]]*Table13232[[#This Row],[Lev Bet]])</f>
        <v/>
      </c>
      <c r="N625" s="44">
        <f>IF(Table13232[[#This Row],[Lev Ret]]="",Table13232[[#This Row],[Lev Bet]]*-1,M625-L625)</f>
        <v>-100</v>
      </c>
      <c r="O625" s="205">
        <v>100</v>
      </c>
      <c r="P625" s="205" t="str">
        <f>IF(Table13232[[#This Row],[Fin]]&lt;&gt;"1st","",Table13232[[#This Row],[Div]]*Table13232[[#This Row],[Nat and Combo Bet]])</f>
        <v/>
      </c>
      <c r="Q625" s="205">
        <f>IF(Table13232[[#This Row],[Lev Ret]]="",Table13232[[#This Row],[Nat and Combo Bet]]*-1,P625-O625)</f>
        <v>-100</v>
      </c>
      <c r="R625" s="44">
        <f t="shared" si="27"/>
        <v>1</v>
      </c>
      <c r="S625" s="44">
        <f>IF(AND(R624=2,R625=1),"",IF(R625=2,(O625+O626)/2,IF(Table13232[[#This Row],[Dual Listing]]=1,Table13232[[#This Row],[Nat and Combo Bet]],11)))</f>
        <v>100</v>
      </c>
      <c r="T625" s="44" t="str">
        <f t="shared" si="28"/>
        <v/>
      </c>
      <c r="U625" s="44">
        <f t="shared" si="29"/>
        <v>-100</v>
      </c>
      <c r="V625" s="44" t="str">
        <f>IF(Table13232[[#This Row],[Date]]&lt;$V$4,"","Live")</f>
        <v>Live</v>
      </c>
      <c r="W625" s="44" t="str">
        <f>TEXT(Table13232[[#This Row],[Date]],"DDD")</f>
        <v>Sat</v>
      </c>
      <c r="X625" s="44" t="str">
        <f>PROPER(TRIM(Table13232[[#This Row],[Horse]]))</f>
        <v>Voracious</v>
      </c>
      <c r="Y625" s="168">
        <f>Table13232[[#This Row],[Time]]</f>
        <v>0.59861111111111109</v>
      </c>
      <c r="Z625" s="168" t="str">
        <f>LEFT(Table13232[[#This Row],[Track]],3)</f>
        <v>Eag</v>
      </c>
      <c r="AA625" s="168" t="str">
        <f>Table13232[[#This Row],[Algo]]&amp;" "&amp;Table13232[[#This Row],[Nat and Combo Bet]]</f>
        <v>Nat 100</v>
      </c>
      <c r="AB625" s="171">
        <f>Table13232[[#This Row],[AM Odds]]</f>
        <v>0</v>
      </c>
      <c r="AC625" s="165">
        <f>Table13232[[#This Row],[Race]]</f>
        <v>4</v>
      </c>
      <c r="AD625" s="165">
        <f>Table13232[[#This Row],[TAB]]</f>
        <v>5</v>
      </c>
      <c r="AE625" s="166" t="str">
        <f>Table13232[[#This Row],[Horse]]</f>
        <v>Voracious</v>
      </c>
      <c r="AF625" s="169">
        <f>IF(Table13232[[#This Row],[Dual Listing]]&lt;&gt;1,"",Table13232[[#This Row],[Nat and Combo Bet]])</f>
        <v>100</v>
      </c>
    </row>
    <row r="626" spans="1:32" x14ac:dyDescent="0.25">
      <c r="A626" s="42">
        <v>45969</v>
      </c>
      <c r="B626" s="43">
        <v>0.62638888888888888</v>
      </c>
      <c r="C626" s="43" t="s">
        <v>12</v>
      </c>
      <c r="D626" s="46"/>
      <c r="E626" s="44">
        <v>5</v>
      </c>
      <c r="F626" s="44">
        <v>11</v>
      </c>
      <c r="G626" s="45" t="s">
        <v>341</v>
      </c>
      <c r="H626" s="45" t="s">
        <v>21</v>
      </c>
      <c r="I626" s="46">
        <v>2.4</v>
      </c>
      <c r="J626" s="206" t="s">
        <v>664</v>
      </c>
      <c r="K626" s="44" t="str">
        <f>VLOOKUP(Table13232[[#This Row],[Track]],$C$915:$E$968,2,FALSE)</f>
        <v>Qld</v>
      </c>
      <c r="L626" s="48">
        <v>100</v>
      </c>
      <c r="M626" s="44">
        <f>IF(Table13232[[#This Row],[Fin]]&lt;&gt;"1st","",Table13232[[#This Row],[Div]]*Table13232[[#This Row],[Lev Bet]])</f>
        <v>240</v>
      </c>
      <c r="N626" s="44">
        <f>IF(Table13232[[#This Row],[Lev Ret]]="",Table13232[[#This Row],[Lev Bet]]*-1,M626-L626)</f>
        <v>140</v>
      </c>
      <c r="O626" s="205">
        <v>100</v>
      </c>
      <c r="P626" s="205">
        <f>IF(Table13232[[#This Row],[Fin]]&lt;&gt;"1st","",Table13232[[#This Row],[Div]]*Table13232[[#This Row],[Nat and Combo Bet]])</f>
        <v>240</v>
      </c>
      <c r="Q626" s="205">
        <f>IF(Table13232[[#This Row],[Lev Ret]]="",Table13232[[#This Row],[Nat and Combo Bet]]*-1,P626-O626)</f>
        <v>140</v>
      </c>
      <c r="R626" s="44">
        <f t="shared" si="27"/>
        <v>1</v>
      </c>
      <c r="S626" s="44">
        <f>IF(AND(R625=2,R626=1),"",IF(R626=2,(O626+O627)/2,IF(Table13232[[#This Row],[Dual Listing]]=1,Table13232[[#This Row],[Nat and Combo Bet]],11)))</f>
        <v>100</v>
      </c>
      <c r="T626" s="44">
        <f t="shared" si="28"/>
        <v>240</v>
      </c>
      <c r="U626" s="44">
        <f t="shared" si="29"/>
        <v>140</v>
      </c>
      <c r="V626" s="44" t="str">
        <f>IF(Table13232[[#This Row],[Date]]&lt;$V$4,"","Live")</f>
        <v>Live</v>
      </c>
      <c r="W626" s="44" t="str">
        <f>TEXT(Table13232[[#This Row],[Date]],"DDD")</f>
        <v>Sat</v>
      </c>
      <c r="X626" s="44" t="str">
        <f>PROPER(TRIM(Table13232[[#This Row],[Horse]]))</f>
        <v>Lyles</v>
      </c>
      <c r="Y626" s="168">
        <f>Table13232[[#This Row],[Time]]</f>
        <v>0.62638888888888888</v>
      </c>
      <c r="Z626" s="168" t="str">
        <f>LEFT(Table13232[[#This Row],[Track]],3)</f>
        <v>Eag</v>
      </c>
      <c r="AA626" s="168" t="str">
        <f>Table13232[[#This Row],[Algo]]&amp;" "&amp;Table13232[[#This Row],[Nat and Combo Bet]]</f>
        <v>Nat 100</v>
      </c>
      <c r="AB626" s="171">
        <f>Table13232[[#This Row],[AM Odds]]</f>
        <v>0</v>
      </c>
      <c r="AC626" s="165">
        <f>Table13232[[#This Row],[Race]]</f>
        <v>5</v>
      </c>
      <c r="AD626" s="165">
        <f>Table13232[[#This Row],[TAB]]</f>
        <v>11</v>
      </c>
      <c r="AE626" s="166" t="str">
        <f>Table13232[[#This Row],[Horse]]</f>
        <v>Lyles</v>
      </c>
      <c r="AF626" s="169">
        <f>IF(Table13232[[#This Row],[Dual Listing]]&lt;&gt;1,"",Table13232[[#This Row],[Nat and Combo Bet]])</f>
        <v>100</v>
      </c>
    </row>
    <row r="627" spans="1:32" x14ac:dyDescent="0.25">
      <c r="A627" s="106">
        <v>45969</v>
      </c>
      <c r="B627" s="43">
        <v>0.67361111111111116</v>
      </c>
      <c r="C627" s="107" t="s">
        <v>11</v>
      </c>
      <c r="D627" s="46"/>
      <c r="E627" s="108">
        <v>7</v>
      </c>
      <c r="F627" s="108">
        <v>2</v>
      </c>
      <c r="G627" s="109" t="s">
        <v>231</v>
      </c>
      <c r="H627" s="109"/>
      <c r="I627" s="110"/>
      <c r="J627" s="206" t="s">
        <v>664</v>
      </c>
      <c r="K627" s="44" t="str">
        <f>VLOOKUP(Table13232[[#This Row],[Track]],$C$915:$E$968,2,FALSE)</f>
        <v>NSW</v>
      </c>
      <c r="L627" s="48">
        <v>100</v>
      </c>
      <c r="M627" s="44" t="str">
        <f>IF(Table13232[[#This Row],[Fin]]&lt;&gt;"1st","",Table13232[[#This Row],[Div]]*Table13232[[#This Row],[Lev Bet]])</f>
        <v/>
      </c>
      <c r="N627" s="44">
        <f>IF(Table13232[[#This Row],[Lev Ret]]="",Table13232[[#This Row],[Lev Bet]]*-1,M627-L627)</f>
        <v>-100</v>
      </c>
      <c r="O627" s="205">
        <v>150</v>
      </c>
      <c r="P627" s="205" t="str">
        <f>IF(Table13232[[#This Row],[Fin]]&lt;&gt;"1st","",Table13232[[#This Row],[Div]]*Table13232[[#This Row],[Nat and Combo Bet]])</f>
        <v/>
      </c>
      <c r="Q627" s="205">
        <f>IF(Table13232[[#This Row],[Lev Ret]]="",Table13232[[#This Row],[Nat and Combo Bet]]*-1,P627-O627)</f>
        <v>-150</v>
      </c>
      <c r="R627" s="44">
        <f t="shared" si="27"/>
        <v>2</v>
      </c>
      <c r="S627" s="44">
        <f>IF(AND(R626=2,R627=1),"",IF(R627=2,(O627+O628)/2,IF(Table13232[[#This Row],[Dual Listing]]=1,Table13232[[#This Row],[Nat and Combo Bet]],11)))</f>
        <v>175</v>
      </c>
      <c r="T627" s="44" t="str">
        <f t="shared" si="28"/>
        <v/>
      </c>
      <c r="U627" s="44">
        <f t="shared" si="29"/>
        <v>-175</v>
      </c>
      <c r="V627" s="44" t="str">
        <f>IF(Table13232[[#This Row],[Date]]&lt;$V$4,"","Live")</f>
        <v>Live</v>
      </c>
      <c r="W627" s="44" t="str">
        <f>TEXT(Table13232[[#This Row],[Date]],"DDD")</f>
        <v>Sat</v>
      </c>
      <c r="X627" s="44" t="str">
        <f>PROPER(TRIM(Table13232[[#This Row],[Horse]]))</f>
        <v>Miss Roumbini</v>
      </c>
      <c r="Y627" s="167">
        <f>Table13232[[#This Row],[Time]]</f>
        <v>0.67361111111111116</v>
      </c>
      <c r="Z627" s="164" t="str">
        <f>LEFT(Table13232[[#This Row],[Track]],3)</f>
        <v>Ros</v>
      </c>
      <c r="AA627" s="164" t="str">
        <f>Table13232[[#This Row],[Algo]]&amp;" "&amp;Table13232[[#This Row],[Nat and Combo Bet]]</f>
        <v>Nat 150</v>
      </c>
      <c r="AB627" s="170">
        <f>Table13232[[#This Row],[AM Odds]]</f>
        <v>0</v>
      </c>
      <c r="AC627" s="165">
        <f>Table13232[[#This Row],[Race]]</f>
        <v>7</v>
      </c>
      <c r="AD627" s="165">
        <f>Table13232[[#This Row],[TAB]]</f>
        <v>2</v>
      </c>
      <c r="AE627" s="166" t="str">
        <f>Table13232[[#This Row],[Horse]]</f>
        <v>Miss Roumbini</v>
      </c>
      <c r="AF627" s="169" t="str">
        <f>IF(Table13232[[#This Row],[Dual Listing]]&lt;&gt;1,"",Table13232[[#This Row],[Nat and Combo Bet]])</f>
        <v/>
      </c>
    </row>
    <row r="628" spans="1:32" x14ac:dyDescent="0.25">
      <c r="A628" s="106">
        <v>45969</v>
      </c>
      <c r="B628" s="43">
        <v>0.67361111111111116</v>
      </c>
      <c r="C628" s="107" t="s">
        <v>11</v>
      </c>
      <c r="D628" s="46"/>
      <c r="E628" s="108">
        <v>7</v>
      </c>
      <c r="F628" s="108">
        <v>2</v>
      </c>
      <c r="G628" s="109" t="s">
        <v>231</v>
      </c>
      <c r="H628" s="109"/>
      <c r="I628" s="110"/>
      <c r="J628" s="206" t="s">
        <v>665</v>
      </c>
      <c r="K628" s="44" t="str">
        <f>VLOOKUP(Table13232[[#This Row],[Track]],$C$915:$E$968,2,FALSE)</f>
        <v>NSW</v>
      </c>
      <c r="L628" s="48">
        <v>100</v>
      </c>
      <c r="M628" s="44" t="str">
        <f>IF(Table13232[[#This Row],[Fin]]&lt;&gt;"1st","",Table13232[[#This Row],[Div]]*Table13232[[#This Row],[Lev Bet]])</f>
        <v/>
      </c>
      <c r="N628" s="44">
        <f>IF(Table13232[[#This Row],[Lev Ret]]="",Table13232[[#This Row],[Lev Bet]]*-1,M628-L628)</f>
        <v>-100</v>
      </c>
      <c r="O628" s="205">
        <v>200</v>
      </c>
      <c r="P628" s="205" t="str">
        <f>IF(Table13232[[#This Row],[Fin]]&lt;&gt;"1st","",Table13232[[#This Row],[Div]]*Table13232[[#This Row],[Nat and Combo Bet]])</f>
        <v/>
      </c>
      <c r="Q628" s="205">
        <f>IF(Table13232[[#This Row],[Lev Ret]]="",Table13232[[#This Row],[Nat and Combo Bet]]*-1,P628-O628)</f>
        <v>-200</v>
      </c>
      <c r="R628" s="44">
        <f t="shared" si="27"/>
        <v>1</v>
      </c>
      <c r="S628" s="44" t="str">
        <f>IF(AND(R627=2,R628=1),"",IF(R628=2,(O628+O629)/2,IF(Table13232[[#This Row],[Dual Listing]]=1,Table13232[[#This Row],[Nat and Combo Bet]],11)))</f>
        <v/>
      </c>
      <c r="T628" s="44" t="str">
        <f t="shared" si="28"/>
        <v/>
      </c>
      <c r="U628" s="44" t="str">
        <f t="shared" si="29"/>
        <v/>
      </c>
      <c r="V628" s="44" t="str">
        <f>IF(Table13232[[#This Row],[Date]]&lt;$V$4,"","Live")</f>
        <v>Live</v>
      </c>
      <c r="W628" s="44" t="str">
        <f>TEXT(Table13232[[#This Row],[Date]],"DDD")</f>
        <v>Sat</v>
      </c>
      <c r="X628" s="44" t="str">
        <f>PROPER(TRIM(Table13232[[#This Row],[Horse]]))</f>
        <v>Miss Roumbini</v>
      </c>
      <c r="Y628" s="168">
        <f>Table13232[[#This Row],[Time]]</f>
        <v>0.67361111111111116</v>
      </c>
      <c r="Z628" s="168" t="str">
        <f>LEFT(Table13232[[#This Row],[Track]],3)</f>
        <v>Ros</v>
      </c>
      <c r="AA628" s="168" t="str">
        <f>Table13232[[#This Row],[Algo]]&amp;" "&amp;Table13232[[#This Row],[Nat and Combo Bet]]</f>
        <v>E-C  200</v>
      </c>
      <c r="AB628" s="171">
        <f>Table13232[[#This Row],[AM Odds]]</f>
        <v>0</v>
      </c>
      <c r="AC628" s="165">
        <f>Table13232[[#This Row],[Race]]</f>
        <v>7</v>
      </c>
      <c r="AD628" s="165">
        <f>Table13232[[#This Row],[TAB]]</f>
        <v>2</v>
      </c>
      <c r="AE628" s="166" t="str">
        <f>Table13232[[#This Row],[Horse]]</f>
        <v>Miss Roumbini</v>
      </c>
      <c r="AF628" s="169">
        <f>IF(Table13232[[#This Row],[Dual Listing]]&lt;&gt;1,"",Table13232[[#This Row],[Nat and Combo Bet]])</f>
        <v>200</v>
      </c>
    </row>
    <row r="629" spans="1:32" x14ac:dyDescent="0.25">
      <c r="A629" s="106">
        <v>45969</v>
      </c>
      <c r="B629" s="43">
        <v>0.75347222222222221</v>
      </c>
      <c r="C629" s="107" t="s">
        <v>11</v>
      </c>
      <c r="D629" s="46"/>
      <c r="E629" s="108">
        <v>10</v>
      </c>
      <c r="F629" s="108">
        <v>9</v>
      </c>
      <c r="G629" s="109" t="s">
        <v>323</v>
      </c>
      <c r="H629" s="109" t="s">
        <v>22</v>
      </c>
      <c r="I629" s="110"/>
      <c r="J629" s="206" t="s">
        <v>664</v>
      </c>
      <c r="K629" s="44" t="str">
        <f>VLOOKUP(Table13232[[#This Row],[Track]],$C$915:$E$968,2,FALSE)</f>
        <v>NSW</v>
      </c>
      <c r="L629" s="48">
        <v>100</v>
      </c>
      <c r="M629" s="44" t="str">
        <f>IF(Table13232[[#This Row],[Fin]]&lt;&gt;"1st","",Table13232[[#This Row],[Div]]*Table13232[[#This Row],[Lev Bet]])</f>
        <v/>
      </c>
      <c r="N629" s="44">
        <f>IF(Table13232[[#This Row],[Lev Ret]]="",Table13232[[#This Row],[Lev Bet]]*-1,M629-L629)</f>
        <v>-100</v>
      </c>
      <c r="O629" s="205">
        <v>150</v>
      </c>
      <c r="P629" s="205" t="str">
        <f>IF(Table13232[[#This Row],[Fin]]&lt;&gt;"1st","",Table13232[[#This Row],[Div]]*Table13232[[#This Row],[Nat and Combo Bet]])</f>
        <v/>
      </c>
      <c r="Q629" s="205">
        <f>IF(Table13232[[#This Row],[Lev Ret]]="",Table13232[[#This Row],[Nat and Combo Bet]]*-1,P629-O629)</f>
        <v>-150</v>
      </c>
      <c r="R629" s="44">
        <f t="shared" si="27"/>
        <v>2</v>
      </c>
      <c r="S629" s="44">
        <f>IF(AND(R628=2,R629=1),"",IF(R629=2,(O629+O630)/2,IF(Table13232[[#This Row],[Dual Listing]]=1,Table13232[[#This Row],[Nat and Combo Bet]],11)))</f>
        <v>175</v>
      </c>
      <c r="T629" s="44" t="str">
        <f t="shared" si="28"/>
        <v/>
      </c>
      <c r="U629" s="44">
        <f t="shared" si="29"/>
        <v>-175</v>
      </c>
      <c r="V629" s="44" t="str">
        <f>IF(Table13232[[#This Row],[Date]]&lt;$V$4,"","Live")</f>
        <v>Live</v>
      </c>
      <c r="W629" s="44" t="str">
        <f>TEXT(Table13232[[#This Row],[Date]],"DDD")</f>
        <v>Sat</v>
      </c>
      <c r="X629" s="44" t="str">
        <f>PROPER(TRIM(Table13232[[#This Row],[Horse]]))</f>
        <v>Frosty Girl</v>
      </c>
      <c r="Y629" s="167">
        <f>Table13232[[#This Row],[Time]]</f>
        <v>0.75347222222222221</v>
      </c>
      <c r="Z629" s="164" t="str">
        <f>LEFT(Table13232[[#This Row],[Track]],3)</f>
        <v>Ros</v>
      </c>
      <c r="AA629" s="164" t="str">
        <f>Table13232[[#This Row],[Algo]]&amp;" "&amp;Table13232[[#This Row],[Nat and Combo Bet]]</f>
        <v>Nat 150</v>
      </c>
      <c r="AB629" s="170">
        <f>Table13232[[#This Row],[AM Odds]]</f>
        <v>0</v>
      </c>
      <c r="AC629" s="165">
        <f>Table13232[[#This Row],[Race]]</f>
        <v>10</v>
      </c>
      <c r="AD629" s="165">
        <f>Table13232[[#This Row],[TAB]]</f>
        <v>9</v>
      </c>
      <c r="AE629" s="166" t="str">
        <f>Table13232[[#This Row],[Horse]]</f>
        <v>Frosty Girl</v>
      </c>
      <c r="AF629" s="169" t="str">
        <f>IF(Table13232[[#This Row],[Dual Listing]]&lt;&gt;1,"",Table13232[[#This Row],[Nat and Combo Bet]])</f>
        <v/>
      </c>
    </row>
    <row r="630" spans="1:32" x14ac:dyDescent="0.25">
      <c r="A630" s="106">
        <v>45969</v>
      </c>
      <c r="B630" s="43">
        <v>0.75347222222222221</v>
      </c>
      <c r="C630" s="107" t="s">
        <v>11</v>
      </c>
      <c r="D630" s="46"/>
      <c r="E630" s="108">
        <v>10</v>
      </c>
      <c r="F630" s="108">
        <v>9</v>
      </c>
      <c r="G630" s="109" t="s">
        <v>323</v>
      </c>
      <c r="H630" s="109" t="s">
        <v>22</v>
      </c>
      <c r="I630" s="110"/>
      <c r="J630" s="206" t="s">
        <v>665</v>
      </c>
      <c r="K630" s="44" t="str">
        <f>VLOOKUP(Table13232[[#This Row],[Track]],$C$915:$E$968,2,FALSE)</f>
        <v>NSW</v>
      </c>
      <c r="L630" s="48">
        <v>100</v>
      </c>
      <c r="M630" s="44" t="str">
        <f>IF(Table13232[[#This Row],[Fin]]&lt;&gt;"1st","",Table13232[[#This Row],[Div]]*Table13232[[#This Row],[Lev Bet]])</f>
        <v/>
      </c>
      <c r="N630" s="44">
        <f>IF(Table13232[[#This Row],[Lev Ret]]="",Table13232[[#This Row],[Lev Bet]]*-1,M630-L630)</f>
        <v>-100</v>
      </c>
      <c r="O630" s="205">
        <v>200</v>
      </c>
      <c r="P630" s="205" t="str">
        <f>IF(Table13232[[#This Row],[Fin]]&lt;&gt;"1st","",Table13232[[#This Row],[Div]]*Table13232[[#This Row],[Nat and Combo Bet]])</f>
        <v/>
      </c>
      <c r="Q630" s="205">
        <f>IF(Table13232[[#This Row],[Lev Ret]]="",Table13232[[#This Row],[Nat and Combo Bet]]*-1,P630-O630)</f>
        <v>-200</v>
      </c>
      <c r="R630" s="44">
        <f t="shared" si="27"/>
        <v>1</v>
      </c>
      <c r="S630" s="44" t="str">
        <f>IF(AND(R629=2,R630=1),"",IF(R630=2,(O630+O631)/2,IF(Table13232[[#This Row],[Dual Listing]]=1,Table13232[[#This Row],[Nat and Combo Bet]],11)))</f>
        <v/>
      </c>
      <c r="T630" s="44" t="str">
        <f t="shared" si="28"/>
        <v/>
      </c>
      <c r="U630" s="44" t="str">
        <f t="shared" si="29"/>
        <v/>
      </c>
      <c r="V630" s="44" t="str">
        <f>IF(Table13232[[#This Row],[Date]]&lt;$V$4,"","Live")</f>
        <v>Live</v>
      </c>
      <c r="W630" s="44" t="str">
        <f>TEXT(Table13232[[#This Row],[Date]],"DDD")</f>
        <v>Sat</v>
      </c>
      <c r="X630" s="44" t="str">
        <f>PROPER(TRIM(Table13232[[#This Row],[Horse]]))</f>
        <v>Frosty Girl</v>
      </c>
      <c r="Y630" s="168">
        <f>Table13232[[#This Row],[Time]]</f>
        <v>0.75347222222222221</v>
      </c>
      <c r="Z630" s="168" t="str">
        <f>LEFT(Table13232[[#This Row],[Track]],3)</f>
        <v>Ros</v>
      </c>
      <c r="AA630" s="168" t="str">
        <f>Table13232[[#This Row],[Algo]]&amp;" "&amp;Table13232[[#This Row],[Nat and Combo Bet]]</f>
        <v>E-C  200</v>
      </c>
      <c r="AB630" s="171">
        <f>Table13232[[#This Row],[AM Odds]]</f>
        <v>0</v>
      </c>
      <c r="AC630" s="165">
        <f>Table13232[[#This Row],[Race]]</f>
        <v>10</v>
      </c>
      <c r="AD630" s="165">
        <f>Table13232[[#This Row],[TAB]]</f>
        <v>9</v>
      </c>
      <c r="AE630" s="166" t="str">
        <f>Table13232[[#This Row],[Horse]]</f>
        <v>Frosty Girl</v>
      </c>
      <c r="AF630" s="169">
        <f>IF(Table13232[[#This Row],[Dual Listing]]&lt;&gt;1,"",Table13232[[#This Row],[Nat and Combo Bet]])</f>
        <v>200</v>
      </c>
    </row>
    <row r="631" spans="1:32" x14ac:dyDescent="0.25">
      <c r="A631" s="42">
        <v>45969</v>
      </c>
      <c r="B631" s="43">
        <v>0.76388888888888884</v>
      </c>
      <c r="C631" s="43" t="s">
        <v>12</v>
      </c>
      <c r="D631" s="46"/>
      <c r="E631" s="44">
        <v>10</v>
      </c>
      <c r="F631" s="44">
        <v>1</v>
      </c>
      <c r="G631" s="45" t="s">
        <v>302</v>
      </c>
      <c r="H631" s="45" t="s">
        <v>23</v>
      </c>
      <c r="I631" s="46"/>
      <c r="J631" s="206" t="s">
        <v>664</v>
      </c>
      <c r="K631" s="44" t="str">
        <f>VLOOKUP(Table13232[[#This Row],[Track]],$C$915:$E$968,2,FALSE)</f>
        <v>Qld</v>
      </c>
      <c r="L631" s="48">
        <v>100</v>
      </c>
      <c r="M631" s="44" t="str">
        <f>IF(Table13232[[#This Row],[Fin]]&lt;&gt;"1st","",Table13232[[#This Row],[Div]]*Table13232[[#This Row],[Lev Bet]])</f>
        <v/>
      </c>
      <c r="N631" s="44">
        <f>IF(Table13232[[#This Row],[Lev Ret]]="",Table13232[[#This Row],[Lev Bet]]*-1,M631-L631)</f>
        <v>-100</v>
      </c>
      <c r="O631" s="205">
        <v>100</v>
      </c>
      <c r="P631" s="205" t="str">
        <f>IF(Table13232[[#This Row],[Fin]]&lt;&gt;"1st","",Table13232[[#This Row],[Div]]*Table13232[[#This Row],[Nat and Combo Bet]])</f>
        <v/>
      </c>
      <c r="Q631" s="205">
        <f>IF(Table13232[[#This Row],[Lev Ret]]="",Table13232[[#This Row],[Nat and Combo Bet]]*-1,P631-O631)</f>
        <v>-100</v>
      </c>
      <c r="R631" s="44">
        <f t="shared" si="27"/>
        <v>1</v>
      </c>
      <c r="S631" s="44">
        <f>IF(AND(R630=2,R631=1),"",IF(R631=2,(O631+O632)/2,IF(Table13232[[#This Row],[Dual Listing]]=1,Table13232[[#This Row],[Nat and Combo Bet]],11)))</f>
        <v>100</v>
      </c>
      <c r="T631" s="44" t="str">
        <f t="shared" si="28"/>
        <v/>
      </c>
      <c r="U631" s="44">
        <f t="shared" si="29"/>
        <v>-100</v>
      </c>
      <c r="V631" s="44" t="str">
        <f>IF(Table13232[[#This Row],[Date]]&lt;$V$4,"","Live")</f>
        <v>Live</v>
      </c>
      <c r="W631" s="44" t="str">
        <f>TEXT(Table13232[[#This Row],[Date]],"DDD")</f>
        <v>Sat</v>
      </c>
      <c r="X631" s="44" t="str">
        <f>PROPER(TRIM(Table13232[[#This Row],[Horse]]))</f>
        <v>Epic Proportions</v>
      </c>
      <c r="Y631" s="168">
        <f>Table13232[[#This Row],[Time]]</f>
        <v>0.76388888888888884</v>
      </c>
      <c r="Z631" s="168" t="str">
        <f>LEFT(Table13232[[#This Row],[Track]],3)</f>
        <v>Eag</v>
      </c>
      <c r="AA631" s="168" t="str">
        <f>Table13232[[#This Row],[Algo]]&amp;" "&amp;Table13232[[#This Row],[Nat and Combo Bet]]</f>
        <v>Nat 100</v>
      </c>
      <c r="AB631" s="171">
        <f>Table13232[[#This Row],[AM Odds]]</f>
        <v>0</v>
      </c>
      <c r="AC631" s="165">
        <f>Table13232[[#This Row],[Race]]</f>
        <v>10</v>
      </c>
      <c r="AD631" s="165">
        <f>Table13232[[#This Row],[TAB]]</f>
        <v>1</v>
      </c>
      <c r="AE631" s="166" t="str">
        <f>Table13232[[#This Row],[Horse]]</f>
        <v>Epic Proportions</v>
      </c>
      <c r="AF631" s="169">
        <f>IF(Table13232[[#This Row],[Dual Listing]]&lt;&gt;1,"",Table13232[[#This Row],[Nat and Combo Bet]])</f>
        <v>100</v>
      </c>
    </row>
    <row r="632" spans="1:32" x14ac:dyDescent="0.25">
      <c r="A632" s="42">
        <v>45976</v>
      </c>
      <c r="B632" s="43">
        <v>0.53472222222222221</v>
      </c>
      <c r="C632" s="43" t="s">
        <v>34</v>
      </c>
      <c r="D632" s="46"/>
      <c r="E632" s="44">
        <v>2</v>
      </c>
      <c r="F632" s="44">
        <v>1</v>
      </c>
      <c r="G632" s="45" t="s">
        <v>324</v>
      </c>
      <c r="H632" s="45" t="s">
        <v>21</v>
      </c>
      <c r="I632" s="46">
        <v>3.6</v>
      </c>
      <c r="J632" s="206" t="s">
        <v>665</v>
      </c>
      <c r="K632" s="44" t="str">
        <f>VLOOKUP(Table13232[[#This Row],[Track]],$C$915:$E$968,2,FALSE)</f>
        <v>Vic</v>
      </c>
      <c r="L632" s="48">
        <v>100</v>
      </c>
      <c r="M632" s="44">
        <f>IF(Table13232[[#This Row],[Fin]]&lt;&gt;"1st","",Table13232[[#This Row],[Div]]*Table13232[[#This Row],[Lev Bet]])</f>
        <v>360</v>
      </c>
      <c r="N632" s="44">
        <f>IF(Table13232[[#This Row],[Lev Ret]]="",Table13232[[#This Row],[Lev Bet]]*-1,M632-L632)</f>
        <v>260</v>
      </c>
      <c r="O632" s="205">
        <v>150</v>
      </c>
      <c r="P632" s="205">
        <f>IF(Table13232[[#This Row],[Fin]]&lt;&gt;"1st","",Table13232[[#This Row],[Div]]*Table13232[[#This Row],[Nat and Combo Bet]])</f>
        <v>540</v>
      </c>
      <c r="Q632" s="205">
        <f>IF(Table13232[[#This Row],[Lev Ret]]="",Table13232[[#This Row],[Nat and Combo Bet]]*-1,P632-O632)</f>
        <v>390</v>
      </c>
      <c r="R632" s="44">
        <f t="shared" si="27"/>
        <v>1</v>
      </c>
      <c r="S632" s="44">
        <f>IF(AND(R631=2,R632=1),"",IF(R632=2,(O632+O633)/2,IF(Table13232[[#This Row],[Dual Listing]]=1,Table13232[[#This Row],[Nat and Combo Bet]],11)))</f>
        <v>150</v>
      </c>
      <c r="T632" s="44">
        <f t="shared" si="28"/>
        <v>540</v>
      </c>
      <c r="U632" s="44">
        <f t="shared" si="29"/>
        <v>390</v>
      </c>
      <c r="V632" s="44" t="str">
        <f>IF(Table13232[[#This Row],[Date]]&lt;$V$4,"","Live")</f>
        <v>Live</v>
      </c>
      <c r="W632" s="44" t="str">
        <f>TEXT(Table13232[[#This Row],[Date]],"DDD")</f>
        <v>Sat</v>
      </c>
      <c r="X632" s="44" t="str">
        <f>PROPER(TRIM(Table13232[[#This Row],[Horse]]))</f>
        <v>Black Run</v>
      </c>
      <c r="Y632" s="168">
        <f>Table13232[[#This Row],[Time]]</f>
        <v>0.53472222222222221</v>
      </c>
      <c r="Z632" s="168" t="str">
        <f>LEFT(Table13232[[#This Row],[Track]],3)</f>
        <v>Cau</v>
      </c>
      <c r="AA632" s="168" t="str">
        <f>Table13232[[#This Row],[Algo]]&amp;" "&amp;Table13232[[#This Row],[Nat and Combo Bet]]</f>
        <v>E-C  150</v>
      </c>
      <c r="AB632" s="171">
        <f>Table13232[[#This Row],[AM Odds]]</f>
        <v>0</v>
      </c>
      <c r="AC632" s="165">
        <f>Table13232[[#This Row],[Race]]</f>
        <v>2</v>
      </c>
      <c r="AD632" s="165">
        <f>Table13232[[#This Row],[TAB]]</f>
        <v>1</v>
      </c>
      <c r="AE632" s="166" t="str">
        <f>Table13232[[#This Row],[Horse]]</f>
        <v>Black Run</v>
      </c>
      <c r="AF632" s="169">
        <f>IF(Table13232[[#This Row],[Dual Listing]]&lt;&gt;1,"",Table13232[[#This Row],[Nat and Combo Bet]])</f>
        <v>150</v>
      </c>
    </row>
    <row r="633" spans="1:32" x14ac:dyDescent="0.25">
      <c r="A633" s="42">
        <v>45976</v>
      </c>
      <c r="B633" s="43">
        <v>0.53472222222222221</v>
      </c>
      <c r="C633" s="43" t="s">
        <v>34</v>
      </c>
      <c r="D633" s="46"/>
      <c r="E633" s="44">
        <v>2</v>
      </c>
      <c r="F633" s="44">
        <v>13</v>
      </c>
      <c r="G633" s="45" t="s">
        <v>325</v>
      </c>
      <c r="H633" s="45"/>
      <c r="I633" s="46"/>
      <c r="J633" s="206" t="s">
        <v>665</v>
      </c>
      <c r="K633" s="44" t="str">
        <f>VLOOKUP(Table13232[[#This Row],[Track]],$C$915:$E$968,2,FALSE)</f>
        <v>Vic</v>
      </c>
      <c r="L633" s="48">
        <v>100</v>
      </c>
      <c r="M633" s="44" t="str">
        <f>IF(Table13232[[#This Row],[Fin]]&lt;&gt;"1st","",Table13232[[#This Row],[Div]]*Table13232[[#This Row],[Lev Bet]])</f>
        <v/>
      </c>
      <c r="N633" s="44">
        <f>IF(Table13232[[#This Row],[Lev Ret]]="",Table13232[[#This Row],[Lev Bet]]*-1,M633-L633)</f>
        <v>-100</v>
      </c>
      <c r="O633" s="205">
        <v>150</v>
      </c>
      <c r="P633" s="205" t="str">
        <f>IF(Table13232[[#This Row],[Fin]]&lt;&gt;"1st","",Table13232[[#This Row],[Div]]*Table13232[[#This Row],[Nat and Combo Bet]])</f>
        <v/>
      </c>
      <c r="Q633" s="205">
        <f>IF(Table13232[[#This Row],[Lev Ret]]="",Table13232[[#This Row],[Nat and Combo Bet]]*-1,P633-O633)</f>
        <v>-150</v>
      </c>
      <c r="R633" s="44">
        <f t="shared" si="27"/>
        <v>1</v>
      </c>
      <c r="S633" s="44">
        <f>IF(AND(R632=2,R633=1),"",IF(R633=2,(O633+O634)/2,IF(Table13232[[#This Row],[Dual Listing]]=1,Table13232[[#This Row],[Nat and Combo Bet]],11)))</f>
        <v>150</v>
      </c>
      <c r="T633" s="44" t="str">
        <f t="shared" si="28"/>
        <v/>
      </c>
      <c r="U633" s="44">
        <f t="shared" si="29"/>
        <v>-150</v>
      </c>
      <c r="V633" s="44" t="str">
        <f>IF(Table13232[[#This Row],[Date]]&lt;$V$4,"","Live")</f>
        <v>Live</v>
      </c>
      <c r="W633" s="44" t="str">
        <f>TEXT(Table13232[[#This Row],[Date]],"DDD")</f>
        <v>Sat</v>
      </c>
      <c r="X633" s="44" t="str">
        <f>PROPER(TRIM(Table13232[[#This Row],[Horse]]))</f>
        <v>Hot Too Go</v>
      </c>
      <c r="Y633" s="168">
        <f>Table13232[[#This Row],[Time]]</f>
        <v>0.53472222222222221</v>
      </c>
      <c r="Z633" s="168" t="str">
        <f>LEFT(Table13232[[#This Row],[Track]],3)</f>
        <v>Cau</v>
      </c>
      <c r="AA633" s="168" t="str">
        <f>Table13232[[#This Row],[Algo]]&amp;" "&amp;Table13232[[#This Row],[Nat and Combo Bet]]</f>
        <v>E-C  150</v>
      </c>
      <c r="AB633" s="171">
        <f>Table13232[[#This Row],[AM Odds]]</f>
        <v>0</v>
      </c>
      <c r="AC633" s="165">
        <f>Table13232[[#This Row],[Race]]</f>
        <v>2</v>
      </c>
      <c r="AD633" s="165">
        <f>Table13232[[#This Row],[TAB]]</f>
        <v>13</v>
      </c>
      <c r="AE633" s="166" t="str">
        <f>Table13232[[#This Row],[Horse]]</f>
        <v>Hot Too Go</v>
      </c>
      <c r="AF633" s="169">
        <f>IF(Table13232[[#This Row],[Dual Listing]]&lt;&gt;1,"",Table13232[[#This Row],[Nat and Combo Bet]])</f>
        <v>150</v>
      </c>
    </row>
    <row r="634" spans="1:32" x14ac:dyDescent="0.25">
      <c r="A634" s="106">
        <v>45976</v>
      </c>
      <c r="B634" s="43">
        <v>0.54861111111111116</v>
      </c>
      <c r="C634" s="107" t="s">
        <v>38</v>
      </c>
      <c r="D634" s="46"/>
      <c r="E634" s="108">
        <v>2</v>
      </c>
      <c r="F634" s="108">
        <v>9</v>
      </c>
      <c r="G634" s="109" t="s">
        <v>312</v>
      </c>
      <c r="H634" s="109" t="s">
        <v>22</v>
      </c>
      <c r="I634" s="110"/>
      <c r="J634" s="206" t="s">
        <v>664</v>
      </c>
      <c r="K634" s="44" t="str">
        <f>VLOOKUP(Table13232[[#This Row],[Track]],$C$915:$E$968,2,FALSE)</f>
        <v>NSW</v>
      </c>
      <c r="L634" s="48">
        <v>100</v>
      </c>
      <c r="M634" s="44" t="str">
        <f>IF(Table13232[[#This Row],[Fin]]&lt;&gt;"1st","",Table13232[[#This Row],[Div]]*Table13232[[#This Row],[Lev Bet]])</f>
        <v/>
      </c>
      <c r="N634" s="44">
        <f>IF(Table13232[[#This Row],[Lev Ret]]="",Table13232[[#This Row],[Lev Bet]]*-1,M634-L634)</f>
        <v>-100</v>
      </c>
      <c r="O634" s="205">
        <v>150</v>
      </c>
      <c r="P634" s="205" t="str">
        <f>IF(Table13232[[#This Row],[Fin]]&lt;&gt;"1st","",Table13232[[#This Row],[Div]]*Table13232[[#This Row],[Nat and Combo Bet]])</f>
        <v/>
      </c>
      <c r="Q634" s="205">
        <f>IF(Table13232[[#This Row],[Lev Ret]]="",Table13232[[#This Row],[Nat and Combo Bet]]*-1,P634-O634)</f>
        <v>-150</v>
      </c>
      <c r="R634" s="44">
        <f t="shared" si="27"/>
        <v>2</v>
      </c>
      <c r="S634" s="44">
        <f>IF(AND(R633=2,R634=1),"",IF(R634=2,(O634+O635)/2,IF(Table13232[[#This Row],[Dual Listing]]=1,Table13232[[#This Row],[Nat and Combo Bet]],11)))</f>
        <v>175</v>
      </c>
      <c r="T634" s="44" t="str">
        <f t="shared" si="28"/>
        <v/>
      </c>
      <c r="U634" s="44">
        <f t="shared" si="29"/>
        <v>-175</v>
      </c>
      <c r="V634" s="44" t="str">
        <f>IF(Table13232[[#This Row],[Date]]&lt;$V$4,"","Live")</f>
        <v>Live</v>
      </c>
      <c r="W634" s="44" t="str">
        <f>TEXT(Table13232[[#This Row],[Date]],"DDD")</f>
        <v>Sat</v>
      </c>
      <c r="X634" s="44" t="str">
        <f>PROPER(TRIM(Table13232[[#This Row],[Horse]]))</f>
        <v>Strawberry Impact</v>
      </c>
      <c r="Y634" s="167">
        <f>Table13232[[#This Row],[Time]]</f>
        <v>0.54861111111111116</v>
      </c>
      <c r="Z634" s="164" t="str">
        <f>LEFT(Table13232[[#This Row],[Track]],3)</f>
        <v>New</v>
      </c>
      <c r="AA634" s="164" t="str">
        <f>Table13232[[#This Row],[Algo]]&amp;" "&amp;Table13232[[#This Row],[Nat and Combo Bet]]</f>
        <v>Nat 150</v>
      </c>
      <c r="AB634" s="170">
        <f>Table13232[[#This Row],[AM Odds]]</f>
        <v>0</v>
      </c>
      <c r="AC634" s="165">
        <f>Table13232[[#This Row],[Race]]</f>
        <v>2</v>
      </c>
      <c r="AD634" s="165">
        <f>Table13232[[#This Row],[TAB]]</f>
        <v>9</v>
      </c>
      <c r="AE634" s="166" t="str">
        <f>Table13232[[#This Row],[Horse]]</f>
        <v>Strawberry Impact</v>
      </c>
      <c r="AF634" s="169" t="str">
        <f>IF(Table13232[[#This Row],[Dual Listing]]&lt;&gt;1,"",Table13232[[#This Row],[Nat and Combo Bet]])</f>
        <v/>
      </c>
    </row>
    <row r="635" spans="1:32" x14ac:dyDescent="0.25">
      <c r="A635" s="106">
        <v>45976</v>
      </c>
      <c r="B635" s="43">
        <v>0.54861111111111116</v>
      </c>
      <c r="C635" s="107" t="s">
        <v>38</v>
      </c>
      <c r="D635" s="46"/>
      <c r="E635" s="108">
        <v>2</v>
      </c>
      <c r="F635" s="108">
        <v>9</v>
      </c>
      <c r="G635" s="109" t="s">
        <v>312</v>
      </c>
      <c r="H635" s="109" t="s">
        <v>22</v>
      </c>
      <c r="I635" s="110"/>
      <c r="J635" s="206" t="s">
        <v>665</v>
      </c>
      <c r="K635" s="44" t="str">
        <f>VLOOKUP(Table13232[[#This Row],[Track]],$C$915:$E$968,2,FALSE)</f>
        <v>NSW</v>
      </c>
      <c r="L635" s="48">
        <v>100</v>
      </c>
      <c r="M635" s="44" t="str">
        <f>IF(Table13232[[#This Row],[Fin]]&lt;&gt;"1st","",Table13232[[#This Row],[Div]]*Table13232[[#This Row],[Lev Bet]])</f>
        <v/>
      </c>
      <c r="N635" s="44">
        <f>IF(Table13232[[#This Row],[Lev Ret]]="",Table13232[[#This Row],[Lev Bet]]*-1,M635-L635)</f>
        <v>-100</v>
      </c>
      <c r="O635" s="205">
        <v>200</v>
      </c>
      <c r="P635" s="205" t="str">
        <f>IF(Table13232[[#This Row],[Fin]]&lt;&gt;"1st","",Table13232[[#This Row],[Div]]*Table13232[[#This Row],[Nat and Combo Bet]])</f>
        <v/>
      </c>
      <c r="Q635" s="205">
        <f>IF(Table13232[[#This Row],[Lev Ret]]="",Table13232[[#This Row],[Nat and Combo Bet]]*-1,P635-O635)</f>
        <v>-200</v>
      </c>
      <c r="R635" s="44">
        <f t="shared" si="27"/>
        <v>1</v>
      </c>
      <c r="S635" s="44" t="str">
        <f>IF(AND(R634=2,R635=1),"",IF(R635=2,(O635+O636)/2,IF(Table13232[[#This Row],[Dual Listing]]=1,Table13232[[#This Row],[Nat and Combo Bet]],11)))</f>
        <v/>
      </c>
      <c r="T635" s="44" t="str">
        <f t="shared" si="28"/>
        <v/>
      </c>
      <c r="U635" s="44" t="str">
        <f t="shared" si="29"/>
        <v/>
      </c>
      <c r="V635" s="44" t="str">
        <f>IF(Table13232[[#This Row],[Date]]&lt;$V$4,"","Live")</f>
        <v>Live</v>
      </c>
      <c r="W635" s="44" t="str">
        <f>TEXT(Table13232[[#This Row],[Date]],"DDD")</f>
        <v>Sat</v>
      </c>
      <c r="X635" s="44" t="str">
        <f>PROPER(TRIM(Table13232[[#This Row],[Horse]]))</f>
        <v>Strawberry Impact</v>
      </c>
      <c r="Y635" s="168">
        <f>Table13232[[#This Row],[Time]]</f>
        <v>0.54861111111111116</v>
      </c>
      <c r="Z635" s="168" t="str">
        <f>LEFT(Table13232[[#This Row],[Track]],3)</f>
        <v>New</v>
      </c>
      <c r="AA635" s="168" t="str">
        <f>Table13232[[#This Row],[Algo]]&amp;" "&amp;Table13232[[#This Row],[Nat and Combo Bet]]</f>
        <v>E-C  200</v>
      </c>
      <c r="AB635" s="171">
        <f>Table13232[[#This Row],[AM Odds]]</f>
        <v>0</v>
      </c>
      <c r="AC635" s="165">
        <f>Table13232[[#This Row],[Race]]</f>
        <v>2</v>
      </c>
      <c r="AD635" s="165">
        <f>Table13232[[#This Row],[TAB]]</f>
        <v>9</v>
      </c>
      <c r="AE635" s="166" t="str">
        <f>Table13232[[#This Row],[Horse]]</f>
        <v>Strawberry Impact</v>
      </c>
      <c r="AF635" s="169">
        <f>IF(Table13232[[#This Row],[Dual Listing]]&lt;&gt;1,"",Table13232[[#This Row],[Nat and Combo Bet]])</f>
        <v>200</v>
      </c>
    </row>
    <row r="636" spans="1:32" x14ac:dyDescent="0.25">
      <c r="A636" s="42">
        <v>45976</v>
      </c>
      <c r="B636" s="43">
        <v>0.55902777777777779</v>
      </c>
      <c r="C636" s="43" t="s">
        <v>34</v>
      </c>
      <c r="D636" s="46"/>
      <c r="E636" s="44">
        <v>3</v>
      </c>
      <c r="F636" s="44">
        <v>7</v>
      </c>
      <c r="G636" s="45" t="s">
        <v>342</v>
      </c>
      <c r="H636" s="45" t="s">
        <v>23</v>
      </c>
      <c r="I636" s="46"/>
      <c r="J636" s="206" t="s">
        <v>664</v>
      </c>
      <c r="K636" s="44" t="str">
        <f>VLOOKUP(Table13232[[#This Row],[Track]],$C$915:$E$968,2,FALSE)</f>
        <v>Vic</v>
      </c>
      <c r="L636" s="48">
        <v>100</v>
      </c>
      <c r="M636" s="44" t="str">
        <f>IF(Table13232[[#This Row],[Fin]]&lt;&gt;"1st","",Table13232[[#This Row],[Div]]*Table13232[[#This Row],[Lev Bet]])</f>
        <v/>
      </c>
      <c r="N636" s="44">
        <f>IF(Table13232[[#This Row],[Lev Ret]]="",Table13232[[#This Row],[Lev Bet]]*-1,M636-L636)</f>
        <v>-100</v>
      </c>
      <c r="O636" s="205">
        <v>100</v>
      </c>
      <c r="P636" s="205" t="str">
        <f>IF(Table13232[[#This Row],[Fin]]&lt;&gt;"1st","",Table13232[[#This Row],[Div]]*Table13232[[#This Row],[Nat and Combo Bet]])</f>
        <v/>
      </c>
      <c r="Q636" s="205">
        <f>IF(Table13232[[#This Row],[Lev Ret]]="",Table13232[[#This Row],[Nat and Combo Bet]]*-1,P636-O636)</f>
        <v>-100</v>
      </c>
      <c r="R636" s="44">
        <f t="shared" si="27"/>
        <v>1</v>
      </c>
      <c r="S636" s="44">
        <f>IF(AND(R635=2,R636=1),"",IF(R636=2,(O636+O637)/2,IF(Table13232[[#This Row],[Dual Listing]]=1,Table13232[[#This Row],[Nat and Combo Bet]],11)))</f>
        <v>100</v>
      </c>
      <c r="T636" s="44" t="str">
        <f t="shared" si="28"/>
        <v/>
      </c>
      <c r="U636" s="44">
        <f t="shared" si="29"/>
        <v>-100</v>
      </c>
      <c r="V636" s="44" t="str">
        <f>IF(Table13232[[#This Row],[Date]]&lt;$V$4,"","Live")</f>
        <v>Live</v>
      </c>
      <c r="W636" s="44" t="str">
        <f>TEXT(Table13232[[#This Row],[Date]],"DDD")</f>
        <v>Sat</v>
      </c>
      <c r="X636" s="44" t="str">
        <f>PROPER(TRIM(Table13232[[#This Row],[Horse]]))</f>
        <v>Nearing Liberty</v>
      </c>
      <c r="Y636" s="168">
        <f>Table13232[[#This Row],[Time]]</f>
        <v>0.55902777777777779</v>
      </c>
      <c r="Z636" s="168" t="str">
        <f>LEFT(Table13232[[#This Row],[Track]],3)</f>
        <v>Cau</v>
      </c>
      <c r="AA636" s="168" t="str">
        <f>Table13232[[#This Row],[Algo]]&amp;" "&amp;Table13232[[#This Row],[Nat and Combo Bet]]</f>
        <v>Nat 100</v>
      </c>
      <c r="AB636" s="171">
        <f>Table13232[[#This Row],[AM Odds]]</f>
        <v>0</v>
      </c>
      <c r="AC636" s="165">
        <f>Table13232[[#This Row],[Race]]</f>
        <v>3</v>
      </c>
      <c r="AD636" s="165">
        <f>Table13232[[#This Row],[TAB]]</f>
        <v>7</v>
      </c>
      <c r="AE636" s="166" t="str">
        <f>Table13232[[#This Row],[Horse]]</f>
        <v>Nearing Liberty</v>
      </c>
      <c r="AF636" s="169">
        <f>IF(Table13232[[#This Row],[Dual Listing]]&lt;&gt;1,"",Table13232[[#This Row],[Nat and Combo Bet]])</f>
        <v>100</v>
      </c>
    </row>
    <row r="637" spans="1:32" x14ac:dyDescent="0.25">
      <c r="A637" s="42">
        <v>45976</v>
      </c>
      <c r="B637" s="43">
        <v>0.58333333333333337</v>
      </c>
      <c r="C637" s="43" t="s">
        <v>34</v>
      </c>
      <c r="D637" s="46"/>
      <c r="E637" s="44">
        <v>4</v>
      </c>
      <c r="F637" s="44">
        <v>4</v>
      </c>
      <c r="G637" s="45" t="s">
        <v>309</v>
      </c>
      <c r="H637" s="45" t="s">
        <v>23</v>
      </c>
      <c r="I637" s="46"/>
      <c r="J637" s="206" t="s">
        <v>665</v>
      </c>
      <c r="K637" s="44" t="str">
        <f>VLOOKUP(Table13232[[#This Row],[Track]],$C$915:$E$968,2,FALSE)</f>
        <v>Vic</v>
      </c>
      <c r="L637" s="48">
        <v>100</v>
      </c>
      <c r="M637" s="44" t="str">
        <f>IF(Table13232[[#This Row],[Fin]]&lt;&gt;"1st","",Table13232[[#This Row],[Div]]*Table13232[[#This Row],[Lev Bet]])</f>
        <v/>
      </c>
      <c r="N637" s="44">
        <f>IF(Table13232[[#This Row],[Lev Ret]]="",Table13232[[#This Row],[Lev Bet]]*-1,M637-L637)</f>
        <v>-100</v>
      </c>
      <c r="O637" s="205">
        <v>150</v>
      </c>
      <c r="P637" s="205" t="str">
        <f>IF(Table13232[[#This Row],[Fin]]&lt;&gt;"1st","",Table13232[[#This Row],[Div]]*Table13232[[#This Row],[Nat and Combo Bet]])</f>
        <v/>
      </c>
      <c r="Q637" s="205">
        <f>IF(Table13232[[#This Row],[Lev Ret]]="",Table13232[[#This Row],[Nat and Combo Bet]]*-1,P637-O637)</f>
        <v>-150</v>
      </c>
      <c r="R637" s="44">
        <f t="shared" si="27"/>
        <v>1</v>
      </c>
      <c r="S637" s="44">
        <f>IF(AND(R636=2,R637=1),"",IF(R637=2,(O637+O638)/2,IF(Table13232[[#This Row],[Dual Listing]]=1,Table13232[[#This Row],[Nat and Combo Bet]],11)))</f>
        <v>150</v>
      </c>
      <c r="T637" s="44" t="str">
        <f t="shared" si="28"/>
        <v/>
      </c>
      <c r="U637" s="44">
        <f t="shared" si="29"/>
        <v>-150</v>
      </c>
      <c r="V637" s="44" t="str">
        <f>IF(Table13232[[#This Row],[Date]]&lt;$V$4,"","Live")</f>
        <v>Live</v>
      </c>
      <c r="W637" s="44" t="str">
        <f>TEXT(Table13232[[#This Row],[Date]],"DDD")</f>
        <v>Sat</v>
      </c>
      <c r="X637" s="44" t="str">
        <f>PROPER(TRIM(Table13232[[#This Row],[Horse]]))</f>
        <v>Hedged</v>
      </c>
      <c r="Y637" s="168">
        <f>Table13232[[#This Row],[Time]]</f>
        <v>0.58333333333333337</v>
      </c>
      <c r="Z637" s="168" t="str">
        <f>LEFT(Table13232[[#This Row],[Track]],3)</f>
        <v>Cau</v>
      </c>
      <c r="AA637" s="168" t="str">
        <f>Table13232[[#This Row],[Algo]]&amp;" "&amp;Table13232[[#This Row],[Nat and Combo Bet]]</f>
        <v>E-C  150</v>
      </c>
      <c r="AB637" s="171">
        <f>Table13232[[#This Row],[AM Odds]]</f>
        <v>0</v>
      </c>
      <c r="AC637" s="165">
        <f>Table13232[[#This Row],[Race]]</f>
        <v>4</v>
      </c>
      <c r="AD637" s="165">
        <f>Table13232[[#This Row],[TAB]]</f>
        <v>4</v>
      </c>
      <c r="AE637" s="166" t="str">
        <f>Table13232[[#This Row],[Horse]]</f>
        <v>Hedged</v>
      </c>
      <c r="AF637" s="169">
        <f>IF(Table13232[[#This Row],[Dual Listing]]&lt;&gt;1,"",Table13232[[#This Row],[Nat and Combo Bet]])</f>
        <v>150</v>
      </c>
    </row>
    <row r="638" spans="1:32" x14ac:dyDescent="0.25">
      <c r="A638" s="42">
        <v>45976</v>
      </c>
      <c r="B638" s="43">
        <v>0.59722222222222221</v>
      </c>
      <c r="C638" s="43" t="s">
        <v>38</v>
      </c>
      <c r="D638" s="46"/>
      <c r="E638" s="44">
        <v>4</v>
      </c>
      <c r="F638" s="44">
        <v>10</v>
      </c>
      <c r="G638" s="45" t="s">
        <v>326</v>
      </c>
      <c r="H638" s="45" t="s">
        <v>21</v>
      </c>
      <c r="I638" s="46">
        <v>3.2</v>
      </c>
      <c r="J638" s="206" t="s">
        <v>665</v>
      </c>
      <c r="K638" s="44" t="str">
        <f>VLOOKUP(Table13232[[#This Row],[Track]],$C$915:$E$968,2,FALSE)</f>
        <v>NSW</v>
      </c>
      <c r="L638" s="48">
        <v>100</v>
      </c>
      <c r="M638" s="44">
        <f>IF(Table13232[[#This Row],[Fin]]&lt;&gt;"1st","",Table13232[[#This Row],[Div]]*Table13232[[#This Row],[Lev Bet]])</f>
        <v>320</v>
      </c>
      <c r="N638" s="44">
        <f>IF(Table13232[[#This Row],[Lev Ret]]="",Table13232[[#This Row],[Lev Bet]]*-1,M638-L638)</f>
        <v>220</v>
      </c>
      <c r="O638" s="205">
        <v>140</v>
      </c>
      <c r="P638" s="205">
        <f>IF(Table13232[[#This Row],[Fin]]&lt;&gt;"1st","",Table13232[[#This Row],[Div]]*Table13232[[#This Row],[Nat and Combo Bet]])</f>
        <v>448</v>
      </c>
      <c r="Q638" s="205">
        <f>IF(Table13232[[#This Row],[Lev Ret]]="",Table13232[[#This Row],[Nat and Combo Bet]]*-1,P638-O638)</f>
        <v>308</v>
      </c>
      <c r="R638" s="44">
        <f t="shared" si="27"/>
        <v>1</v>
      </c>
      <c r="S638" s="44">
        <f>IF(AND(R637=2,R638=1),"",IF(R638=2,(O638+O639)/2,IF(Table13232[[#This Row],[Dual Listing]]=1,Table13232[[#This Row],[Nat and Combo Bet]],11)))</f>
        <v>140</v>
      </c>
      <c r="T638" s="44">
        <f t="shared" si="28"/>
        <v>448</v>
      </c>
      <c r="U638" s="44">
        <f t="shared" si="29"/>
        <v>308</v>
      </c>
      <c r="V638" s="44" t="str">
        <f>IF(Table13232[[#This Row],[Date]]&lt;$V$4,"","Live")</f>
        <v>Live</v>
      </c>
      <c r="W638" s="44" t="str">
        <f>TEXT(Table13232[[#This Row],[Date]],"DDD")</f>
        <v>Sat</v>
      </c>
      <c r="X638" s="44" t="str">
        <f>PROPER(TRIM(Table13232[[#This Row],[Horse]]))</f>
        <v>Maid Of Moolah</v>
      </c>
      <c r="Y638" s="168">
        <f>Table13232[[#This Row],[Time]]</f>
        <v>0.59722222222222221</v>
      </c>
      <c r="Z638" s="168" t="str">
        <f>LEFT(Table13232[[#This Row],[Track]],3)</f>
        <v>New</v>
      </c>
      <c r="AA638" s="168" t="str">
        <f>Table13232[[#This Row],[Algo]]&amp;" "&amp;Table13232[[#This Row],[Nat and Combo Bet]]</f>
        <v>E-C  140</v>
      </c>
      <c r="AB638" s="171">
        <f>Table13232[[#This Row],[AM Odds]]</f>
        <v>0</v>
      </c>
      <c r="AC638" s="165">
        <f>Table13232[[#This Row],[Race]]</f>
        <v>4</v>
      </c>
      <c r="AD638" s="165">
        <f>Table13232[[#This Row],[TAB]]</f>
        <v>10</v>
      </c>
      <c r="AE638" s="166" t="str">
        <f>Table13232[[#This Row],[Horse]]</f>
        <v>Maid Of Moolah</v>
      </c>
      <c r="AF638" s="169">
        <f>IF(Table13232[[#This Row],[Dual Listing]]&lt;&gt;1,"",Table13232[[#This Row],[Nat and Combo Bet]])</f>
        <v>140</v>
      </c>
    </row>
    <row r="639" spans="1:32" x14ac:dyDescent="0.25">
      <c r="A639" s="42">
        <v>45976</v>
      </c>
      <c r="B639" s="43">
        <v>0.59722222222222221</v>
      </c>
      <c r="C639" s="43" t="s">
        <v>38</v>
      </c>
      <c r="D639" s="46"/>
      <c r="E639" s="44">
        <v>4</v>
      </c>
      <c r="F639" s="44">
        <v>5</v>
      </c>
      <c r="G639" s="45" t="s">
        <v>343</v>
      </c>
      <c r="H639" s="45" t="s">
        <v>22</v>
      </c>
      <c r="I639" s="46"/>
      <c r="J639" s="206" t="s">
        <v>664</v>
      </c>
      <c r="K639" s="44" t="str">
        <f>VLOOKUP(Table13232[[#This Row],[Track]],$C$915:$E$968,2,FALSE)</f>
        <v>NSW</v>
      </c>
      <c r="L639" s="48">
        <v>100</v>
      </c>
      <c r="M639" s="44" t="str">
        <f>IF(Table13232[[#This Row],[Fin]]&lt;&gt;"1st","",Table13232[[#This Row],[Div]]*Table13232[[#This Row],[Lev Bet]])</f>
        <v/>
      </c>
      <c r="N639" s="44">
        <f>IF(Table13232[[#This Row],[Lev Ret]]="",Table13232[[#This Row],[Lev Bet]]*-1,M639-L639)</f>
        <v>-100</v>
      </c>
      <c r="O639" s="205">
        <v>150</v>
      </c>
      <c r="P639" s="205" t="str">
        <f>IF(Table13232[[#This Row],[Fin]]&lt;&gt;"1st","",Table13232[[#This Row],[Div]]*Table13232[[#This Row],[Nat and Combo Bet]])</f>
        <v/>
      </c>
      <c r="Q639" s="205">
        <f>IF(Table13232[[#This Row],[Lev Ret]]="",Table13232[[#This Row],[Nat and Combo Bet]]*-1,P639-O639)</f>
        <v>-150</v>
      </c>
      <c r="R639" s="44">
        <f t="shared" si="27"/>
        <v>1</v>
      </c>
      <c r="S639" s="44">
        <f>IF(AND(R638=2,R639=1),"",IF(R639=2,(O639+O640)/2,IF(Table13232[[#This Row],[Dual Listing]]=1,Table13232[[#This Row],[Nat and Combo Bet]],11)))</f>
        <v>150</v>
      </c>
      <c r="T639" s="44" t="str">
        <f t="shared" si="28"/>
        <v/>
      </c>
      <c r="U639" s="44">
        <f t="shared" si="29"/>
        <v>-150</v>
      </c>
      <c r="V639" s="44" t="str">
        <f>IF(Table13232[[#This Row],[Date]]&lt;$V$4,"","Live")</f>
        <v>Live</v>
      </c>
      <c r="W639" s="44" t="str">
        <f>TEXT(Table13232[[#This Row],[Date]],"DDD")</f>
        <v>Sat</v>
      </c>
      <c r="X639" s="44" t="str">
        <f>PROPER(TRIM(Table13232[[#This Row],[Horse]]))</f>
        <v>Rubis Serve</v>
      </c>
      <c r="Y639" s="168">
        <f>Table13232[[#This Row],[Time]]</f>
        <v>0.59722222222222221</v>
      </c>
      <c r="Z639" s="168" t="str">
        <f>LEFT(Table13232[[#This Row],[Track]],3)</f>
        <v>New</v>
      </c>
      <c r="AA639" s="168" t="str">
        <f>Table13232[[#This Row],[Algo]]&amp;" "&amp;Table13232[[#This Row],[Nat and Combo Bet]]</f>
        <v>Nat 150</v>
      </c>
      <c r="AB639" s="171">
        <f>Table13232[[#This Row],[AM Odds]]</f>
        <v>0</v>
      </c>
      <c r="AC639" s="165">
        <f>Table13232[[#This Row],[Race]]</f>
        <v>4</v>
      </c>
      <c r="AD639" s="165">
        <f>Table13232[[#This Row],[TAB]]</f>
        <v>5</v>
      </c>
      <c r="AE639" s="166" t="str">
        <f>Table13232[[#This Row],[Horse]]</f>
        <v>Rubis Serve</v>
      </c>
      <c r="AF639" s="169">
        <f>IF(Table13232[[#This Row],[Dual Listing]]&lt;&gt;1,"",Table13232[[#This Row],[Nat and Combo Bet]])</f>
        <v>150</v>
      </c>
    </row>
    <row r="640" spans="1:32" x14ac:dyDescent="0.25">
      <c r="A640" s="106">
        <v>45976</v>
      </c>
      <c r="B640" s="43">
        <v>0.60763888888888884</v>
      </c>
      <c r="C640" s="107" t="s">
        <v>34</v>
      </c>
      <c r="D640" s="46"/>
      <c r="E640" s="108">
        <v>5</v>
      </c>
      <c r="F640" s="108">
        <v>7</v>
      </c>
      <c r="G640" s="109" t="s">
        <v>327</v>
      </c>
      <c r="H640" s="109"/>
      <c r="I640" s="110"/>
      <c r="J640" s="206" t="s">
        <v>665</v>
      </c>
      <c r="K640" s="44" t="str">
        <f>VLOOKUP(Table13232[[#This Row],[Track]],$C$915:$E$968,2,FALSE)</f>
        <v>Vic</v>
      </c>
      <c r="L640" s="48">
        <v>100</v>
      </c>
      <c r="M640" s="44" t="str">
        <f>IF(Table13232[[#This Row],[Fin]]&lt;&gt;"1st","",Table13232[[#This Row],[Div]]*Table13232[[#This Row],[Lev Bet]])</f>
        <v/>
      </c>
      <c r="N640" s="44">
        <f>IF(Table13232[[#This Row],[Lev Ret]]="",Table13232[[#This Row],[Lev Bet]]*-1,M640-L640)</f>
        <v>-100</v>
      </c>
      <c r="O640" s="205">
        <v>50</v>
      </c>
      <c r="P640" s="205" t="str">
        <f>IF(Table13232[[#This Row],[Fin]]&lt;&gt;"1st","",Table13232[[#This Row],[Div]]*Table13232[[#This Row],[Nat and Combo Bet]])</f>
        <v/>
      </c>
      <c r="Q640" s="205">
        <f>IF(Table13232[[#This Row],[Lev Ret]]="",Table13232[[#This Row],[Nat and Combo Bet]]*-1,P640-O640)</f>
        <v>-50</v>
      </c>
      <c r="R640" s="44">
        <f t="shared" si="27"/>
        <v>2</v>
      </c>
      <c r="S640" s="44">
        <f>IF(AND(R639=2,R640=1),"",IF(R640=2,(O640+O641)/2,IF(Table13232[[#This Row],[Dual Listing]]=1,Table13232[[#This Row],[Nat and Combo Bet]],11)))</f>
        <v>125</v>
      </c>
      <c r="T640" s="44" t="str">
        <f t="shared" si="28"/>
        <v/>
      </c>
      <c r="U640" s="44">
        <f t="shared" si="29"/>
        <v>-125</v>
      </c>
      <c r="V640" s="44" t="str">
        <f>IF(Table13232[[#This Row],[Date]]&lt;$V$4,"","Live")</f>
        <v>Live</v>
      </c>
      <c r="W640" s="44" t="str">
        <f>TEXT(Table13232[[#This Row],[Date]],"DDD")</f>
        <v>Sat</v>
      </c>
      <c r="X640" s="44" t="str">
        <f>PROPER(TRIM(Table13232[[#This Row],[Horse]]))</f>
        <v>Brave Miss</v>
      </c>
      <c r="Y640" s="167">
        <f>Table13232[[#This Row],[Time]]</f>
        <v>0.60763888888888884</v>
      </c>
      <c r="Z640" s="164" t="str">
        <f>LEFT(Table13232[[#This Row],[Track]],3)</f>
        <v>Cau</v>
      </c>
      <c r="AA640" s="164" t="str">
        <f>Table13232[[#This Row],[Algo]]&amp;" "&amp;Table13232[[#This Row],[Nat and Combo Bet]]</f>
        <v>E-C  50</v>
      </c>
      <c r="AB640" s="170">
        <f>Table13232[[#This Row],[AM Odds]]</f>
        <v>0</v>
      </c>
      <c r="AC640" s="165">
        <f>Table13232[[#This Row],[Race]]</f>
        <v>5</v>
      </c>
      <c r="AD640" s="165">
        <f>Table13232[[#This Row],[TAB]]</f>
        <v>7</v>
      </c>
      <c r="AE640" s="166" t="str">
        <f>Table13232[[#This Row],[Horse]]</f>
        <v>Brave Miss</v>
      </c>
      <c r="AF640" s="169" t="str">
        <f>IF(Table13232[[#This Row],[Dual Listing]]&lt;&gt;1,"",Table13232[[#This Row],[Nat and Combo Bet]])</f>
        <v/>
      </c>
    </row>
    <row r="641" spans="1:32" x14ac:dyDescent="0.25">
      <c r="A641" s="106">
        <v>45976</v>
      </c>
      <c r="B641" s="43">
        <v>0.60763888888888884</v>
      </c>
      <c r="C641" s="107" t="s">
        <v>34</v>
      </c>
      <c r="D641" s="46"/>
      <c r="E641" s="108">
        <v>5</v>
      </c>
      <c r="F641" s="108">
        <v>7</v>
      </c>
      <c r="G641" s="109" t="s">
        <v>327</v>
      </c>
      <c r="H641" s="109"/>
      <c r="I641" s="110"/>
      <c r="J641" s="206" t="s">
        <v>664</v>
      </c>
      <c r="K641" s="44" t="str">
        <f>VLOOKUP(Table13232[[#This Row],[Track]],$C$915:$E$968,2,FALSE)</f>
        <v>Vic</v>
      </c>
      <c r="L641" s="48">
        <v>100</v>
      </c>
      <c r="M641" s="44" t="str">
        <f>IF(Table13232[[#This Row],[Fin]]&lt;&gt;"1st","",Table13232[[#This Row],[Div]]*Table13232[[#This Row],[Lev Bet]])</f>
        <v/>
      </c>
      <c r="N641" s="44">
        <f>IF(Table13232[[#This Row],[Lev Ret]]="",Table13232[[#This Row],[Lev Bet]]*-1,M641-L641)</f>
        <v>-100</v>
      </c>
      <c r="O641" s="205">
        <v>200</v>
      </c>
      <c r="P641" s="205" t="str">
        <f>IF(Table13232[[#This Row],[Fin]]&lt;&gt;"1st","",Table13232[[#This Row],[Div]]*Table13232[[#This Row],[Nat and Combo Bet]])</f>
        <v/>
      </c>
      <c r="Q641" s="205">
        <f>IF(Table13232[[#This Row],[Lev Ret]]="",Table13232[[#This Row],[Nat and Combo Bet]]*-1,P641-O641)</f>
        <v>-200</v>
      </c>
      <c r="R641" s="44">
        <f t="shared" si="27"/>
        <v>1</v>
      </c>
      <c r="S641" s="44" t="str">
        <f>IF(AND(R640=2,R641=1),"",IF(R641=2,(O641+O642)/2,IF(Table13232[[#This Row],[Dual Listing]]=1,Table13232[[#This Row],[Nat and Combo Bet]],11)))</f>
        <v/>
      </c>
      <c r="T641" s="44" t="str">
        <f t="shared" si="28"/>
        <v/>
      </c>
      <c r="U641" s="44" t="str">
        <f t="shared" si="29"/>
        <v/>
      </c>
      <c r="V641" s="44" t="str">
        <f>IF(Table13232[[#This Row],[Date]]&lt;$V$4,"","Live")</f>
        <v>Live</v>
      </c>
      <c r="W641" s="44" t="str">
        <f>TEXT(Table13232[[#This Row],[Date]],"DDD")</f>
        <v>Sat</v>
      </c>
      <c r="X641" s="44" t="str">
        <f>PROPER(TRIM(Table13232[[#This Row],[Horse]]))</f>
        <v>Brave Miss</v>
      </c>
      <c r="Y641" s="168">
        <f>Table13232[[#This Row],[Time]]</f>
        <v>0.60763888888888884</v>
      </c>
      <c r="Z641" s="168" t="str">
        <f>LEFT(Table13232[[#This Row],[Track]],3)</f>
        <v>Cau</v>
      </c>
      <c r="AA641" s="168" t="str">
        <f>Table13232[[#This Row],[Algo]]&amp;" "&amp;Table13232[[#This Row],[Nat and Combo Bet]]</f>
        <v>Nat 200</v>
      </c>
      <c r="AB641" s="171">
        <f>Table13232[[#This Row],[AM Odds]]</f>
        <v>0</v>
      </c>
      <c r="AC641" s="165">
        <f>Table13232[[#This Row],[Race]]</f>
        <v>5</v>
      </c>
      <c r="AD641" s="165">
        <f>Table13232[[#This Row],[TAB]]</f>
        <v>7</v>
      </c>
      <c r="AE641" s="166" t="str">
        <f>Table13232[[#This Row],[Horse]]</f>
        <v>Brave Miss</v>
      </c>
      <c r="AF641" s="169">
        <f>IF(Table13232[[#This Row],[Dual Listing]]&lt;&gt;1,"",Table13232[[#This Row],[Nat and Combo Bet]])</f>
        <v>200</v>
      </c>
    </row>
    <row r="642" spans="1:32" x14ac:dyDescent="0.25">
      <c r="A642" s="42">
        <v>45976</v>
      </c>
      <c r="B642" s="43">
        <v>0.62152777777777779</v>
      </c>
      <c r="C642" s="43" t="s">
        <v>38</v>
      </c>
      <c r="D642" s="46"/>
      <c r="E642" s="44">
        <v>5</v>
      </c>
      <c r="F642" s="44">
        <v>4</v>
      </c>
      <c r="G642" s="45" t="s">
        <v>328</v>
      </c>
      <c r="H642" s="45" t="s">
        <v>21</v>
      </c>
      <c r="I642" s="46">
        <v>2.4500000000000002</v>
      </c>
      <c r="J642" s="206" t="s">
        <v>665</v>
      </c>
      <c r="K642" s="44" t="str">
        <f>VLOOKUP(Table13232[[#This Row],[Track]],$C$915:$E$968,2,FALSE)</f>
        <v>NSW</v>
      </c>
      <c r="L642" s="48">
        <v>100</v>
      </c>
      <c r="M642" s="44">
        <f>IF(Table13232[[#This Row],[Fin]]&lt;&gt;"1st","",Table13232[[#This Row],[Div]]*Table13232[[#This Row],[Lev Bet]])</f>
        <v>245.00000000000003</v>
      </c>
      <c r="N642" s="44">
        <f>IF(Table13232[[#This Row],[Lev Ret]]="",Table13232[[#This Row],[Lev Bet]]*-1,M642-L642)</f>
        <v>145.00000000000003</v>
      </c>
      <c r="O642" s="205">
        <v>140</v>
      </c>
      <c r="P642" s="205">
        <f>IF(Table13232[[#This Row],[Fin]]&lt;&gt;"1st","",Table13232[[#This Row],[Div]]*Table13232[[#This Row],[Nat and Combo Bet]])</f>
        <v>343</v>
      </c>
      <c r="Q642" s="205">
        <f>IF(Table13232[[#This Row],[Lev Ret]]="",Table13232[[#This Row],[Nat and Combo Bet]]*-1,P642-O642)</f>
        <v>203</v>
      </c>
      <c r="R642" s="44">
        <f t="shared" si="27"/>
        <v>1</v>
      </c>
      <c r="S642" s="44">
        <f>IF(AND(R641=2,R642=1),"",IF(R642=2,(O642+O643)/2,IF(Table13232[[#This Row],[Dual Listing]]=1,Table13232[[#This Row],[Nat and Combo Bet]],11)))</f>
        <v>140</v>
      </c>
      <c r="T642" s="44">
        <f t="shared" si="28"/>
        <v>343</v>
      </c>
      <c r="U642" s="44">
        <f t="shared" si="29"/>
        <v>203</v>
      </c>
      <c r="V642" s="44" t="str">
        <f>IF(Table13232[[#This Row],[Date]]&lt;$V$4,"","Live")</f>
        <v>Live</v>
      </c>
      <c r="W642" s="44" t="str">
        <f>TEXT(Table13232[[#This Row],[Date]],"DDD")</f>
        <v>Sat</v>
      </c>
      <c r="X642" s="44" t="str">
        <f>PROPER(TRIM(Table13232[[#This Row],[Horse]]))</f>
        <v>Meridiana</v>
      </c>
      <c r="Y642" s="168">
        <f>Table13232[[#This Row],[Time]]</f>
        <v>0.62152777777777779</v>
      </c>
      <c r="Z642" s="168" t="str">
        <f>LEFT(Table13232[[#This Row],[Track]],3)</f>
        <v>New</v>
      </c>
      <c r="AA642" s="168" t="str">
        <f>Table13232[[#This Row],[Algo]]&amp;" "&amp;Table13232[[#This Row],[Nat and Combo Bet]]</f>
        <v>E-C  140</v>
      </c>
      <c r="AB642" s="171">
        <f>Table13232[[#This Row],[AM Odds]]</f>
        <v>0</v>
      </c>
      <c r="AC642" s="165">
        <f>Table13232[[#This Row],[Race]]</f>
        <v>5</v>
      </c>
      <c r="AD642" s="165">
        <f>Table13232[[#This Row],[TAB]]</f>
        <v>4</v>
      </c>
      <c r="AE642" s="166" t="str">
        <f>Table13232[[#This Row],[Horse]]</f>
        <v>Meridiana</v>
      </c>
      <c r="AF642" s="169">
        <f>IF(Table13232[[#This Row],[Dual Listing]]&lt;&gt;1,"",Table13232[[#This Row],[Nat and Combo Bet]])</f>
        <v>140</v>
      </c>
    </row>
    <row r="643" spans="1:32" x14ac:dyDescent="0.25">
      <c r="A643" s="42">
        <v>45976</v>
      </c>
      <c r="B643" s="43">
        <v>0.62152777777777779</v>
      </c>
      <c r="C643" s="43" t="s">
        <v>38</v>
      </c>
      <c r="D643" s="46"/>
      <c r="E643" s="44">
        <v>5</v>
      </c>
      <c r="F643" s="44">
        <v>8</v>
      </c>
      <c r="G643" s="45" t="s">
        <v>344</v>
      </c>
      <c r="H643" s="45" t="s">
        <v>23</v>
      </c>
      <c r="I643" s="46"/>
      <c r="J643" s="206" t="s">
        <v>664</v>
      </c>
      <c r="K643" s="44" t="str">
        <f>VLOOKUP(Table13232[[#This Row],[Track]],$C$915:$E$968,2,FALSE)</f>
        <v>NSW</v>
      </c>
      <c r="L643" s="48">
        <v>100</v>
      </c>
      <c r="M643" s="44" t="str">
        <f>IF(Table13232[[#This Row],[Fin]]&lt;&gt;"1st","",Table13232[[#This Row],[Div]]*Table13232[[#This Row],[Lev Bet]])</f>
        <v/>
      </c>
      <c r="N643" s="44">
        <f>IF(Table13232[[#This Row],[Lev Ret]]="",Table13232[[#This Row],[Lev Bet]]*-1,M643-L643)</f>
        <v>-100</v>
      </c>
      <c r="O643" s="205">
        <v>150</v>
      </c>
      <c r="P643" s="205" t="str">
        <f>IF(Table13232[[#This Row],[Fin]]&lt;&gt;"1st","",Table13232[[#This Row],[Div]]*Table13232[[#This Row],[Nat and Combo Bet]])</f>
        <v/>
      </c>
      <c r="Q643" s="205">
        <f>IF(Table13232[[#This Row],[Lev Ret]]="",Table13232[[#This Row],[Nat and Combo Bet]]*-1,P643-O643)</f>
        <v>-150</v>
      </c>
      <c r="R643" s="44">
        <f t="shared" si="27"/>
        <v>1</v>
      </c>
      <c r="S643" s="44">
        <f>IF(AND(R642=2,R643=1),"",IF(R643=2,(O643+O644)/2,IF(Table13232[[#This Row],[Dual Listing]]=1,Table13232[[#This Row],[Nat and Combo Bet]],11)))</f>
        <v>150</v>
      </c>
      <c r="T643" s="44" t="str">
        <f t="shared" si="28"/>
        <v/>
      </c>
      <c r="U643" s="44">
        <f t="shared" si="29"/>
        <v>-150</v>
      </c>
      <c r="V643" s="44" t="str">
        <f>IF(Table13232[[#This Row],[Date]]&lt;$V$4,"","Live")</f>
        <v>Live</v>
      </c>
      <c r="W643" s="44" t="str">
        <f>TEXT(Table13232[[#This Row],[Date]],"DDD")</f>
        <v>Sat</v>
      </c>
      <c r="X643" s="44" t="str">
        <f>PROPER(TRIM(Table13232[[#This Row],[Horse]]))</f>
        <v>Rotagilla</v>
      </c>
      <c r="Y643" s="168">
        <f>Table13232[[#This Row],[Time]]</f>
        <v>0.62152777777777779</v>
      </c>
      <c r="Z643" s="168" t="str">
        <f>LEFT(Table13232[[#This Row],[Track]],3)</f>
        <v>New</v>
      </c>
      <c r="AA643" s="168" t="str">
        <f>Table13232[[#This Row],[Algo]]&amp;" "&amp;Table13232[[#This Row],[Nat and Combo Bet]]</f>
        <v>Nat 150</v>
      </c>
      <c r="AB643" s="171">
        <f>Table13232[[#This Row],[AM Odds]]</f>
        <v>0</v>
      </c>
      <c r="AC643" s="165">
        <f>Table13232[[#This Row],[Race]]</f>
        <v>5</v>
      </c>
      <c r="AD643" s="165">
        <f>Table13232[[#This Row],[TAB]]</f>
        <v>8</v>
      </c>
      <c r="AE643" s="166" t="str">
        <f>Table13232[[#This Row],[Horse]]</f>
        <v>Rotagilla</v>
      </c>
      <c r="AF643" s="169">
        <f>IF(Table13232[[#This Row],[Dual Listing]]&lt;&gt;1,"",Table13232[[#This Row],[Nat and Combo Bet]])</f>
        <v>150</v>
      </c>
    </row>
    <row r="644" spans="1:32" x14ac:dyDescent="0.25">
      <c r="A644" s="42">
        <v>45976</v>
      </c>
      <c r="B644" s="43">
        <v>0.63194444444444442</v>
      </c>
      <c r="C644" s="43" t="s">
        <v>34</v>
      </c>
      <c r="D644" s="46"/>
      <c r="E644" s="44">
        <v>6</v>
      </c>
      <c r="F644" s="44">
        <v>3</v>
      </c>
      <c r="G644" s="45" t="s">
        <v>241</v>
      </c>
      <c r="H644" s="45"/>
      <c r="I644" s="46"/>
      <c r="J644" s="206" t="s">
        <v>664</v>
      </c>
      <c r="K644" s="44" t="str">
        <f>VLOOKUP(Table13232[[#This Row],[Track]],$C$915:$E$968,2,FALSE)</f>
        <v>Vic</v>
      </c>
      <c r="L644" s="48">
        <v>100</v>
      </c>
      <c r="M644" s="44" t="str">
        <f>IF(Table13232[[#This Row],[Fin]]&lt;&gt;"1st","",Table13232[[#This Row],[Div]]*Table13232[[#This Row],[Lev Bet]])</f>
        <v/>
      </c>
      <c r="N644" s="44">
        <f>IF(Table13232[[#This Row],[Lev Ret]]="",Table13232[[#This Row],[Lev Bet]]*-1,M644-L644)</f>
        <v>-100</v>
      </c>
      <c r="O644" s="205">
        <v>100</v>
      </c>
      <c r="P644" s="205" t="str">
        <f>IF(Table13232[[#This Row],[Fin]]&lt;&gt;"1st","",Table13232[[#This Row],[Div]]*Table13232[[#This Row],[Nat and Combo Bet]])</f>
        <v/>
      </c>
      <c r="Q644" s="205">
        <f>IF(Table13232[[#This Row],[Lev Ret]]="",Table13232[[#This Row],[Nat and Combo Bet]]*-1,P644-O644)</f>
        <v>-100</v>
      </c>
      <c r="R644" s="44">
        <f t="shared" si="27"/>
        <v>1</v>
      </c>
      <c r="S644" s="44">
        <f>IF(AND(R643=2,R644=1),"",IF(R644=2,(O644+O645)/2,IF(Table13232[[#This Row],[Dual Listing]]=1,Table13232[[#This Row],[Nat and Combo Bet]],11)))</f>
        <v>100</v>
      </c>
      <c r="T644" s="44" t="str">
        <f t="shared" si="28"/>
        <v/>
      </c>
      <c r="U644" s="44">
        <f t="shared" si="29"/>
        <v>-100</v>
      </c>
      <c r="V644" s="44" t="str">
        <f>IF(Table13232[[#This Row],[Date]]&lt;$V$4,"","Live")</f>
        <v>Live</v>
      </c>
      <c r="W644" s="44" t="str">
        <f>TEXT(Table13232[[#This Row],[Date]],"DDD")</f>
        <v>Sat</v>
      </c>
      <c r="X644" s="44" t="str">
        <f>PROPER(TRIM(Table13232[[#This Row],[Horse]]))</f>
        <v>Pop Award</v>
      </c>
      <c r="Y644" s="168">
        <f>Table13232[[#This Row],[Time]]</f>
        <v>0.63194444444444442</v>
      </c>
      <c r="Z644" s="168" t="str">
        <f>LEFT(Table13232[[#This Row],[Track]],3)</f>
        <v>Cau</v>
      </c>
      <c r="AA644" s="168" t="str">
        <f>Table13232[[#This Row],[Algo]]&amp;" "&amp;Table13232[[#This Row],[Nat and Combo Bet]]</f>
        <v>Nat 100</v>
      </c>
      <c r="AB644" s="171">
        <f>Table13232[[#This Row],[AM Odds]]</f>
        <v>0</v>
      </c>
      <c r="AC644" s="165">
        <f>Table13232[[#This Row],[Race]]</f>
        <v>6</v>
      </c>
      <c r="AD644" s="165">
        <f>Table13232[[#This Row],[TAB]]</f>
        <v>3</v>
      </c>
      <c r="AE644" s="166" t="str">
        <f>Table13232[[#This Row],[Horse]]</f>
        <v>Pop Award</v>
      </c>
      <c r="AF644" s="169">
        <f>IF(Table13232[[#This Row],[Dual Listing]]&lt;&gt;1,"",Table13232[[#This Row],[Nat and Combo Bet]])</f>
        <v>100</v>
      </c>
    </row>
    <row r="645" spans="1:32" x14ac:dyDescent="0.25">
      <c r="A645" s="42">
        <v>45976</v>
      </c>
      <c r="B645" s="43">
        <v>0.63194444444444442</v>
      </c>
      <c r="C645" s="43" t="s">
        <v>34</v>
      </c>
      <c r="D645" s="46"/>
      <c r="E645" s="44">
        <v>6</v>
      </c>
      <c r="F645" s="44">
        <v>8</v>
      </c>
      <c r="G645" s="45" t="s">
        <v>329</v>
      </c>
      <c r="H645" s="45"/>
      <c r="I645" s="46"/>
      <c r="J645" s="206" t="s">
        <v>665</v>
      </c>
      <c r="K645" s="44" t="str">
        <f>VLOOKUP(Table13232[[#This Row],[Track]],$C$915:$E$968,2,FALSE)</f>
        <v>Vic</v>
      </c>
      <c r="L645" s="48">
        <v>100</v>
      </c>
      <c r="M645" s="44" t="str">
        <f>IF(Table13232[[#This Row],[Fin]]&lt;&gt;"1st","",Table13232[[#This Row],[Div]]*Table13232[[#This Row],[Lev Bet]])</f>
        <v/>
      </c>
      <c r="N645" s="44">
        <f>IF(Table13232[[#This Row],[Lev Ret]]="",Table13232[[#This Row],[Lev Bet]]*-1,M645-L645)</f>
        <v>-100</v>
      </c>
      <c r="O645" s="205">
        <v>100</v>
      </c>
      <c r="P645" s="205" t="str">
        <f>IF(Table13232[[#This Row],[Fin]]&lt;&gt;"1st","",Table13232[[#This Row],[Div]]*Table13232[[#This Row],[Nat and Combo Bet]])</f>
        <v/>
      </c>
      <c r="Q645" s="205">
        <f>IF(Table13232[[#This Row],[Lev Ret]]="",Table13232[[#This Row],[Nat and Combo Bet]]*-1,P645-O645)</f>
        <v>-100</v>
      </c>
      <c r="R645" s="44">
        <f t="shared" si="27"/>
        <v>1</v>
      </c>
      <c r="S645" s="44">
        <f>IF(AND(R644=2,R645=1),"",IF(R645=2,(O645+O646)/2,IF(Table13232[[#This Row],[Dual Listing]]=1,Table13232[[#This Row],[Nat and Combo Bet]],11)))</f>
        <v>100</v>
      </c>
      <c r="T645" s="44" t="str">
        <f t="shared" si="28"/>
        <v/>
      </c>
      <c r="U645" s="44">
        <f t="shared" si="29"/>
        <v>-100</v>
      </c>
      <c r="V645" s="44" t="str">
        <f>IF(Table13232[[#This Row],[Date]]&lt;$V$4,"","Live")</f>
        <v>Live</v>
      </c>
      <c r="W645" s="44" t="str">
        <f>TEXT(Table13232[[#This Row],[Date]],"DDD")</f>
        <v>Sat</v>
      </c>
      <c r="X645" s="44" t="str">
        <f>PROPER(TRIM(Table13232[[#This Row],[Horse]]))</f>
        <v>Vestas</v>
      </c>
      <c r="Y645" s="168">
        <f>Table13232[[#This Row],[Time]]</f>
        <v>0.63194444444444442</v>
      </c>
      <c r="Z645" s="168" t="str">
        <f>LEFT(Table13232[[#This Row],[Track]],3)</f>
        <v>Cau</v>
      </c>
      <c r="AA645" s="168" t="str">
        <f>Table13232[[#This Row],[Algo]]&amp;" "&amp;Table13232[[#This Row],[Nat and Combo Bet]]</f>
        <v>E-C  100</v>
      </c>
      <c r="AB645" s="171">
        <f>Table13232[[#This Row],[AM Odds]]</f>
        <v>0</v>
      </c>
      <c r="AC645" s="165">
        <f>Table13232[[#This Row],[Race]]</f>
        <v>6</v>
      </c>
      <c r="AD645" s="165">
        <f>Table13232[[#This Row],[TAB]]</f>
        <v>8</v>
      </c>
      <c r="AE645" s="166" t="str">
        <f>Table13232[[#This Row],[Horse]]</f>
        <v>Vestas</v>
      </c>
      <c r="AF645" s="169">
        <f>IF(Table13232[[#This Row],[Dual Listing]]&lt;&gt;1,"",Table13232[[#This Row],[Nat and Combo Bet]])</f>
        <v>100</v>
      </c>
    </row>
    <row r="646" spans="1:32" x14ac:dyDescent="0.25">
      <c r="A646" s="42">
        <v>45976</v>
      </c>
      <c r="B646" s="43">
        <v>0.69791666666666663</v>
      </c>
      <c r="C646" s="43" t="s">
        <v>38</v>
      </c>
      <c r="D646" s="46"/>
      <c r="E646" s="44">
        <v>8</v>
      </c>
      <c r="F646" s="44">
        <v>16</v>
      </c>
      <c r="G646" s="45" t="s">
        <v>114</v>
      </c>
      <c r="H646" s="45"/>
      <c r="I646" s="46"/>
      <c r="J646" s="206" t="s">
        <v>665</v>
      </c>
      <c r="K646" s="44" t="str">
        <f>VLOOKUP(Table13232[[#This Row],[Track]],$C$915:$E$968,2,FALSE)</f>
        <v>NSW</v>
      </c>
      <c r="L646" s="48">
        <v>100</v>
      </c>
      <c r="M646" s="44" t="str">
        <f>IF(Table13232[[#This Row],[Fin]]&lt;&gt;"1st","",Table13232[[#This Row],[Div]]*Table13232[[#This Row],[Lev Bet]])</f>
        <v/>
      </c>
      <c r="N646" s="44">
        <f>IF(Table13232[[#This Row],[Lev Ret]]="",Table13232[[#This Row],[Lev Bet]]*-1,M646-L646)</f>
        <v>-100</v>
      </c>
      <c r="O646" s="205">
        <v>100</v>
      </c>
      <c r="P646" s="205" t="str">
        <f>IF(Table13232[[#This Row],[Fin]]&lt;&gt;"1st","",Table13232[[#This Row],[Div]]*Table13232[[#This Row],[Nat and Combo Bet]])</f>
        <v/>
      </c>
      <c r="Q646" s="205">
        <f>IF(Table13232[[#This Row],[Lev Ret]]="",Table13232[[#This Row],[Nat and Combo Bet]]*-1,P646-O646)</f>
        <v>-100</v>
      </c>
      <c r="R646" s="44">
        <f t="shared" si="27"/>
        <v>1</v>
      </c>
      <c r="S646" s="44">
        <f>IF(AND(R645=2,R646=1),"",IF(R646=2,(O646+O647)/2,IF(Table13232[[#This Row],[Dual Listing]]=1,Table13232[[#This Row],[Nat and Combo Bet]],11)))</f>
        <v>100</v>
      </c>
      <c r="T646" s="44" t="str">
        <f t="shared" si="28"/>
        <v/>
      </c>
      <c r="U646" s="44">
        <f t="shared" si="29"/>
        <v>-100</v>
      </c>
      <c r="V646" s="44" t="str">
        <f>IF(Table13232[[#This Row],[Date]]&lt;$V$4,"","Live")</f>
        <v>Live</v>
      </c>
      <c r="W646" s="44" t="str">
        <f>TEXT(Table13232[[#This Row],[Date]],"DDD")</f>
        <v>Sat</v>
      </c>
      <c r="X646" s="44" t="str">
        <f>PROPER(TRIM(Table13232[[#This Row],[Horse]]))</f>
        <v>Clear Thinking</v>
      </c>
      <c r="Y646" s="168">
        <f>Table13232[[#This Row],[Time]]</f>
        <v>0.69791666666666663</v>
      </c>
      <c r="Z646" s="168" t="str">
        <f>LEFT(Table13232[[#This Row],[Track]],3)</f>
        <v>New</v>
      </c>
      <c r="AA646" s="168" t="str">
        <f>Table13232[[#This Row],[Algo]]&amp;" "&amp;Table13232[[#This Row],[Nat and Combo Bet]]</f>
        <v>E-C  100</v>
      </c>
      <c r="AB646" s="171">
        <f>Table13232[[#This Row],[AM Odds]]</f>
        <v>0</v>
      </c>
      <c r="AC646" s="165">
        <f>Table13232[[#This Row],[Race]]</f>
        <v>8</v>
      </c>
      <c r="AD646" s="165">
        <f>Table13232[[#This Row],[TAB]]</f>
        <v>16</v>
      </c>
      <c r="AE646" s="166" t="str">
        <f>Table13232[[#This Row],[Horse]]</f>
        <v>Clear Thinking</v>
      </c>
      <c r="AF646" s="169">
        <f>IF(Table13232[[#This Row],[Dual Listing]]&lt;&gt;1,"",Table13232[[#This Row],[Nat and Combo Bet]])</f>
        <v>100</v>
      </c>
    </row>
    <row r="647" spans="1:32" x14ac:dyDescent="0.25">
      <c r="A647" s="42">
        <v>45976</v>
      </c>
      <c r="B647" s="43">
        <v>0.72222222222222221</v>
      </c>
      <c r="C647" s="43" t="s">
        <v>38</v>
      </c>
      <c r="D647" s="46"/>
      <c r="E647" s="44">
        <v>9</v>
      </c>
      <c r="F647" s="44">
        <v>6</v>
      </c>
      <c r="G647" s="45" t="s">
        <v>330</v>
      </c>
      <c r="H647" s="45"/>
      <c r="I647" s="46"/>
      <c r="J647" s="206" t="s">
        <v>665</v>
      </c>
      <c r="K647" s="44" t="str">
        <f>VLOOKUP(Table13232[[#This Row],[Track]],$C$915:$E$968,2,FALSE)</f>
        <v>NSW</v>
      </c>
      <c r="L647" s="48">
        <v>100</v>
      </c>
      <c r="M647" s="44" t="str">
        <f>IF(Table13232[[#This Row],[Fin]]&lt;&gt;"1st","",Table13232[[#This Row],[Div]]*Table13232[[#This Row],[Lev Bet]])</f>
        <v/>
      </c>
      <c r="N647" s="44">
        <f>IF(Table13232[[#This Row],[Lev Ret]]="",Table13232[[#This Row],[Lev Bet]]*-1,M647-L647)</f>
        <v>-100</v>
      </c>
      <c r="O647" s="205">
        <v>100</v>
      </c>
      <c r="P647" s="205" t="str">
        <f>IF(Table13232[[#This Row],[Fin]]&lt;&gt;"1st","",Table13232[[#This Row],[Div]]*Table13232[[#This Row],[Nat and Combo Bet]])</f>
        <v/>
      </c>
      <c r="Q647" s="205">
        <f>IF(Table13232[[#This Row],[Lev Ret]]="",Table13232[[#This Row],[Nat and Combo Bet]]*-1,P647-O647)</f>
        <v>-100</v>
      </c>
      <c r="R647" s="44">
        <f t="shared" ref="R647:R710" si="30">IF(AND(A648=A647,G648=G647),2,1)</f>
        <v>1</v>
      </c>
      <c r="S647" s="44">
        <f>IF(AND(R646=2,R647=1),"",IF(R647=2,(O647+O648)/2,IF(Table13232[[#This Row],[Dual Listing]]=1,Table13232[[#This Row],[Nat and Combo Bet]],11)))</f>
        <v>100</v>
      </c>
      <c r="T647" s="44" t="str">
        <f t="shared" ref="T647:T710" si="31">IF(S647="","",IF(P647="","",S647*I647))</f>
        <v/>
      </c>
      <c r="U647" s="44">
        <f t="shared" ref="U647:U710" si="32">IF(S647="","",IF(T647="",S647*-1,T647-S647))</f>
        <v>-100</v>
      </c>
      <c r="V647" s="44" t="str">
        <f>IF(Table13232[[#This Row],[Date]]&lt;$V$4,"","Live")</f>
        <v>Live</v>
      </c>
      <c r="W647" s="44" t="str">
        <f>TEXT(Table13232[[#This Row],[Date]],"DDD")</f>
        <v>Sat</v>
      </c>
      <c r="X647" s="44" t="str">
        <f>PROPER(TRIM(Table13232[[#This Row],[Horse]]))</f>
        <v>Grand Pierro</v>
      </c>
      <c r="Y647" s="168">
        <f>Table13232[[#This Row],[Time]]</f>
        <v>0.72222222222222221</v>
      </c>
      <c r="Z647" s="168" t="str">
        <f>LEFT(Table13232[[#This Row],[Track]],3)</f>
        <v>New</v>
      </c>
      <c r="AA647" s="168" t="str">
        <f>Table13232[[#This Row],[Algo]]&amp;" "&amp;Table13232[[#This Row],[Nat and Combo Bet]]</f>
        <v>E-C  100</v>
      </c>
      <c r="AB647" s="171">
        <f>Table13232[[#This Row],[AM Odds]]</f>
        <v>0</v>
      </c>
      <c r="AC647" s="165">
        <f>Table13232[[#This Row],[Race]]</f>
        <v>9</v>
      </c>
      <c r="AD647" s="165">
        <f>Table13232[[#This Row],[TAB]]</f>
        <v>6</v>
      </c>
      <c r="AE647" s="166" t="str">
        <f>Table13232[[#This Row],[Horse]]</f>
        <v>Grand Pierro</v>
      </c>
      <c r="AF647" s="169">
        <f>IF(Table13232[[#This Row],[Dual Listing]]&lt;&gt;1,"",Table13232[[#This Row],[Nat and Combo Bet]])</f>
        <v>100</v>
      </c>
    </row>
    <row r="648" spans="1:32" x14ac:dyDescent="0.25">
      <c r="A648" s="42">
        <v>45976</v>
      </c>
      <c r="B648" s="43">
        <v>0.73611111111111116</v>
      </c>
      <c r="C648" s="43" t="s">
        <v>34</v>
      </c>
      <c r="D648" s="46"/>
      <c r="E648" s="44">
        <v>10</v>
      </c>
      <c r="F648" s="44">
        <v>7</v>
      </c>
      <c r="G648" s="45" t="s">
        <v>331</v>
      </c>
      <c r="H648" s="45" t="s">
        <v>21</v>
      </c>
      <c r="I648" s="46">
        <v>4.4000000000000004</v>
      </c>
      <c r="J648" s="206" t="s">
        <v>665</v>
      </c>
      <c r="K648" s="44" t="str">
        <f>VLOOKUP(Table13232[[#This Row],[Track]],$C$915:$E$968,2,FALSE)</f>
        <v>Vic</v>
      </c>
      <c r="L648" s="48">
        <v>100</v>
      </c>
      <c r="M648" s="44">
        <f>IF(Table13232[[#This Row],[Fin]]&lt;&gt;"1st","",Table13232[[#This Row],[Div]]*Table13232[[#This Row],[Lev Bet]])</f>
        <v>440.00000000000006</v>
      </c>
      <c r="N648" s="44">
        <f>IF(Table13232[[#This Row],[Lev Ret]]="",Table13232[[#This Row],[Lev Bet]]*-1,M648-L648)</f>
        <v>340.00000000000006</v>
      </c>
      <c r="O648" s="205">
        <v>100</v>
      </c>
      <c r="P648" s="205">
        <f>IF(Table13232[[#This Row],[Fin]]&lt;&gt;"1st","",Table13232[[#This Row],[Div]]*Table13232[[#This Row],[Nat and Combo Bet]])</f>
        <v>440.00000000000006</v>
      </c>
      <c r="Q648" s="205">
        <f>IF(Table13232[[#This Row],[Lev Ret]]="",Table13232[[#This Row],[Nat and Combo Bet]]*-1,P648-O648)</f>
        <v>340.00000000000006</v>
      </c>
      <c r="R648" s="44">
        <f t="shared" si="30"/>
        <v>1</v>
      </c>
      <c r="S648" s="44">
        <f>IF(AND(R647=2,R648=1),"",IF(R648=2,(O648+O649)/2,IF(Table13232[[#This Row],[Dual Listing]]=1,Table13232[[#This Row],[Nat and Combo Bet]],11)))</f>
        <v>100</v>
      </c>
      <c r="T648" s="44">
        <f t="shared" si="31"/>
        <v>440.00000000000006</v>
      </c>
      <c r="U648" s="44">
        <f t="shared" si="32"/>
        <v>340.00000000000006</v>
      </c>
      <c r="V648" s="44" t="str">
        <f>IF(Table13232[[#This Row],[Date]]&lt;$V$4,"","Live")</f>
        <v>Live</v>
      </c>
      <c r="W648" s="44" t="str">
        <f>TEXT(Table13232[[#This Row],[Date]],"DDD")</f>
        <v>Sat</v>
      </c>
      <c r="X648" s="44" t="str">
        <f>PROPER(TRIM(Table13232[[#This Row],[Horse]]))</f>
        <v>Taken</v>
      </c>
      <c r="Y648" s="168">
        <f>Table13232[[#This Row],[Time]]</f>
        <v>0.73611111111111116</v>
      </c>
      <c r="Z648" s="168" t="str">
        <f>LEFT(Table13232[[#This Row],[Track]],3)</f>
        <v>Cau</v>
      </c>
      <c r="AA648" s="168" t="str">
        <f>Table13232[[#This Row],[Algo]]&amp;" "&amp;Table13232[[#This Row],[Nat and Combo Bet]]</f>
        <v>E-C  100</v>
      </c>
      <c r="AB648" s="171">
        <f>Table13232[[#This Row],[AM Odds]]</f>
        <v>0</v>
      </c>
      <c r="AC648" s="165">
        <f>Table13232[[#This Row],[Race]]</f>
        <v>10</v>
      </c>
      <c r="AD648" s="165">
        <f>Table13232[[#This Row],[TAB]]</f>
        <v>7</v>
      </c>
      <c r="AE648" s="166" t="str">
        <f>Table13232[[#This Row],[Horse]]</f>
        <v>Taken</v>
      </c>
      <c r="AF648" s="169">
        <f>IF(Table13232[[#This Row],[Dual Listing]]&lt;&gt;1,"",Table13232[[#This Row],[Nat and Combo Bet]])</f>
        <v>100</v>
      </c>
    </row>
    <row r="649" spans="1:32" x14ac:dyDescent="0.25">
      <c r="A649" s="42">
        <v>45983</v>
      </c>
      <c r="B649" s="43">
        <v>0.58333333333333337</v>
      </c>
      <c r="C649" s="43" t="s">
        <v>281</v>
      </c>
      <c r="D649" s="46"/>
      <c r="E649" s="44">
        <v>4</v>
      </c>
      <c r="F649" s="44">
        <v>7</v>
      </c>
      <c r="G649" s="45" t="s">
        <v>518</v>
      </c>
      <c r="H649" s="45" t="s">
        <v>21</v>
      </c>
      <c r="I649" s="46">
        <v>4.8</v>
      </c>
      <c r="J649" s="206" t="s">
        <v>665</v>
      </c>
      <c r="K649" s="44" t="str">
        <f>VLOOKUP(Table13232[[#This Row],[Track]],$C$915:$E$968,2,FALSE)</f>
        <v>Vic</v>
      </c>
      <c r="L649" s="48">
        <v>100</v>
      </c>
      <c r="M649" s="44">
        <f>IF(Table13232[[#This Row],[Fin]]&lt;&gt;"1st","",Table13232[[#This Row],[Div]]*Table13232[[#This Row],[Lev Bet]])</f>
        <v>480</v>
      </c>
      <c r="N649" s="44">
        <f>IF(Table13232[[#This Row],[Lev Ret]]="",Table13232[[#This Row],[Lev Bet]]*-1,M649-L649)</f>
        <v>380</v>
      </c>
      <c r="O649" s="205">
        <v>100</v>
      </c>
      <c r="P649" s="205">
        <f>IF(Table13232[[#This Row],[Fin]]&lt;&gt;"1st","",Table13232[[#This Row],[Div]]*Table13232[[#This Row],[Nat and Combo Bet]])</f>
        <v>480</v>
      </c>
      <c r="Q649" s="205">
        <f>IF(Table13232[[#This Row],[Lev Ret]]="",Table13232[[#This Row],[Nat and Combo Bet]]*-1,P649-O649)</f>
        <v>380</v>
      </c>
      <c r="R649" s="44">
        <f t="shared" si="30"/>
        <v>1</v>
      </c>
      <c r="S649" s="44">
        <f>IF(AND(R648=2,R649=1),"",IF(R649=2,(O649+O650)/2,IF(Table13232[[#This Row],[Dual Listing]]=1,Table13232[[#This Row],[Nat and Combo Bet]],11)))</f>
        <v>100</v>
      </c>
      <c r="T649" s="44">
        <f t="shared" si="31"/>
        <v>480</v>
      </c>
      <c r="U649" s="44">
        <f t="shared" si="32"/>
        <v>380</v>
      </c>
      <c r="V649" s="44" t="str">
        <f>IF(Table13232[[#This Row],[Date]]&lt;$V$4,"","Live")</f>
        <v>Live</v>
      </c>
      <c r="W649" s="44" t="str">
        <f>TEXT(Table13232[[#This Row],[Date]],"DDD")</f>
        <v>Sat</v>
      </c>
      <c r="X649" s="44" t="str">
        <f>PROPER(TRIM(Table13232[[#This Row],[Horse]]))</f>
        <v>Grid Girl</v>
      </c>
      <c r="Y649" s="168">
        <f>Table13232[[#This Row],[Time]]</f>
        <v>0.58333333333333337</v>
      </c>
      <c r="Z649" s="168" t="str">
        <f>LEFT(Table13232[[#This Row],[Track]],3)</f>
        <v>Cra</v>
      </c>
      <c r="AA649" s="168" t="str">
        <f>Table13232[[#This Row],[Algo]]&amp;" "&amp;Table13232[[#This Row],[Nat and Combo Bet]]</f>
        <v>E-C  100</v>
      </c>
      <c r="AB649" s="171">
        <f>Table13232[[#This Row],[AM Odds]]</f>
        <v>0</v>
      </c>
      <c r="AC649" s="165">
        <f>Table13232[[#This Row],[Race]]</f>
        <v>4</v>
      </c>
      <c r="AD649" s="165">
        <f>Table13232[[#This Row],[TAB]]</f>
        <v>7</v>
      </c>
      <c r="AE649" s="166" t="str">
        <f>Table13232[[#This Row],[Horse]]</f>
        <v>Grid Girl</v>
      </c>
      <c r="AF649" s="169">
        <f>IF(Table13232[[#This Row],[Dual Listing]]&lt;&gt;1,"",Table13232[[#This Row],[Nat and Combo Bet]])</f>
        <v>100</v>
      </c>
    </row>
    <row r="650" spans="1:32" x14ac:dyDescent="0.25">
      <c r="A650" s="106">
        <v>45983</v>
      </c>
      <c r="B650" s="43">
        <v>0.62152777777777779</v>
      </c>
      <c r="C650" s="107" t="s">
        <v>282</v>
      </c>
      <c r="D650" s="46"/>
      <c r="E650" s="108">
        <v>5</v>
      </c>
      <c r="F650" s="108">
        <v>1</v>
      </c>
      <c r="G650" s="109" t="s">
        <v>519</v>
      </c>
      <c r="H650" s="109"/>
      <c r="I650" s="110"/>
      <c r="J650" s="206" t="s">
        <v>664</v>
      </c>
      <c r="K650" s="44" t="str">
        <f>VLOOKUP(Table13232[[#This Row],[Track]],$C$915:$E$968,2,FALSE)</f>
        <v>NSW</v>
      </c>
      <c r="L650" s="48">
        <v>100</v>
      </c>
      <c r="M650" s="44" t="str">
        <f>IF(Table13232[[#This Row],[Fin]]&lt;&gt;"1st","",Table13232[[#This Row],[Div]]*Table13232[[#This Row],[Lev Bet]])</f>
        <v/>
      </c>
      <c r="N650" s="44">
        <f>IF(Table13232[[#This Row],[Lev Ret]]="",Table13232[[#This Row],[Lev Bet]]*-1,M650-L650)</f>
        <v>-100</v>
      </c>
      <c r="O650" s="205">
        <v>150</v>
      </c>
      <c r="P650" s="205" t="str">
        <f>IF(Table13232[[#This Row],[Fin]]&lt;&gt;"1st","",Table13232[[#This Row],[Div]]*Table13232[[#This Row],[Nat and Combo Bet]])</f>
        <v/>
      </c>
      <c r="Q650" s="205">
        <f>IF(Table13232[[#This Row],[Lev Ret]]="",Table13232[[#This Row],[Nat and Combo Bet]]*-1,P650-O650)</f>
        <v>-150</v>
      </c>
      <c r="R650" s="44">
        <f t="shared" si="30"/>
        <v>2</v>
      </c>
      <c r="S650" s="44">
        <f>IF(AND(R649=2,R650=1),"",IF(R650=2,(O650+O651)/2,IF(Table13232[[#This Row],[Dual Listing]]=1,Table13232[[#This Row],[Nat and Combo Bet]],11)))</f>
        <v>175</v>
      </c>
      <c r="T650" s="44" t="str">
        <f t="shared" si="31"/>
        <v/>
      </c>
      <c r="U650" s="44">
        <f t="shared" si="32"/>
        <v>-175</v>
      </c>
      <c r="V650" s="44" t="str">
        <f>IF(Table13232[[#This Row],[Date]]&lt;$V$4,"","Live")</f>
        <v>Live</v>
      </c>
      <c r="W650" s="44" t="str">
        <f>TEXT(Table13232[[#This Row],[Date]],"DDD")</f>
        <v>Sat</v>
      </c>
      <c r="X650" s="44" t="str">
        <f>PROPER(TRIM(Table13232[[#This Row],[Horse]]))</f>
        <v>Hurstville Zagreb</v>
      </c>
      <c r="Y650" s="167">
        <f>Table13232[[#This Row],[Time]]</f>
        <v>0.62152777777777779</v>
      </c>
      <c r="Z650" s="164" t="str">
        <f>LEFT(Table13232[[#This Row],[Track]],3)</f>
        <v>Kem</v>
      </c>
      <c r="AA650" s="164" t="str">
        <f>Table13232[[#This Row],[Algo]]&amp;" "&amp;Table13232[[#This Row],[Nat and Combo Bet]]</f>
        <v>Nat 150</v>
      </c>
      <c r="AB650" s="170">
        <f>Table13232[[#This Row],[AM Odds]]</f>
        <v>0</v>
      </c>
      <c r="AC650" s="165">
        <f>Table13232[[#This Row],[Race]]</f>
        <v>5</v>
      </c>
      <c r="AD650" s="165">
        <f>Table13232[[#This Row],[TAB]]</f>
        <v>1</v>
      </c>
      <c r="AE650" s="166" t="str">
        <f>Table13232[[#This Row],[Horse]]</f>
        <v>Hurstville Zagreb</v>
      </c>
      <c r="AF650" s="169" t="str">
        <f>IF(Table13232[[#This Row],[Dual Listing]]&lt;&gt;1,"",Table13232[[#This Row],[Nat and Combo Bet]])</f>
        <v/>
      </c>
    </row>
    <row r="651" spans="1:32" ht="16.5" customHeight="1" x14ac:dyDescent="0.25">
      <c r="A651" s="106">
        <v>45983</v>
      </c>
      <c r="B651" s="43">
        <v>0.62152777777777779</v>
      </c>
      <c r="C651" s="107" t="s">
        <v>282</v>
      </c>
      <c r="D651" s="46"/>
      <c r="E651" s="108">
        <v>5</v>
      </c>
      <c r="F651" s="108">
        <v>1</v>
      </c>
      <c r="G651" s="109" t="s">
        <v>519</v>
      </c>
      <c r="H651" s="109"/>
      <c r="I651" s="110"/>
      <c r="J651" s="206" t="s">
        <v>665</v>
      </c>
      <c r="K651" s="44" t="str">
        <f>VLOOKUP(Table13232[[#This Row],[Track]],$C$915:$E$968,2,FALSE)</f>
        <v>NSW</v>
      </c>
      <c r="L651" s="48">
        <v>100</v>
      </c>
      <c r="M651" s="44" t="str">
        <f>IF(Table13232[[#This Row],[Fin]]&lt;&gt;"1st","",Table13232[[#This Row],[Div]]*Table13232[[#This Row],[Lev Bet]])</f>
        <v/>
      </c>
      <c r="N651" s="44">
        <f>IF(Table13232[[#This Row],[Lev Ret]]="",Table13232[[#This Row],[Lev Bet]]*-1,M651-L651)</f>
        <v>-100</v>
      </c>
      <c r="O651" s="205">
        <v>200</v>
      </c>
      <c r="P651" s="205" t="str">
        <f>IF(Table13232[[#This Row],[Fin]]&lt;&gt;"1st","",Table13232[[#This Row],[Div]]*Table13232[[#This Row],[Nat and Combo Bet]])</f>
        <v/>
      </c>
      <c r="Q651" s="205">
        <f>IF(Table13232[[#This Row],[Lev Ret]]="",Table13232[[#This Row],[Nat and Combo Bet]]*-1,P651-O651)</f>
        <v>-200</v>
      </c>
      <c r="R651" s="44">
        <f t="shared" si="30"/>
        <v>1</v>
      </c>
      <c r="S651" s="44" t="str">
        <f>IF(AND(R650=2,R651=1),"",IF(R651=2,(O651+O652)/2,IF(Table13232[[#This Row],[Dual Listing]]=1,Table13232[[#This Row],[Nat and Combo Bet]],11)))</f>
        <v/>
      </c>
      <c r="T651" s="44" t="str">
        <f t="shared" si="31"/>
        <v/>
      </c>
      <c r="U651" s="44" t="str">
        <f t="shared" si="32"/>
        <v/>
      </c>
      <c r="V651" s="44" t="str">
        <f>IF(Table13232[[#This Row],[Date]]&lt;$V$4,"","Live")</f>
        <v>Live</v>
      </c>
      <c r="W651" s="44" t="str">
        <f>TEXT(Table13232[[#This Row],[Date]],"DDD")</f>
        <v>Sat</v>
      </c>
      <c r="X651" s="44" t="str">
        <f>PROPER(TRIM(Table13232[[#This Row],[Horse]]))</f>
        <v>Hurstville Zagreb</v>
      </c>
      <c r="Y651" s="168">
        <f>Table13232[[#This Row],[Time]]</f>
        <v>0.62152777777777779</v>
      </c>
      <c r="Z651" s="168" t="str">
        <f>LEFT(Table13232[[#This Row],[Track]],3)</f>
        <v>Kem</v>
      </c>
      <c r="AA651" s="168" t="str">
        <f>Table13232[[#This Row],[Algo]]&amp;" "&amp;Table13232[[#This Row],[Nat and Combo Bet]]</f>
        <v>E-C  200</v>
      </c>
      <c r="AB651" s="171">
        <f>Table13232[[#This Row],[AM Odds]]</f>
        <v>0</v>
      </c>
      <c r="AC651" s="165">
        <f>Table13232[[#This Row],[Race]]</f>
        <v>5</v>
      </c>
      <c r="AD651" s="165">
        <f>Table13232[[#This Row],[TAB]]</f>
        <v>1</v>
      </c>
      <c r="AE651" s="166" t="str">
        <f>Table13232[[#This Row],[Horse]]</f>
        <v>Hurstville Zagreb</v>
      </c>
      <c r="AF651" s="169">
        <f>IF(Table13232[[#This Row],[Dual Listing]]&lt;&gt;1,"",Table13232[[#This Row],[Nat and Combo Bet]])</f>
        <v>200</v>
      </c>
    </row>
    <row r="652" spans="1:32" x14ac:dyDescent="0.25">
      <c r="A652" s="42">
        <v>45983</v>
      </c>
      <c r="B652" s="43">
        <v>0.63194444444444442</v>
      </c>
      <c r="C652" s="43" t="s">
        <v>281</v>
      </c>
      <c r="D652" s="46"/>
      <c r="E652" s="44">
        <v>5</v>
      </c>
      <c r="F652" s="44">
        <v>8</v>
      </c>
      <c r="G652" s="45" t="s">
        <v>520</v>
      </c>
      <c r="H652" s="45"/>
      <c r="I652" s="46"/>
      <c r="J652" s="206" t="s">
        <v>665</v>
      </c>
      <c r="K652" s="44" t="str">
        <f>VLOOKUP(Table13232[[#This Row],[Track]],$C$915:$E$968,2,FALSE)</f>
        <v>Vic</v>
      </c>
      <c r="L652" s="48">
        <v>100</v>
      </c>
      <c r="M652" s="44" t="str">
        <f>IF(Table13232[[#This Row],[Fin]]&lt;&gt;"1st","",Table13232[[#This Row],[Div]]*Table13232[[#This Row],[Lev Bet]])</f>
        <v/>
      </c>
      <c r="N652" s="44">
        <f>IF(Table13232[[#This Row],[Lev Ret]]="",Table13232[[#This Row],[Lev Bet]]*-1,M652-L652)</f>
        <v>-100</v>
      </c>
      <c r="O652" s="205">
        <v>100</v>
      </c>
      <c r="P652" s="205" t="str">
        <f>IF(Table13232[[#This Row],[Fin]]&lt;&gt;"1st","",Table13232[[#This Row],[Div]]*Table13232[[#This Row],[Nat and Combo Bet]])</f>
        <v/>
      </c>
      <c r="Q652" s="205">
        <f>IF(Table13232[[#This Row],[Lev Ret]]="",Table13232[[#This Row],[Nat and Combo Bet]]*-1,P652-O652)</f>
        <v>-100</v>
      </c>
      <c r="R652" s="44">
        <f t="shared" si="30"/>
        <v>1</v>
      </c>
      <c r="S652" s="44">
        <f>IF(AND(R651=2,R652=1),"",IF(R652=2,(O652+O653)/2,IF(Table13232[[#This Row],[Dual Listing]]=1,Table13232[[#This Row],[Nat and Combo Bet]],11)))</f>
        <v>100</v>
      </c>
      <c r="T652" s="44" t="str">
        <f t="shared" si="31"/>
        <v/>
      </c>
      <c r="U652" s="44">
        <f t="shared" si="32"/>
        <v>-100</v>
      </c>
      <c r="V652" s="44" t="str">
        <f>IF(Table13232[[#This Row],[Date]]&lt;$V$4,"","Live")</f>
        <v>Live</v>
      </c>
      <c r="W652" s="44" t="str">
        <f>TEXT(Table13232[[#This Row],[Date]],"DDD")</f>
        <v>Sat</v>
      </c>
      <c r="X652" s="44" t="str">
        <f>PROPER(TRIM(Table13232[[#This Row],[Horse]]))</f>
        <v>Hurry Curry</v>
      </c>
      <c r="Y652" s="168">
        <f>Table13232[[#This Row],[Time]]</f>
        <v>0.63194444444444442</v>
      </c>
      <c r="Z652" s="168" t="str">
        <f>LEFT(Table13232[[#This Row],[Track]],3)</f>
        <v>Cra</v>
      </c>
      <c r="AA652" s="168" t="str">
        <f>Table13232[[#This Row],[Algo]]&amp;" "&amp;Table13232[[#This Row],[Nat and Combo Bet]]</f>
        <v>E-C  100</v>
      </c>
      <c r="AB652" s="171">
        <f>Table13232[[#This Row],[AM Odds]]</f>
        <v>0</v>
      </c>
      <c r="AC652" s="165">
        <f>Table13232[[#This Row],[Race]]</f>
        <v>5</v>
      </c>
      <c r="AD652" s="165">
        <f>Table13232[[#This Row],[TAB]]</f>
        <v>8</v>
      </c>
      <c r="AE652" s="166" t="str">
        <f>Table13232[[#This Row],[Horse]]</f>
        <v>Hurry Curry</v>
      </c>
      <c r="AF652" s="169">
        <f>IF(Table13232[[#This Row],[Dual Listing]]&lt;&gt;1,"",Table13232[[#This Row],[Nat and Combo Bet]])</f>
        <v>100</v>
      </c>
    </row>
    <row r="653" spans="1:32" x14ac:dyDescent="0.25">
      <c r="A653" s="42">
        <v>45983</v>
      </c>
      <c r="B653" s="43">
        <v>0.63194444444444442</v>
      </c>
      <c r="C653" s="43" t="s">
        <v>281</v>
      </c>
      <c r="D653" s="46"/>
      <c r="E653" s="44">
        <v>5</v>
      </c>
      <c r="F653" s="44">
        <v>5</v>
      </c>
      <c r="G653" s="45" t="s">
        <v>334</v>
      </c>
      <c r="H653" s="45"/>
      <c r="I653" s="46"/>
      <c r="J653" s="206" t="s">
        <v>665</v>
      </c>
      <c r="K653" s="44" t="str">
        <f>VLOOKUP(Table13232[[#This Row],[Track]],$C$915:$E$968,2,FALSE)</f>
        <v>Vic</v>
      </c>
      <c r="L653" s="48">
        <v>100</v>
      </c>
      <c r="M653" s="44" t="str">
        <f>IF(Table13232[[#This Row],[Fin]]&lt;&gt;"1st","",Table13232[[#This Row],[Div]]*Table13232[[#This Row],[Lev Bet]])</f>
        <v/>
      </c>
      <c r="N653" s="44">
        <f>IF(Table13232[[#This Row],[Lev Ret]]="",Table13232[[#This Row],[Lev Bet]]*-1,M653-L653)</f>
        <v>-100</v>
      </c>
      <c r="O653" s="205">
        <v>100</v>
      </c>
      <c r="P653" s="205" t="str">
        <f>IF(Table13232[[#This Row],[Fin]]&lt;&gt;"1st","",Table13232[[#This Row],[Div]]*Table13232[[#This Row],[Nat and Combo Bet]])</f>
        <v/>
      </c>
      <c r="Q653" s="205">
        <f>IF(Table13232[[#This Row],[Lev Ret]]="",Table13232[[#This Row],[Nat and Combo Bet]]*-1,P653-O653)</f>
        <v>-100</v>
      </c>
      <c r="R653" s="44">
        <f t="shared" si="30"/>
        <v>1</v>
      </c>
      <c r="S653" s="44">
        <f>IF(AND(R652=2,R653=1),"",IF(R653=2,(O653+O654)/2,IF(Table13232[[#This Row],[Dual Listing]]=1,Table13232[[#This Row],[Nat and Combo Bet]],11)))</f>
        <v>100</v>
      </c>
      <c r="T653" s="44" t="str">
        <f t="shared" si="31"/>
        <v/>
      </c>
      <c r="U653" s="44">
        <f t="shared" si="32"/>
        <v>-100</v>
      </c>
      <c r="V653" s="44" t="str">
        <f>IF(Table13232[[#This Row],[Date]]&lt;$V$4,"","Live")</f>
        <v>Live</v>
      </c>
      <c r="W653" s="44" t="str">
        <f>TEXT(Table13232[[#This Row],[Date]],"DDD")</f>
        <v>Sat</v>
      </c>
      <c r="X653" s="44" t="str">
        <f>PROPER(TRIM(Table13232[[#This Row],[Horse]]))</f>
        <v>Shockletz</v>
      </c>
      <c r="Y653" s="168">
        <f>Table13232[[#This Row],[Time]]</f>
        <v>0.63194444444444442</v>
      </c>
      <c r="Z653" s="168" t="str">
        <f>LEFT(Table13232[[#This Row],[Track]],3)</f>
        <v>Cra</v>
      </c>
      <c r="AA653" s="168" t="str">
        <f>Table13232[[#This Row],[Algo]]&amp;" "&amp;Table13232[[#This Row],[Nat and Combo Bet]]</f>
        <v>E-C  100</v>
      </c>
      <c r="AB653" s="171">
        <f>Table13232[[#This Row],[AM Odds]]</f>
        <v>0</v>
      </c>
      <c r="AC653" s="165">
        <f>Table13232[[#This Row],[Race]]</f>
        <v>5</v>
      </c>
      <c r="AD653" s="165">
        <f>Table13232[[#This Row],[TAB]]</f>
        <v>5</v>
      </c>
      <c r="AE653" s="166" t="str">
        <f>Table13232[[#This Row],[Horse]]</f>
        <v>Shockletz</v>
      </c>
      <c r="AF653" s="169">
        <f>IF(Table13232[[#This Row],[Dual Listing]]&lt;&gt;1,"",Table13232[[#This Row],[Nat and Combo Bet]])</f>
        <v>100</v>
      </c>
    </row>
    <row r="654" spans="1:32" x14ac:dyDescent="0.25">
      <c r="A654" s="42">
        <v>45983</v>
      </c>
      <c r="B654" s="43">
        <v>0.65625</v>
      </c>
      <c r="C654" s="43" t="s">
        <v>281</v>
      </c>
      <c r="D654" s="46"/>
      <c r="E654" s="44">
        <v>7</v>
      </c>
      <c r="F654" s="44">
        <v>1</v>
      </c>
      <c r="G654" s="45" t="s">
        <v>111</v>
      </c>
      <c r="H654" s="45"/>
      <c r="I654" s="46"/>
      <c r="J654" s="206" t="s">
        <v>665</v>
      </c>
      <c r="K654" s="44" t="str">
        <f>VLOOKUP(Table13232[[#This Row],[Track]],$C$915:$E$968,2,FALSE)</f>
        <v>Vic</v>
      </c>
      <c r="L654" s="48">
        <v>100</v>
      </c>
      <c r="M654" s="44" t="str">
        <f>IF(Table13232[[#This Row],[Fin]]&lt;&gt;"1st","",Table13232[[#This Row],[Div]]*Table13232[[#This Row],[Lev Bet]])</f>
        <v/>
      </c>
      <c r="N654" s="44">
        <f>IF(Table13232[[#This Row],[Lev Ret]]="",Table13232[[#This Row],[Lev Bet]]*-1,M654-L654)</f>
        <v>-100</v>
      </c>
      <c r="O654" s="205">
        <v>150</v>
      </c>
      <c r="P654" s="205" t="str">
        <f>IF(Table13232[[#This Row],[Fin]]&lt;&gt;"1st","",Table13232[[#This Row],[Div]]*Table13232[[#This Row],[Nat and Combo Bet]])</f>
        <v/>
      </c>
      <c r="Q654" s="205">
        <f>IF(Table13232[[#This Row],[Lev Ret]]="",Table13232[[#This Row],[Nat and Combo Bet]]*-1,P654-O654)</f>
        <v>-150</v>
      </c>
      <c r="R654" s="44">
        <f t="shared" si="30"/>
        <v>1</v>
      </c>
      <c r="S654" s="44">
        <f>IF(AND(R653=2,R654=1),"",IF(R654=2,(O654+O655)/2,IF(Table13232[[#This Row],[Dual Listing]]=1,Table13232[[#This Row],[Nat and Combo Bet]],11)))</f>
        <v>150</v>
      </c>
      <c r="T654" s="44" t="str">
        <f t="shared" si="31"/>
        <v/>
      </c>
      <c r="U654" s="44">
        <f t="shared" si="32"/>
        <v>-150</v>
      </c>
      <c r="V654" s="44" t="str">
        <f>IF(Table13232[[#This Row],[Date]]&lt;$V$4,"","Live")</f>
        <v>Live</v>
      </c>
      <c r="W654" s="44" t="str">
        <f>TEXT(Table13232[[#This Row],[Date]],"DDD")</f>
        <v>Sat</v>
      </c>
      <c r="X654" s="44" t="str">
        <f>PROPER(TRIM(Table13232[[#This Row],[Horse]]))</f>
        <v>Mytemptation</v>
      </c>
      <c r="Y654" s="168">
        <f>Table13232[[#This Row],[Time]]</f>
        <v>0.65625</v>
      </c>
      <c r="Z654" s="168" t="str">
        <f>LEFT(Table13232[[#This Row],[Track]],3)</f>
        <v>Cra</v>
      </c>
      <c r="AA654" s="168" t="str">
        <f>Table13232[[#This Row],[Algo]]&amp;" "&amp;Table13232[[#This Row],[Nat and Combo Bet]]</f>
        <v>E-C  150</v>
      </c>
      <c r="AB654" s="171">
        <f>Table13232[[#This Row],[AM Odds]]</f>
        <v>0</v>
      </c>
      <c r="AC654" s="165">
        <f>Table13232[[#This Row],[Race]]</f>
        <v>7</v>
      </c>
      <c r="AD654" s="165">
        <f>Table13232[[#This Row],[TAB]]</f>
        <v>1</v>
      </c>
      <c r="AE654" s="166" t="str">
        <f>Table13232[[#This Row],[Horse]]</f>
        <v>Mytemptation</v>
      </c>
      <c r="AF654" s="169">
        <f>IF(Table13232[[#This Row],[Dual Listing]]&lt;&gt;1,"",Table13232[[#This Row],[Nat and Combo Bet]])</f>
        <v>150</v>
      </c>
    </row>
    <row r="655" spans="1:32" x14ac:dyDescent="0.25">
      <c r="A655" s="42">
        <v>45983</v>
      </c>
      <c r="B655" s="43">
        <v>0.68402777777777779</v>
      </c>
      <c r="C655" s="43" t="s">
        <v>281</v>
      </c>
      <c r="D655" s="46"/>
      <c r="E655" s="44">
        <v>8</v>
      </c>
      <c r="F655" s="44">
        <v>15</v>
      </c>
      <c r="G655" s="45" t="s">
        <v>337</v>
      </c>
      <c r="H655" s="45" t="s">
        <v>21</v>
      </c>
      <c r="I655" s="46">
        <v>3.4</v>
      </c>
      <c r="J655" s="206" t="s">
        <v>665</v>
      </c>
      <c r="K655" s="44" t="str">
        <f>VLOOKUP(Table13232[[#This Row],[Track]],$C$915:$E$968,2,FALSE)</f>
        <v>Vic</v>
      </c>
      <c r="L655" s="48">
        <v>100</v>
      </c>
      <c r="M655" s="44">
        <f>IF(Table13232[[#This Row],[Fin]]&lt;&gt;"1st","",Table13232[[#This Row],[Div]]*Table13232[[#This Row],[Lev Bet]])</f>
        <v>340</v>
      </c>
      <c r="N655" s="44">
        <f>IF(Table13232[[#This Row],[Lev Ret]]="",Table13232[[#This Row],[Lev Bet]]*-1,M655-L655)</f>
        <v>240</v>
      </c>
      <c r="O655" s="205">
        <v>150</v>
      </c>
      <c r="P655" s="205">
        <f>IF(Table13232[[#This Row],[Fin]]&lt;&gt;"1st","",Table13232[[#This Row],[Div]]*Table13232[[#This Row],[Nat and Combo Bet]])</f>
        <v>510</v>
      </c>
      <c r="Q655" s="205">
        <f>IF(Table13232[[#This Row],[Lev Ret]]="",Table13232[[#This Row],[Nat and Combo Bet]]*-1,P655-O655)</f>
        <v>360</v>
      </c>
      <c r="R655" s="44">
        <f t="shared" si="30"/>
        <v>1</v>
      </c>
      <c r="S655" s="44">
        <f>IF(AND(R654=2,R655=1),"",IF(R655=2,(O655+O656)/2,IF(Table13232[[#This Row],[Dual Listing]]=1,Table13232[[#This Row],[Nat and Combo Bet]],11)))</f>
        <v>150</v>
      </c>
      <c r="T655" s="44">
        <f t="shared" si="31"/>
        <v>510</v>
      </c>
      <c r="U655" s="44">
        <f t="shared" si="32"/>
        <v>360</v>
      </c>
      <c r="V655" s="44" t="str">
        <f>IF(Table13232[[#This Row],[Date]]&lt;$V$4,"","Live")</f>
        <v>Live</v>
      </c>
      <c r="W655" s="44" t="str">
        <f>TEXT(Table13232[[#This Row],[Date]],"DDD")</f>
        <v>Sat</v>
      </c>
      <c r="X655" s="44" t="str">
        <f>PROPER(TRIM(Table13232[[#This Row],[Horse]]))</f>
        <v>Sabaj</v>
      </c>
      <c r="Y655" s="168">
        <f>Table13232[[#This Row],[Time]]</f>
        <v>0.68402777777777779</v>
      </c>
      <c r="Z655" s="168" t="str">
        <f>LEFT(Table13232[[#This Row],[Track]],3)</f>
        <v>Cra</v>
      </c>
      <c r="AA655" s="168" t="str">
        <f>Table13232[[#This Row],[Algo]]&amp;" "&amp;Table13232[[#This Row],[Nat and Combo Bet]]</f>
        <v>E-C  150</v>
      </c>
      <c r="AB655" s="171">
        <f>Table13232[[#This Row],[AM Odds]]</f>
        <v>0</v>
      </c>
      <c r="AC655" s="165">
        <f>Table13232[[#This Row],[Race]]</f>
        <v>8</v>
      </c>
      <c r="AD655" s="165">
        <f>Table13232[[#This Row],[TAB]]</f>
        <v>15</v>
      </c>
      <c r="AE655" s="166" t="str">
        <f>Table13232[[#This Row],[Horse]]</f>
        <v>Sabaj</v>
      </c>
      <c r="AF655" s="169">
        <f>IF(Table13232[[#This Row],[Dual Listing]]&lt;&gt;1,"",Table13232[[#This Row],[Nat and Combo Bet]])</f>
        <v>150</v>
      </c>
    </row>
    <row r="656" spans="1:32" x14ac:dyDescent="0.25">
      <c r="A656" s="42">
        <v>45983</v>
      </c>
      <c r="B656" s="43">
        <v>0.73611111111111116</v>
      </c>
      <c r="C656" s="43" t="s">
        <v>281</v>
      </c>
      <c r="D656" s="46"/>
      <c r="E656" s="44">
        <v>10</v>
      </c>
      <c r="F656" s="44">
        <v>5</v>
      </c>
      <c r="G656" s="45" t="s">
        <v>521</v>
      </c>
      <c r="H656" s="45"/>
      <c r="I656" s="46"/>
      <c r="J656" s="206" t="s">
        <v>665</v>
      </c>
      <c r="K656" s="44" t="str">
        <f>VLOOKUP(Table13232[[#This Row],[Track]],$C$915:$E$968,2,FALSE)</f>
        <v>Vic</v>
      </c>
      <c r="L656" s="48">
        <v>100</v>
      </c>
      <c r="M656" s="44" t="str">
        <f>IF(Table13232[[#This Row],[Fin]]&lt;&gt;"1st","",Table13232[[#This Row],[Div]]*Table13232[[#This Row],[Lev Bet]])</f>
        <v/>
      </c>
      <c r="N656" s="44">
        <f>IF(Table13232[[#This Row],[Lev Ret]]="",Table13232[[#This Row],[Lev Bet]]*-1,M656-L656)</f>
        <v>-100</v>
      </c>
      <c r="O656" s="205">
        <v>50</v>
      </c>
      <c r="P656" s="205" t="str">
        <f>IF(Table13232[[#This Row],[Fin]]&lt;&gt;"1st","",Table13232[[#This Row],[Div]]*Table13232[[#This Row],[Nat and Combo Bet]])</f>
        <v/>
      </c>
      <c r="Q656" s="205">
        <f>IF(Table13232[[#This Row],[Lev Ret]]="",Table13232[[#This Row],[Nat and Combo Bet]]*-1,P656-O656)</f>
        <v>-50</v>
      </c>
      <c r="R656" s="44">
        <f t="shared" si="30"/>
        <v>1</v>
      </c>
      <c r="S656" s="44">
        <f>IF(AND(R655=2,R656=1),"",IF(R656=2,(O656+O657)/2,IF(Table13232[[#This Row],[Dual Listing]]=1,Table13232[[#This Row],[Nat and Combo Bet]],11)))</f>
        <v>50</v>
      </c>
      <c r="T656" s="44" t="str">
        <f t="shared" si="31"/>
        <v/>
      </c>
      <c r="U656" s="44">
        <f t="shared" si="32"/>
        <v>-50</v>
      </c>
      <c r="V656" s="44" t="str">
        <f>IF(Table13232[[#This Row],[Date]]&lt;$V$4,"","Live")</f>
        <v>Live</v>
      </c>
      <c r="W656" s="44" t="str">
        <f>TEXT(Table13232[[#This Row],[Date]],"DDD")</f>
        <v>Sat</v>
      </c>
      <c r="X656" s="44" t="str">
        <f>PROPER(TRIM(Table13232[[#This Row],[Horse]]))</f>
        <v>Demojo</v>
      </c>
      <c r="Y656" s="168">
        <f>Table13232[[#This Row],[Time]]</f>
        <v>0.73611111111111116</v>
      </c>
      <c r="Z656" s="168" t="str">
        <f>LEFT(Table13232[[#This Row],[Track]],3)</f>
        <v>Cra</v>
      </c>
      <c r="AA656" s="168" t="str">
        <f>Table13232[[#This Row],[Algo]]&amp;" "&amp;Table13232[[#This Row],[Nat and Combo Bet]]</f>
        <v>E-C  50</v>
      </c>
      <c r="AB656" s="171">
        <f>Table13232[[#This Row],[AM Odds]]</f>
        <v>0</v>
      </c>
      <c r="AC656" s="165">
        <f>Table13232[[#This Row],[Race]]</f>
        <v>10</v>
      </c>
      <c r="AD656" s="165">
        <f>Table13232[[#This Row],[TAB]]</f>
        <v>5</v>
      </c>
      <c r="AE656" s="166" t="str">
        <f>Table13232[[#This Row],[Horse]]</f>
        <v>Demojo</v>
      </c>
      <c r="AF656" s="169">
        <f>IF(Table13232[[#This Row],[Dual Listing]]&lt;&gt;1,"",Table13232[[#This Row],[Nat and Combo Bet]])</f>
        <v>50</v>
      </c>
    </row>
    <row r="657" spans="1:32" x14ac:dyDescent="0.25">
      <c r="A657" s="42">
        <v>45983</v>
      </c>
      <c r="B657" s="43">
        <v>0.74652777777777779</v>
      </c>
      <c r="C657" s="43" t="s">
        <v>282</v>
      </c>
      <c r="D657" s="46"/>
      <c r="E657" s="44">
        <v>10</v>
      </c>
      <c r="F657" s="44">
        <v>6</v>
      </c>
      <c r="G657" s="45" t="s">
        <v>135</v>
      </c>
      <c r="H657" s="45" t="s">
        <v>21</v>
      </c>
      <c r="I657" s="46">
        <v>3.7</v>
      </c>
      <c r="J657" s="206" t="s">
        <v>665</v>
      </c>
      <c r="K657" s="44" t="str">
        <f>VLOOKUP(Table13232[[#This Row],[Track]],$C$915:$E$968,2,FALSE)</f>
        <v>NSW</v>
      </c>
      <c r="L657" s="48">
        <v>100</v>
      </c>
      <c r="M657" s="44">
        <f>IF(Table13232[[#This Row],[Fin]]&lt;&gt;"1st","",Table13232[[#This Row],[Div]]*Table13232[[#This Row],[Lev Bet]])</f>
        <v>370</v>
      </c>
      <c r="N657" s="44">
        <f>IF(Table13232[[#This Row],[Lev Ret]]="",Table13232[[#This Row],[Lev Bet]]*-1,M657-L657)</f>
        <v>270</v>
      </c>
      <c r="O657" s="205">
        <v>100</v>
      </c>
      <c r="P657" s="205">
        <f>IF(Table13232[[#This Row],[Fin]]&lt;&gt;"1st","",Table13232[[#This Row],[Div]]*Table13232[[#This Row],[Nat and Combo Bet]])</f>
        <v>370</v>
      </c>
      <c r="Q657" s="205">
        <f>IF(Table13232[[#This Row],[Lev Ret]]="",Table13232[[#This Row],[Nat and Combo Bet]]*-1,P657-O657)</f>
        <v>270</v>
      </c>
      <c r="R657" s="44">
        <f t="shared" si="30"/>
        <v>1</v>
      </c>
      <c r="S657" s="44">
        <f>IF(AND(R656=2,R657=1),"",IF(R657=2,(O657+O658)/2,IF(Table13232[[#This Row],[Dual Listing]]=1,Table13232[[#This Row],[Nat and Combo Bet]],11)))</f>
        <v>100</v>
      </c>
      <c r="T657" s="44">
        <f t="shared" si="31"/>
        <v>370</v>
      </c>
      <c r="U657" s="44">
        <f t="shared" si="32"/>
        <v>270</v>
      </c>
      <c r="V657" s="44" t="str">
        <f>IF(Table13232[[#This Row],[Date]]&lt;$V$4,"","Live")</f>
        <v>Live</v>
      </c>
      <c r="W657" s="44" t="str">
        <f>TEXT(Table13232[[#This Row],[Date]],"DDD")</f>
        <v>Sat</v>
      </c>
      <c r="X657" s="44" t="str">
        <f>PROPER(TRIM(Table13232[[#This Row],[Horse]]))</f>
        <v>Midnight Dynamite</v>
      </c>
      <c r="Y657" s="168">
        <f>Table13232[[#This Row],[Time]]</f>
        <v>0.74652777777777779</v>
      </c>
      <c r="Z657" s="168" t="str">
        <f>LEFT(Table13232[[#This Row],[Track]],3)</f>
        <v>Kem</v>
      </c>
      <c r="AA657" s="168" t="str">
        <f>Table13232[[#This Row],[Algo]]&amp;" "&amp;Table13232[[#This Row],[Nat and Combo Bet]]</f>
        <v>E-C  100</v>
      </c>
      <c r="AB657" s="171">
        <f>Table13232[[#This Row],[AM Odds]]</f>
        <v>0</v>
      </c>
      <c r="AC657" s="165">
        <f>Table13232[[#This Row],[Race]]</f>
        <v>10</v>
      </c>
      <c r="AD657" s="165">
        <f>Table13232[[#This Row],[TAB]]</f>
        <v>6</v>
      </c>
      <c r="AE657" s="166" t="str">
        <f>Table13232[[#This Row],[Horse]]</f>
        <v>Midnight Dynamite</v>
      </c>
      <c r="AF657" s="169">
        <f>IF(Table13232[[#This Row],[Dual Listing]]&lt;&gt;1,"",Table13232[[#This Row],[Nat and Combo Bet]])</f>
        <v>100</v>
      </c>
    </row>
    <row r="658" spans="1:32" x14ac:dyDescent="0.25">
      <c r="A658" s="42">
        <v>45990</v>
      </c>
      <c r="B658" s="43">
        <v>0.51388888888888884</v>
      </c>
      <c r="C658" s="43" t="s">
        <v>34</v>
      </c>
      <c r="D658" s="46"/>
      <c r="E658" s="44">
        <v>1</v>
      </c>
      <c r="F658" s="44">
        <v>8</v>
      </c>
      <c r="G658" s="45" t="s">
        <v>524</v>
      </c>
      <c r="H658" s="45" t="s">
        <v>22</v>
      </c>
      <c r="I658" s="46"/>
      <c r="J658" s="206" t="s">
        <v>665</v>
      </c>
      <c r="K658" s="44" t="str">
        <f>VLOOKUP(Table13232[[#This Row],[Track]],$C$915:$E$968,2,FALSE)</f>
        <v>Vic</v>
      </c>
      <c r="L658" s="48">
        <v>100</v>
      </c>
      <c r="M658" s="44" t="str">
        <f>IF(Table13232[[#This Row],[Fin]]&lt;&gt;"1st","",Table13232[[#This Row],[Div]]*Table13232[[#This Row],[Lev Bet]])</f>
        <v/>
      </c>
      <c r="N658" s="44">
        <f>IF(Table13232[[#This Row],[Lev Ret]]="",Table13232[[#This Row],[Lev Bet]]*-1,M658-L658)</f>
        <v>-100</v>
      </c>
      <c r="O658" s="205">
        <v>100</v>
      </c>
      <c r="P658" s="205" t="str">
        <f>IF(Table13232[[#This Row],[Fin]]&lt;&gt;"1st","",Table13232[[#This Row],[Div]]*Table13232[[#This Row],[Nat and Combo Bet]])</f>
        <v/>
      </c>
      <c r="Q658" s="205">
        <f>IF(Table13232[[#This Row],[Lev Ret]]="",Table13232[[#This Row],[Nat and Combo Bet]]*-1,P658-O658)</f>
        <v>-100</v>
      </c>
      <c r="R658" s="44">
        <f t="shared" si="30"/>
        <v>1</v>
      </c>
      <c r="S658" s="44">
        <f>IF(AND(R657=2,R658=1),"",IF(R658=2,(O658+O659)/2,IF(Table13232[[#This Row],[Dual Listing]]=1,Table13232[[#This Row],[Nat and Combo Bet]],11)))</f>
        <v>100</v>
      </c>
      <c r="T658" s="44" t="str">
        <f t="shared" si="31"/>
        <v/>
      </c>
      <c r="U658" s="44">
        <f t="shared" si="32"/>
        <v>-100</v>
      </c>
      <c r="V658" s="44" t="str">
        <f>IF(Table13232[[#This Row],[Date]]&lt;$V$4,"","Live")</f>
        <v>Live</v>
      </c>
      <c r="W658" s="44" t="str">
        <f>TEXT(Table13232[[#This Row],[Date]],"DDD")</f>
        <v>Sat</v>
      </c>
      <c r="X658" s="44" t="str">
        <f>PROPER(TRIM(Table13232[[#This Row],[Horse]]))</f>
        <v>Tikemyson</v>
      </c>
      <c r="Y658" s="168">
        <f>Table13232[[#This Row],[Time]]</f>
        <v>0.51388888888888884</v>
      </c>
      <c r="Z658" s="168" t="str">
        <f>LEFT(Table13232[[#This Row],[Track]],3)</f>
        <v>Cau</v>
      </c>
      <c r="AA658" s="168" t="str">
        <f>Table13232[[#This Row],[Algo]]&amp;" "&amp;Table13232[[#This Row],[Nat and Combo Bet]]</f>
        <v>E-C  100</v>
      </c>
      <c r="AB658" s="171">
        <f>Table13232[[#This Row],[AM Odds]]</f>
        <v>0</v>
      </c>
      <c r="AC658" s="165">
        <f>Table13232[[#This Row],[Race]]</f>
        <v>1</v>
      </c>
      <c r="AD658" s="165">
        <f>Table13232[[#This Row],[TAB]]</f>
        <v>8</v>
      </c>
      <c r="AE658" s="166" t="str">
        <f>Table13232[[#This Row],[Horse]]</f>
        <v>Tikemyson</v>
      </c>
      <c r="AF658" s="169">
        <f>IF(Table13232[[#This Row],[Dual Listing]]&lt;&gt;1,"",Table13232[[#This Row],[Nat and Combo Bet]])</f>
        <v>100</v>
      </c>
    </row>
    <row r="659" spans="1:32" x14ac:dyDescent="0.25">
      <c r="A659" s="42">
        <v>45990</v>
      </c>
      <c r="B659" s="43">
        <v>0.5541666666666667</v>
      </c>
      <c r="C659" s="43" t="s">
        <v>9</v>
      </c>
      <c r="D659" s="46"/>
      <c r="E659" s="44">
        <v>2</v>
      </c>
      <c r="F659" s="44">
        <v>9</v>
      </c>
      <c r="G659" s="45" t="s">
        <v>527</v>
      </c>
      <c r="H659" s="45" t="s">
        <v>23</v>
      </c>
      <c r="I659" s="46"/>
      <c r="J659" s="206" t="s">
        <v>664</v>
      </c>
      <c r="K659" s="44" t="str">
        <f>VLOOKUP(Table13232[[#This Row],[Track]],$C$915:$E$968,2,FALSE)</f>
        <v>Qld</v>
      </c>
      <c r="L659" s="48">
        <v>100</v>
      </c>
      <c r="M659" s="44" t="str">
        <f>IF(Table13232[[#This Row],[Fin]]&lt;&gt;"1st","",Table13232[[#This Row],[Div]]*Table13232[[#This Row],[Lev Bet]])</f>
        <v/>
      </c>
      <c r="N659" s="44">
        <f>IF(Table13232[[#This Row],[Lev Ret]]="",Table13232[[#This Row],[Lev Bet]]*-1,M659-L659)</f>
        <v>-100</v>
      </c>
      <c r="O659" s="205">
        <v>100</v>
      </c>
      <c r="P659" s="205" t="str">
        <f>IF(Table13232[[#This Row],[Fin]]&lt;&gt;"1st","",Table13232[[#This Row],[Div]]*Table13232[[#This Row],[Nat and Combo Bet]])</f>
        <v/>
      </c>
      <c r="Q659" s="205">
        <f>IF(Table13232[[#This Row],[Lev Ret]]="",Table13232[[#This Row],[Nat and Combo Bet]]*-1,P659-O659)</f>
        <v>-100</v>
      </c>
      <c r="R659" s="44">
        <f t="shared" si="30"/>
        <v>1</v>
      </c>
      <c r="S659" s="44">
        <f>IF(AND(R658=2,R659=1),"",IF(R659=2,(O659+O660)/2,IF(Table13232[[#This Row],[Dual Listing]]=1,Table13232[[#This Row],[Nat and Combo Bet]],11)))</f>
        <v>100</v>
      </c>
      <c r="T659" s="44" t="str">
        <f t="shared" si="31"/>
        <v/>
      </c>
      <c r="U659" s="44">
        <f t="shared" si="32"/>
        <v>-100</v>
      </c>
      <c r="V659" s="44" t="str">
        <f>IF(Table13232[[#This Row],[Date]]&lt;$V$4,"","Live")</f>
        <v>Live</v>
      </c>
      <c r="W659" s="44" t="str">
        <f>TEXT(Table13232[[#This Row],[Date]],"DDD")</f>
        <v>Sat</v>
      </c>
      <c r="X659" s="44" t="str">
        <f>PROPER(TRIM(Table13232[[#This Row],[Horse]]))</f>
        <v>Amahnis Girl</v>
      </c>
      <c r="Y659" s="168">
        <f>Table13232[[#This Row],[Time]]</f>
        <v>0.5541666666666667</v>
      </c>
      <c r="Z659" s="168" t="str">
        <f>LEFT(Table13232[[#This Row],[Track]],3)</f>
        <v>Doo</v>
      </c>
      <c r="AA659" s="168" t="str">
        <f>Table13232[[#This Row],[Algo]]&amp;" "&amp;Table13232[[#This Row],[Nat and Combo Bet]]</f>
        <v>Nat 100</v>
      </c>
      <c r="AB659" s="171">
        <f>Table13232[[#This Row],[AM Odds]]</f>
        <v>0</v>
      </c>
      <c r="AC659" s="165">
        <f>Table13232[[#This Row],[Race]]</f>
        <v>2</v>
      </c>
      <c r="AD659" s="165">
        <f>Table13232[[#This Row],[TAB]]</f>
        <v>9</v>
      </c>
      <c r="AE659" s="166" t="str">
        <f>Table13232[[#This Row],[Horse]]</f>
        <v>Amahnis Girl</v>
      </c>
      <c r="AF659" s="169">
        <f>IF(Table13232[[#This Row],[Dual Listing]]&lt;&gt;1,"",Table13232[[#This Row],[Nat and Combo Bet]])</f>
        <v>100</v>
      </c>
    </row>
    <row r="660" spans="1:32" x14ac:dyDescent="0.25">
      <c r="A660" s="42">
        <v>45990</v>
      </c>
      <c r="B660" s="43">
        <v>0.60277777777777775</v>
      </c>
      <c r="C660" s="43" t="s">
        <v>9</v>
      </c>
      <c r="D660" s="46"/>
      <c r="E660" s="44">
        <v>4</v>
      </c>
      <c r="F660" s="44">
        <v>10</v>
      </c>
      <c r="G660" s="45" t="s">
        <v>528</v>
      </c>
      <c r="H660" s="45" t="s">
        <v>22</v>
      </c>
      <c r="I660" s="46"/>
      <c r="J660" s="206" t="s">
        <v>664</v>
      </c>
      <c r="K660" s="44" t="str">
        <f>VLOOKUP(Table13232[[#This Row],[Track]],$C$915:$E$968,2,FALSE)</f>
        <v>Qld</v>
      </c>
      <c r="L660" s="48">
        <v>100</v>
      </c>
      <c r="M660" s="44" t="str">
        <f>IF(Table13232[[#This Row],[Fin]]&lt;&gt;"1st","",Table13232[[#This Row],[Div]]*Table13232[[#This Row],[Lev Bet]])</f>
        <v/>
      </c>
      <c r="N660" s="44">
        <f>IF(Table13232[[#This Row],[Lev Ret]]="",Table13232[[#This Row],[Lev Bet]]*-1,M660-L660)</f>
        <v>-100</v>
      </c>
      <c r="O660" s="205">
        <v>100</v>
      </c>
      <c r="P660" s="205" t="str">
        <f>IF(Table13232[[#This Row],[Fin]]&lt;&gt;"1st","",Table13232[[#This Row],[Div]]*Table13232[[#This Row],[Nat and Combo Bet]])</f>
        <v/>
      </c>
      <c r="Q660" s="205">
        <f>IF(Table13232[[#This Row],[Lev Ret]]="",Table13232[[#This Row],[Nat and Combo Bet]]*-1,P660-O660)</f>
        <v>-100</v>
      </c>
      <c r="R660" s="44">
        <f t="shared" si="30"/>
        <v>1</v>
      </c>
      <c r="S660" s="44">
        <f>IF(AND(R659=2,R660=1),"",IF(R660=2,(O660+O661)/2,IF(Table13232[[#This Row],[Dual Listing]]=1,Table13232[[#This Row],[Nat and Combo Bet]],11)))</f>
        <v>100</v>
      </c>
      <c r="T660" s="44" t="str">
        <f t="shared" si="31"/>
        <v/>
      </c>
      <c r="U660" s="44">
        <f t="shared" si="32"/>
        <v>-100</v>
      </c>
      <c r="V660" s="44" t="str">
        <f>IF(Table13232[[#This Row],[Date]]&lt;$V$4,"","Live")</f>
        <v>Live</v>
      </c>
      <c r="W660" s="44" t="str">
        <f>TEXT(Table13232[[#This Row],[Date]],"DDD")</f>
        <v>Sat</v>
      </c>
      <c r="X660" s="44" t="str">
        <f>PROPER(TRIM(Table13232[[#This Row],[Horse]]))</f>
        <v>Navyonthehighway</v>
      </c>
      <c r="Y660" s="168">
        <f>Table13232[[#This Row],[Time]]</f>
        <v>0.60277777777777775</v>
      </c>
      <c r="Z660" s="168" t="str">
        <f>LEFT(Table13232[[#This Row],[Track]],3)</f>
        <v>Doo</v>
      </c>
      <c r="AA660" s="168" t="str">
        <f>Table13232[[#This Row],[Algo]]&amp;" "&amp;Table13232[[#This Row],[Nat and Combo Bet]]</f>
        <v>Nat 100</v>
      </c>
      <c r="AB660" s="171">
        <f>Table13232[[#This Row],[AM Odds]]</f>
        <v>0</v>
      </c>
      <c r="AC660" s="165">
        <f>Table13232[[#This Row],[Race]]</f>
        <v>4</v>
      </c>
      <c r="AD660" s="165">
        <f>Table13232[[#This Row],[TAB]]</f>
        <v>10</v>
      </c>
      <c r="AE660" s="166" t="str">
        <f>Table13232[[#This Row],[Horse]]</f>
        <v>Navyonthehighway</v>
      </c>
      <c r="AF660" s="169">
        <f>IF(Table13232[[#This Row],[Dual Listing]]&lt;&gt;1,"",Table13232[[#This Row],[Nat and Combo Bet]])</f>
        <v>100</v>
      </c>
    </row>
    <row r="661" spans="1:32" x14ac:dyDescent="0.25">
      <c r="A661" s="42">
        <v>45990</v>
      </c>
      <c r="B661" s="43">
        <v>0.62152777777777779</v>
      </c>
      <c r="C661" s="43" t="s">
        <v>11</v>
      </c>
      <c r="D661" s="46"/>
      <c r="E661" s="44">
        <v>5</v>
      </c>
      <c r="F661" s="44">
        <v>1</v>
      </c>
      <c r="G661" s="45" t="s">
        <v>525</v>
      </c>
      <c r="H661" s="45" t="s">
        <v>473</v>
      </c>
      <c r="I661" s="46"/>
      <c r="J661" s="206" t="s">
        <v>665</v>
      </c>
      <c r="K661" s="44" t="str">
        <f>VLOOKUP(Table13232[[#This Row],[Track]],$C$915:$E$968,2,FALSE)</f>
        <v>NSW</v>
      </c>
      <c r="L661" s="48">
        <v>100</v>
      </c>
      <c r="M661" s="44" t="str">
        <f>IF(Table13232[[#This Row],[Fin]]&lt;&gt;"1st","",Table13232[[#This Row],[Div]]*Table13232[[#This Row],[Lev Bet]])</f>
        <v/>
      </c>
      <c r="N661" s="44">
        <f>IF(Table13232[[#This Row],[Lev Ret]]="",Table13232[[#This Row],[Lev Bet]]*-1,M661-L661)</f>
        <v>-100</v>
      </c>
      <c r="O661" s="205">
        <v>100</v>
      </c>
      <c r="P661" s="205" t="str">
        <f>IF(Table13232[[#This Row],[Fin]]&lt;&gt;"1st","",Table13232[[#This Row],[Div]]*Table13232[[#This Row],[Nat and Combo Bet]])</f>
        <v/>
      </c>
      <c r="Q661" s="205">
        <f>IF(Table13232[[#This Row],[Lev Ret]]="",Table13232[[#This Row],[Nat and Combo Bet]]*-1,P661-O661)</f>
        <v>-100</v>
      </c>
      <c r="R661" s="44">
        <f t="shared" si="30"/>
        <v>1</v>
      </c>
      <c r="S661" s="44">
        <f>IF(AND(R660=2,R661=1),"",IF(R661=2,(O661+O662)/2,IF(Table13232[[#This Row],[Dual Listing]]=1,Table13232[[#This Row],[Nat and Combo Bet]],11)))</f>
        <v>100</v>
      </c>
      <c r="T661" s="44" t="str">
        <f t="shared" si="31"/>
        <v/>
      </c>
      <c r="U661" s="44">
        <f t="shared" si="32"/>
        <v>-100</v>
      </c>
      <c r="V661" s="44" t="str">
        <f>IF(Table13232[[#This Row],[Date]]&lt;$V$4,"","Live")</f>
        <v>Live</v>
      </c>
      <c r="W661" s="44" t="str">
        <f>TEXT(Table13232[[#This Row],[Date]],"DDD")</f>
        <v>Sat</v>
      </c>
      <c r="X661" s="44" t="str">
        <f>PROPER(TRIM(Table13232[[#This Row],[Horse]]))</f>
        <v>King'S Secret</v>
      </c>
      <c r="Y661" s="168">
        <f>Table13232[[#This Row],[Time]]</f>
        <v>0.62152777777777779</v>
      </c>
      <c r="Z661" s="168" t="str">
        <f>LEFT(Table13232[[#This Row],[Track]],3)</f>
        <v>Ros</v>
      </c>
      <c r="AA661" s="168" t="str">
        <f>Table13232[[#This Row],[Algo]]&amp;" "&amp;Table13232[[#This Row],[Nat and Combo Bet]]</f>
        <v>E-C  100</v>
      </c>
      <c r="AB661" s="171">
        <f>Table13232[[#This Row],[AM Odds]]</f>
        <v>0</v>
      </c>
      <c r="AC661" s="165">
        <f>Table13232[[#This Row],[Race]]</f>
        <v>5</v>
      </c>
      <c r="AD661" s="165">
        <f>Table13232[[#This Row],[TAB]]</f>
        <v>1</v>
      </c>
      <c r="AE661" s="166" t="str">
        <f>Table13232[[#This Row],[Horse]]</f>
        <v>King'S Secret</v>
      </c>
      <c r="AF661" s="169">
        <f>IF(Table13232[[#This Row],[Dual Listing]]&lt;&gt;1,"",Table13232[[#This Row],[Nat and Combo Bet]])</f>
        <v>100</v>
      </c>
    </row>
    <row r="662" spans="1:32" x14ac:dyDescent="0.25">
      <c r="A662" s="42">
        <v>45990</v>
      </c>
      <c r="B662" s="43">
        <v>0.62152777777777779</v>
      </c>
      <c r="C662" s="43" t="s">
        <v>11</v>
      </c>
      <c r="D662" s="46"/>
      <c r="E662" s="44">
        <v>5</v>
      </c>
      <c r="F662" s="44">
        <v>3</v>
      </c>
      <c r="G662" s="45" t="s">
        <v>341</v>
      </c>
      <c r="H662" s="45" t="s">
        <v>21</v>
      </c>
      <c r="I662" s="46">
        <v>1.7</v>
      </c>
      <c r="J662" s="206" t="s">
        <v>664</v>
      </c>
      <c r="K662" s="44" t="str">
        <f>VLOOKUP(Table13232[[#This Row],[Track]],$C$915:$E$968,2,FALSE)</f>
        <v>NSW</v>
      </c>
      <c r="L662" s="48">
        <v>100</v>
      </c>
      <c r="M662" s="44">
        <f>IF(Table13232[[#This Row],[Fin]]&lt;&gt;"1st","",Table13232[[#This Row],[Div]]*Table13232[[#This Row],[Lev Bet]])</f>
        <v>170</v>
      </c>
      <c r="N662" s="44">
        <f>IF(Table13232[[#This Row],[Lev Ret]]="",Table13232[[#This Row],[Lev Bet]]*-1,M662-L662)</f>
        <v>70</v>
      </c>
      <c r="O662" s="205">
        <v>150</v>
      </c>
      <c r="P662" s="205">
        <f>IF(Table13232[[#This Row],[Fin]]&lt;&gt;"1st","",Table13232[[#This Row],[Div]]*Table13232[[#This Row],[Nat and Combo Bet]])</f>
        <v>255</v>
      </c>
      <c r="Q662" s="205">
        <f>IF(Table13232[[#This Row],[Lev Ret]]="",Table13232[[#This Row],[Nat and Combo Bet]]*-1,P662-O662)</f>
        <v>105</v>
      </c>
      <c r="R662" s="44">
        <f t="shared" si="30"/>
        <v>1</v>
      </c>
      <c r="S662" s="44">
        <f>IF(AND(R661=2,R662=1),"",IF(R662=2,(O662+O663)/2,IF(Table13232[[#This Row],[Dual Listing]]=1,Table13232[[#This Row],[Nat and Combo Bet]],11)))</f>
        <v>150</v>
      </c>
      <c r="T662" s="44">
        <f t="shared" si="31"/>
        <v>255</v>
      </c>
      <c r="U662" s="44">
        <f t="shared" si="32"/>
        <v>105</v>
      </c>
      <c r="V662" s="44" t="str">
        <f>IF(Table13232[[#This Row],[Date]]&lt;$V$4,"","Live")</f>
        <v>Live</v>
      </c>
      <c r="W662" s="44" t="str">
        <f>TEXT(Table13232[[#This Row],[Date]],"DDD")</f>
        <v>Sat</v>
      </c>
      <c r="X662" s="44" t="str">
        <f>PROPER(TRIM(Table13232[[#This Row],[Horse]]))</f>
        <v>Lyles</v>
      </c>
      <c r="Y662" s="168">
        <f>Table13232[[#This Row],[Time]]</f>
        <v>0.62152777777777779</v>
      </c>
      <c r="Z662" s="168" t="str">
        <f>LEFT(Table13232[[#This Row],[Track]],3)</f>
        <v>Ros</v>
      </c>
      <c r="AA662" s="168" t="str">
        <f>Table13232[[#This Row],[Algo]]&amp;" "&amp;Table13232[[#This Row],[Nat and Combo Bet]]</f>
        <v>Nat 150</v>
      </c>
      <c r="AB662" s="171">
        <f>Table13232[[#This Row],[AM Odds]]</f>
        <v>0</v>
      </c>
      <c r="AC662" s="165">
        <f>Table13232[[#This Row],[Race]]</f>
        <v>5</v>
      </c>
      <c r="AD662" s="165">
        <f>Table13232[[#This Row],[TAB]]</f>
        <v>3</v>
      </c>
      <c r="AE662" s="166" t="str">
        <f>Table13232[[#This Row],[Horse]]</f>
        <v>Lyles</v>
      </c>
      <c r="AF662" s="169">
        <f>IF(Table13232[[#This Row],[Dual Listing]]&lt;&gt;1,"",Table13232[[#This Row],[Nat and Combo Bet]])</f>
        <v>150</v>
      </c>
    </row>
    <row r="663" spans="1:32" x14ac:dyDescent="0.25">
      <c r="A663" s="42">
        <v>45990</v>
      </c>
      <c r="B663" s="43">
        <v>0.62708333333333333</v>
      </c>
      <c r="C663" s="43" t="s">
        <v>9</v>
      </c>
      <c r="D663" s="46"/>
      <c r="E663" s="44">
        <v>5</v>
      </c>
      <c r="F663" s="44">
        <v>9</v>
      </c>
      <c r="G663" s="45" t="s">
        <v>529</v>
      </c>
      <c r="H663" s="45" t="s">
        <v>21</v>
      </c>
      <c r="I663" s="46">
        <v>1.65</v>
      </c>
      <c r="J663" s="206" t="s">
        <v>664</v>
      </c>
      <c r="K663" s="44" t="str">
        <f>VLOOKUP(Table13232[[#This Row],[Track]],$C$915:$E$968,2,FALSE)</f>
        <v>Qld</v>
      </c>
      <c r="L663" s="48">
        <v>100</v>
      </c>
      <c r="M663" s="44">
        <f>IF(Table13232[[#This Row],[Fin]]&lt;&gt;"1st","",Table13232[[#This Row],[Div]]*Table13232[[#This Row],[Lev Bet]])</f>
        <v>165</v>
      </c>
      <c r="N663" s="44">
        <f>IF(Table13232[[#This Row],[Lev Ret]]="",Table13232[[#This Row],[Lev Bet]]*-1,M663-L663)</f>
        <v>65</v>
      </c>
      <c r="O663" s="205">
        <v>100</v>
      </c>
      <c r="P663" s="205">
        <f>IF(Table13232[[#This Row],[Fin]]&lt;&gt;"1st","",Table13232[[#This Row],[Div]]*Table13232[[#This Row],[Nat and Combo Bet]])</f>
        <v>165</v>
      </c>
      <c r="Q663" s="205">
        <f>IF(Table13232[[#This Row],[Lev Ret]]="",Table13232[[#This Row],[Nat and Combo Bet]]*-1,P663-O663)</f>
        <v>65</v>
      </c>
      <c r="R663" s="44">
        <f t="shared" si="30"/>
        <v>1</v>
      </c>
      <c r="S663" s="44">
        <f>IF(AND(R662=2,R663=1),"",IF(R663=2,(O663+O664)/2,IF(Table13232[[#This Row],[Dual Listing]]=1,Table13232[[#This Row],[Nat and Combo Bet]],11)))</f>
        <v>100</v>
      </c>
      <c r="T663" s="44">
        <f t="shared" si="31"/>
        <v>165</v>
      </c>
      <c r="U663" s="44">
        <f t="shared" si="32"/>
        <v>65</v>
      </c>
      <c r="V663" s="44" t="str">
        <f>IF(Table13232[[#This Row],[Date]]&lt;$V$4,"","Live")</f>
        <v>Live</v>
      </c>
      <c r="W663" s="44" t="str">
        <f>TEXT(Table13232[[#This Row],[Date]],"DDD")</f>
        <v>Sat</v>
      </c>
      <c r="X663" s="44" t="str">
        <f>PROPER(TRIM(Table13232[[#This Row],[Horse]]))</f>
        <v>Balance The Books</v>
      </c>
      <c r="Y663" s="168">
        <f>Table13232[[#This Row],[Time]]</f>
        <v>0.62708333333333333</v>
      </c>
      <c r="Z663" s="168" t="str">
        <f>LEFT(Table13232[[#This Row],[Track]],3)</f>
        <v>Doo</v>
      </c>
      <c r="AA663" s="168" t="str">
        <f>Table13232[[#This Row],[Algo]]&amp;" "&amp;Table13232[[#This Row],[Nat and Combo Bet]]</f>
        <v>Nat 100</v>
      </c>
      <c r="AB663" s="171">
        <f>Table13232[[#This Row],[AM Odds]]</f>
        <v>0</v>
      </c>
      <c r="AC663" s="165">
        <f>Table13232[[#This Row],[Race]]</f>
        <v>5</v>
      </c>
      <c r="AD663" s="165">
        <f>Table13232[[#This Row],[TAB]]</f>
        <v>9</v>
      </c>
      <c r="AE663" s="166" t="str">
        <f>Table13232[[#This Row],[Horse]]</f>
        <v>Balance The Books</v>
      </c>
      <c r="AF663" s="169">
        <f>IF(Table13232[[#This Row],[Dual Listing]]&lt;&gt;1,"",Table13232[[#This Row],[Nat and Combo Bet]])</f>
        <v>100</v>
      </c>
    </row>
    <row r="664" spans="1:32" x14ac:dyDescent="0.25">
      <c r="A664" s="42">
        <v>45990</v>
      </c>
      <c r="B664" s="43">
        <v>0.65138888888888891</v>
      </c>
      <c r="C664" s="43" t="s">
        <v>9</v>
      </c>
      <c r="D664" s="46"/>
      <c r="E664" s="44">
        <v>6</v>
      </c>
      <c r="F664" s="44">
        <v>12</v>
      </c>
      <c r="G664" s="45" t="s">
        <v>530</v>
      </c>
      <c r="H664" s="45" t="s">
        <v>23</v>
      </c>
      <c r="I664" s="46"/>
      <c r="J664" s="206" t="s">
        <v>664</v>
      </c>
      <c r="K664" s="44" t="str">
        <f>VLOOKUP(Table13232[[#This Row],[Track]],$C$915:$E$968,2,FALSE)</f>
        <v>Qld</v>
      </c>
      <c r="L664" s="48">
        <v>100</v>
      </c>
      <c r="M664" s="44" t="str">
        <f>IF(Table13232[[#This Row],[Fin]]&lt;&gt;"1st","",Table13232[[#This Row],[Div]]*Table13232[[#This Row],[Lev Bet]])</f>
        <v/>
      </c>
      <c r="N664" s="44">
        <f>IF(Table13232[[#This Row],[Lev Ret]]="",Table13232[[#This Row],[Lev Bet]]*-1,M664-L664)</f>
        <v>-100</v>
      </c>
      <c r="O664" s="205">
        <v>100</v>
      </c>
      <c r="P664" s="205" t="str">
        <f>IF(Table13232[[#This Row],[Fin]]&lt;&gt;"1st","",Table13232[[#This Row],[Div]]*Table13232[[#This Row],[Nat and Combo Bet]])</f>
        <v/>
      </c>
      <c r="Q664" s="205">
        <f>IF(Table13232[[#This Row],[Lev Ret]]="",Table13232[[#This Row],[Nat and Combo Bet]]*-1,P664-O664)</f>
        <v>-100</v>
      </c>
      <c r="R664" s="44">
        <f t="shared" si="30"/>
        <v>1</v>
      </c>
      <c r="S664" s="44">
        <f>IF(AND(R663=2,R664=1),"",IF(R664=2,(O664+O665)/2,IF(Table13232[[#This Row],[Dual Listing]]=1,Table13232[[#This Row],[Nat and Combo Bet]],11)))</f>
        <v>100</v>
      </c>
      <c r="T664" s="44" t="str">
        <f t="shared" si="31"/>
        <v/>
      </c>
      <c r="U664" s="44">
        <f t="shared" si="32"/>
        <v>-100</v>
      </c>
      <c r="V664" s="44" t="str">
        <f>IF(Table13232[[#This Row],[Date]]&lt;$V$4,"","Live")</f>
        <v>Live</v>
      </c>
      <c r="W664" s="44" t="str">
        <f>TEXT(Table13232[[#This Row],[Date]],"DDD")</f>
        <v>Sat</v>
      </c>
      <c r="X664" s="44" t="str">
        <f>PROPER(TRIM(Table13232[[#This Row],[Horse]]))</f>
        <v>Now Is The Hour</v>
      </c>
      <c r="Y664" s="168">
        <f>Table13232[[#This Row],[Time]]</f>
        <v>0.65138888888888891</v>
      </c>
      <c r="Z664" s="168" t="str">
        <f>LEFT(Table13232[[#This Row],[Track]],3)</f>
        <v>Doo</v>
      </c>
      <c r="AA664" s="168" t="str">
        <f>Table13232[[#This Row],[Algo]]&amp;" "&amp;Table13232[[#This Row],[Nat and Combo Bet]]</f>
        <v>Nat 100</v>
      </c>
      <c r="AB664" s="171">
        <f>Table13232[[#This Row],[AM Odds]]</f>
        <v>0</v>
      </c>
      <c r="AC664" s="165">
        <f>Table13232[[#This Row],[Race]]</f>
        <v>6</v>
      </c>
      <c r="AD664" s="165">
        <f>Table13232[[#This Row],[TAB]]</f>
        <v>12</v>
      </c>
      <c r="AE664" s="166" t="str">
        <f>Table13232[[#This Row],[Horse]]</f>
        <v>Now Is The Hour</v>
      </c>
      <c r="AF664" s="169">
        <f>IF(Table13232[[#This Row],[Dual Listing]]&lt;&gt;1,"",Table13232[[#This Row],[Nat and Combo Bet]])</f>
        <v>100</v>
      </c>
    </row>
    <row r="665" spans="1:32" x14ac:dyDescent="0.25">
      <c r="A665" s="106">
        <v>45990</v>
      </c>
      <c r="B665" s="43">
        <v>0.65625</v>
      </c>
      <c r="C665" s="107" t="s">
        <v>34</v>
      </c>
      <c r="D665" s="46"/>
      <c r="E665" s="108">
        <v>7</v>
      </c>
      <c r="F665" s="108">
        <v>5</v>
      </c>
      <c r="G665" s="109" t="s">
        <v>143</v>
      </c>
      <c r="H665" s="109"/>
      <c r="I665" s="110"/>
      <c r="J665" s="206" t="s">
        <v>665</v>
      </c>
      <c r="K665" s="44" t="str">
        <f>VLOOKUP(Table13232[[#This Row],[Track]],$C$915:$E$968,2,FALSE)</f>
        <v>Vic</v>
      </c>
      <c r="L665" s="48">
        <v>100</v>
      </c>
      <c r="M665" s="44" t="str">
        <f>IF(Table13232[[#This Row],[Fin]]&lt;&gt;"1st","",Table13232[[#This Row],[Div]]*Table13232[[#This Row],[Lev Bet]])</f>
        <v/>
      </c>
      <c r="N665" s="44">
        <f>IF(Table13232[[#This Row],[Lev Ret]]="",Table13232[[#This Row],[Lev Bet]]*-1,M665-L665)</f>
        <v>-100</v>
      </c>
      <c r="O665" s="205">
        <v>200</v>
      </c>
      <c r="P665" s="205" t="str">
        <f>IF(Table13232[[#This Row],[Fin]]&lt;&gt;"1st","",Table13232[[#This Row],[Div]]*Table13232[[#This Row],[Nat and Combo Bet]])</f>
        <v/>
      </c>
      <c r="Q665" s="205">
        <f>IF(Table13232[[#This Row],[Lev Ret]]="",Table13232[[#This Row],[Nat and Combo Bet]]*-1,P665-O665)</f>
        <v>-200</v>
      </c>
      <c r="R665" s="44">
        <f t="shared" si="30"/>
        <v>2</v>
      </c>
      <c r="S665" s="44">
        <f>IF(AND(R664=2,R665=1),"",IF(R665=2,(O665+O666)/2,IF(Table13232[[#This Row],[Dual Listing]]=1,Table13232[[#This Row],[Nat and Combo Bet]],11)))</f>
        <v>200</v>
      </c>
      <c r="T665" s="44" t="str">
        <f t="shared" si="31"/>
        <v/>
      </c>
      <c r="U665" s="44">
        <f t="shared" si="32"/>
        <v>-200</v>
      </c>
      <c r="V665" s="44" t="str">
        <f>IF(Table13232[[#This Row],[Date]]&lt;$V$4,"","Live")</f>
        <v>Live</v>
      </c>
      <c r="W665" s="44" t="str">
        <f>TEXT(Table13232[[#This Row],[Date]],"DDD")</f>
        <v>Sat</v>
      </c>
      <c r="X665" s="44" t="str">
        <f>PROPER(TRIM(Table13232[[#This Row],[Horse]]))</f>
        <v>Poison Chalice</v>
      </c>
      <c r="Y665" s="167">
        <f>Table13232[[#This Row],[Time]]</f>
        <v>0.65625</v>
      </c>
      <c r="Z665" s="164" t="str">
        <f>LEFT(Table13232[[#This Row],[Track]],3)</f>
        <v>Cau</v>
      </c>
      <c r="AA665" s="164" t="str">
        <f>Table13232[[#This Row],[Algo]]&amp;" "&amp;Table13232[[#This Row],[Nat and Combo Bet]]</f>
        <v>E-C  200</v>
      </c>
      <c r="AB665" s="170">
        <f>Table13232[[#This Row],[AM Odds]]</f>
        <v>0</v>
      </c>
      <c r="AC665" s="165">
        <f>Table13232[[#This Row],[Race]]</f>
        <v>7</v>
      </c>
      <c r="AD665" s="165">
        <f>Table13232[[#This Row],[TAB]]</f>
        <v>5</v>
      </c>
      <c r="AE665" s="166" t="str">
        <f>Table13232[[#This Row],[Horse]]</f>
        <v>Poison Chalice</v>
      </c>
      <c r="AF665" s="169" t="str">
        <f>IF(Table13232[[#This Row],[Dual Listing]]&lt;&gt;1,"",Table13232[[#This Row],[Nat and Combo Bet]])</f>
        <v/>
      </c>
    </row>
    <row r="666" spans="1:32" x14ac:dyDescent="0.25">
      <c r="A666" s="106">
        <v>45990</v>
      </c>
      <c r="B666" s="43">
        <v>0.65625</v>
      </c>
      <c r="C666" s="107" t="s">
        <v>34</v>
      </c>
      <c r="D666" s="46"/>
      <c r="E666" s="108">
        <v>7</v>
      </c>
      <c r="F666" s="108">
        <v>5</v>
      </c>
      <c r="G666" s="109" t="s">
        <v>143</v>
      </c>
      <c r="H666" s="109"/>
      <c r="I666" s="110"/>
      <c r="J666" s="206" t="s">
        <v>664</v>
      </c>
      <c r="K666" s="44" t="str">
        <f>VLOOKUP(Table13232[[#This Row],[Track]],$C$915:$E$968,2,FALSE)</f>
        <v>Vic</v>
      </c>
      <c r="L666" s="48">
        <v>100</v>
      </c>
      <c r="M666" s="44" t="str">
        <f>IF(Table13232[[#This Row],[Fin]]&lt;&gt;"1st","",Table13232[[#This Row],[Div]]*Table13232[[#This Row],[Lev Bet]])</f>
        <v/>
      </c>
      <c r="N666" s="44">
        <f>IF(Table13232[[#This Row],[Lev Ret]]="",Table13232[[#This Row],[Lev Bet]]*-1,M666-L666)</f>
        <v>-100</v>
      </c>
      <c r="O666" s="205">
        <v>200</v>
      </c>
      <c r="P666" s="205" t="str">
        <f>IF(Table13232[[#This Row],[Fin]]&lt;&gt;"1st","",Table13232[[#This Row],[Div]]*Table13232[[#This Row],[Nat and Combo Bet]])</f>
        <v/>
      </c>
      <c r="Q666" s="205">
        <f>IF(Table13232[[#This Row],[Lev Ret]]="",Table13232[[#This Row],[Nat and Combo Bet]]*-1,P666-O666)</f>
        <v>-200</v>
      </c>
      <c r="R666" s="44">
        <f t="shared" si="30"/>
        <v>1</v>
      </c>
      <c r="S666" s="44" t="str">
        <f>IF(AND(R665=2,R666=1),"",IF(R666=2,(O666+O667)/2,IF(Table13232[[#This Row],[Dual Listing]]=1,Table13232[[#This Row],[Nat and Combo Bet]],11)))</f>
        <v/>
      </c>
      <c r="T666" s="44" t="str">
        <f t="shared" si="31"/>
        <v/>
      </c>
      <c r="U666" s="44" t="str">
        <f t="shared" si="32"/>
        <v/>
      </c>
      <c r="V666" s="44" t="str">
        <f>IF(Table13232[[#This Row],[Date]]&lt;$V$4,"","Live")</f>
        <v>Live</v>
      </c>
      <c r="W666" s="44" t="str">
        <f>TEXT(Table13232[[#This Row],[Date]],"DDD")</f>
        <v>Sat</v>
      </c>
      <c r="X666" s="44" t="str">
        <f>PROPER(TRIM(Table13232[[#This Row],[Horse]]))</f>
        <v>Poison Chalice</v>
      </c>
      <c r="Y666" s="168">
        <f>Table13232[[#This Row],[Time]]</f>
        <v>0.65625</v>
      </c>
      <c r="Z666" s="168" t="str">
        <f>LEFT(Table13232[[#This Row],[Track]],3)</f>
        <v>Cau</v>
      </c>
      <c r="AA666" s="168" t="str">
        <f>Table13232[[#This Row],[Algo]]&amp;" "&amp;Table13232[[#This Row],[Nat and Combo Bet]]</f>
        <v>Nat 200</v>
      </c>
      <c r="AB666" s="171">
        <f>Table13232[[#This Row],[AM Odds]]</f>
        <v>0</v>
      </c>
      <c r="AC666" s="165">
        <f>Table13232[[#This Row],[Race]]</f>
        <v>7</v>
      </c>
      <c r="AD666" s="165">
        <f>Table13232[[#This Row],[TAB]]</f>
        <v>5</v>
      </c>
      <c r="AE666" s="166" t="str">
        <f>Table13232[[#This Row],[Horse]]</f>
        <v>Poison Chalice</v>
      </c>
      <c r="AF666" s="169">
        <f>IF(Table13232[[#This Row],[Dual Listing]]&lt;&gt;1,"",Table13232[[#This Row],[Nat and Combo Bet]])</f>
        <v>200</v>
      </c>
    </row>
    <row r="667" spans="1:32" x14ac:dyDescent="0.25">
      <c r="A667" s="42">
        <v>45990</v>
      </c>
      <c r="B667" s="43">
        <v>0.68402777777777779</v>
      </c>
      <c r="C667" s="43" t="s">
        <v>34</v>
      </c>
      <c r="D667" s="46"/>
      <c r="E667" s="44">
        <v>8</v>
      </c>
      <c r="F667" s="44">
        <v>14</v>
      </c>
      <c r="G667" s="45" t="s">
        <v>299</v>
      </c>
      <c r="H667" s="45" t="s">
        <v>21</v>
      </c>
      <c r="I667" s="46">
        <v>3.1</v>
      </c>
      <c r="J667" s="206" t="s">
        <v>665</v>
      </c>
      <c r="K667" s="44" t="str">
        <f>VLOOKUP(Table13232[[#This Row],[Track]],$C$915:$E$968,2,FALSE)</f>
        <v>Vic</v>
      </c>
      <c r="L667" s="48">
        <v>100</v>
      </c>
      <c r="M667" s="44">
        <f>IF(Table13232[[#This Row],[Fin]]&lt;&gt;"1st","",Table13232[[#This Row],[Div]]*Table13232[[#This Row],[Lev Bet]])</f>
        <v>310</v>
      </c>
      <c r="N667" s="44">
        <f>IF(Table13232[[#This Row],[Lev Ret]]="",Table13232[[#This Row],[Lev Bet]]*-1,M667-L667)</f>
        <v>210</v>
      </c>
      <c r="O667" s="205">
        <v>150</v>
      </c>
      <c r="P667" s="205">
        <f>IF(Table13232[[#This Row],[Fin]]&lt;&gt;"1st","",Table13232[[#This Row],[Div]]*Table13232[[#This Row],[Nat and Combo Bet]])</f>
        <v>465</v>
      </c>
      <c r="Q667" s="205">
        <f>IF(Table13232[[#This Row],[Lev Ret]]="",Table13232[[#This Row],[Nat and Combo Bet]]*-1,P667-O667)</f>
        <v>315</v>
      </c>
      <c r="R667" s="44">
        <f t="shared" si="30"/>
        <v>1</v>
      </c>
      <c r="S667" s="44">
        <f>IF(AND(R666=2,R667=1),"",IF(R667=2,(O667+O668)/2,IF(Table13232[[#This Row],[Dual Listing]]=1,Table13232[[#This Row],[Nat and Combo Bet]],11)))</f>
        <v>150</v>
      </c>
      <c r="T667" s="44">
        <f t="shared" si="31"/>
        <v>465</v>
      </c>
      <c r="U667" s="44">
        <f t="shared" si="32"/>
        <v>315</v>
      </c>
      <c r="V667" s="44" t="str">
        <f>IF(Table13232[[#This Row],[Date]]&lt;$V$4,"","Live")</f>
        <v>Live</v>
      </c>
      <c r="W667" s="44" t="str">
        <f>TEXT(Table13232[[#This Row],[Date]],"DDD")</f>
        <v>Sat</v>
      </c>
      <c r="X667" s="44" t="str">
        <f>PROPER(TRIM(Table13232[[#This Row],[Horse]]))</f>
        <v>She'S A Hustler</v>
      </c>
      <c r="Y667" s="168">
        <f>Table13232[[#This Row],[Time]]</f>
        <v>0.68402777777777779</v>
      </c>
      <c r="Z667" s="168" t="str">
        <f>LEFT(Table13232[[#This Row],[Track]],3)</f>
        <v>Cau</v>
      </c>
      <c r="AA667" s="168" t="str">
        <f>Table13232[[#This Row],[Algo]]&amp;" "&amp;Table13232[[#This Row],[Nat and Combo Bet]]</f>
        <v>E-C  150</v>
      </c>
      <c r="AB667" s="171">
        <f>Table13232[[#This Row],[AM Odds]]</f>
        <v>0</v>
      </c>
      <c r="AC667" s="165">
        <f>Table13232[[#This Row],[Race]]</f>
        <v>8</v>
      </c>
      <c r="AD667" s="165">
        <f>Table13232[[#This Row],[TAB]]</f>
        <v>14</v>
      </c>
      <c r="AE667" s="166" t="str">
        <f>Table13232[[#This Row],[Horse]]</f>
        <v>She'S A Hustler</v>
      </c>
      <c r="AF667" s="169">
        <f>IF(Table13232[[#This Row],[Dual Listing]]&lt;&gt;1,"",Table13232[[#This Row],[Nat and Combo Bet]])</f>
        <v>150</v>
      </c>
    </row>
    <row r="668" spans="1:32" x14ac:dyDescent="0.25">
      <c r="A668" s="42">
        <v>45990</v>
      </c>
      <c r="B668" s="43">
        <v>0.71180555555555558</v>
      </c>
      <c r="C668" s="43" t="s">
        <v>34</v>
      </c>
      <c r="D668" s="46"/>
      <c r="E668" s="44">
        <v>9</v>
      </c>
      <c r="F668" s="44">
        <v>6</v>
      </c>
      <c r="G668" s="45" t="s">
        <v>61</v>
      </c>
      <c r="H668" s="45" t="s">
        <v>23</v>
      </c>
      <c r="I668" s="46"/>
      <c r="J668" s="206" t="s">
        <v>665</v>
      </c>
      <c r="K668" s="44" t="str">
        <f>VLOOKUP(Table13232[[#This Row],[Track]],$C$915:$E$968,2,FALSE)</f>
        <v>Vic</v>
      </c>
      <c r="L668" s="48">
        <v>100</v>
      </c>
      <c r="M668" s="44" t="str">
        <f>IF(Table13232[[#This Row],[Fin]]&lt;&gt;"1st","",Table13232[[#This Row],[Div]]*Table13232[[#This Row],[Lev Bet]])</f>
        <v/>
      </c>
      <c r="N668" s="44">
        <f>IF(Table13232[[#This Row],[Lev Ret]]="",Table13232[[#This Row],[Lev Bet]]*-1,M668-L668)</f>
        <v>-100</v>
      </c>
      <c r="O668" s="205">
        <v>160</v>
      </c>
      <c r="P668" s="205" t="str">
        <f>IF(Table13232[[#This Row],[Fin]]&lt;&gt;"1st","",Table13232[[#This Row],[Div]]*Table13232[[#This Row],[Nat and Combo Bet]])</f>
        <v/>
      </c>
      <c r="Q668" s="205">
        <f>IF(Table13232[[#This Row],[Lev Ret]]="",Table13232[[#This Row],[Nat and Combo Bet]]*-1,P668-O668)</f>
        <v>-160</v>
      </c>
      <c r="R668" s="44">
        <f t="shared" si="30"/>
        <v>1</v>
      </c>
      <c r="S668" s="44">
        <f>IF(AND(R667=2,R668=1),"",IF(R668=2,(O668+O669)/2,IF(Table13232[[#This Row],[Dual Listing]]=1,Table13232[[#This Row],[Nat and Combo Bet]],11)))</f>
        <v>160</v>
      </c>
      <c r="T668" s="44" t="str">
        <f t="shared" si="31"/>
        <v/>
      </c>
      <c r="U668" s="44">
        <f t="shared" si="32"/>
        <v>-160</v>
      </c>
      <c r="V668" s="44" t="str">
        <f>IF(Table13232[[#This Row],[Date]]&lt;$V$4,"","Live")</f>
        <v>Live</v>
      </c>
      <c r="W668" s="44" t="str">
        <f>TEXT(Table13232[[#This Row],[Date]],"DDD")</f>
        <v>Sat</v>
      </c>
      <c r="X668" s="44" t="str">
        <f>PROPER(TRIM(Table13232[[#This Row],[Horse]]))</f>
        <v>Boston Rocks</v>
      </c>
      <c r="Y668" s="168">
        <f>Table13232[[#This Row],[Time]]</f>
        <v>0.71180555555555558</v>
      </c>
      <c r="Z668" s="168" t="str">
        <f>LEFT(Table13232[[#This Row],[Track]],3)</f>
        <v>Cau</v>
      </c>
      <c r="AA668" s="168" t="str">
        <f>Table13232[[#This Row],[Algo]]&amp;" "&amp;Table13232[[#This Row],[Nat and Combo Bet]]</f>
        <v>E-C  160</v>
      </c>
      <c r="AB668" s="171">
        <f>Table13232[[#This Row],[AM Odds]]</f>
        <v>0</v>
      </c>
      <c r="AC668" s="165">
        <f>Table13232[[#This Row],[Race]]</f>
        <v>9</v>
      </c>
      <c r="AD668" s="165">
        <f>Table13232[[#This Row],[TAB]]</f>
        <v>6</v>
      </c>
      <c r="AE668" s="166" t="str">
        <f>Table13232[[#This Row],[Horse]]</f>
        <v>Boston Rocks</v>
      </c>
      <c r="AF668" s="169">
        <f>IF(Table13232[[#This Row],[Dual Listing]]&lt;&gt;1,"",Table13232[[#This Row],[Nat and Combo Bet]])</f>
        <v>160</v>
      </c>
    </row>
    <row r="669" spans="1:32" x14ac:dyDescent="0.25">
      <c r="A669" s="106">
        <v>45990</v>
      </c>
      <c r="B669" s="43">
        <v>0.71180555555555558</v>
      </c>
      <c r="C669" s="107" t="s">
        <v>34</v>
      </c>
      <c r="D669" s="46"/>
      <c r="E669" s="108">
        <v>9</v>
      </c>
      <c r="F669" s="108">
        <v>10</v>
      </c>
      <c r="G669" s="109" t="s">
        <v>526</v>
      </c>
      <c r="H669" s="109"/>
      <c r="I669" s="110"/>
      <c r="J669" s="206" t="s">
        <v>665</v>
      </c>
      <c r="K669" s="44" t="str">
        <f>VLOOKUP(Table13232[[#This Row],[Track]],$C$915:$E$968,2,FALSE)</f>
        <v>Vic</v>
      </c>
      <c r="L669" s="48">
        <v>100</v>
      </c>
      <c r="M669" s="44" t="str">
        <f>IF(Table13232[[#This Row],[Fin]]&lt;&gt;"1st","",Table13232[[#This Row],[Div]]*Table13232[[#This Row],[Lev Bet]])</f>
        <v/>
      </c>
      <c r="N669" s="44">
        <f>IF(Table13232[[#This Row],[Lev Ret]]="",Table13232[[#This Row],[Lev Bet]]*-1,M669-L669)</f>
        <v>-100</v>
      </c>
      <c r="O669" s="205">
        <v>160</v>
      </c>
      <c r="P669" s="205" t="str">
        <f>IF(Table13232[[#This Row],[Fin]]&lt;&gt;"1st","",Table13232[[#This Row],[Div]]*Table13232[[#This Row],[Nat and Combo Bet]])</f>
        <v/>
      </c>
      <c r="Q669" s="205">
        <f>IF(Table13232[[#This Row],[Lev Ret]]="",Table13232[[#This Row],[Nat and Combo Bet]]*-1,P669-O669)</f>
        <v>-160</v>
      </c>
      <c r="R669" s="44">
        <f t="shared" si="30"/>
        <v>2</v>
      </c>
      <c r="S669" s="44">
        <f>IF(AND(R668=2,R669=1),"",IF(R669=2,(O669+O670)/2,IF(Table13232[[#This Row],[Dual Listing]]=1,Table13232[[#This Row],[Nat and Combo Bet]],11)))</f>
        <v>180</v>
      </c>
      <c r="T669" s="44" t="str">
        <f t="shared" si="31"/>
        <v/>
      </c>
      <c r="U669" s="44">
        <f t="shared" si="32"/>
        <v>-180</v>
      </c>
      <c r="V669" s="44" t="str">
        <f>IF(Table13232[[#This Row],[Date]]&lt;$V$4,"","Live")</f>
        <v>Live</v>
      </c>
      <c r="W669" s="44" t="str">
        <f>TEXT(Table13232[[#This Row],[Date]],"DDD")</f>
        <v>Sat</v>
      </c>
      <c r="X669" s="44" t="str">
        <f>PROPER(TRIM(Table13232[[#This Row],[Horse]]))</f>
        <v>Grand Larceny</v>
      </c>
      <c r="Y669" s="167">
        <f>Table13232[[#This Row],[Time]]</f>
        <v>0.71180555555555558</v>
      </c>
      <c r="Z669" s="164" t="str">
        <f>LEFT(Table13232[[#This Row],[Track]],3)</f>
        <v>Cau</v>
      </c>
      <c r="AA669" s="164" t="str">
        <f>Table13232[[#This Row],[Algo]]&amp;" "&amp;Table13232[[#This Row],[Nat and Combo Bet]]</f>
        <v>E-C  160</v>
      </c>
      <c r="AB669" s="170">
        <f>Table13232[[#This Row],[AM Odds]]</f>
        <v>0</v>
      </c>
      <c r="AC669" s="165">
        <f>Table13232[[#This Row],[Race]]</f>
        <v>9</v>
      </c>
      <c r="AD669" s="165">
        <f>Table13232[[#This Row],[TAB]]</f>
        <v>10</v>
      </c>
      <c r="AE669" s="166" t="str">
        <f>Table13232[[#This Row],[Horse]]</f>
        <v>Grand Larceny</v>
      </c>
      <c r="AF669" s="169" t="str">
        <f>IF(Table13232[[#This Row],[Dual Listing]]&lt;&gt;1,"",Table13232[[#This Row],[Nat and Combo Bet]])</f>
        <v/>
      </c>
    </row>
    <row r="670" spans="1:32" x14ac:dyDescent="0.25">
      <c r="A670" s="106">
        <v>45990</v>
      </c>
      <c r="B670" s="43">
        <v>0.71180555555555558</v>
      </c>
      <c r="C670" s="107" t="s">
        <v>34</v>
      </c>
      <c r="D670" s="46"/>
      <c r="E670" s="108">
        <v>9</v>
      </c>
      <c r="F670" s="108">
        <v>10</v>
      </c>
      <c r="G670" s="109" t="s">
        <v>526</v>
      </c>
      <c r="H670" s="109"/>
      <c r="I670" s="110"/>
      <c r="J670" s="206" t="s">
        <v>664</v>
      </c>
      <c r="K670" s="44" t="str">
        <f>VLOOKUP(Table13232[[#This Row],[Track]],$C$915:$E$968,2,FALSE)</f>
        <v>Vic</v>
      </c>
      <c r="L670" s="48">
        <v>100</v>
      </c>
      <c r="M670" s="44" t="str">
        <f>IF(Table13232[[#This Row],[Fin]]&lt;&gt;"1st","",Table13232[[#This Row],[Div]]*Table13232[[#This Row],[Lev Bet]])</f>
        <v/>
      </c>
      <c r="N670" s="44">
        <f>IF(Table13232[[#This Row],[Lev Ret]]="",Table13232[[#This Row],[Lev Bet]]*-1,M670-L670)</f>
        <v>-100</v>
      </c>
      <c r="O670" s="205">
        <v>200</v>
      </c>
      <c r="P670" s="205" t="str">
        <f>IF(Table13232[[#This Row],[Fin]]&lt;&gt;"1st","",Table13232[[#This Row],[Div]]*Table13232[[#This Row],[Nat and Combo Bet]])</f>
        <v/>
      </c>
      <c r="Q670" s="205">
        <f>IF(Table13232[[#This Row],[Lev Ret]]="",Table13232[[#This Row],[Nat and Combo Bet]]*-1,P670-O670)</f>
        <v>-200</v>
      </c>
      <c r="R670" s="44">
        <f t="shared" si="30"/>
        <v>1</v>
      </c>
      <c r="S670" s="44" t="str">
        <f>IF(AND(R669=2,R670=1),"",IF(R670=2,(O670+O671)/2,IF(Table13232[[#This Row],[Dual Listing]]=1,Table13232[[#This Row],[Nat and Combo Bet]],11)))</f>
        <v/>
      </c>
      <c r="T670" s="44" t="str">
        <f t="shared" si="31"/>
        <v/>
      </c>
      <c r="U670" s="44" t="str">
        <f t="shared" si="32"/>
        <v/>
      </c>
      <c r="V670" s="44" t="str">
        <f>IF(Table13232[[#This Row],[Date]]&lt;$V$4,"","Live")</f>
        <v>Live</v>
      </c>
      <c r="W670" s="44" t="str">
        <f>TEXT(Table13232[[#This Row],[Date]],"DDD")</f>
        <v>Sat</v>
      </c>
      <c r="X670" s="44" t="str">
        <f>PROPER(TRIM(Table13232[[#This Row],[Horse]]))</f>
        <v>Grand Larceny</v>
      </c>
      <c r="Y670" s="168">
        <f>Table13232[[#This Row],[Time]]</f>
        <v>0.71180555555555558</v>
      </c>
      <c r="Z670" s="168" t="str">
        <f>LEFT(Table13232[[#This Row],[Track]],3)</f>
        <v>Cau</v>
      </c>
      <c r="AA670" s="168" t="str">
        <f>Table13232[[#This Row],[Algo]]&amp;" "&amp;Table13232[[#This Row],[Nat and Combo Bet]]</f>
        <v>Nat 200</v>
      </c>
      <c r="AB670" s="171">
        <f>Table13232[[#This Row],[AM Odds]]</f>
        <v>0</v>
      </c>
      <c r="AC670" s="165">
        <f>Table13232[[#This Row],[Race]]</f>
        <v>9</v>
      </c>
      <c r="AD670" s="165">
        <f>Table13232[[#This Row],[TAB]]</f>
        <v>10</v>
      </c>
      <c r="AE670" s="166" t="str">
        <f>Table13232[[#This Row],[Horse]]</f>
        <v>Grand Larceny</v>
      </c>
      <c r="AF670" s="169">
        <f>IF(Table13232[[#This Row],[Dual Listing]]&lt;&gt;1,"",Table13232[[#This Row],[Nat and Combo Bet]])</f>
        <v>200</v>
      </c>
    </row>
    <row r="671" spans="1:32" x14ac:dyDescent="0.25">
      <c r="A671" s="42">
        <v>45990</v>
      </c>
      <c r="B671" s="43">
        <v>0.73055555555555551</v>
      </c>
      <c r="C671" s="43" t="s">
        <v>9</v>
      </c>
      <c r="D671" s="46"/>
      <c r="E671" s="44">
        <v>9</v>
      </c>
      <c r="F671" s="44">
        <v>11</v>
      </c>
      <c r="G671" s="45" t="s">
        <v>340</v>
      </c>
      <c r="H671" s="45"/>
      <c r="I671" s="46"/>
      <c r="J671" s="206" t="s">
        <v>664</v>
      </c>
      <c r="K671" s="44" t="str">
        <f>VLOOKUP(Table13232[[#This Row],[Track]],$C$915:$E$968,2,FALSE)</f>
        <v>Qld</v>
      </c>
      <c r="L671" s="48">
        <v>100</v>
      </c>
      <c r="M671" s="44" t="str">
        <f>IF(Table13232[[#This Row],[Fin]]&lt;&gt;"1st","",Table13232[[#This Row],[Div]]*Table13232[[#This Row],[Lev Bet]])</f>
        <v/>
      </c>
      <c r="N671" s="44">
        <f>IF(Table13232[[#This Row],[Lev Ret]]="",Table13232[[#This Row],[Lev Bet]]*-1,M671-L671)</f>
        <v>-100</v>
      </c>
      <c r="O671" s="205">
        <v>100</v>
      </c>
      <c r="P671" s="205" t="str">
        <f>IF(Table13232[[#This Row],[Fin]]&lt;&gt;"1st","",Table13232[[#This Row],[Div]]*Table13232[[#This Row],[Nat and Combo Bet]])</f>
        <v/>
      </c>
      <c r="Q671" s="205">
        <f>IF(Table13232[[#This Row],[Lev Ret]]="",Table13232[[#This Row],[Nat and Combo Bet]]*-1,P671-O671)</f>
        <v>-100</v>
      </c>
      <c r="R671" s="44">
        <f t="shared" si="30"/>
        <v>1</v>
      </c>
      <c r="S671" s="44">
        <f>IF(AND(R670=2,R671=1),"",IF(R671=2,(O671+O672)/2,IF(Table13232[[#This Row],[Dual Listing]]=1,Table13232[[#This Row],[Nat and Combo Bet]],11)))</f>
        <v>100</v>
      </c>
      <c r="T671" s="44" t="str">
        <f t="shared" si="31"/>
        <v/>
      </c>
      <c r="U671" s="44">
        <f t="shared" si="32"/>
        <v>-100</v>
      </c>
      <c r="V671" s="44" t="str">
        <f>IF(Table13232[[#This Row],[Date]]&lt;$V$4,"","Live")</f>
        <v>Live</v>
      </c>
      <c r="W671" s="44" t="str">
        <f>TEXT(Table13232[[#This Row],[Date]],"DDD")</f>
        <v>Sat</v>
      </c>
      <c r="X671" s="44" t="str">
        <f>PROPER(TRIM(Table13232[[#This Row],[Horse]]))</f>
        <v>Voracious</v>
      </c>
      <c r="Y671" s="168">
        <f>Table13232[[#This Row],[Time]]</f>
        <v>0.73055555555555551</v>
      </c>
      <c r="Z671" s="168" t="str">
        <f>LEFT(Table13232[[#This Row],[Track]],3)</f>
        <v>Doo</v>
      </c>
      <c r="AA671" s="168" t="str">
        <f>Table13232[[#This Row],[Algo]]&amp;" "&amp;Table13232[[#This Row],[Nat and Combo Bet]]</f>
        <v>Nat 100</v>
      </c>
      <c r="AB671" s="171">
        <f>Table13232[[#This Row],[AM Odds]]</f>
        <v>0</v>
      </c>
      <c r="AC671" s="165">
        <f>Table13232[[#This Row],[Race]]</f>
        <v>9</v>
      </c>
      <c r="AD671" s="165">
        <f>Table13232[[#This Row],[TAB]]</f>
        <v>11</v>
      </c>
      <c r="AE671" s="166" t="str">
        <f>Table13232[[#This Row],[Horse]]</f>
        <v>Voracious</v>
      </c>
      <c r="AF671" s="169">
        <f>IF(Table13232[[#This Row],[Dual Listing]]&lt;&gt;1,"",Table13232[[#This Row],[Nat and Combo Bet]])</f>
        <v>100</v>
      </c>
    </row>
    <row r="672" spans="1:32" x14ac:dyDescent="0.25">
      <c r="A672" s="42">
        <v>45990</v>
      </c>
      <c r="B672" s="43">
        <v>0.75694444444444442</v>
      </c>
      <c r="C672" s="43" t="s">
        <v>9</v>
      </c>
      <c r="D672" s="46"/>
      <c r="E672" s="44">
        <v>10</v>
      </c>
      <c r="F672" s="44">
        <v>19</v>
      </c>
      <c r="G672" s="45" t="s">
        <v>531</v>
      </c>
      <c r="H672" s="45" t="s">
        <v>21</v>
      </c>
      <c r="I672" s="46">
        <v>2.8</v>
      </c>
      <c r="J672" s="206" t="s">
        <v>664</v>
      </c>
      <c r="K672" s="44" t="str">
        <f>VLOOKUP(Table13232[[#This Row],[Track]],$C$915:$E$968,2,FALSE)</f>
        <v>Qld</v>
      </c>
      <c r="L672" s="48">
        <v>100</v>
      </c>
      <c r="M672" s="44">
        <f>IF(Table13232[[#This Row],[Fin]]&lt;&gt;"1st","",Table13232[[#This Row],[Div]]*Table13232[[#This Row],[Lev Bet]])</f>
        <v>280</v>
      </c>
      <c r="N672" s="44">
        <f>IF(Table13232[[#This Row],[Lev Ret]]="",Table13232[[#This Row],[Lev Bet]]*-1,M672-L672)</f>
        <v>180</v>
      </c>
      <c r="O672" s="205">
        <v>100</v>
      </c>
      <c r="P672" s="205">
        <f>IF(Table13232[[#This Row],[Fin]]&lt;&gt;"1st","",Table13232[[#This Row],[Div]]*Table13232[[#This Row],[Nat and Combo Bet]])</f>
        <v>280</v>
      </c>
      <c r="Q672" s="205">
        <f>IF(Table13232[[#This Row],[Lev Ret]]="",Table13232[[#This Row],[Nat and Combo Bet]]*-1,P672-O672)</f>
        <v>180</v>
      </c>
      <c r="R672" s="44">
        <f t="shared" si="30"/>
        <v>1</v>
      </c>
      <c r="S672" s="44">
        <f>IF(AND(R671=2,R672=1),"",IF(R672=2,(O672+O673)/2,IF(Table13232[[#This Row],[Dual Listing]]=1,Table13232[[#This Row],[Nat and Combo Bet]],11)))</f>
        <v>100</v>
      </c>
      <c r="T672" s="44">
        <f t="shared" si="31"/>
        <v>280</v>
      </c>
      <c r="U672" s="44">
        <f t="shared" si="32"/>
        <v>180</v>
      </c>
      <c r="V672" s="44" t="str">
        <f>IF(Table13232[[#This Row],[Date]]&lt;$V$4,"","Live")</f>
        <v>Live</v>
      </c>
      <c r="W672" s="44" t="str">
        <f>TEXT(Table13232[[#This Row],[Date]],"DDD")</f>
        <v>Sat</v>
      </c>
      <c r="X672" s="44" t="str">
        <f>PROPER(TRIM(Table13232[[#This Row],[Horse]]))</f>
        <v>Bossed Up</v>
      </c>
      <c r="Y672" s="168">
        <f>Table13232[[#This Row],[Time]]</f>
        <v>0.75694444444444442</v>
      </c>
      <c r="Z672" s="168" t="str">
        <f>LEFT(Table13232[[#This Row],[Track]],3)</f>
        <v>Doo</v>
      </c>
      <c r="AA672" s="168" t="str">
        <f>Table13232[[#This Row],[Algo]]&amp;" "&amp;Table13232[[#This Row],[Nat and Combo Bet]]</f>
        <v>Nat 100</v>
      </c>
      <c r="AB672" s="171">
        <f>Table13232[[#This Row],[AM Odds]]</f>
        <v>0</v>
      </c>
      <c r="AC672" s="165">
        <f>Table13232[[#This Row],[Race]]</f>
        <v>10</v>
      </c>
      <c r="AD672" s="165">
        <f>Table13232[[#This Row],[TAB]]</f>
        <v>19</v>
      </c>
      <c r="AE672" s="166" t="str">
        <f>Table13232[[#This Row],[Horse]]</f>
        <v>Bossed Up</v>
      </c>
      <c r="AF672" s="169">
        <f>IF(Table13232[[#This Row],[Dual Listing]]&lt;&gt;1,"",Table13232[[#This Row],[Nat and Combo Bet]])</f>
        <v>100</v>
      </c>
    </row>
    <row r="673" spans="1:32" x14ac:dyDescent="0.25">
      <c r="A673" s="42">
        <v>45997</v>
      </c>
      <c r="B673" s="43">
        <v>0.51388888888888884</v>
      </c>
      <c r="C673" s="43" t="s">
        <v>54</v>
      </c>
      <c r="D673" s="46"/>
      <c r="E673" s="44">
        <v>1</v>
      </c>
      <c r="F673" s="44">
        <v>2</v>
      </c>
      <c r="G673" s="45" t="s">
        <v>536</v>
      </c>
      <c r="H673" s="45"/>
      <c r="I673" s="46"/>
      <c r="J673" s="206" t="s">
        <v>664</v>
      </c>
      <c r="K673" s="44" t="str">
        <f>VLOOKUP(Table13232[[#This Row],[Track]],$C$915:$E$968,2,FALSE)</f>
        <v>Vic</v>
      </c>
      <c r="L673" s="48">
        <v>100</v>
      </c>
      <c r="M673" s="44" t="str">
        <f>IF(Table13232[[#This Row],[Fin]]&lt;&gt;"1st","",Table13232[[#This Row],[Div]]*Table13232[[#This Row],[Lev Bet]])</f>
        <v/>
      </c>
      <c r="N673" s="44">
        <f>IF(Table13232[[#This Row],[Lev Ret]]="",Table13232[[#This Row],[Lev Bet]]*-1,M673-L673)</f>
        <v>-100</v>
      </c>
      <c r="O673" s="205">
        <v>150</v>
      </c>
      <c r="P673" s="205" t="str">
        <f>IF(Table13232[[#This Row],[Fin]]&lt;&gt;"1st","",Table13232[[#This Row],[Div]]*Table13232[[#This Row],[Nat and Combo Bet]])</f>
        <v/>
      </c>
      <c r="Q673" s="205">
        <f>IF(Table13232[[#This Row],[Lev Ret]]="",Table13232[[#This Row],[Nat and Combo Bet]]*-1,P673-O673)</f>
        <v>-150</v>
      </c>
      <c r="R673" s="44">
        <f t="shared" si="30"/>
        <v>1</v>
      </c>
      <c r="S673" s="44">
        <f>IF(AND(R672=2,R673=1),"",IF(R673=2,(O673+O674)/2,IF(Table13232[[#This Row],[Dual Listing]]=1,Table13232[[#This Row],[Nat and Combo Bet]],11)))</f>
        <v>150</v>
      </c>
      <c r="T673" s="44" t="str">
        <f t="shared" si="31"/>
        <v/>
      </c>
      <c r="U673" s="44">
        <f t="shared" si="32"/>
        <v>-150</v>
      </c>
      <c r="V673" s="44" t="str">
        <f>IF(Table13232[[#This Row],[Date]]&lt;$V$4,"","Live")</f>
        <v>Live</v>
      </c>
      <c r="W673" s="44" t="str">
        <f>TEXT(Table13232[[#This Row],[Date]],"DDD")</f>
        <v>Sat</v>
      </c>
      <c r="X673" s="44" t="str">
        <f>PROPER(TRIM(Table13232[[#This Row],[Horse]]))</f>
        <v>Maldini</v>
      </c>
      <c r="Y673" s="168">
        <f>Table13232[[#This Row],[Time]]</f>
        <v>0.51388888888888884</v>
      </c>
      <c r="Z673" s="168" t="str">
        <f>LEFT(Table13232[[#This Row],[Track]],3)</f>
        <v>Bal</v>
      </c>
      <c r="AA673" s="168" t="str">
        <f>Table13232[[#This Row],[Algo]]&amp;" "&amp;Table13232[[#This Row],[Nat and Combo Bet]]</f>
        <v>Nat 150</v>
      </c>
      <c r="AB673" s="171">
        <f>Table13232[[#This Row],[AM Odds]]</f>
        <v>0</v>
      </c>
      <c r="AC673" s="165">
        <f>Table13232[[#This Row],[Race]]</f>
        <v>1</v>
      </c>
      <c r="AD673" s="165">
        <f>Table13232[[#This Row],[TAB]]</f>
        <v>2</v>
      </c>
      <c r="AE673" s="166" t="str">
        <f>Table13232[[#This Row],[Horse]]</f>
        <v>Maldini</v>
      </c>
      <c r="AF673" s="169">
        <f>IF(Table13232[[#This Row],[Dual Listing]]&lt;&gt;1,"",Table13232[[#This Row],[Nat and Combo Bet]])</f>
        <v>150</v>
      </c>
    </row>
    <row r="674" spans="1:32" x14ac:dyDescent="0.25">
      <c r="A674" s="42">
        <v>45997</v>
      </c>
      <c r="B674" s="43">
        <v>0.55277777777777781</v>
      </c>
      <c r="C674" s="43" t="s">
        <v>9</v>
      </c>
      <c r="D674" s="46"/>
      <c r="E674" s="44">
        <v>1</v>
      </c>
      <c r="F674" s="44">
        <v>9</v>
      </c>
      <c r="G674" s="45" t="s">
        <v>537</v>
      </c>
      <c r="H674" s="45"/>
      <c r="I674" s="46"/>
      <c r="J674" s="206" t="s">
        <v>664</v>
      </c>
      <c r="K674" s="44" t="str">
        <f>VLOOKUP(Table13232[[#This Row],[Track]],$C$915:$E$968,2,FALSE)</f>
        <v>Qld</v>
      </c>
      <c r="L674" s="48">
        <v>100</v>
      </c>
      <c r="M674" s="44" t="str">
        <f>IF(Table13232[[#This Row],[Fin]]&lt;&gt;"1st","",Table13232[[#This Row],[Div]]*Table13232[[#This Row],[Lev Bet]])</f>
        <v/>
      </c>
      <c r="N674" s="44">
        <f>IF(Table13232[[#This Row],[Lev Ret]]="",Table13232[[#This Row],[Lev Bet]]*-1,M674-L674)</f>
        <v>-100</v>
      </c>
      <c r="O674" s="205">
        <v>100</v>
      </c>
      <c r="P674" s="205" t="str">
        <f>IF(Table13232[[#This Row],[Fin]]&lt;&gt;"1st","",Table13232[[#This Row],[Div]]*Table13232[[#This Row],[Nat and Combo Bet]])</f>
        <v/>
      </c>
      <c r="Q674" s="205">
        <f>IF(Table13232[[#This Row],[Lev Ret]]="",Table13232[[#This Row],[Nat and Combo Bet]]*-1,P674-O674)</f>
        <v>-100</v>
      </c>
      <c r="R674" s="44">
        <f t="shared" si="30"/>
        <v>1</v>
      </c>
      <c r="S674" s="44">
        <f>IF(AND(R673=2,R674=1),"",IF(R674=2,(O674+O675)/2,IF(Table13232[[#This Row],[Dual Listing]]=1,Table13232[[#This Row],[Nat and Combo Bet]],11)))</f>
        <v>100</v>
      </c>
      <c r="T674" s="44" t="str">
        <f t="shared" si="31"/>
        <v/>
      </c>
      <c r="U674" s="44">
        <f t="shared" si="32"/>
        <v>-100</v>
      </c>
      <c r="V674" s="44" t="str">
        <f>IF(Table13232[[#This Row],[Date]]&lt;$V$4,"","Live")</f>
        <v>Live</v>
      </c>
      <c r="W674" s="44" t="str">
        <f>TEXT(Table13232[[#This Row],[Date]],"DDD")</f>
        <v>Sat</v>
      </c>
      <c r="X674" s="44" t="str">
        <f>PROPER(TRIM(Table13232[[#This Row],[Horse]]))</f>
        <v>The Irish</v>
      </c>
      <c r="Y674" s="168">
        <f>Table13232[[#This Row],[Time]]</f>
        <v>0.55277777777777781</v>
      </c>
      <c r="Z674" s="168" t="str">
        <f>LEFT(Table13232[[#This Row],[Track]],3)</f>
        <v>Doo</v>
      </c>
      <c r="AA674" s="168" t="str">
        <f>Table13232[[#This Row],[Algo]]&amp;" "&amp;Table13232[[#This Row],[Nat and Combo Bet]]</f>
        <v>Nat 100</v>
      </c>
      <c r="AB674" s="171">
        <f>Table13232[[#This Row],[AM Odds]]</f>
        <v>0</v>
      </c>
      <c r="AC674" s="165">
        <f>Table13232[[#This Row],[Race]]</f>
        <v>1</v>
      </c>
      <c r="AD674" s="165">
        <f>Table13232[[#This Row],[TAB]]</f>
        <v>9</v>
      </c>
      <c r="AE674" s="166" t="str">
        <f>Table13232[[#This Row],[Horse]]</f>
        <v>The Irish</v>
      </c>
      <c r="AF674" s="169">
        <f>IF(Table13232[[#This Row],[Dual Listing]]&lt;&gt;1,"",Table13232[[#This Row],[Nat and Combo Bet]])</f>
        <v>100</v>
      </c>
    </row>
    <row r="675" spans="1:32" x14ac:dyDescent="0.25">
      <c r="A675" s="42">
        <v>45997</v>
      </c>
      <c r="B675" s="43">
        <v>0.55902777777777779</v>
      </c>
      <c r="C675" s="43" t="s">
        <v>280</v>
      </c>
      <c r="D675" s="46"/>
      <c r="E675" s="44">
        <v>3</v>
      </c>
      <c r="F675" s="44">
        <v>1</v>
      </c>
      <c r="G675" s="45" t="s">
        <v>532</v>
      </c>
      <c r="H675" s="45" t="s">
        <v>23</v>
      </c>
      <c r="I675" s="46"/>
      <c r="J675" s="206" t="s">
        <v>665</v>
      </c>
      <c r="K675" s="44" t="str">
        <f>VLOOKUP(Table13232[[#This Row],[Track]],$C$915:$E$968,2,FALSE)</f>
        <v>Vic</v>
      </c>
      <c r="L675" s="48">
        <v>100</v>
      </c>
      <c r="M675" s="44" t="str">
        <f>IF(Table13232[[#This Row],[Fin]]&lt;&gt;"1st","",Table13232[[#This Row],[Div]]*Table13232[[#This Row],[Lev Bet]])</f>
        <v/>
      </c>
      <c r="N675" s="44">
        <f>IF(Table13232[[#This Row],[Lev Ret]]="",Table13232[[#This Row],[Lev Bet]]*-1,M675-L675)</f>
        <v>-100</v>
      </c>
      <c r="O675" s="205">
        <v>150</v>
      </c>
      <c r="P675" s="205" t="str">
        <f>IF(Table13232[[#This Row],[Fin]]&lt;&gt;"1st","",Table13232[[#This Row],[Div]]*Table13232[[#This Row],[Nat and Combo Bet]])</f>
        <v/>
      </c>
      <c r="Q675" s="205">
        <f>IF(Table13232[[#This Row],[Lev Ret]]="",Table13232[[#This Row],[Nat and Combo Bet]]*-1,P675-O675)</f>
        <v>-150</v>
      </c>
      <c r="R675" s="44">
        <f t="shared" si="30"/>
        <v>1</v>
      </c>
      <c r="S675" s="44">
        <f>IF(AND(R674=2,R675=1),"",IF(R675=2,(O675+O676)/2,IF(Table13232[[#This Row],[Dual Listing]]=1,Table13232[[#This Row],[Nat and Combo Bet]],11)))</f>
        <v>150</v>
      </c>
      <c r="T675" s="44" t="str">
        <f t="shared" si="31"/>
        <v/>
      </c>
      <c r="U675" s="44">
        <f t="shared" si="32"/>
        <v>-150</v>
      </c>
      <c r="V675" s="44" t="str">
        <f>IF(Table13232[[#This Row],[Date]]&lt;$V$4,"","Live")</f>
        <v>Live</v>
      </c>
      <c r="W675" s="44" t="str">
        <f>TEXT(Table13232[[#This Row],[Date]],"DDD")</f>
        <v>Sat</v>
      </c>
      <c r="X675" s="44" t="str">
        <f>PROPER(TRIM(Table13232[[#This Row],[Horse]]))</f>
        <v>Harry'S Yacht</v>
      </c>
      <c r="Y675" s="168">
        <f>Table13232[[#This Row],[Time]]</f>
        <v>0.55902777777777779</v>
      </c>
      <c r="Z675" s="168" t="str">
        <f>LEFT(Table13232[[#This Row],[Track]],3)</f>
        <v>Bal</v>
      </c>
      <c r="AA675" s="168" t="str">
        <f>Table13232[[#This Row],[Algo]]&amp;" "&amp;Table13232[[#This Row],[Nat and Combo Bet]]</f>
        <v>E-C  150</v>
      </c>
      <c r="AB675" s="171">
        <f>Table13232[[#This Row],[AM Odds]]</f>
        <v>0</v>
      </c>
      <c r="AC675" s="165">
        <f>Table13232[[#This Row],[Race]]</f>
        <v>3</v>
      </c>
      <c r="AD675" s="165">
        <f>Table13232[[#This Row],[TAB]]</f>
        <v>1</v>
      </c>
      <c r="AE675" s="166" t="str">
        <f>Table13232[[#This Row],[Horse]]</f>
        <v>Harry'S Yacht</v>
      </c>
      <c r="AF675" s="169">
        <f>IF(Table13232[[#This Row],[Dual Listing]]&lt;&gt;1,"",Table13232[[#This Row],[Nat and Combo Bet]])</f>
        <v>150</v>
      </c>
    </row>
    <row r="676" spans="1:32" x14ac:dyDescent="0.25">
      <c r="A676" s="42">
        <v>45997</v>
      </c>
      <c r="B676" s="43">
        <v>0.62708333333333333</v>
      </c>
      <c r="C676" s="43" t="s">
        <v>9</v>
      </c>
      <c r="D676" s="46"/>
      <c r="E676" s="44">
        <v>4</v>
      </c>
      <c r="F676" s="44">
        <v>4</v>
      </c>
      <c r="G676" s="45" t="s">
        <v>538</v>
      </c>
      <c r="H676" s="45" t="s">
        <v>23</v>
      </c>
      <c r="I676" s="46"/>
      <c r="J676" s="206" t="s">
        <v>664</v>
      </c>
      <c r="K676" s="44" t="str">
        <f>VLOOKUP(Table13232[[#This Row],[Track]],$C$915:$E$968,2,FALSE)</f>
        <v>Qld</v>
      </c>
      <c r="L676" s="48">
        <v>100</v>
      </c>
      <c r="M676" s="44" t="str">
        <f>IF(Table13232[[#This Row],[Fin]]&lt;&gt;"1st","",Table13232[[#This Row],[Div]]*Table13232[[#This Row],[Lev Bet]])</f>
        <v/>
      </c>
      <c r="N676" s="44">
        <f>IF(Table13232[[#This Row],[Lev Ret]]="",Table13232[[#This Row],[Lev Bet]]*-1,M676-L676)</f>
        <v>-100</v>
      </c>
      <c r="O676" s="205">
        <v>100</v>
      </c>
      <c r="P676" s="205" t="str">
        <f>IF(Table13232[[#This Row],[Fin]]&lt;&gt;"1st","",Table13232[[#This Row],[Div]]*Table13232[[#This Row],[Nat and Combo Bet]])</f>
        <v/>
      </c>
      <c r="Q676" s="205">
        <f>IF(Table13232[[#This Row],[Lev Ret]]="",Table13232[[#This Row],[Nat and Combo Bet]]*-1,P676-O676)</f>
        <v>-100</v>
      </c>
      <c r="R676" s="44">
        <f t="shared" si="30"/>
        <v>1</v>
      </c>
      <c r="S676" s="44">
        <f>IF(AND(R675=2,R676=1),"",IF(R676=2,(O676+O677)/2,IF(Table13232[[#This Row],[Dual Listing]]=1,Table13232[[#This Row],[Nat and Combo Bet]],11)))</f>
        <v>100</v>
      </c>
      <c r="T676" s="44" t="str">
        <f t="shared" si="31"/>
        <v/>
      </c>
      <c r="U676" s="44">
        <f t="shared" si="32"/>
        <v>-100</v>
      </c>
      <c r="V676" s="44" t="str">
        <f>IF(Table13232[[#This Row],[Date]]&lt;$V$4,"","Live")</f>
        <v>Live</v>
      </c>
      <c r="W676" s="44" t="str">
        <f>TEXT(Table13232[[#This Row],[Date]],"DDD")</f>
        <v>Sat</v>
      </c>
      <c r="X676" s="44" t="str">
        <f>PROPER(TRIM(Table13232[[#This Row],[Horse]]))</f>
        <v>Blazen Boots</v>
      </c>
      <c r="Y676" s="168">
        <f>Table13232[[#This Row],[Time]]</f>
        <v>0.62708333333333333</v>
      </c>
      <c r="Z676" s="168" t="str">
        <f>LEFT(Table13232[[#This Row],[Track]],3)</f>
        <v>Doo</v>
      </c>
      <c r="AA676" s="168" t="str">
        <f>Table13232[[#This Row],[Algo]]&amp;" "&amp;Table13232[[#This Row],[Nat and Combo Bet]]</f>
        <v>Nat 100</v>
      </c>
      <c r="AB676" s="171">
        <f>Table13232[[#This Row],[AM Odds]]</f>
        <v>0</v>
      </c>
      <c r="AC676" s="165">
        <f>Table13232[[#This Row],[Race]]</f>
        <v>4</v>
      </c>
      <c r="AD676" s="165">
        <f>Table13232[[#This Row],[TAB]]</f>
        <v>4</v>
      </c>
      <c r="AE676" s="166" t="str">
        <f>Table13232[[#This Row],[Horse]]</f>
        <v>Blazen Boots</v>
      </c>
      <c r="AF676" s="169">
        <f>IF(Table13232[[#This Row],[Dual Listing]]&lt;&gt;1,"",Table13232[[#This Row],[Nat and Combo Bet]])</f>
        <v>100</v>
      </c>
    </row>
    <row r="677" spans="1:32" x14ac:dyDescent="0.25">
      <c r="A677" s="42">
        <v>45997</v>
      </c>
      <c r="B677" s="43">
        <v>0.65625</v>
      </c>
      <c r="C677" s="43" t="s">
        <v>54</v>
      </c>
      <c r="D677" s="46"/>
      <c r="E677" s="44">
        <v>7</v>
      </c>
      <c r="F677" s="44">
        <v>3</v>
      </c>
      <c r="G677" s="45" t="s">
        <v>321</v>
      </c>
      <c r="H677" s="45"/>
      <c r="I677" s="46"/>
      <c r="J677" s="206" t="s">
        <v>665</v>
      </c>
      <c r="K677" s="44" t="str">
        <f>VLOOKUP(Table13232[[#This Row],[Track]],$C$915:$E$968,2,FALSE)</f>
        <v>Vic</v>
      </c>
      <c r="L677" s="48">
        <v>100</v>
      </c>
      <c r="M677" s="44" t="str">
        <f>IF(Table13232[[#This Row],[Fin]]&lt;&gt;"1st","",Table13232[[#This Row],[Div]]*Table13232[[#This Row],[Lev Bet]])</f>
        <v/>
      </c>
      <c r="N677" s="44">
        <f>IF(Table13232[[#This Row],[Lev Ret]]="",Table13232[[#This Row],[Lev Bet]]*-1,M677-L677)</f>
        <v>-100</v>
      </c>
      <c r="O677" s="205">
        <v>200</v>
      </c>
      <c r="P677" s="205" t="str">
        <f>IF(Table13232[[#This Row],[Fin]]&lt;&gt;"1st","",Table13232[[#This Row],[Div]]*Table13232[[#This Row],[Nat and Combo Bet]])</f>
        <v/>
      </c>
      <c r="Q677" s="205">
        <f>IF(Table13232[[#This Row],[Lev Ret]]="",Table13232[[#This Row],[Nat and Combo Bet]]*-1,P677-O677)</f>
        <v>-200</v>
      </c>
      <c r="R677" s="44">
        <f t="shared" si="30"/>
        <v>1</v>
      </c>
      <c r="S677" s="44">
        <f>IF(AND(R676=2,R677=1),"",IF(R677=2,(O677+O678)/2,IF(Table13232[[#This Row],[Dual Listing]]=1,Table13232[[#This Row],[Nat and Combo Bet]],11)))</f>
        <v>200</v>
      </c>
      <c r="T677" s="44" t="str">
        <f t="shared" si="31"/>
        <v/>
      </c>
      <c r="U677" s="44">
        <f t="shared" si="32"/>
        <v>-200</v>
      </c>
      <c r="V677" s="44" t="str">
        <f>IF(Table13232[[#This Row],[Date]]&lt;$V$4,"","Live")</f>
        <v>Live</v>
      </c>
      <c r="W677" s="44" t="str">
        <f>TEXT(Table13232[[#This Row],[Date]],"DDD")</f>
        <v>Sat</v>
      </c>
      <c r="X677" s="44" t="str">
        <f>PROPER(TRIM(Table13232[[#This Row],[Horse]]))</f>
        <v>Major Share</v>
      </c>
      <c r="Y677" s="168">
        <f>Table13232[[#This Row],[Time]]</f>
        <v>0.65625</v>
      </c>
      <c r="Z677" s="168" t="str">
        <f>LEFT(Table13232[[#This Row],[Track]],3)</f>
        <v>Bal</v>
      </c>
      <c r="AA677" s="168" t="str">
        <f>Table13232[[#This Row],[Algo]]&amp;" "&amp;Table13232[[#This Row],[Nat and Combo Bet]]</f>
        <v>E-C  200</v>
      </c>
      <c r="AB677" s="171">
        <f>Table13232[[#This Row],[AM Odds]]</f>
        <v>0</v>
      </c>
      <c r="AC677" s="165">
        <f>Table13232[[#This Row],[Race]]</f>
        <v>7</v>
      </c>
      <c r="AD677" s="165">
        <f>Table13232[[#This Row],[TAB]]</f>
        <v>3</v>
      </c>
      <c r="AE677" s="166" t="str">
        <f>Table13232[[#This Row],[Horse]]</f>
        <v>Major Share</v>
      </c>
      <c r="AF677" s="169">
        <f>IF(Table13232[[#This Row],[Dual Listing]]&lt;&gt;1,"",Table13232[[#This Row],[Nat and Combo Bet]])</f>
        <v>200</v>
      </c>
    </row>
    <row r="678" spans="1:32" x14ac:dyDescent="0.25">
      <c r="A678" s="106">
        <v>45997</v>
      </c>
      <c r="B678" s="43">
        <v>0.65625</v>
      </c>
      <c r="C678" s="107" t="s">
        <v>54</v>
      </c>
      <c r="D678" s="46"/>
      <c r="E678" s="108">
        <v>7</v>
      </c>
      <c r="F678" s="108">
        <v>10</v>
      </c>
      <c r="G678" s="109" t="s">
        <v>533</v>
      </c>
      <c r="H678" s="109" t="s">
        <v>21</v>
      </c>
      <c r="I678" s="110">
        <v>3.6</v>
      </c>
      <c r="J678" s="206" t="s">
        <v>665</v>
      </c>
      <c r="K678" s="44" t="str">
        <f>VLOOKUP(Table13232[[#This Row],[Track]],$C$915:$E$968,2,FALSE)</f>
        <v>Vic</v>
      </c>
      <c r="L678" s="48">
        <v>100</v>
      </c>
      <c r="M678" s="44">
        <f>IF(Table13232[[#This Row],[Fin]]&lt;&gt;"1st","",Table13232[[#This Row],[Div]]*Table13232[[#This Row],[Lev Bet]])</f>
        <v>360</v>
      </c>
      <c r="N678" s="44">
        <f>IF(Table13232[[#This Row],[Lev Ret]]="",Table13232[[#This Row],[Lev Bet]]*-1,M678-L678)</f>
        <v>260</v>
      </c>
      <c r="O678" s="205">
        <v>100</v>
      </c>
      <c r="P678" s="205">
        <f>IF(Table13232[[#This Row],[Fin]]&lt;&gt;"1st","",Table13232[[#This Row],[Div]]*Table13232[[#This Row],[Nat and Combo Bet]])</f>
        <v>360</v>
      </c>
      <c r="Q678" s="205">
        <f>IF(Table13232[[#This Row],[Lev Ret]]="",Table13232[[#This Row],[Nat and Combo Bet]]*-1,P678-O678)</f>
        <v>260</v>
      </c>
      <c r="R678" s="44">
        <f t="shared" si="30"/>
        <v>2</v>
      </c>
      <c r="S678" s="44">
        <f>IF(AND(R677=2,R678=1),"",IF(R678=2,(O678+O679)/2,IF(Table13232[[#This Row],[Dual Listing]]=1,Table13232[[#This Row],[Nat and Combo Bet]],11)))</f>
        <v>150</v>
      </c>
      <c r="T678" s="44">
        <f t="shared" si="31"/>
        <v>540</v>
      </c>
      <c r="U678" s="44">
        <f t="shared" si="32"/>
        <v>390</v>
      </c>
      <c r="V678" s="44" t="str">
        <f>IF(Table13232[[#This Row],[Date]]&lt;$V$4,"","Live")</f>
        <v>Live</v>
      </c>
      <c r="W678" s="44" t="str">
        <f>TEXT(Table13232[[#This Row],[Date]],"DDD")</f>
        <v>Sat</v>
      </c>
      <c r="X678" s="44" t="str">
        <f>PROPER(TRIM(Table13232[[#This Row],[Horse]]))</f>
        <v>South Of India</v>
      </c>
      <c r="Y678" s="167">
        <f>Table13232[[#This Row],[Time]]</f>
        <v>0.65625</v>
      </c>
      <c r="Z678" s="164" t="str">
        <f>LEFT(Table13232[[#This Row],[Track]],3)</f>
        <v>Bal</v>
      </c>
      <c r="AA678" s="164" t="str">
        <f>Table13232[[#This Row],[Algo]]&amp;" "&amp;Table13232[[#This Row],[Nat and Combo Bet]]</f>
        <v>E-C  100</v>
      </c>
      <c r="AB678" s="170">
        <f>Table13232[[#This Row],[AM Odds]]</f>
        <v>0</v>
      </c>
      <c r="AC678" s="165">
        <f>Table13232[[#This Row],[Race]]</f>
        <v>7</v>
      </c>
      <c r="AD678" s="165">
        <f>Table13232[[#This Row],[TAB]]</f>
        <v>10</v>
      </c>
      <c r="AE678" s="166" t="str">
        <f>Table13232[[#This Row],[Horse]]</f>
        <v>South Of India</v>
      </c>
      <c r="AF678" s="169" t="str">
        <f>IF(Table13232[[#This Row],[Dual Listing]]&lt;&gt;1,"",Table13232[[#This Row],[Nat and Combo Bet]])</f>
        <v/>
      </c>
    </row>
    <row r="679" spans="1:32" x14ac:dyDescent="0.25">
      <c r="A679" s="106">
        <v>45997</v>
      </c>
      <c r="B679" s="43">
        <v>0.65625</v>
      </c>
      <c r="C679" s="107" t="s">
        <v>54</v>
      </c>
      <c r="D679" s="46"/>
      <c r="E679" s="108">
        <v>7</v>
      </c>
      <c r="F679" s="108">
        <v>10</v>
      </c>
      <c r="G679" s="109" t="s">
        <v>533</v>
      </c>
      <c r="H679" s="109" t="s">
        <v>21</v>
      </c>
      <c r="I679" s="110">
        <v>3.6</v>
      </c>
      <c r="J679" s="206" t="s">
        <v>664</v>
      </c>
      <c r="K679" s="44" t="str">
        <f>VLOOKUP(Table13232[[#This Row],[Track]],$C$915:$E$968,2,FALSE)</f>
        <v>Vic</v>
      </c>
      <c r="L679" s="48">
        <v>100</v>
      </c>
      <c r="M679" s="44">
        <f>IF(Table13232[[#This Row],[Fin]]&lt;&gt;"1st","",Table13232[[#This Row],[Div]]*Table13232[[#This Row],[Lev Bet]])</f>
        <v>360</v>
      </c>
      <c r="N679" s="44">
        <f>IF(Table13232[[#This Row],[Lev Ret]]="",Table13232[[#This Row],[Lev Bet]]*-1,M679-L679)</f>
        <v>260</v>
      </c>
      <c r="O679" s="205">
        <v>200</v>
      </c>
      <c r="P679" s="205">
        <f>IF(Table13232[[#This Row],[Fin]]&lt;&gt;"1st","",Table13232[[#This Row],[Div]]*Table13232[[#This Row],[Nat and Combo Bet]])</f>
        <v>720</v>
      </c>
      <c r="Q679" s="205">
        <f>IF(Table13232[[#This Row],[Lev Ret]]="",Table13232[[#This Row],[Nat and Combo Bet]]*-1,P679-O679)</f>
        <v>520</v>
      </c>
      <c r="R679" s="44">
        <f t="shared" si="30"/>
        <v>1</v>
      </c>
      <c r="S679" s="44" t="str">
        <f>IF(AND(R678=2,R679=1),"",IF(R679=2,(O679+O680)/2,IF(Table13232[[#This Row],[Dual Listing]]=1,Table13232[[#This Row],[Nat and Combo Bet]],11)))</f>
        <v/>
      </c>
      <c r="T679" s="44" t="str">
        <f t="shared" si="31"/>
        <v/>
      </c>
      <c r="U679" s="44" t="str">
        <f t="shared" si="32"/>
        <v/>
      </c>
      <c r="V679" s="44" t="str">
        <f>IF(Table13232[[#This Row],[Date]]&lt;$V$4,"","Live")</f>
        <v>Live</v>
      </c>
      <c r="W679" s="44" t="str">
        <f>TEXT(Table13232[[#This Row],[Date]],"DDD")</f>
        <v>Sat</v>
      </c>
      <c r="X679" s="44" t="str">
        <f>PROPER(TRIM(Table13232[[#This Row],[Horse]]))</f>
        <v>South Of India</v>
      </c>
      <c r="Y679" s="168">
        <f>Table13232[[#This Row],[Time]]</f>
        <v>0.65625</v>
      </c>
      <c r="Z679" s="168" t="str">
        <f>LEFT(Table13232[[#This Row],[Track]],3)</f>
        <v>Bal</v>
      </c>
      <c r="AA679" s="168" t="str">
        <f>Table13232[[#This Row],[Algo]]&amp;" "&amp;Table13232[[#This Row],[Nat and Combo Bet]]</f>
        <v>Nat 200</v>
      </c>
      <c r="AB679" s="171">
        <f>Table13232[[#This Row],[AM Odds]]</f>
        <v>0</v>
      </c>
      <c r="AC679" s="165">
        <f>Table13232[[#This Row],[Race]]</f>
        <v>7</v>
      </c>
      <c r="AD679" s="165">
        <f>Table13232[[#This Row],[TAB]]</f>
        <v>10</v>
      </c>
      <c r="AE679" s="166" t="str">
        <f>Table13232[[#This Row],[Horse]]</f>
        <v>South Of India</v>
      </c>
      <c r="AF679" s="169">
        <f>IF(Table13232[[#This Row],[Dual Listing]]&lt;&gt;1,"",Table13232[[#This Row],[Nat and Combo Bet]])</f>
        <v>200</v>
      </c>
    </row>
    <row r="680" spans="1:32" x14ac:dyDescent="0.25">
      <c r="A680" s="42">
        <v>45997</v>
      </c>
      <c r="B680" s="43">
        <v>0.73055555555555551</v>
      </c>
      <c r="C680" s="43" t="s">
        <v>9</v>
      </c>
      <c r="D680" s="46"/>
      <c r="E680" s="44">
        <v>8</v>
      </c>
      <c r="F680" s="44">
        <v>10</v>
      </c>
      <c r="G680" s="45" t="s">
        <v>302</v>
      </c>
      <c r="H680" s="45"/>
      <c r="I680" s="46"/>
      <c r="J680" s="206" t="s">
        <v>664</v>
      </c>
      <c r="K680" s="44" t="str">
        <f>VLOOKUP(Table13232[[#This Row],[Track]],$C$915:$E$968,2,FALSE)</f>
        <v>Qld</v>
      </c>
      <c r="L680" s="48">
        <v>100</v>
      </c>
      <c r="M680" s="44" t="str">
        <f>IF(Table13232[[#This Row],[Fin]]&lt;&gt;"1st","",Table13232[[#This Row],[Div]]*Table13232[[#This Row],[Lev Bet]])</f>
        <v/>
      </c>
      <c r="N680" s="44">
        <f>IF(Table13232[[#This Row],[Lev Ret]]="",Table13232[[#This Row],[Lev Bet]]*-1,M680-L680)</f>
        <v>-100</v>
      </c>
      <c r="O680" s="205">
        <v>100</v>
      </c>
      <c r="P680" s="205" t="str">
        <f>IF(Table13232[[#This Row],[Fin]]&lt;&gt;"1st","",Table13232[[#This Row],[Div]]*Table13232[[#This Row],[Nat and Combo Bet]])</f>
        <v/>
      </c>
      <c r="Q680" s="205">
        <f>IF(Table13232[[#This Row],[Lev Ret]]="",Table13232[[#This Row],[Nat and Combo Bet]]*-1,P680-O680)</f>
        <v>-100</v>
      </c>
      <c r="R680" s="44">
        <f t="shared" si="30"/>
        <v>1</v>
      </c>
      <c r="S680" s="44">
        <f>IF(AND(R679=2,R680=1),"",IF(R680=2,(O680+O681)/2,IF(Table13232[[#This Row],[Dual Listing]]=1,Table13232[[#This Row],[Nat and Combo Bet]],11)))</f>
        <v>100</v>
      </c>
      <c r="T680" s="44" t="str">
        <f t="shared" si="31"/>
        <v/>
      </c>
      <c r="U680" s="44">
        <f t="shared" si="32"/>
        <v>-100</v>
      </c>
      <c r="V680" s="44" t="str">
        <f>IF(Table13232[[#This Row],[Date]]&lt;$V$4,"","Live")</f>
        <v>Live</v>
      </c>
      <c r="W680" s="44" t="str">
        <f>TEXT(Table13232[[#This Row],[Date]],"DDD")</f>
        <v>Sat</v>
      </c>
      <c r="X680" s="44" t="str">
        <f>PROPER(TRIM(Table13232[[#This Row],[Horse]]))</f>
        <v>Epic Proportions</v>
      </c>
      <c r="Y680" s="168">
        <f>Table13232[[#This Row],[Time]]</f>
        <v>0.73055555555555551</v>
      </c>
      <c r="Z680" s="168" t="str">
        <f>LEFT(Table13232[[#This Row],[Track]],3)</f>
        <v>Doo</v>
      </c>
      <c r="AA680" s="168" t="str">
        <f>Table13232[[#This Row],[Algo]]&amp;" "&amp;Table13232[[#This Row],[Nat and Combo Bet]]</f>
        <v>Nat 100</v>
      </c>
      <c r="AB680" s="171">
        <f>Table13232[[#This Row],[AM Odds]]</f>
        <v>0</v>
      </c>
      <c r="AC680" s="165">
        <f>Table13232[[#This Row],[Race]]</f>
        <v>8</v>
      </c>
      <c r="AD680" s="165">
        <f>Table13232[[#This Row],[TAB]]</f>
        <v>10</v>
      </c>
      <c r="AE680" s="166" t="str">
        <f>Table13232[[#This Row],[Horse]]</f>
        <v>Epic Proportions</v>
      </c>
      <c r="AF680" s="169">
        <f>IF(Table13232[[#This Row],[Dual Listing]]&lt;&gt;1,"",Table13232[[#This Row],[Nat and Combo Bet]])</f>
        <v>100</v>
      </c>
    </row>
    <row r="681" spans="1:32" x14ac:dyDescent="0.25">
      <c r="A681" s="42">
        <v>45998</v>
      </c>
      <c r="B681" s="43">
        <v>0.51041666666666663</v>
      </c>
      <c r="C681" s="43" t="s">
        <v>11</v>
      </c>
      <c r="D681" s="46"/>
      <c r="E681" s="44">
        <v>1</v>
      </c>
      <c r="F681" s="44">
        <v>4</v>
      </c>
      <c r="G681" s="45" t="s">
        <v>534</v>
      </c>
      <c r="H681" s="45" t="s">
        <v>23</v>
      </c>
      <c r="I681" s="46"/>
      <c r="J681" s="206" t="s">
        <v>665</v>
      </c>
      <c r="K681" s="44" t="str">
        <f>VLOOKUP(Table13232[[#This Row],[Track]],$C$915:$E$968,2,FALSE)</f>
        <v>NSW</v>
      </c>
      <c r="L681" s="48">
        <v>100</v>
      </c>
      <c r="M681" s="44" t="str">
        <f>IF(Table13232[[#This Row],[Fin]]&lt;&gt;"1st","",Table13232[[#This Row],[Div]]*Table13232[[#This Row],[Lev Bet]])</f>
        <v/>
      </c>
      <c r="N681" s="44">
        <f>IF(Table13232[[#This Row],[Lev Ret]]="",Table13232[[#This Row],[Lev Bet]]*-1,M681-L681)</f>
        <v>-100</v>
      </c>
      <c r="O681" s="205">
        <v>100</v>
      </c>
      <c r="P681" s="205" t="str">
        <f>IF(Table13232[[#This Row],[Fin]]&lt;&gt;"1st","",Table13232[[#This Row],[Div]]*Table13232[[#This Row],[Nat and Combo Bet]])</f>
        <v/>
      </c>
      <c r="Q681" s="205">
        <f>IF(Table13232[[#This Row],[Lev Ret]]="",Table13232[[#This Row],[Nat and Combo Bet]]*-1,P681-O681)</f>
        <v>-100</v>
      </c>
      <c r="R681" s="44">
        <f t="shared" si="30"/>
        <v>1</v>
      </c>
      <c r="S681" s="44">
        <f>IF(AND(R680=2,R681=1),"",IF(R681=2,(O681+O682)/2,IF(Table13232[[#This Row],[Dual Listing]]=1,Table13232[[#This Row],[Nat and Combo Bet]],11)))</f>
        <v>100</v>
      </c>
      <c r="T681" s="44" t="str">
        <f t="shared" si="31"/>
        <v/>
      </c>
      <c r="U681" s="44">
        <f t="shared" si="32"/>
        <v>-100</v>
      </c>
      <c r="V681" s="44" t="str">
        <f>IF(Table13232[[#This Row],[Date]]&lt;$V$4,"","Live")</f>
        <v>Live</v>
      </c>
      <c r="W681" s="44" t="str">
        <f>TEXT(Table13232[[#This Row],[Date]],"DDD")</f>
        <v>Sun</v>
      </c>
      <c r="X681" s="44" t="str">
        <f>PROPER(TRIM(Table13232[[#This Row],[Horse]]))</f>
        <v>Cape Byron</v>
      </c>
      <c r="Y681" s="168">
        <f>Table13232[[#This Row],[Time]]</f>
        <v>0.51041666666666663</v>
      </c>
      <c r="Z681" s="168" t="str">
        <f>LEFT(Table13232[[#This Row],[Track]],3)</f>
        <v>Ros</v>
      </c>
      <c r="AA681" s="168" t="str">
        <f>Table13232[[#This Row],[Algo]]&amp;" "&amp;Table13232[[#This Row],[Nat and Combo Bet]]</f>
        <v>E-C  100</v>
      </c>
      <c r="AB681" s="171">
        <f>Table13232[[#This Row],[AM Odds]]</f>
        <v>0</v>
      </c>
      <c r="AC681" s="165">
        <f>Table13232[[#This Row],[Race]]</f>
        <v>1</v>
      </c>
      <c r="AD681" s="165">
        <f>Table13232[[#This Row],[TAB]]</f>
        <v>4</v>
      </c>
      <c r="AE681" s="166" t="str">
        <f>Table13232[[#This Row],[Horse]]</f>
        <v>Cape Byron</v>
      </c>
      <c r="AF681" s="169">
        <f>IF(Table13232[[#This Row],[Dual Listing]]&lt;&gt;1,"",Table13232[[#This Row],[Nat and Combo Bet]])</f>
        <v>100</v>
      </c>
    </row>
    <row r="682" spans="1:32" x14ac:dyDescent="0.25">
      <c r="A682" s="42">
        <v>45998</v>
      </c>
      <c r="B682" s="43">
        <v>0.58333333333333337</v>
      </c>
      <c r="C682" s="43" t="s">
        <v>11</v>
      </c>
      <c r="D682" s="46"/>
      <c r="E682" s="44">
        <v>4</v>
      </c>
      <c r="F682" s="44">
        <v>2</v>
      </c>
      <c r="G682" s="45" t="s">
        <v>539</v>
      </c>
      <c r="H682" s="45"/>
      <c r="I682" s="46"/>
      <c r="J682" s="206" t="s">
        <v>664</v>
      </c>
      <c r="K682" s="44" t="str">
        <f>VLOOKUP(Table13232[[#This Row],[Track]],$C$915:$E$968,2,FALSE)</f>
        <v>NSW</v>
      </c>
      <c r="L682" s="48">
        <v>100</v>
      </c>
      <c r="M682" s="44" t="str">
        <f>IF(Table13232[[#This Row],[Fin]]&lt;&gt;"1st","",Table13232[[#This Row],[Div]]*Table13232[[#This Row],[Lev Bet]])</f>
        <v/>
      </c>
      <c r="N682" s="44">
        <f>IF(Table13232[[#This Row],[Lev Ret]]="",Table13232[[#This Row],[Lev Bet]]*-1,M682-L682)</f>
        <v>-100</v>
      </c>
      <c r="O682" s="205">
        <v>150</v>
      </c>
      <c r="P682" s="205" t="str">
        <f>IF(Table13232[[#This Row],[Fin]]&lt;&gt;"1st","",Table13232[[#This Row],[Div]]*Table13232[[#This Row],[Nat and Combo Bet]])</f>
        <v/>
      </c>
      <c r="Q682" s="205">
        <f>IF(Table13232[[#This Row],[Lev Ret]]="",Table13232[[#This Row],[Nat and Combo Bet]]*-1,P682-O682)</f>
        <v>-150</v>
      </c>
      <c r="R682" s="44">
        <f t="shared" si="30"/>
        <v>1</v>
      </c>
      <c r="S682" s="44">
        <f>IF(AND(R681=2,R682=1),"",IF(R682=2,(O682+O683)/2,IF(Table13232[[#This Row],[Dual Listing]]=1,Table13232[[#This Row],[Nat and Combo Bet]],11)))</f>
        <v>150</v>
      </c>
      <c r="T682" s="44" t="str">
        <f t="shared" si="31"/>
        <v/>
      </c>
      <c r="U682" s="44">
        <f t="shared" si="32"/>
        <v>-150</v>
      </c>
      <c r="V682" s="44" t="str">
        <f>IF(Table13232[[#This Row],[Date]]&lt;$V$4,"","Live")</f>
        <v>Live</v>
      </c>
      <c r="W682" s="44" t="str">
        <f>TEXT(Table13232[[#This Row],[Date]],"DDD")</f>
        <v>Sun</v>
      </c>
      <c r="X682" s="44" t="str">
        <f>PROPER(TRIM(Table13232[[#This Row],[Horse]]))</f>
        <v>Dark Simba</v>
      </c>
      <c r="Y682" s="168">
        <f>Table13232[[#This Row],[Time]]</f>
        <v>0.58333333333333337</v>
      </c>
      <c r="Z682" s="168" t="str">
        <f>LEFT(Table13232[[#This Row],[Track]],3)</f>
        <v>Ros</v>
      </c>
      <c r="AA682" s="168" t="str">
        <f>Table13232[[#This Row],[Algo]]&amp;" "&amp;Table13232[[#This Row],[Nat and Combo Bet]]</f>
        <v>Nat 150</v>
      </c>
      <c r="AB682" s="171">
        <f>Table13232[[#This Row],[AM Odds]]</f>
        <v>0</v>
      </c>
      <c r="AC682" s="165">
        <f>Table13232[[#This Row],[Race]]</f>
        <v>4</v>
      </c>
      <c r="AD682" s="165">
        <f>Table13232[[#This Row],[TAB]]</f>
        <v>2</v>
      </c>
      <c r="AE682" s="166" t="str">
        <f>Table13232[[#This Row],[Horse]]</f>
        <v>Dark Simba</v>
      </c>
      <c r="AF682" s="169">
        <f>IF(Table13232[[#This Row],[Dual Listing]]&lt;&gt;1,"",Table13232[[#This Row],[Nat and Combo Bet]])</f>
        <v>150</v>
      </c>
    </row>
    <row r="683" spans="1:32" x14ac:dyDescent="0.25">
      <c r="A683" s="42">
        <v>45998</v>
      </c>
      <c r="B683" s="43">
        <v>0.63194444444444442</v>
      </c>
      <c r="C683" s="43" t="s">
        <v>11</v>
      </c>
      <c r="D683" s="46"/>
      <c r="E683" s="44">
        <v>6</v>
      </c>
      <c r="F683" s="44">
        <v>6</v>
      </c>
      <c r="G683" s="45" t="s">
        <v>211</v>
      </c>
      <c r="H683" s="45" t="s">
        <v>21</v>
      </c>
      <c r="I683" s="46">
        <v>2.4500000000000002</v>
      </c>
      <c r="J683" s="206" t="s">
        <v>665</v>
      </c>
      <c r="K683" s="44" t="str">
        <f>VLOOKUP(Table13232[[#This Row],[Track]],$C$915:$E$968,2,FALSE)</f>
        <v>NSW</v>
      </c>
      <c r="L683" s="48">
        <v>100</v>
      </c>
      <c r="M683" s="44">
        <f>IF(Table13232[[#This Row],[Fin]]&lt;&gt;"1st","",Table13232[[#This Row],[Div]]*Table13232[[#This Row],[Lev Bet]])</f>
        <v>245.00000000000003</v>
      </c>
      <c r="N683" s="44">
        <f>IF(Table13232[[#This Row],[Lev Ret]]="",Table13232[[#This Row],[Lev Bet]]*-1,M683-L683)</f>
        <v>145.00000000000003</v>
      </c>
      <c r="O683" s="205">
        <v>150</v>
      </c>
      <c r="P683" s="205">
        <f>IF(Table13232[[#This Row],[Fin]]&lt;&gt;"1st","",Table13232[[#This Row],[Div]]*Table13232[[#This Row],[Nat and Combo Bet]])</f>
        <v>367.5</v>
      </c>
      <c r="Q683" s="205">
        <f>IF(Table13232[[#This Row],[Lev Ret]]="",Table13232[[#This Row],[Nat and Combo Bet]]*-1,P683-O683)</f>
        <v>217.5</v>
      </c>
      <c r="R683" s="44">
        <f t="shared" si="30"/>
        <v>1</v>
      </c>
      <c r="S683" s="44">
        <f>IF(AND(R682=2,R683=1),"",IF(R683=2,(O683+O684)/2,IF(Table13232[[#This Row],[Dual Listing]]=1,Table13232[[#This Row],[Nat and Combo Bet]],11)))</f>
        <v>150</v>
      </c>
      <c r="T683" s="44">
        <f t="shared" si="31"/>
        <v>367.5</v>
      </c>
      <c r="U683" s="44">
        <f t="shared" si="32"/>
        <v>217.5</v>
      </c>
      <c r="V683" s="44" t="str">
        <f>IF(Table13232[[#This Row],[Date]]&lt;$V$4,"","Live")</f>
        <v>Live</v>
      </c>
      <c r="W683" s="44" t="str">
        <f>TEXT(Table13232[[#This Row],[Date]],"DDD")</f>
        <v>Sun</v>
      </c>
      <c r="X683" s="44" t="str">
        <f>PROPER(TRIM(Table13232[[#This Row],[Horse]]))</f>
        <v>Hawker Hall</v>
      </c>
      <c r="Y683" s="168">
        <f>Table13232[[#This Row],[Time]]</f>
        <v>0.63194444444444442</v>
      </c>
      <c r="Z683" s="168" t="str">
        <f>LEFT(Table13232[[#This Row],[Track]],3)</f>
        <v>Ros</v>
      </c>
      <c r="AA683" s="168" t="str">
        <f>Table13232[[#This Row],[Algo]]&amp;" "&amp;Table13232[[#This Row],[Nat and Combo Bet]]</f>
        <v>E-C  150</v>
      </c>
      <c r="AB683" s="171">
        <f>Table13232[[#This Row],[AM Odds]]</f>
        <v>0</v>
      </c>
      <c r="AC683" s="165">
        <f>Table13232[[#This Row],[Race]]</f>
        <v>6</v>
      </c>
      <c r="AD683" s="165">
        <f>Table13232[[#This Row],[TAB]]</f>
        <v>6</v>
      </c>
      <c r="AE683" s="166" t="str">
        <f>Table13232[[#This Row],[Horse]]</f>
        <v>Hawker Hall</v>
      </c>
      <c r="AF683" s="169">
        <f>IF(Table13232[[#This Row],[Dual Listing]]&lt;&gt;1,"",Table13232[[#This Row],[Nat and Combo Bet]])</f>
        <v>150</v>
      </c>
    </row>
    <row r="684" spans="1:32" x14ac:dyDescent="0.25">
      <c r="A684" s="42">
        <v>45998</v>
      </c>
      <c r="B684" s="43">
        <v>0.70833333333333337</v>
      </c>
      <c r="C684" s="43" t="s">
        <v>11</v>
      </c>
      <c r="D684" s="46"/>
      <c r="E684" s="44">
        <v>9</v>
      </c>
      <c r="F684" s="44">
        <v>4</v>
      </c>
      <c r="G684" s="45" t="s">
        <v>519</v>
      </c>
      <c r="H684" s="45"/>
      <c r="I684" s="46"/>
      <c r="J684" s="206" t="s">
        <v>665</v>
      </c>
      <c r="K684" s="44" t="str">
        <f>VLOOKUP(Table13232[[#This Row],[Track]],$C$915:$E$968,2,FALSE)</f>
        <v>NSW</v>
      </c>
      <c r="L684" s="48">
        <v>100</v>
      </c>
      <c r="M684" s="44" t="str">
        <f>IF(Table13232[[#This Row],[Fin]]&lt;&gt;"1st","",Table13232[[#This Row],[Div]]*Table13232[[#This Row],[Lev Bet]])</f>
        <v/>
      </c>
      <c r="N684" s="44">
        <f>IF(Table13232[[#This Row],[Lev Ret]]="",Table13232[[#This Row],[Lev Bet]]*-1,M684-L684)</f>
        <v>-100</v>
      </c>
      <c r="O684" s="205">
        <v>150</v>
      </c>
      <c r="P684" s="205" t="str">
        <f>IF(Table13232[[#This Row],[Fin]]&lt;&gt;"1st","",Table13232[[#This Row],[Div]]*Table13232[[#This Row],[Nat and Combo Bet]])</f>
        <v/>
      </c>
      <c r="Q684" s="205">
        <f>IF(Table13232[[#This Row],[Lev Ret]]="",Table13232[[#This Row],[Nat and Combo Bet]]*-1,P684-O684)</f>
        <v>-150</v>
      </c>
      <c r="R684" s="44">
        <f t="shared" si="30"/>
        <v>1</v>
      </c>
      <c r="S684" s="44">
        <f>IF(AND(R683=2,R684=1),"",IF(R684=2,(O684+O685)/2,IF(Table13232[[#This Row],[Dual Listing]]=1,Table13232[[#This Row],[Nat and Combo Bet]],11)))</f>
        <v>150</v>
      </c>
      <c r="T684" s="44" t="str">
        <f t="shared" si="31"/>
        <v/>
      </c>
      <c r="U684" s="44">
        <f t="shared" si="32"/>
        <v>-150</v>
      </c>
      <c r="V684" s="44" t="str">
        <f>IF(Table13232[[#This Row],[Date]]&lt;$V$4,"","Live")</f>
        <v>Live</v>
      </c>
      <c r="W684" s="44" t="str">
        <f>TEXT(Table13232[[#This Row],[Date]],"DDD")</f>
        <v>Sun</v>
      </c>
      <c r="X684" s="44" t="str">
        <f>PROPER(TRIM(Table13232[[#This Row],[Horse]]))</f>
        <v>Hurstville Zagreb</v>
      </c>
      <c r="Y684" s="168">
        <f>Table13232[[#This Row],[Time]]</f>
        <v>0.70833333333333337</v>
      </c>
      <c r="Z684" s="168" t="str">
        <f>LEFT(Table13232[[#This Row],[Track]],3)</f>
        <v>Ros</v>
      </c>
      <c r="AA684" s="168" t="str">
        <f>Table13232[[#This Row],[Algo]]&amp;" "&amp;Table13232[[#This Row],[Nat and Combo Bet]]</f>
        <v>E-C  150</v>
      </c>
      <c r="AB684" s="171">
        <f>Table13232[[#This Row],[AM Odds]]</f>
        <v>0</v>
      </c>
      <c r="AC684" s="165">
        <f>Table13232[[#This Row],[Race]]</f>
        <v>9</v>
      </c>
      <c r="AD684" s="165">
        <f>Table13232[[#This Row],[TAB]]</f>
        <v>4</v>
      </c>
      <c r="AE684" s="166" t="str">
        <f>Table13232[[#This Row],[Horse]]</f>
        <v>Hurstville Zagreb</v>
      </c>
      <c r="AF684" s="169">
        <f>IF(Table13232[[#This Row],[Dual Listing]]&lt;&gt;1,"",Table13232[[#This Row],[Nat and Combo Bet]])</f>
        <v>150</v>
      </c>
    </row>
    <row r="685" spans="1:32" x14ac:dyDescent="0.25">
      <c r="A685" s="42">
        <v>45998</v>
      </c>
      <c r="B685" s="43">
        <v>0.73611111111111116</v>
      </c>
      <c r="C685" s="43" t="s">
        <v>11</v>
      </c>
      <c r="D685" s="46"/>
      <c r="E685" s="44">
        <v>10</v>
      </c>
      <c r="F685" s="44">
        <v>13</v>
      </c>
      <c r="G685" s="45" t="s">
        <v>535</v>
      </c>
      <c r="H685" s="45" t="s">
        <v>23</v>
      </c>
      <c r="I685" s="46"/>
      <c r="J685" s="206" t="s">
        <v>664</v>
      </c>
      <c r="K685" s="44" t="str">
        <f>VLOOKUP(Table13232[[#This Row],[Track]],$C$915:$E$968,2,FALSE)</f>
        <v>NSW</v>
      </c>
      <c r="L685" s="48">
        <v>100</v>
      </c>
      <c r="M685" s="44" t="str">
        <f>IF(Table13232[[#This Row],[Fin]]&lt;&gt;"1st","",Table13232[[#This Row],[Div]]*Table13232[[#This Row],[Lev Bet]])</f>
        <v/>
      </c>
      <c r="N685" s="44">
        <f>IF(Table13232[[#This Row],[Lev Ret]]="",Table13232[[#This Row],[Lev Bet]]*-1,M685-L685)</f>
        <v>-100</v>
      </c>
      <c r="O685" s="205">
        <v>150</v>
      </c>
      <c r="P685" s="205" t="str">
        <f>IF(Table13232[[#This Row],[Fin]]&lt;&gt;"1st","",Table13232[[#This Row],[Div]]*Table13232[[#This Row],[Nat and Combo Bet]])</f>
        <v/>
      </c>
      <c r="Q685" s="205">
        <f>IF(Table13232[[#This Row],[Lev Ret]]="",Table13232[[#This Row],[Nat and Combo Bet]]*-1,P685-O685)</f>
        <v>-150</v>
      </c>
      <c r="R685" s="44">
        <f t="shared" si="30"/>
        <v>1</v>
      </c>
      <c r="S685" s="44">
        <f>IF(AND(R684=2,R685=1),"",IF(R685=2,(O685+O686)/2,IF(Table13232[[#This Row],[Dual Listing]]=1,Table13232[[#This Row],[Nat and Combo Bet]],11)))</f>
        <v>150</v>
      </c>
      <c r="T685" s="44" t="str">
        <f t="shared" si="31"/>
        <v/>
      </c>
      <c r="U685" s="44">
        <f t="shared" si="32"/>
        <v>-150</v>
      </c>
      <c r="V685" s="44" t="str">
        <f>IF(Table13232[[#This Row],[Date]]&lt;$V$4,"","Live")</f>
        <v>Live</v>
      </c>
      <c r="W685" s="44" t="str">
        <f>TEXT(Table13232[[#This Row],[Date]],"DDD")</f>
        <v>Sun</v>
      </c>
      <c r="X685" s="44" t="str">
        <f>PROPER(TRIM(Table13232[[#This Row],[Horse]]))</f>
        <v>Applaud</v>
      </c>
      <c r="Y685" s="168">
        <f>Table13232[[#This Row],[Time]]</f>
        <v>0.73611111111111116</v>
      </c>
      <c r="Z685" s="168" t="str">
        <f>LEFT(Table13232[[#This Row],[Track]],3)</f>
        <v>Ros</v>
      </c>
      <c r="AA685" s="168" t="str">
        <f>Table13232[[#This Row],[Algo]]&amp;" "&amp;Table13232[[#This Row],[Nat and Combo Bet]]</f>
        <v>Nat 150</v>
      </c>
      <c r="AB685" s="171">
        <f>Table13232[[#This Row],[AM Odds]]</f>
        <v>0</v>
      </c>
      <c r="AC685" s="165">
        <f>Table13232[[#This Row],[Race]]</f>
        <v>10</v>
      </c>
      <c r="AD685" s="165">
        <f>Table13232[[#This Row],[TAB]]</f>
        <v>13</v>
      </c>
      <c r="AE685" s="166" t="str">
        <f>Table13232[[#This Row],[Horse]]</f>
        <v>Applaud</v>
      </c>
      <c r="AF685" s="169">
        <f>IF(Table13232[[#This Row],[Dual Listing]]&lt;&gt;1,"",Table13232[[#This Row],[Nat and Combo Bet]])</f>
        <v>150</v>
      </c>
    </row>
    <row r="686" spans="1:32" x14ac:dyDescent="0.25">
      <c r="A686" s="42">
        <v>46004</v>
      </c>
      <c r="B686" s="43">
        <v>0.52083333333333337</v>
      </c>
      <c r="C686" s="43" t="s">
        <v>13</v>
      </c>
      <c r="D686" s="46"/>
      <c r="E686" s="44">
        <v>1</v>
      </c>
      <c r="F686" s="44">
        <v>9</v>
      </c>
      <c r="G686" s="45" t="s">
        <v>540</v>
      </c>
      <c r="H686" s="45"/>
      <c r="I686" s="46"/>
      <c r="J686" s="206" t="s">
        <v>664</v>
      </c>
      <c r="K686" s="44" t="str">
        <f>VLOOKUP(Table13232[[#This Row],[Track]],$C$915:$E$968,2,FALSE)</f>
        <v>NSW</v>
      </c>
      <c r="L686" s="48">
        <v>100</v>
      </c>
      <c r="M686" s="44" t="str">
        <f>IF(Table13232[[#This Row],[Fin]]&lt;&gt;"1st","",Table13232[[#This Row],[Div]]*Table13232[[#This Row],[Lev Bet]])</f>
        <v/>
      </c>
      <c r="N686" s="44">
        <f>IF(Table13232[[#This Row],[Lev Ret]]="",Table13232[[#This Row],[Lev Bet]]*-1,M686-L686)</f>
        <v>-100</v>
      </c>
      <c r="O686" s="205">
        <v>150</v>
      </c>
      <c r="P686" s="205" t="str">
        <f>IF(Table13232[[#This Row],[Fin]]&lt;&gt;"1st","",Table13232[[#This Row],[Div]]*Table13232[[#This Row],[Nat and Combo Bet]])</f>
        <v/>
      </c>
      <c r="Q686" s="205">
        <f>IF(Table13232[[#This Row],[Lev Ret]]="",Table13232[[#This Row],[Nat and Combo Bet]]*-1,P686-O686)</f>
        <v>-150</v>
      </c>
      <c r="R686" s="44">
        <f t="shared" si="30"/>
        <v>1</v>
      </c>
      <c r="S686" s="44">
        <f>IF(AND(R685=2,R686=1),"",IF(R686=2,(O686+O687)/2,IF(Table13232[[#This Row],[Dual Listing]]=1,Table13232[[#This Row],[Nat and Combo Bet]],11)))</f>
        <v>150</v>
      </c>
      <c r="T686" s="44" t="str">
        <f t="shared" si="31"/>
        <v/>
      </c>
      <c r="U686" s="44">
        <f t="shared" si="32"/>
        <v>-150</v>
      </c>
      <c r="V686" s="44" t="str">
        <f>IF(Table13232[[#This Row],[Date]]&lt;$V$4,"","Live")</f>
        <v>Live</v>
      </c>
      <c r="W686" s="44" t="str">
        <f>TEXT(Table13232[[#This Row],[Date]],"DDD")</f>
        <v>Sat</v>
      </c>
      <c r="X686" s="44" t="str">
        <f>PROPER(TRIM(Table13232[[#This Row],[Horse]]))</f>
        <v>Waku Waku</v>
      </c>
      <c r="Y686" s="168">
        <f>Table13232[[#This Row],[Time]]</f>
        <v>0.52083333333333337</v>
      </c>
      <c r="Z686" s="168" t="str">
        <f>LEFT(Table13232[[#This Row],[Track]],3)</f>
        <v>Ran</v>
      </c>
      <c r="AA686" s="168" t="str">
        <f>Table13232[[#This Row],[Algo]]&amp;" "&amp;Table13232[[#This Row],[Nat and Combo Bet]]</f>
        <v>Nat 150</v>
      </c>
      <c r="AB686" s="171">
        <f>Table13232[[#This Row],[AM Odds]]</f>
        <v>0</v>
      </c>
      <c r="AC686" s="165">
        <f>Table13232[[#This Row],[Race]]</f>
        <v>1</v>
      </c>
      <c r="AD686" s="165">
        <f>Table13232[[#This Row],[TAB]]</f>
        <v>9</v>
      </c>
      <c r="AE686" s="166" t="str">
        <f>Table13232[[#This Row],[Horse]]</f>
        <v>Waku Waku</v>
      </c>
      <c r="AF686" s="169">
        <f>IF(Table13232[[#This Row],[Dual Listing]]&lt;&gt;1,"",Table13232[[#This Row],[Nat and Combo Bet]])</f>
        <v>150</v>
      </c>
    </row>
    <row r="687" spans="1:32" x14ac:dyDescent="0.25">
      <c r="A687" s="42">
        <v>46004</v>
      </c>
      <c r="B687" s="43">
        <v>0.55555555555555558</v>
      </c>
      <c r="C687" s="43" t="s">
        <v>287</v>
      </c>
      <c r="D687" s="46"/>
      <c r="E687" s="44">
        <v>4.8</v>
      </c>
      <c r="F687" s="44">
        <v>3</v>
      </c>
      <c r="G687" s="45" t="s">
        <v>541</v>
      </c>
      <c r="H687" s="45" t="s">
        <v>23</v>
      </c>
      <c r="I687" s="46"/>
      <c r="J687" s="206" t="s">
        <v>665</v>
      </c>
      <c r="K687" s="44" t="str">
        <f>VLOOKUP(Table13232[[#This Row],[Track]],$C$915:$E$968,2,FALSE)</f>
        <v>Vic</v>
      </c>
      <c r="L687" s="48">
        <v>100</v>
      </c>
      <c r="M687" s="44" t="str">
        <f>IF(Table13232[[#This Row],[Fin]]&lt;&gt;"1st","",Table13232[[#This Row],[Div]]*Table13232[[#This Row],[Lev Bet]])</f>
        <v/>
      </c>
      <c r="N687" s="44">
        <f>IF(Table13232[[#This Row],[Lev Ret]]="",Table13232[[#This Row],[Lev Bet]]*-1,M687-L687)</f>
        <v>-100</v>
      </c>
      <c r="O687" s="205">
        <v>120</v>
      </c>
      <c r="P687" s="205" t="str">
        <f>IF(Table13232[[#This Row],[Fin]]&lt;&gt;"1st","",Table13232[[#This Row],[Div]]*Table13232[[#This Row],[Nat and Combo Bet]])</f>
        <v/>
      </c>
      <c r="Q687" s="205">
        <f>IF(Table13232[[#This Row],[Lev Ret]]="",Table13232[[#This Row],[Nat and Combo Bet]]*-1,P687-O687)</f>
        <v>-120</v>
      </c>
      <c r="R687" s="44">
        <f t="shared" si="30"/>
        <v>1</v>
      </c>
      <c r="S687" s="44">
        <f>IF(AND(R686=2,R687=1),"",IF(R687=2,(O687+O688)/2,IF(Table13232[[#This Row],[Dual Listing]]=1,Table13232[[#This Row],[Nat and Combo Bet]],11)))</f>
        <v>120</v>
      </c>
      <c r="T687" s="44" t="str">
        <f t="shared" si="31"/>
        <v/>
      </c>
      <c r="U687" s="44">
        <f t="shared" si="32"/>
        <v>-120</v>
      </c>
      <c r="V687" s="44" t="str">
        <f>IF(Table13232[[#This Row],[Date]]&lt;$V$4,"","Live")</f>
        <v>Live</v>
      </c>
      <c r="W687" s="44" t="str">
        <f>TEXT(Table13232[[#This Row],[Date]],"DDD")</f>
        <v>Sat</v>
      </c>
      <c r="X687" s="44" t="str">
        <f>PROPER(TRIM(Table13232[[#This Row],[Horse]]))</f>
        <v>I Only Wish</v>
      </c>
      <c r="Y687" s="168">
        <f>Table13232[[#This Row],[Time]]</f>
        <v>0.55555555555555558</v>
      </c>
      <c r="Z687" s="168" t="str">
        <f>LEFT(Table13232[[#This Row],[Track]],3)</f>
        <v>Pak</v>
      </c>
      <c r="AA687" s="168" t="str">
        <f>Table13232[[#This Row],[Algo]]&amp;" "&amp;Table13232[[#This Row],[Nat and Combo Bet]]</f>
        <v>E-C  120</v>
      </c>
      <c r="AB687" s="171">
        <f>Table13232[[#This Row],[AM Odds]]</f>
        <v>0</v>
      </c>
      <c r="AC687" s="165">
        <f>Table13232[[#This Row],[Race]]</f>
        <v>4.8</v>
      </c>
      <c r="AD687" s="165">
        <f>Table13232[[#This Row],[TAB]]</f>
        <v>3</v>
      </c>
      <c r="AE687" s="166" t="str">
        <f>Table13232[[#This Row],[Horse]]</f>
        <v>I Only Wish</v>
      </c>
      <c r="AF687" s="169">
        <f>IF(Table13232[[#This Row],[Dual Listing]]&lt;&gt;1,"",Table13232[[#This Row],[Nat and Combo Bet]])</f>
        <v>120</v>
      </c>
    </row>
    <row r="688" spans="1:32" x14ac:dyDescent="0.25">
      <c r="A688" s="42">
        <v>46004</v>
      </c>
      <c r="B688" s="43">
        <v>0.55555555555555558</v>
      </c>
      <c r="C688" s="43" t="s">
        <v>287</v>
      </c>
      <c r="D688" s="46"/>
      <c r="E688" s="44">
        <v>2.6</v>
      </c>
      <c r="F688" s="44">
        <v>3</v>
      </c>
      <c r="G688" s="45" t="s">
        <v>542</v>
      </c>
      <c r="H688" s="45" t="s">
        <v>21</v>
      </c>
      <c r="I688" s="46">
        <v>2.6</v>
      </c>
      <c r="J688" s="206" t="s">
        <v>665</v>
      </c>
      <c r="K688" s="44" t="str">
        <f>VLOOKUP(Table13232[[#This Row],[Track]],$C$915:$E$968,2,FALSE)</f>
        <v>Vic</v>
      </c>
      <c r="L688" s="48">
        <v>100</v>
      </c>
      <c r="M688" s="44">
        <f>IF(Table13232[[#This Row],[Fin]]&lt;&gt;"1st","",Table13232[[#This Row],[Div]]*Table13232[[#This Row],[Lev Bet]])</f>
        <v>260</v>
      </c>
      <c r="N688" s="44">
        <f>IF(Table13232[[#This Row],[Lev Ret]]="",Table13232[[#This Row],[Lev Bet]]*-1,M688-L688)</f>
        <v>160</v>
      </c>
      <c r="O688" s="205">
        <v>100</v>
      </c>
      <c r="P688" s="205">
        <f>IF(Table13232[[#This Row],[Fin]]&lt;&gt;"1st","",Table13232[[#This Row],[Div]]*Table13232[[#This Row],[Nat and Combo Bet]])</f>
        <v>260</v>
      </c>
      <c r="Q688" s="205">
        <f>IF(Table13232[[#This Row],[Lev Ret]]="",Table13232[[#This Row],[Nat and Combo Bet]]*-1,P688-O688)</f>
        <v>160</v>
      </c>
      <c r="R688" s="44">
        <f t="shared" si="30"/>
        <v>1</v>
      </c>
      <c r="S688" s="44">
        <f>IF(AND(R687=2,R688=1),"",IF(R688=2,(O688+O689)/2,IF(Table13232[[#This Row],[Dual Listing]]=1,Table13232[[#This Row],[Nat and Combo Bet]],11)))</f>
        <v>100</v>
      </c>
      <c r="T688" s="44">
        <f t="shared" si="31"/>
        <v>260</v>
      </c>
      <c r="U688" s="44">
        <f t="shared" si="32"/>
        <v>160</v>
      </c>
      <c r="V688" s="44" t="str">
        <f>IF(Table13232[[#This Row],[Date]]&lt;$V$4,"","Live")</f>
        <v>Live</v>
      </c>
      <c r="W688" s="44" t="str">
        <f>TEXT(Table13232[[#This Row],[Date]],"DDD")</f>
        <v>Sat</v>
      </c>
      <c r="X688" s="44" t="str">
        <f>PROPER(TRIM(Table13232[[#This Row],[Horse]]))</f>
        <v>Jenni Gone Bonkers</v>
      </c>
      <c r="Y688" s="168">
        <f>Table13232[[#This Row],[Time]]</f>
        <v>0.55555555555555558</v>
      </c>
      <c r="Z688" s="168" t="str">
        <f>LEFT(Table13232[[#This Row],[Track]],3)</f>
        <v>Pak</v>
      </c>
      <c r="AA688" s="168" t="str">
        <f>Table13232[[#This Row],[Algo]]&amp;" "&amp;Table13232[[#This Row],[Nat and Combo Bet]]</f>
        <v>E-C  100</v>
      </c>
      <c r="AB688" s="171">
        <f>Table13232[[#This Row],[AM Odds]]</f>
        <v>0</v>
      </c>
      <c r="AC688" s="165">
        <f>Table13232[[#This Row],[Race]]</f>
        <v>2.6</v>
      </c>
      <c r="AD688" s="165">
        <f>Table13232[[#This Row],[TAB]]</f>
        <v>3</v>
      </c>
      <c r="AE688" s="166" t="str">
        <f>Table13232[[#This Row],[Horse]]</f>
        <v>Jenni Gone Bonkers</v>
      </c>
      <c r="AF688" s="169">
        <f>IF(Table13232[[#This Row],[Dual Listing]]&lt;&gt;1,"",Table13232[[#This Row],[Nat and Combo Bet]])</f>
        <v>100</v>
      </c>
    </row>
    <row r="689" spans="1:32" x14ac:dyDescent="0.25">
      <c r="A689" s="42">
        <v>46004</v>
      </c>
      <c r="B689" s="43">
        <v>0.59375</v>
      </c>
      <c r="C689" s="43" t="s">
        <v>13</v>
      </c>
      <c r="D689" s="46"/>
      <c r="E689" s="44">
        <v>2.8</v>
      </c>
      <c r="F689" s="44">
        <v>4</v>
      </c>
      <c r="G689" s="45" t="s">
        <v>188</v>
      </c>
      <c r="H689" s="45" t="s">
        <v>23</v>
      </c>
      <c r="I689" s="46"/>
      <c r="J689" s="206" t="s">
        <v>665</v>
      </c>
      <c r="K689" s="44" t="str">
        <f>VLOOKUP(Table13232[[#This Row],[Track]],$C$915:$E$968,2,FALSE)</f>
        <v>NSW</v>
      </c>
      <c r="L689" s="48">
        <v>100</v>
      </c>
      <c r="M689" s="44" t="str">
        <f>IF(Table13232[[#This Row],[Fin]]&lt;&gt;"1st","",Table13232[[#This Row],[Div]]*Table13232[[#This Row],[Lev Bet]])</f>
        <v/>
      </c>
      <c r="N689" s="44">
        <f>IF(Table13232[[#This Row],[Lev Ret]]="",Table13232[[#This Row],[Lev Bet]]*-1,M689-L689)</f>
        <v>-100</v>
      </c>
      <c r="O689" s="205">
        <v>150</v>
      </c>
      <c r="P689" s="205" t="str">
        <f>IF(Table13232[[#This Row],[Fin]]&lt;&gt;"1st","",Table13232[[#This Row],[Div]]*Table13232[[#This Row],[Nat and Combo Bet]])</f>
        <v/>
      </c>
      <c r="Q689" s="205">
        <f>IF(Table13232[[#This Row],[Lev Ret]]="",Table13232[[#This Row],[Nat and Combo Bet]]*-1,P689-O689)</f>
        <v>-150</v>
      </c>
      <c r="R689" s="44">
        <f t="shared" si="30"/>
        <v>1</v>
      </c>
      <c r="S689" s="44">
        <f>IF(AND(R688=2,R689=1),"",IF(R689=2,(O689+O690)/2,IF(Table13232[[#This Row],[Dual Listing]]=1,Table13232[[#This Row],[Nat and Combo Bet]],11)))</f>
        <v>150</v>
      </c>
      <c r="T689" s="44" t="str">
        <f t="shared" si="31"/>
        <v/>
      </c>
      <c r="U689" s="44">
        <f t="shared" si="32"/>
        <v>-150</v>
      </c>
      <c r="V689" s="44" t="str">
        <f>IF(Table13232[[#This Row],[Date]]&lt;$V$4,"","Live")</f>
        <v>Live</v>
      </c>
      <c r="W689" s="44" t="str">
        <f>TEXT(Table13232[[#This Row],[Date]],"DDD")</f>
        <v>Sat</v>
      </c>
      <c r="X689" s="44" t="str">
        <f>PROPER(TRIM(Table13232[[#This Row],[Horse]]))</f>
        <v>Snack Bar</v>
      </c>
      <c r="Y689" s="168">
        <f>Table13232[[#This Row],[Time]]</f>
        <v>0.59375</v>
      </c>
      <c r="Z689" s="168" t="str">
        <f>LEFT(Table13232[[#This Row],[Track]],3)</f>
        <v>Ran</v>
      </c>
      <c r="AA689" s="168" t="str">
        <f>Table13232[[#This Row],[Algo]]&amp;" "&amp;Table13232[[#This Row],[Nat and Combo Bet]]</f>
        <v>E-C  150</v>
      </c>
      <c r="AB689" s="171">
        <f>Table13232[[#This Row],[AM Odds]]</f>
        <v>0</v>
      </c>
      <c r="AC689" s="165">
        <f>Table13232[[#This Row],[Race]]</f>
        <v>2.8</v>
      </c>
      <c r="AD689" s="165">
        <f>Table13232[[#This Row],[TAB]]</f>
        <v>4</v>
      </c>
      <c r="AE689" s="166" t="str">
        <f>Table13232[[#This Row],[Horse]]</f>
        <v>Snack Bar</v>
      </c>
      <c r="AF689" s="169">
        <f>IF(Table13232[[#This Row],[Dual Listing]]&lt;&gt;1,"",Table13232[[#This Row],[Nat and Combo Bet]])</f>
        <v>150</v>
      </c>
    </row>
    <row r="690" spans="1:32" x14ac:dyDescent="0.25">
      <c r="A690" s="42">
        <v>46004</v>
      </c>
      <c r="B690" s="43">
        <v>0.62361111111111112</v>
      </c>
      <c r="C690" s="43" t="s">
        <v>12</v>
      </c>
      <c r="D690" s="46"/>
      <c r="E690" s="44">
        <v>4</v>
      </c>
      <c r="F690" s="44">
        <v>7</v>
      </c>
      <c r="G690" s="45" t="s">
        <v>543</v>
      </c>
      <c r="H690" s="45"/>
      <c r="I690" s="46"/>
      <c r="J690" s="206" t="s">
        <v>664</v>
      </c>
      <c r="K690" s="44" t="str">
        <f>VLOOKUP(Table13232[[#This Row],[Track]],$C$915:$E$968,2,FALSE)</f>
        <v>Qld</v>
      </c>
      <c r="L690" s="48">
        <v>100</v>
      </c>
      <c r="M690" s="44" t="str">
        <f>IF(Table13232[[#This Row],[Fin]]&lt;&gt;"1st","",Table13232[[#This Row],[Div]]*Table13232[[#This Row],[Lev Bet]])</f>
        <v/>
      </c>
      <c r="N690" s="44">
        <f>IF(Table13232[[#This Row],[Lev Ret]]="",Table13232[[#This Row],[Lev Bet]]*-1,M690-L690)</f>
        <v>-100</v>
      </c>
      <c r="O690" s="205">
        <v>100</v>
      </c>
      <c r="P690" s="205" t="str">
        <f>IF(Table13232[[#This Row],[Fin]]&lt;&gt;"1st","",Table13232[[#This Row],[Div]]*Table13232[[#This Row],[Nat and Combo Bet]])</f>
        <v/>
      </c>
      <c r="Q690" s="205">
        <f>IF(Table13232[[#This Row],[Lev Ret]]="",Table13232[[#This Row],[Nat and Combo Bet]]*-1,P690-O690)</f>
        <v>-100</v>
      </c>
      <c r="R690" s="44">
        <f t="shared" si="30"/>
        <v>1</v>
      </c>
      <c r="S690" s="44">
        <f>IF(AND(R689=2,R690=1),"",IF(R690=2,(O690+O691)/2,IF(Table13232[[#This Row],[Dual Listing]]=1,Table13232[[#This Row],[Nat and Combo Bet]],11)))</f>
        <v>100</v>
      </c>
      <c r="T690" s="44" t="str">
        <f t="shared" si="31"/>
        <v/>
      </c>
      <c r="U690" s="44">
        <f t="shared" si="32"/>
        <v>-100</v>
      </c>
      <c r="V690" s="44" t="str">
        <f>IF(Table13232[[#This Row],[Date]]&lt;$V$4,"","Live")</f>
        <v>Live</v>
      </c>
      <c r="W690" s="44" t="str">
        <f>TEXT(Table13232[[#This Row],[Date]],"DDD")</f>
        <v>Sat</v>
      </c>
      <c r="X690" s="44" t="str">
        <f>PROPER(TRIM(Table13232[[#This Row],[Horse]]))</f>
        <v>Barberry Spur</v>
      </c>
      <c r="Y690" s="168">
        <f>Table13232[[#This Row],[Time]]</f>
        <v>0.62361111111111112</v>
      </c>
      <c r="Z690" s="168" t="str">
        <f>LEFT(Table13232[[#This Row],[Track]],3)</f>
        <v>Eag</v>
      </c>
      <c r="AA690" s="168" t="str">
        <f>Table13232[[#This Row],[Algo]]&amp;" "&amp;Table13232[[#This Row],[Nat and Combo Bet]]</f>
        <v>Nat 100</v>
      </c>
      <c r="AB690" s="171">
        <f>Table13232[[#This Row],[AM Odds]]</f>
        <v>0</v>
      </c>
      <c r="AC690" s="165">
        <f>Table13232[[#This Row],[Race]]</f>
        <v>4</v>
      </c>
      <c r="AD690" s="165">
        <f>Table13232[[#This Row],[TAB]]</f>
        <v>7</v>
      </c>
      <c r="AE690" s="166" t="str">
        <f>Table13232[[#This Row],[Horse]]</f>
        <v>Barberry Spur</v>
      </c>
      <c r="AF690" s="169">
        <f>IF(Table13232[[#This Row],[Dual Listing]]&lt;&gt;1,"",Table13232[[#This Row],[Nat and Combo Bet]])</f>
        <v>100</v>
      </c>
    </row>
    <row r="691" spans="1:32" x14ac:dyDescent="0.25">
      <c r="A691" s="42">
        <v>46004</v>
      </c>
      <c r="B691" s="43">
        <v>0.62847222222222221</v>
      </c>
      <c r="C691" s="43" t="s">
        <v>287</v>
      </c>
      <c r="D691" s="46"/>
      <c r="E691" s="44">
        <v>11</v>
      </c>
      <c r="F691" s="44">
        <v>6</v>
      </c>
      <c r="G691" s="45" t="s">
        <v>544</v>
      </c>
      <c r="H691" s="45" t="s">
        <v>23</v>
      </c>
      <c r="I691" s="46"/>
      <c r="J691" s="206" t="s">
        <v>665</v>
      </c>
      <c r="K691" s="44" t="str">
        <f>VLOOKUP(Table13232[[#This Row],[Track]],$C$915:$E$968,2,FALSE)</f>
        <v>Vic</v>
      </c>
      <c r="L691" s="48">
        <v>100</v>
      </c>
      <c r="M691" s="44" t="str">
        <f>IF(Table13232[[#This Row],[Fin]]&lt;&gt;"1st","",Table13232[[#This Row],[Div]]*Table13232[[#This Row],[Lev Bet]])</f>
        <v/>
      </c>
      <c r="N691" s="44">
        <f>IF(Table13232[[#This Row],[Lev Ret]]="",Table13232[[#This Row],[Lev Bet]]*-1,M691-L691)</f>
        <v>-100</v>
      </c>
      <c r="O691" s="205">
        <v>50</v>
      </c>
      <c r="P691" s="205" t="str">
        <f>IF(Table13232[[#This Row],[Fin]]&lt;&gt;"1st","",Table13232[[#This Row],[Div]]*Table13232[[#This Row],[Nat and Combo Bet]])</f>
        <v/>
      </c>
      <c r="Q691" s="205">
        <f>IF(Table13232[[#This Row],[Lev Ret]]="",Table13232[[#This Row],[Nat and Combo Bet]]*-1,P691-O691)</f>
        <v>-50</v>
      </c>
      <c r="R691" s="44">
        <f t="shared" si="30"/>
        <v>1</v>
      </c>
      <c r="S691" s="44">
        <f>IF(AND(R690=2,R691=1),"",IF(R691=2,(O691+O692)/2,IF(Table13232[[#This Row],[Dual Listing]]=1,Table13232[[#This Row],[Nat and Combo Bet]],11)))</f>
        <v>50</v>
      </c>
      <c r="T691" s="44" t="str">
        <f t="shared" si="31"/>
        <v/>
      </c>
      <c r="U691" s="44">
        <f t="shared" si="32"/>
        <v>-50</v>
      </c>
      <c r="V691" s="44" t="str">
        <f>IF(Table13232[[#This Row],[Date]]&lt;$V$4,"","Live")</f>
        <v>Live</v>
      </c>
      <c r="W691" s="44" t="str">
        <f>TEXT(Table13232[[#This Row],[Date]],"DDD")</f>
        <v>Sat</v>
      </c>
      <c r="X691" s="44" t="str">
        <f>PROPER(TRIM(Table13232[[#This Row],[Horse]]))</f>
        <v>Hiyaam Proud</v>
      </c>
      <c r="Y691" s="168">
        <f>Table13232[[#This Row],[Time]]</f>
        <v>0.62847222222222221</v>
      </c>
      <c r="Z691" s="168" t="str">
        <f>LEFT(Table13232[[#This Row],[Track]],3)</f>
        <v>Pak</v>
      </c>
      <c r="AA691" s="168" t="str">
        <f>Table13232[[#This Row],[Algo]]&amp;" "&amp;Table13232[[#This Row],[Nat and Combo Bet]]</f>
        <v>E-C  50</v>
      </c>
      <c r="AB691" s="171">
        <f>Table13232[[#This Row],[AM Odds]]</f>
        <v>0</v>
      </c>
      <c r="AC691" s="165">
        <f>Table13232[[#This Row],[Race]]</f>
        <v>11</v>
      </c>
      <c r="AD691" s="165">
        <f>Table13232[[#This Row],[TAB]]</f>
        <v>6</v>
      </c>
      <c r="AE691" s="166" t="str">
        <f>Table13232[[#This Row],[Horse]]</f>
        <v>Hiyaam Proud</v>
      </c>
      <c r="AF691" s="169">
        <f>IF(Table13232[[#This Row],[Dual Listing]]&lt;&gt;1,"",Table13232[[#This Row],[Nat and Combo Bet]])</f>
        <v>50</v>
      </c>
    </row>
    <row r="692" spans="1:32" x14ac:dyDescent="0.25">
      <c r="A692" s="42">
        <v>46004</v>
      </c>
      <c r="B692" s="43">
        <v>0.65069444444444446</v>
      </c>
      <c r="C692" s="43" t="s">
        <v>12</v>
      </c>
      <c r="D692" s="46"/>
      <c r="E692" s="44">
        <v>5</v>
      </c>
      <c r="F692" s="44">
        <v>16</v>
      </c>
      <c r="G692" s="45" t="s">
        <v>529</v>
      </c>
      <c r="H692" s="45"/>
      <c r="I692" s="46"/>
      <c r="J692" s="206" t="s">
        <v>664</v>
      </c>
      <c r="K692" s="44" t="str">
        <f>VLOOKUP(Table13232[[#This Row],[Track]],$C$915:$E$968,2,FALSE)</f>
        <v>Qld</v>
      </c>
      <c r="L692" s="48">
        <v>100</v>
      </c>
      <c r="M692" s="44" t="str">
        <f>IF(Table13232[[#This Row],[Fin]]&lt;&gt;"1st","",Table13232[[#This Row],[Div]]*Table13232[[#This Row],[Lev Bet]])</f>
        <v/>
      </c>
      <c r="N692" s="44">
        <f>IF(Table13232[[#This Row],[Lev Ret]]="",Table13232[[#This Row],[Lev Bet]]*-1,M692-L692)</f>
        <v>-100</v>
      </c>
      <c r="O692" s="205">
        <v>100</v>
      </c>
      <c r="P692" s="205" t="str">
        <f>IF(Table13232[[#This Row],[Fin]]&lt;&gt;"1st","",Table13232[[#This Row],[Div]]*Table13232[[#This Row],[Nat and Combo Bet]])</f>
        <v/>
      </c>
      <c r="Q692" s="205">
        <f>IF(Table13232[[#This Row],[Lev Ret]]="",Table13232[[#This Row],[Nat and Combo Bet]]*-1,P692-O692)</f>
        <v>-100</v>
      </c>
      <c r="R692" s="44">
        <f t="shared" si="30"/>
        <v>1</v>
      </c>
      <c r="S692" s="44">
        <f>IF(AND(R691=2,R692=1),"",IF(R692=2,(O692+O693)/2,IF(Table13232[[#This Row],[Dual Listing]]=1,Table13232[[#This Row],[Nat and Combo Bet]],11)))</f>
        <v>100</v>
      </c>
      <c r="T692" s="44" t="str">
        <f t="shared" si="31"/>
        <v/>
      </c>
      <c r="U692" s="44">
        <f t="shared" si="32"/>
        <v>-100</v>
      </c>
      <c r="V692" s="44" t="str">
        <f>IF(Table13232[[#This Row],[Date]]&lt;$V$4,"","Live")</f>
        <v>Live</v>
      </c>
      <c r="W692" s="44" t="str">
        <f>TEXT(Table13232[[#This Row],[Date]],"DDD")</f>
        <v>Sat</v>
      </c>
      <c r="X692" s="44" t="str">
        <f>PROPER(TRIM(Table13232[[#This Row],[Horse]]))</f>
        <v>Balance The Books</v>
      </c>
      <c r="Y692" s="168">
        <f>Table13232[[#This Row],[Time]]</f>
        <v>0.65069444444444446</v>
      </c>
      <c r="Z692" s="168" t="str">
        <f>LEFT(Table13232[[#This Row],[Track]],3)</f>
        <v>Eag</v>
      </c>
      <c r="AA692" s="168" t="str">
        <f>Table13232[[#This Row],[Algo]]&amp;" "&amp;Table13232[[#This Row],[Nat and Combo Bet]]</f>
        <v>Nat 100</v>
      </c>
      <c r="AB692" s="171">
        <f>Table13232[[#This Row],[AM Odds]]</f>
        <v>0</v>
      </c>
      <c r="AC692" s="165">
        <f>Table13232[[#This Row],[Race]]</f>
        <v>5</v>
      </c>
      <c r="AD692" s="165">
        <f>Table13232[[#This Row],[TAB]]</f>
        <v>16</v>
      </c>
      <c r="AE692" s="166" t="str">
        <f>Table13232[[#This Row],[Horse]]</f>
        <v>Balance The Books</v>
      </c>
      <c r="AF692" s="169">
        <f>IF(Table13232[[#This Row],[Dual Listing]]&lt;&gt;1,"",Table13232[[#This Row],[Nat and Combo Bet]])</f>
        <v>100</v>
      </c>
    </row>
    <row r="693" spans="1:32" x14ac:dyDescent="0.25">
      <c r="A693" s="42">
        <v>46004</v>
      </c>
      <c r="B693" s="43">
        <v>0.65625</v>
      </c>
      <c r="C693" s="43" t="s">
        <v>287</v>
      </c>
      <c r="D693" s="46"/>
      <c r="E693" s="44">
        <v>4</v>
      </c>
      <c r="F693" s="44">
        <v>7</v>
      </c>
      <c r="G693" s="45" t="s">
        <v>545</v>
      </c>
      <c r="H693" s="45"/>
      <c r="I693" s="46"/>
      <c r="J693" s="206" t="s">
        <v>665</v>
      </c>
      <c r="K693" s="44" t="str">
        <f>VLOOKUP(Table13232[[#This Row],[Track]],$C$915:$E$968,2,FALSE)</f>
        <v>Vic</v>
      </c>
      <c r="L693" s="48">
        <v>100</v>
      </c>
      <c r="M693" s="44" t="str">
        <f>IF(Table13232[[#This Row],[Fin]]&lt;&gt;"1st","",Table13232[[#This Row],[Div]]*Table13232[[#This Row],[Lev Bet]])</f>
        <v/>
      </c>
      <c r="N693" s="44">
        <f>IF(Table13232[[#This Row],[Lev Ret]]="",Table13232[[#This Row],[Lev Bet]]*-1,M693-L693)</f>
        <v>-100</v>
      </c>
      <c r="O693" s="205">
        <v>150</v>
      </c>
      <c r="P693" s="205" t="str">
        <f>IF(Table13232[[#This Row],[Fin]]&lt;&gt;"1st","",Table13232[[#This Row],[Div]]*Table13232[[#This Row],[Nat and Combo Bet]])</f>
        <v/>
      </c>
      <c r="Q693" s="205">
        <f>IF(Table13232[[#This Row],[Lev Ret]]="",Table13232[[#This Row],[Nat and Combo Bet]]*-1,P693-O693)</f>
        <v>-150</v>
      </c>
      <c r="R693" s="44">
        <f t="shared" si="30"/>
        <v>1</v>
      </c>
      <c r="S693" s="44">
        <f>IF(AND(R692=2,R693=1),"",IF(R693=2,(O693+O694)/2,IF(Table13232[[#This Row],[Dual Listing]]=1,Table13232[[#This Row],[Nat and Combo Bet]],11)))</f>
        <v>150</v>
      </c>
      <c r="T693" s="44" t="str">
        <f t="shared" si="31"/>
        <v/>
      </c>
      <c r="U693" s="44">
        <f t="shared" si="32"/>
        <v>-150</v>
      </c>
      <c r="V693" s="44" t="str">
        <f>IF(Table13232[[#This Row],[Date]]&lt;$V$4,"","Live")</f>
        <v>Live</v>
      </c>
      <c r="W693" s="44" t="str">
        <f>TEXT(Table13232[[#This Row],[Date]],"DDD")</f>
        <v>Sat</v>
      </c>
      <c r="X693" s="44" t="str">
        <f>PROPER(TRIM(Table13232[[#This Row],[Horse]]))</f>
        <v>Skippers Canyon</v>
      </c>
      <c r="Y693" s="168">
        <f>Table13232[[#This Row],[Time]]</f>
        <v>0.65625</v>
      </c>
      <c r="Z693" s="168" t="str">
        <f>LEFT(Table13232[[#This Row],[Track]],3)</f>
        <v>Pak</v>
      </c>
      <c r="AA693" s="168" t="str">
        <f>Table13232[[#This Row],[Algo]]&amp;" "&amp;Table13232[[#This Row],[Nat and Combo Bet]]</f>
        <v>E-C  150</v>
      </c>
      <c r="AB693" s="171">
        <f>Table13232[[#This Row],[AM Odds]]</f>
        <v>0</v>
      </c>
      <c r="AC693" s="165">
        <f>Table13232[[#This Row],[Race]]</f>
        <v>4</v>
      </c>
      <c r="AD693" s="165">
        <f>Table13232[[#This Row],[TAB]]</f>
        <v>7</v>
      </c>
      <c r="AE693" s="166" t="str">
        <f>Table13232[[#This Row],[Horse]]</f>
        <v>Skippers Canyon</v>
      </c>
      <c r="AF693" s="169">
        <f>IF(Table13232[[#This Row],[Dual Listing]]&lt;&gt;1,"",Table13232[[#This Row],[Nat and Combo Bet]])</f>
        <v>150</v>
      </c>
    </row>
    <row r="694" spans="1:32" x14ac:dyDescent="0.25">
      <c r="A694" s="42">
        <v>46004</v>
      </c>
      <c r="B694" s="43">
        <v>0.68402777777777779</v>
      </c>
      <c r="C694" s="43" t="s">
        <v>287</v>
      </c>
      <c r="D694" s="46"/>
      <c r="E694" s="44">
        <v>13</v>
      </c>
      <c r="F694" s="44">
        <v>8</v>
      </c>
      <c r="G694" s="45" t="s">
        <v>76</v>
      </c>
      <c r="H694" s="45" t="s">
        <v>21</v>
      </c>
      <c r="I694" s="46">
        <v>13</v>
      </c>
      <c r="J694" s="206" t="s">
        <v>665</v>
      </c>
      <c r="K694" s="44" t="str">
        <f>VLOOKUP(Table13232[[#This Row],[Track]],$C$915:$E$968,2,FALSE)</f>
        <v>Vic</v>
      </c>
      <c r="L694" s="48">
        <v>100</v>
      </c>
      <c r="M694" s="44">
        <f>IF(Table13232[[#This Row],[Fin]]&lt;&gt;"1st","",Table13232[[#This Row],[Div]]*Table13232[[#This Row],[Lev Bet]])</f>
        <v>1300</v>
      </c>
      <c r="N694" s="44">
        <f>IF(Table13232[[#This Row],[Lev Ret]]="",Table13232[[#This Row],[Lev Bet]]*-1,M694-L694)</f>
        <v>1200</v>
      </c>
      <c r="O694" s="205">
        <v>50</v>
      </c>
      <c r="P694" s="205">
        <f>IF(Table13232[[#This Row],[Fin]]&lt;&gt;"1st","",Table13232[[#This Row],[Div]]*Table13232[[#This Row],[Nat and Combo Bet]])</f>
        <v>650</v>
      </c>
      <c r="Q694" s="205">
        <f>IF(Table13232[[#This Row],[Lev Ret]]="",Table13232[[#This Row],[Nat and Combo Bet]]*-1,P694-O694)</f>
        <v>600</v>
      </c>
      <c r="R694" s="44">
        <f t="shared" si="30"/>
        <v>1</v>
      </c>
      <c r="S694" s="44">
        <f>IF(AND(R693=2,R694=1),"",IF(R694=2,(O694+O695)/2,IF(Table13232[[#This Row],[Dual Listing]]=1,Table13232[[#This Row],[Nat and Combo Bet]],11)))</f>
        <v>50</v>
      </c>
      <c r="T694" s="44">
        <f t="shared" si="31"/>
        <v>650</v>
      </c>
      <c r="U694" s="44">
        <f t="shared" si="32"/>
        <v>600</v>
      </c>
      <c r="V694" s="44" t="str">
        <f>IF(Table13232[[#This Row],[Date]]&lt;$V$4,"","Live")</f>
        <v>Live</v>
      </c>
      <c r="W694" s="44" t="str">
        <f>TEXT(Table13232[[#This Row],[Date]],"DDD")</f>
        <v>Sat</v>
      </c>
      <c r="X694" s="44" t="str">
        <f>PROPER(TRIM(Table13232[[#This Row],[Horse]]))</f>
        <v>Warnie</v>
      </c>
      <c r="Y694" s="168">
        <f>Table13232[[#This Row],[Time]]</f>
        <v>0.68402777777777779</v>
      </c>
      <c r="Z694" s="168" t="str">
        <f>LEFT(Table13232[[#This Row],[Track]],3)</f>
        <v>Pak</v>
      </c>
      <c r="AA694" s="168" t="str">
        <f>Table13232[[#This Row],[Algo]]&amp;" "&amp;Table13232[[#This Row],[Nat and Combo Bet]]</f>
        <v>E-C  50</v>
      </c>
      <c r="AB694" s="171">
        <f>Table13232[[#This Row],[AM Odds]]</f>
        <v>0</v>
      </c>
      <c r="AC694" s="165">
        <f>Table13232[[#This Row],[Race]]</f>
        <v>13</v>
      </c>
      <c r="AD694" s="165">
        <f>Table13232[[#This Row],[TAB]]</f>
        <v>8</v>
      </c>
      <c r="AE694" s="166" t="str">
        <f>Table13232[[#This Row],[Horse]]</f>
        <v>Warnie</v>
      </c>
      <c r="AF694" s="169">
        <f>IF(Table13232[[#This Row],[Dual Listing]]&lt;&gt;1,"",Table13232[[#This Row],[Nat and Combo Bet]])</f>
        <v>50</v>
      </c>
    </row>
    <row r="695" spans="1:32" x14ac:dyDescent="0.25">
      <c r="A695" s="42">
        <v>46004</v>
      </c>
      <c r="B695" s="43">
        <v>0.71180555555555558</v>
      </c>
      <c r="C695" s="43" t="s">
        <v>287</v>
      </c>
      <c r="D695" s="46"/>
      <c r="E695" s="44">
        <v>4.8</v>
      </c>
      <c r="F695" s="44">
        <v>9</v>
      </c>
      <c r="G695" s="45" t="s">
        <v>137</v>
      </c>
      <c r="H695" s="45"/>
      <c r="I695" s="46"/>
      <c r="J695" s="206" t="s">
        <v>665</v>
      </c>
      <c r="K695" s="44" t="str">
        <f>VLOOKUP(Table13232[[#This Row],[Track]],$C$915:$E$968,2,FALSE)</f>
        <v>Vic</v>
      </c>
      <c r="L695" s="48">
        <v>100</v>
      </c>
      <c r="M695" s="44" t="str">
        <f>IF(Table13232[[#This Row],[Fin]]&lt;&gt;"1st","",Table13232[[#This Row],[Div]]*Table13232[[#This Row],[Lev Bet]])</f>
        <v/>
      </c>
      <c r="N695" s="44">
        <f>IF(Table13232[[#This Row],[Lev Ret]]="",Table13232[[#This Row],[Lev Bet]]*-1,M695-L695)</f>
        <v>-100</v>
      </c>
      <c r="O695" s="205">
        <v>100</v>
      </c>
      <c r="P695" s="205" t="str">
        <f>IF(Table13232[[#This Row],[Fin]]&lt;&gt;"1st","",Table13232[[#This Row],[Div]]*Table13232[[#This Row],[Nat and Combo Bet]])</f>
        <v/>
      </c>
      <c r="Q695" s="205">
        <f>IF(Table13232[[#This Row],[Lev Ret]]="",Table13232[[#This Row],[Nat and Combo Bet]]*-1,P695-O695)</f>
        <v>-100</v>
      </c>
      <c r="R695" s="44">
        <f t="shared" si="30"/>
        <v>1</v>
      </c>
      <c r="S695" s="44">
        <f>IF(AND(R694=2,R695=1),"",IF(R695=2,(O695+O696)/2,IF(Table13232[[#This Row],[Dual Listing]]=1,Table13232[[#This Row],[Nat and Combo Bet]],11)))</f>
        <v>100</v>
      </c>
      <c r="T695" s="44" t="str">
        <f t="shared" si="31"/>
        <v/>
      </c>
      <c r="U695" s="44">
        <f t="shared" si="32"/>
        <v>-100</v>
      </c>
      <c r="V695" s="44" t="str">
        <f>IF(Table13232[[#This Row],[Date]]&lt;$V$4,"","Live")</f>
        <v>Live</v>
      </c>
      <c r="W695" s="44" t="str">
        <f>TEXT(Table13232[[#This Row],[Date]],"DDD")</f>
        <v>Sat</v>
      </c>
      <c r="X695" s="44" t="str">
        <f>PROPER(TRIM(Table13232[[#This Row],[Horse]]))</f>
        <v>Ndola</v>
      </c>
      <c r="Y695" s="168">
        <f>Table13232[[#This Row],[Time]]</f>
        <v>0.71180555555555558</v>
      </c>
      <c r="Z695" s="168" t="str">
        <f>LEFT(Table13232[[#This Row],[Track]],3)</f>
        <v>Pak</v>
      </c>
      <c r="AA695" s="168" t="str">
        <f>Table13232[[#This Row],[Algo]]&amp;" "&amp;Table13232[[#This Row],[Nat and Combo Bet]]</f>
        <v>E-C  100</v>
      </c>
      <c r="AB695" s="171">
        <f>Table13232[[#This Row],[AM Odds]]</f>
        <v>0</v>
      </c>
      <c r="AC695" s="165">
        <f>Table13232[[#This Row],[Race]]</f>
        <v>4.8</v>
      </c>
      <c r="AD695" s="165">
        <f>Table13232[[#This Row],[TAB]]</f>
        <v>9</v>
      </c>
      <c r="AE695" s="166" t="str">
        <f>Table13232[[#This Row],[Horse]]</f>
        <v>Ndola</v>
      </c>
      <c r="AF695" s="169">
        <f>IF(Table13232[[#This Row],[Dual Listing]]&lt;&gt;1,"",Table13232[[#This Row],[Nat and Combo Bet]])</f>
        <v>100</v>
      </c>
    </row>
    <row r="696" spans="1:32" x14ac:dyDescent="0.25">
      <c r="A696" s="42">
        <v>46004</v>
      </c>
      <c r="B696" s="43">
        <v>0.71180555555555558</v>
      </c>
      <c r="C696" s="43" t="s">
        <v>287</v>
      </c>
      <c r="D696" s="46"/>
      <c r="E696" s="44">
        <v>2.2000000000000002</v>
      </c>
      <c r="F696" s="44">
        <v>9</v>
      </c>
      <c r="G696" s="45" t="s">
        <v>320</v>
      </c>
      <c r="H696" s="45" t="s">
        <v>21</v>
      </c>
      <c r="I696" s="46">
        <v>1.9</v>
      </c>
      <c r="J696" s="206" t="s">
        <v>665</v>
      </c>
      <c r="K696" s="44" t="str">
        <f>VLOOKUP(Table13232[[#This Row],[Track]],$C$915:$E$968,2,FALSE)</f>
        <v>Vic</v>
      </c>
      <c r="L696" s="48">
        <v>100</v>
      </c>
      <c r="M696" s="44">
        <f>IF(Table13232[[#This Row],[Fin]]&lt;&gt;"1st","",Table13232[[#This Row],[Div]]*Table13232[[#This Row],[Lev Bet]])</f>
        <v>190</v>
      </c>
      <c r="N696" s="44">
        <f>IF(Table13232[[#This Row],[Lev Ret]]="",Table13232[[#This Row],[Lev Bet]]*-1,M696-L696)</f>
        <v>90</v>
      </c>
      <c r="O696" s="205">
        <v>150</v>
      </c>
      <c r="P696" s="205">
        <f>IF(Table13232[[#This Row],[Fin]]&lt;&gt;"1st","",Table13232[[#This Row],[Div]]*Table13232[[#This Row],[Nat and Combo Bet]])</f>
        <v>285</v>
      </c>
      <c r="Q696" s="205">
        <f>IF(Table13232[[#This Row],[Lev Ret]]="",Table13232[[#This Row],[Nat and Combo Bet]]*-1,P696-O696)</f>
        <v>135</v>
      </c>
      <c r="R696" s="44">
        <f t="shared" si="30"/>
        <v>1</v>
      </c>
      <c r="S696" s="44">
        <f>IF(AND(R695=2,R696=1),"",IF(R696=2,(O696+O697)/2,IF(Table13232[[#This Row],[Dual Listing]]=1,Table13232[[#This Row],[Nat and Combo Bet]],11)))</f>
        <v>150</v>
      </c>
      <c r="T696" s="44">
        <f t="shared" si="31"/>
        <v>285</v>
      </c>
      <c r="U696" s="44">
        <f t="shared" si="32"/>
        <v>135</v>
      </c>
      <c r="V696" s="44" t="str">
        <f>IF(Table13232[[#This Row],[Date]]&lt;$V$4,"","Live")</f>
        <v>Live</v>
      </c>
      <c r="W696" s="44" t="str">
        <f>TEXT(Table13232[[#This Row],[Date]],"DDD")</f>
        <v>Sat</v>
      </c>
      <c r="X696" s="44" t="str">
        <f>PROPER(TRIM(Table13232[[#This Row],[Horse]]))</f>
        <v>Persian Spirit</v>
      </c>
      <c r="Y696" s="168">
        <f>Table13232[[#This Row],[Time]]</f>
        <v>0.71180555555555558</v>
      </c>
      <c r="Z696" s="168" t="str">
        <f>LEFT(Table13232[[#This Row],[Track]],3)</f>
        <v>Pak</v>
      </c>
      <c r="AA696" s="168" t="str">
        <f>Table13232[[#This Row],[Algo]]&amp;" "&amp;Table13232[[#This Row],[Nat and Combo Bet]]</f>
        <v>E-C  150</v>
      </c>
      <c r="AB696" s="171">
        <f>Table13232[[#This Row],[AM Odds]]</f>
        <v>0</v>
      </c>
      <c r="AC696" s="165">
        <f>Table13232[[#This Row],[Race]]</f>
        <v>2.2000000000000002</v>
      </c>
      <c r="AD696" s="165">
        <f>Table13232[[#This Row],[TAB]]</f>
        <v>9</v>
      </c>
      <c r="AE696" s="166" t="str">
        <f>Table13232[[#This Row],[Horse]]</f>
        <v>Persian Spirit</v>
      </c>
      <c r="AF696" s="169">
        <f>IF(Table13232[[#This Row],[Dual Listing]]&lt;&gt;1,"",Table13232[[#This Row],[Nat and Combo Bet]])</f>
        <v>150</v>
      </c>
    </row>
    <row r="697" spans="1:32" x14ac:dyDescent="0.25">
      <c r="A697" s="42">
        <v>46004</v>
      </c>
      <c r="B697" s="43">
        <v>0.72222222222222221</v>
      </c>
      <c r="C697" s="43" t="s">
        <v>13</v>
      </c>
      <c r="D697" s="46"/>
      <c r="E697" s="44">
        <v>3.2</v>
      </c>
      <c r="F697" s="44">
        <v>9</v>
      </c>
      <c r="G697" s="45" t="s">
        <v>546</v>
      </c>
      <c r="H697" s="45" t="s">
        <v>21</v>
      </c>
      <c r="I697" s="46">
        <v>2.9</v>
      </c>
      <c r="J697" s="206" t="s">
        <v>665</v>
      </c>
      <c r="K697" s="44" t="str">
        <f>VLOOKUP(Table13232[[#This Row],[Track]],$C$915:$E$968,2,FALSE)</f>
        <v>NSW</v>
      </c>
      <c r="L697" s="48">
        <v>100</v>
      </c>
      <c r="M697" s="44">
        <f>IF(Table13232[[#This Row],[Fin]]&lt;&gt;"1st","",Table13232[[#This Row],[Div]]*Table13232[[#This Row],[Lev Bet]])</f>
        <v>290</v>
      </c>
      <c r="N697" s="44">
        <f>IF(Table13232[[#This Row],[Lev Ret]]="",Table13232[[#This Row],[Lev Bet]]*-1,M697-L697)</f>
        <v>190</v>
      </c>
      <c r="O697" s="205">
        <v>140</v>
      </c>
      <c r="P697" s="205">
        <f>IF(Table13232[[#This Row],[Fin]]&lt;&gt;"1st","",Table13232[[#This Row],[Div]]*Table13232[[#This Row],[Nat and Combo Bet]])</f>
        <v>406</v>
      </c>
      <c r="Q697" s="205">
        <f>IF(Table13232[[#This Row],[Lev Ret]]="",Table13232[[#This Row],[Nat and Combo Bet]]*-1,P697-O697)</f>
        <v>266</v>
      </c>
      <c r="R697" s="44">
        <f t="shared" si="30"/>
        <v>1</v>
      </c>
      <c r="S697" s="44">
        <f>IF(AND(R696=2,R697=1),"",IF(R697=2,(O697+O698)/2,IF(Table13232[[#This Row],[Dual Listing]]=1,Table13232[[#This Row],[Nat and Combo Bet]],11)))</f>
        <v>140</v>
      </c>
      <c r="T697" s="44">
        <f t="shared" si="31"/>
        <v>406</v>
      </c>
      <c r="U697" s="44">
        <f t="shared" si="32"/>
        <v>266</v>
      </c>
      <c r="V697" s="44" t="str">
        <f>IF(Table13232[[#This Row],[Date]]&lt;$V$4,"","Live")</f>
        <v>Live</v>
      </c>
      <c r="W697" s="44" t="str">
        <f>TEXT(Table13232[[#This Row],[Date]],"DDD")</f>
        <v>Sat</v>
      </c>
      <c r="X697" s="44" t="str">
        <f>PROPER(TRIM(Table13232[[#This Row],[Horse]]))</f>
        <v>Weeping Woman</v>
      </c>
      <c r="Y697" s="168">
        <f>Table13232[[#This Row],[Time]]</f>
        <v>0.72222222222222221</v>
      </c>
      <c r="Z697" s="168" t="str">
        <f>LEFT(Table13232[[#This Row],[Track]],3)</f>
        <v>Ran</v>
      </c>
      <c r="AA697" s="168" t="str">
        <f>Table13232[[#This Row],[Algo]]&amp;" "&amp;Table13232[[#This Row],[Nat and Combo Bet]]</f>
        <v>E-C  140</v>
      </c>
      <c r="AB697" s="171">
        <f>Table13232[[#This Row],[AM Odds]]</f>
        <v>0</v>
      </c>
      <c r="AC697" s="165">
        <f>Table13232[[#This Row],[Race]]</f>
        <v>3.2</v>
      </c>
      <c r="AD697" s="165">
        <f>Table13232[[#This Row],[TAB]]</f>
        <v>9</v>
      </c>
      <c r="AE697" s="166" t="str">
        <f>Table13232[[#This Row],[Horse]]</f>
        <v>Weeping Woman</v>
      </c>
      <c r="AF697" s="169">
        <f>IF(Table13232[[#This Row],[Dual Listing]]&lt;&gt;1,"",Table13232[[#This Row],[Nat and Combo Bet]])</f>
        <v>140</v>
      </c>
    </row>
    <row r="698" spans="1:32" x14ac:dyDescent="0.25">
      <c r="A698" s="42">
        <v>46004</v>
      </c>
      <c r="B698" s="43">
        <v>0.73055555555555551</v>
      </c>
      <c r="C698" s="43" t="s">
        <v>12</v>
      </c>
      <c r="D698" s="46"/>
      <c r="E698" s="44">
        <v>8</v>
      </c>
      <c r="F698" s="44">
        <v>11</v>
      </c>
      <c r="G698" s="45" t="s">
        <v>547</v>
      </c>
      <c r="H698" s="45"/>
      <c r="I698" s="46"/>
      <c r="J698" s="206" t="s">
        <v>664</v>
      </c>
      <c r="K698" s="44" t="str">
        <f>VLOOKUP(Table13232[[#This Row],[Track]],$C$915:$E$968,2,FALSE)</f>
        <v>Qld</v>
      </c>
      <c r="L698" s="48">
        <v>100</v>
      </c>
      <c r="M698" s="44" t="str">
        <f>IF(Table13232[[#This Row],[Fin]]&lt;&gt;"1st","",Table13232[[#This Row],[Div]]*Table13232[[#This Row],[Lev Bet]])</f>
        <v/>
      </c>
      <c r="N698" s="44">
        <f>IF(Table13232[[#This Row],[Lev Ret]]="",Table13232[[#This Row],[Lev Bet]]*-1,M698-L698)</f>
        <v>-100</v>
      </c>
      <c r="O698" s="205">
        <v>100</v>
      </c>
      <c r="P698" s="205" t="str">
        <f>IF(Table13232[[#This Row],[Fin]]&lt;&gt;"1st","",Table13232[[#This Row],[Div]]*Table13232[[#This Row],[Nat and Combo Bet]])</f>
        <v/>
      </c>
      <c r="Q698" s="205">
        <f>IF(Table13232[[#This Row],[Lev Ret]]="",Table13232[[#This Row],[Nat and Combo Bet]]*-1,P698-O698)</f>
        <v>-100</v>
      </c>
      <c r="R698" s="44">
        <f t="shared" si="30"/>
        <v>1</v>
      </c>
      <c r="S698" s="44">
        <f>IF(AND(R697=2,R698=1),"",IF(R698=2,(O698+O699)/2,IF(Table13232[[#This Row],[Dual Listing]]=1,Table13232[[#This Row],[Nat and Combo Bet]],11)))</f>
        <v>100</v>
      </c>
      <c r="T698" s="44" t="str">
        <f t="shared" si="31"/>
        <v/>
      </c>
      <c r="U698" s="44">
        <f t="shared" si="32"/>
        <v>-100</v>
      </c>
      <c r="V698" s="44" t="str">
        <f>IF(Table13232[[#This Row],[Date]]&lt;$V$4,"","Live")</f>
        <v>Live</v>
      </c>
      <c r="W698" s="44" t="str">
        <f>TEXT(Table13232[[#This Row],[Date]],"DDD")</f>
        <v>Sat</v>
      </c>
      <c r="X698" s="44" t="str">
        <f>PROPER(TRIM(Table13232[[#This Row],[Horse]]))</f>
        <v>Ready To Schipp</v>
      </c>
      <c r="Y698" s="168">
        <f>Table13232[[#This Row],[Time]]</f>
        <v>0.73055555555555551</v>
      </c>
      <c r="Z698" s="168" t="str">
        <f>LEFT(Table13232[[#This Row],[Track]],3)</f>
        <v>Eag</v>
      </c>
      <c r="AA698" s="168" t="str">
        <f>Table13232[[#This Row],[Algo]]&amp;" "&amp;Table13232[[#This Row],[Nat and Combo Bet]]</f>
        <v>Nat 100</v>
      </c>
      <c r="AB698" s="171">
        <f>Table13232[[#This Row],[AM Odds]]</f>
        <v>0</v>
      </c>
      <c r="AC698" s="165">
        <f>Table13232[[#This Row],[Race]]</f>
        <v>8</v>
      </c>
      <c r="AD698" s="165">
        <f>Table13232[[#This Row],[TAB]]</f>
        <v>11</v>
      </c>
      <c r="AE698" s="166" t="str">
        <f>Table13232[[#This Row],[Horse]]</f>
        <v>Ready To Schipp</v>
      </c>
      <c r="AF698" s="169">
        <f>IF(Table13232[[#This Row],[Dual Listing]]&lt;&gt;1,"",Table13232[[#This Row],[Nat and Combo Bet]])</f>
        <v>100</v>
      </c>
    </row>
    <row r="699" spans="1:32" x14ac:dyDescent="0.25">
      <c r="A699" s="42">
        <v>46004</v>
      </c>
      <c r="B699" s="43">
        <v>0.74652777777777779</v>
      </c>
      <c r="C699" s="43" t="s">
        <v>13</v>
      </c>
      <c r="D699" s="46"/>
      <c r="E699" s="44">
        <v>3.3</v>
      </c>
      <c r="F699" s="44">
        <v>10</v>
      </c>
      <c r="G699" s="45" t="s">
        <v>548</v>
      </c>
      <c r="H699" s="45" t="s">
        <v>21</v>
      </c>
      <c r="I699" s="46">
        <v>3</v>
      </c>
      <c r="J699" s="206" t="s">
        <v>665</v>
      </c>
      <c r="K699" s="44" t="str">
        <f>VLOOKUP(Table13232[[#This Row],[Track]],$C$915:$E$968,2,FALSE)</f>
        <v>NSW</v>
      </c>
      <c r="L699" s="48">
        <v>100</v>
      </c>
      <c r="M699" s="44">
        <f>IF(Table13232[[#This Row],[Fin]]&lt;&gt;"1st","",Table13232[[#This Row],[Div]]*Table13232[[#This Row],[Lev Bet]])</f>
        <v>300</v>
      </c>
      <c r="N699" s="44">
        <f>IF(Table13232[[#This Row],[Lev Ret]]="",Table13232[[#This Row],[Lev Bet]]*-1,M699-L699)</f>
        <v>200</v>
      </c>
      <c r="O699" s="205">
        <v>150</v>
      </c>
      <c r="P699" s="205">
        <f>IF(Table13232[[#This Row],[Fin]]&lt;&gt;"1st","",Table13232[[#This Row],[Div]]*Table13232[[#This Row],[Nat and Combo Bet]])</f>
        <v>450</v>
      </c>
      <c r="Q699" s="205">
        <f>IF(Table13232[[#This Row],[Lev Ret]]="",Table13232[[#This Row],[Nat and Combo Bet]]*-1,P699-O699)</f>
        <v>300</v>
      </c>
      <c r="R699" s="44">
        <f t="shared" si="30"/>
        <v>1</v>
      </c>
      <c r="S699" s="44">
        <f>IF(AND(R698=2,R699=1),"",IF(R699=2,(O699+O700)/2,IF(Table13232[[#This Row],[Dual Listing]]=1,Table13232[[#This Row],[Nat and Combo Bet]],11)))</f>
        <v>150</v>
      </c>
      <c r="T699" s="44">
        <f t="shared" si="31"/>
        <v>450</v>
      </c>
      <c r="U699" s="44">
        <f t="shared" si="32"/>
        <v>300</v>
      </c>
      <c r="V699" s="44" t="str">
        <f>IF(Table13232[[#This Row],[Date]]&lt;$V$4,"","Live")</f>
        <v>Live</v>
      </c>
      <c r="W699" s="44" t="str">
        <f>TEXT(Table13232[[#This Row],[Date]],"DDD")</f>
        <v>Sat</v>
      </c>
      <c r="X699" s="44" t="str">
        <f>PROPER(TRIM(Table13232[[#This Row],[Horse]]))</f>
        <v>Theblade</v>
      </c>
      <c r="Y699" s="168">
        <f>Table13232[[#This Row],[Time]]</f>
        <v>0.74652777777777779</v>
      </c>
      <c r="Z699" s="168" t="str">
        <f>LEFT(Table13232[[#This Row],[Track]],3)</f>
        <v>Ran</v>
      </c>
      <c r="AA699" s="168" t="str">
        <f>Table13232[[#This Row],[Algo]]&amp;" "&amp;Table13232[[#This Row],[Nat and Combo Bet]]</f>
        <v>E-C  150</v>
      </c>
      <c r="AB699" s="171">
        <f>Table13232[[#This Row],[AM Odds]]</f>
        <v>0</v>
      </c>
      <c r="AC699" s="165">
        <f>Table13232[[#This Row],[Race]]</f>
        <v>3.3</v>
      </c>
      <c r="AD699" s="165">
        <f>Table13232[[#This Row],[TAB]]</f>
        <v>10</v>
      </c>
      <c r="AE699" s="166" t="str">
        <f>Table13232[[#This Row],[Horse]]</f>
        <v>Theblade</v>
      </c>
      <c r="AF699" s="169">
        <f>IF(Table13232[[#This Row],[Dual Listing]]&lt;&gt;1,"",Table13232[[#This Row],[Nat and Combo Bet]])</f>
        <v>150</v>
      </c>
    </row>
    <row r="700" spans="1:32" x14ac:dyDescent="0.25">
      <c r="A700" s="42">
        <v>46004</v>
      </c>
      <c r="B700" s="43">
        <v>0.78194444444444444</v>
      </c>
      <c r="C700" s="43" t="s">
        <v>12</v>
      </c>
      <c r="D700" s="46"/>
      <c r="E700" s="44">
        <v>10</v>
      </c>
      <c r="F700" s="44">
        <v>5</v>
      </c>
      <c r="G700" s="45" t="s">
        <v>549</v>
      </c>
      <c r="H700" s="45"/>
      <c r="I700" s="46"/>
      <c r="J700" s="206" t="s">
        <v>664</v>
      </c>
      <c r="K700" s="44" t="str">
        <f>VLOOKUP(Table13232[[#This Row],[Track]],$C$915:$E$968,2,FALSE)</f>
        <v>Qld</v>
      </c>
      <c r="L700" s="48">
        <v>100</v>
      </c>
      <c r="M700" s="44" t="str">
        <f>IF(Table13232[[#This Row],[Fin]]&lt;&gt;"1st","",Table13232[[#This Row],[Div]]*Table13232[[#This Row],[Lev Bet]])</f>
        <v/>
      </c>
      <c r="N700" s="44">
        <f>IF(Table13232[[#This Row],[Lev Ret]]="",Table13232[[#This Row],[Lev Bet]]*-1,M700-L700)</f>
        <v>-100</v>
      </c>
      <c r="O700" s="205">
        <v>100</v>
      </c>
      <c r="P700" s="205" t="str">
        <f>IF(Table13232[[#This Row],[Fin]]&lt;&gt;"1st","",Table13232[[#This Row],[Div]]*Table13232[[#This Row],[Nat and Combo Bet]])</f>
        <v/>
      </c>
      <c r="Q700" s="205">
        <f>IF(Table13232[[#This Row],[Lev Ret]]="",Table13232[[#This Row],[Nat and Combo Bet]]*-1,P700-O700)</f>
        <v>-100</v>
      </c>
      <c r="R700" s="44">
        <f t="shared" si="30"/>
        <v>1</v>
      </c>
      <c r="S700" s="44">
        <f>IF(AND(R699=2,R700=1),"",IF(R700=2,(O700+O701)/2,IF(Table13232[[#This Row],[Dual Listing]]=1,Table13232[[#This Row],[Nat and Combo Bet]],11)))</f>
        <v>100</v>
      </c>
      <c r="T700" s="44" t="str">
        <f t="shared" si="31"/>
        <v/>
      </c>
      <c r="U700" s="44">
        <f t="shared" si="32"/>
        <v>-100</v>
      </c>
      <c r="V700" s="44" t="str">
        <f>IF(Table13232[[#This Row],[Date]]&lt;$V$4,"","Live")</f>
        <v>Live</v>
      </c>
      <c r="W700" s="44" t="str">
        <f>TEXT(Table13232[[#This Row],[Date]],"DDD")</f>
        <v>Sat</v>
      </c>
      <c r="X700" s="44" t="str">
        <f>PROPER(TRIM(Table13232[[#This Row],[Horse]]))</f>
        <v>Flying Aurelius</v>
      </c>
      <c r="Y700" s="168">
        <f>Table13232[[#This Row],[Time]]</f>
        <v>0.78194444444444444</v>
      </c>
      <c r="Z700" s="168" t="str">
        <f>LEFT(Table13232[[#This Row],[Track]],3)</f>
        <v>Eag</v>
      </c>
      <c r="AA700" s="168" t="str">
        <f>Table13232[[#This Row],[Algo]]&amp;" "&amp;Table13232[[#This Row],[Nat and Combo Bet]]</f>
        <v>Nat 100</v>
      </c>
      <c r="AB700" s="171">
        <f>Table13232[[#This Row],[AM Odds]]</f>
        <v>0</v>
      </c>
      <c r="AC700" s="165">
        <f>Table13232[[#This Row],[Race]]</f>
        <v>10</v>
      </c>
      <c r="AD700" s="165">
        <f>Table13232[[#This Row],[TAB]]</f>
        <v>5</v>
      </c>
      <c r="AE700" s="166" t="str">
        <f>Table13232[[#This Row],[Horse]]</f>
        <v>Flying Aurelius</v>
      </c>
      <c r="AF700" s="169">
        <f>IF(Table13232[[#This Row],[Dual Listing]]&lt;&gt;1,"",Table13232[[#This Row],[Nat and Combo Bet]])</f>
        <v>100</v>
      </c>
    </row>
    <row r="701" spans="1:32" x14ac:dyDescent="0.25">
      <c r="A701" s="106">
        <v>46011</v>
      </c>
      <c r="B701" s="43">
        <v>0.53472222222222221</v>
      </c>
      <c r="C701" s="107" t="s">
        <v>551</v>
      </c>
      <c r="D701" s="46"/>
      <c r="E701" s="108">
        <v>2</v>
      </c>
      <c r="F701" s="108">
        <v>8</v>
      </c>
      <c r="G701" s="109" t="s">
        <v>552</v>
      </c>
      <c r="H701" s="109"/>
      <c r="I701" s="110"/>
      <c r="J701" s="206" t="s">
        <v>665</v>
      </c>
      <c r="K701" s="44" t="str">
        <f>VLOOKUP(Table13232[[#This Row],[Track]],$C$915:$E$968,2,FALSE)</f>
        <v>Vic</v>
      </c>
      <c r="L701" s="48">
        <v>100</v>
      </c>
      <c r="M701" s="44" t="str">
        <f>IF(Table13232[[#This Row],[Fin]]&lt;&gt;"1st","",Table13232[[#This Row],[Div]]*Table13232[[#This Row],[Lev Bet]])</f>
        <v/>
      </c>
      <c r="N701" s="44">
        <f>IF(Table13232[[#This Row],[Lev Ret]]="",Table13232[[#This Row],[Lev Bet]]*-1,M701-L701)</f>
        <v>-100</v>
      </c>
      <c r="O701" s="205">
        <v>200</v>
      </c>
      <c r="P701" s="205" t="str">
        <f>IF(Table13232[[#This Row],[Fin]]&lt;&gt;"1st","",Table13232[[#This Row],[Div]]*Table13232[[#This Row],[Nat and Combo Bet]])</f>
        <v/>
      </c>
      <c r="Q701" s="205">
        <f>IF(Table13232[[#This Row],[Lev Ret]]="",Table13232[[#This Row],[Nat and Combo Bet]]*-1,P701-O701)</f>
        <v>-200</v>
      </c>
      <c r="R701" s="44">
        <f t="shared" si="30"/>
        <v>2</v>
      </c>
      <c r="S701" s="44">
        <f>IF(AND(R700=2,R701=1),"",IF(R701=2,(O701+O702)/2,IF(Table13232[[#This Row],[Dual Listing]]=1,Table13232[[#This Row],[Nat and Combo Bet]],11)))</f>
        <v>200</v>
      </c>
      <c r="T701" s="44" t="str">
        <f t="shared" si="31"/>
        <v/>
      </c>
      <c r="U701" s="44">
        <f t="shared" si="32"/>
        <v>-200</v>
      </c>
      <c r="V701" s="44" t="str">
        <f>IF(Table13232[[#This Row],[Date]]&lt;$V$4,"","Live")</f>
        <v>Live</v>
      </c>
      <c r="W701" s="44" t="str">
        <f>TEXT(Table13232[[#This Row],[Date]],"DDD")</f>
        <v>Sat</v>
      </c>
      <c r="X701" s="44" t="str">
        <f>PROPER(TRIM(Table13232[[#This Row],[Horse]]))</f>
        <v>Oraqua</v>
      </c>
      <c r="Y701" s="167">
        <f>Table13232[[#This Row],[Time]]</f>
        <v>0.53472222222222221</v>
      </c>
      <c r="Z701" s="164" t="str">
        <f>LEFT(Table13232[[#This Row],[Track]],3)</f>
        <v>Cau</v>
      </c>
      <c r="AA701" s="164" t="str">
        <f>Table13232[[#This Row],[Algo]]&amp;" "&amp;Table13232[[#This Row],[Nat and Combo Bet]]</f>
        <v>E-C  200</v>
      </c>
      <c r="AB701" s="170">
        <f>Table13232[[#This Row],[AM Odds]]</f>
        <v>0</v>
      </c>
      <c r="AC701" s="165">
        <f>Table13232[[#This Row],[Race]]</f>
        <v>2</v>
      </c>
      <c r="AD701" s="165">
        <f>Table13232[[#This Row],[TAB]]</f>
        <v>8</v>
      </c>
      <c r="AE701" s="166" t="str">
        <f>Table13232[[#This Row],[Horse]]</f>
        <v>Oraqua</v>
      </c>
      <c r="AF701" s="169" t="str">
        <f>IF(Table13232[[#This Row],[Dual Listing]]&lt;&gt;1,"",Table13232[[#This Row],[Nat and Combo Bet]])</f>
        <v/>
      </c>
    </row>
    <row r="702" spans="1:32" x14ac:dyDescent="0.25">
      <c r="A702" s="106">
        <v>46011</v>
      </c>
      <c r="B702" s="43">
        <v>0.53472222222222221</v>
      </c>
      <c r="C702" s="107" t="s">
        <v>550</v>
      </c>
      <c r="D702" s="46"/>
      <c r="E702" s="108">
        <v>2</v>
      </c>
      <c r="F702" s="108">
        <v>8</v>
      </c>
      <c r="G702" s="109" t="s">
        <v>552</v>
      </c>
      <c r="H702" s="109"/>
      <c r="I702" s="110"/>
      <c r="J702" s="206" t="s">
        <v>664</v>
      </c>
      <c r="K702" s="44" t="str">
        <f>VLOOKUP(Table13232[[#This Row],[Track]],$C$915:$E$968,2,FALSE)</f>
        <v>Vic</v>
      </c>
      <c r="L702" s="48">
        <v>100</v>
      </c>
      <c r="M702" s="44" t="str">
        <f>IF(Table13232[[#This Row],[Fin]]&lt;&gt;"1st","",Table13232[[#This Row],[Div]]*Table13232[[#This Row],[Lev Bet]])</f>
        <v/>
      </c>
      <c r="N702" s="44">
        <f>IF(Table13232[[#This Row],[Lev Ret]]="",Table13232[[#This Row],[Lev Bet]]*-1,M702-L702)</f>
        <v>-100</v>
      </c>
      <c r="O702" s="205">
        <v>200</v>
      </c>
      <c r="P702" s="205" t="str">
        <f>IF(Table13232[[#This Row],[Fin]]&lt;&gt;"1st","",Table13232[[#This Row],[Div]]*Table13232[[#This Row],[Nat and Combo Bet]])</f>
        <v/>
      </c>
      <c r="Q702" s="205">
        <f>IF(Table13232[[#This Row],[Lev Ret]]="",Table13232[[#This Row],[Nat and Combo Bet]]*-1,P702-O702)</f>
        <v>-200</v>
      </c>
      <c r="R702" s="44">
        <f t="shared" si="30"/>
        <v>1</v>
      </c>
      <c r="S702" s="44" t="str">
        <f>IF(AND(R701=2,R702=1),"",IF(R702=2,(O702+O703)/2,IF(Table13232[[#This Row],[Dual Listing]]=1,Table13232[[#This Row],[Nat and Combo Bet]],11)))</f>
        <v/>
      </c>
      <c r="T702" s="44" t="str">
        <f t="shared" si="31"/>
        <v/>
      </c>
      <c r="U702" s="44" t="str">
        <f t="shared" si="32"/>
        <v/>
      </c>
      <c r="V702" s="44" t="str">
        <f>IF(Table13232[[#This Row],[Date]]&lt;$V$4,"","Live")</f>
        <v>Live</v>
      </c>
      <c r="W702" s="44" t="str">
        <f>TEXT(Table13232[[#This Row],[Date]],"DDD")</f>
        <v>Sat</v>
      </c>
      <c r="X702" s="44" t="str">
        <f>PROPER(TRIM(Table13232[[#This Row],[Horse]]))</f>
        <v>Oraqua</v>
      </c>
      <c r="Y702" s="168">
        <f>Table13232[[#This Row],[Time]]</f>
        <v>0.53472222222222221</v>
      </c>
      <c r="Z702" s="168" t="str">
        <f>LEFT(Table13232[[#This Row],[Track]],3)</f>
        <v>Cau</v>
      </c>
      <c r="AA702" s="168" t="str">
        <f>Table13232[[#This Row],[Algo]]&amp;" "&amp;Table13232[[#This Row],[Nat and Combo Bet]]</f>
        <v>Nat 200</v>
      </c>
      <c r="AB702" s="171">
        <f>Table13232[[#This Row],[AM Odds]]</f>
        <v>0</v>
      </c>
      <c r="AC702" s="165">
        <f>Table13232[[#This Row],[Race]]</f>
        <v>2</v>
      </c>
      <c r="AD702" s="165">
        <f>Table13232[[#This Row],[TAB]]</f>
        <v>8</v>
      </c>
      <c r="AE702" s="166" t="str">
        <f>Table13232[[#This Row],[Horse]]</f>
        <v>Oraqua</v>
      </c>
      <c r="AF702" s="169">
        <f>IF(Table13232[[#This Row],[Dual Listing]]&lt;&gt;1,"",Table13232[[#This Row],[Nat and Combo Bet]])</f>
        <v>200</v>
      </c>
    </row>
    <row r="703" spans="1:32" x14ac:dyDescent="0.25">
      <c r="A703" s="42">
        <v>46011</v>
      </c>
      <c r="B703" s="43">
        <v>0.54861111111111116</v>
      </c>
      <c r="C703" s="43" t="s">
        <v>13</v>
      </c>
      <c r="D703" s="46"/>
      <c r="E703" s="44">
        <v>2</v>
      </c>
      <c r="F703" s="44">
        <v>5</v>
      </c>
      <c r="G703" s="45" t="s">
        <v>553</v>
      </c>
      <c r="H703" s="45"/>
      <c r="I703" s="46"/>
      <c r="J703" s="206" t="s">
        <v>665</v>
      </c>
      <c r="K703" s="44" t="str">
        <f>VLOOKUP(Table13232[[#This Row],[Track]],$C$915:$E$968,2,FALSE)</f>
        <v>NSW</v>
      </c>
      <c r="L703" s="48">
        <v>100</v>
      </c>
      <c r="M703" s="44" t="str">
        <f>IF(Table13232[[#This Row],[Fin]]&lt;&gt;"1st","",Table13232[[#This Row],[Div]]*Table13232[[#This Row],[Lev Bet]])</f>
        <v/>
      </c>
      <c r="N703" s="44">
        <f>IF(Table13232[[#This Row],[Lev Ret]]="",Table13232[[#This Row],[Lev Bet]]*-1,M703-L703)</f>
        <v>-100</v>
      </c>
      <c r="O703" s="205">
        <v>150</v>
      </c>
      <c r="P703" s="205" t="str">
        <f>IF(Table13232[[#This Row],[Fin]]&lt;&gt;"1st","",Table13232[[#This Row],[Div]]*Table13232[[#This Row],[Nat and Combo Bet]])</f>
        <v/>
      </c>
      <c r="Q703" s="205">
        <f>IF(Table13232[[#This Row],[Lev Ret]]="",Table13232[[#This Row],[Nat and Combo Bet]]*-1,P703-O703)</f>
        <v>-150</v>
      </c>
      <c r="R703" s="44">
        <f t="shared" si="30"/>
        <v>1</v>
      </c>
      <c r="S703" s="44">
        <f>IF(AND(R702=2,R703=1),"",IF(R703=2,(O703+O704)/2,IF(Table13232[[#This Row],[Dual Listing]]=1,Table13232[[#This Row],[Nat and Combo Bet]],11)))</f>
        <v>150</v>
      </c>
      <c r="T703" s="44" t="str">
        <f t="shared" si="31"/>
        <v/>
      </c>
      <c r="U703" s="44">
        <f t="shared" si="32"/>
        <v>-150</v>
      </c>
      <c r="V703" s="44" t="str">
        <f>IF(Table13232[[#This Row],[Date]]&lt;$V$4,"","Live")</f>
        <v>Live</v>
      </c>
      <c r="W703" s="44" t="str">
        <f>TEXT(Table13232[[#This Row],[Date]],"DDD")</f>
        <v>Sat</v>
      </c>
      <c r="X703" s="44" t="str">
        <f>PROPER(TRIM(Table13232[[#This Row],[Horse]]))</f>
        <v>Oakfield Saturn</v>
      </c>
      <c r="Y703" s="168">
        <f>Table13232[[#This Row],[Time]]</f>
        <v>0.54861111111111116</v>
      </c>
      <c r="Z703" s="168" t="str">
        <f>LEFT(Table13232[[#This Row],[Track]],3)</f>
        <v>Ran</v>
      </c>
      <c r="AA703" s="168" t="str">
        <f>Table13232[[#This Row],[Algo]]&amp;" "&amp;Table13232[[#This Row],[Nat and Combo Bet]]</f>
        <v>E-C  150</v>
      </c>
      <c r="AB703" s="171">
        <f>Table13232[[#This Row],[AM Odds]]</f>
        <v>0</v>
      </c>
      <c r="AC703" s="165">
        <f>Table13232[[#This Row],[Race]]</f>
        <v>2</v>
      </c>
      <c r="AD703" s="165">
        <f>Table13232[[#This Row],[TAB]]</f>
        <v>5</v>
      </c>
      <c r="AE703" s="166" t="str">
        <f>Table13232[[#This Row],[Horse]]</f>
        <v>Oakfield Saturn</v>
      </c>
      <c r="AF703" s="169">
        <f>IF(Table13232[[#This Row],[Dual Listing]]&lt;&gt;1,"",Table13232[[#This Row],[Nat and Combo Bet]])</f>
        <v>150</v>
      </c>
    </row>
    <row r="704" spans="1:32" x14ac:dyDescent="0.25">
      <c r="A704" s="42">
        <v>46011</v>
      </c>
      <c r="B704" s="43">
        <v>0.5541666666666667</v>
      </c>
      <c r="C704" s="43" t="s">
        <v>12</v>
      </c>
      <c r="D704" s="46"/>
      <c r="E704" s="44">
        <v>1</v>
      </c>
      <c r="F704" s="44">
        <v>3</v>
      </c>
      <c r="G704" s="45" t="s">
        <v>560</v>
      </c>
      <c r="H704" s="45" t="s">
        <v>23</v>
      </c>
      <c r="I704" s="46"/>
      <c r="J704" s="206" t="s">
        <v>664</v>
      </c>
      <c r="K704" s="44" t="str">
        <f>VLOOKUP(Table13232[[#This Row],[Track]],$C$915:$E$968,2,FALSE)</f>
        <v>Qld</v>
      </c>
      <c r="L704" s="48">
        <v>100</v>
      </c>
      <c r="M704" s="44" t="str">
        <f>IF(Table13232[[#This Row],[Fin]]&lt;&gt;"1st","",Table13232[[#This Row],[Div]]*Table13232[[#This Row],[Lev Bet]])</f>
        <v/>
      </c>
      <c r="N704" s="44">
        <f>IF(Table13232[[#This Row],[Lev Ret]]="",Table13232[[#This Row],[Lev Bet]]*-1,M704-L704)</f>
        <v>-100</v>
      </c>
      <c r="O704" s="205">
        <v>100</v>
      </c>
      <c r="P704" s="205" t="str">
        <f>IF(Table13232[[#This Row],[Fin]]&lt;&gt;"1st","",Table13232[[#This Row],[Div]]*Table13232[[#This Row],[Nat and Combo Bet]])</f>
        <v/>
      </c>
      <c r="Q704" s="205">
        <f>IF(Table13232[[#This Row],[Lev Ret]]="",Table13232[[#This Row],[Nat and Combo Bet]]*-1,P704-O704)</f>
        <v>-100</v>
      </c>
      <c r="R704" s="44">
        <f t="shared" si="30"/>
        <v>1</v>
      </c>
      <c r="S704" s="44">
        <f>IF(AND(R703=2,R704=1),"",IF(R704=2,(O704+O705)/2,IF(Table13232[[#This Row],[Dual Listing]]=1,Table13232[[#This Row],[Nat and Combo Bet]],11)))</f>
        <v>100</v>
      </c>
      <c r="T704" s="44" t="str">
        <f t="shared" si="31"/>
        <v/>
      </c>
      <c r="U704" s="44">
        <f t="shared" si="32"/>
        <v>-100</v>
      </c>
      <c r="V704" s="44" t="str">
        <f>IF(Table13232[[#This Row],[Date]]&lt;$V$4,"","Live")</f>
        <v>Live</v>
      </c>
      <c r="W704" s="44" t="str">
        <f>TEXT(Table13232[[#This Row],[Date]],"DDD")</f>
        <v>Sat</v>
      </c>
      <c r="X704" s="44" t="str">
        <f>PROPER(TRIM(Table13232[[#This Row],[Horse]]))</f>
        <v>Overfull</v>
      </c>
      <c r="Y704" s="168">
        <f>Table13232[[#This Row],[Time]]</f>
        <v>0.5541666666666667</v>
      </c>
      <c r="Z704" s="168" t="str">
        <f>LEFT(Table13232[[#This Row],[Track]],3)</f>
        <v>Eag</v>
      </c>
      <c r="AA704" s="168" t="str">
        <f>Table13232[[#This Row],[Algo]]&amp;" "&amp;Table13232[[#This Row],[Nat and Combo Bet]]</f>
        <v>Nat 100</v>
      </c>
      <c r="AB704" s="171">
        <f>Table13232[[#This Row],[AM Odds]]</f>
        <v>0</v>
      </c>
      <c r="AC704" s="165">
        <f>Table13232[[#This Row],[Race]]</f>
        <v>1</v>
      </c>
      <c r="AD704" s="165">
        <f>Table13232[[#This Row],[TAB]]</f>
        <v>3</v>
      </c>
      <c r="AE704" s="166" t="str">
        <f>Table13232[[#This Row],[Horse]]</f>
        <v>Overfull</v>
      </c>
      <c r="AF704" s="169">
        <f>IF(Table13232[[#This Row],[Dual Listing]]&lt;&gt;1,"",Table13232[[#This Row],[Nat and Combo Bet]])</f>
        <v>100</v>
      </c>
    </row>
    <row r="705" spans="1:32" x14ac:dyDescent="0.25">
      <c r="A705" s="42">
        <v>46011</v>
      </c>
      <c r="B705" s="43">
        <v>0.58333333333333337</v>
      </c>
      <c r="C705" s="43" t="s">
        <v>551</v>
      </c>
      <c r="D705" s="46"/>
      <c r="E705" s="44">
        <v>4</v>
      </c>
      <c r="F705" s="44">
        <v>6</v>
      </c>
      <c r="G705" s="45" t="s">
        <v>555</v>
      </c>
      <c r="H705" s="45"/>
      <c r="I705" s="46"/>
      <c r="J705" s="206" t="s">
        <v>665</v>
      </c>
      <c r="K705" s="44" t="str">
        <f>VLOOKUP(Table13232[[#This Row],[Track]],$C$915:$E$968,2,FALSE)</f>
        <v>Vic</v>
      </c>
      <c r="L705" s="48">
        <v>100</v>
      </c>
      <c r="M705" s="44" t="str">
        <f>IF(Table13232[[#This Row],[Fin]]&lt;&gt;"1st","",Table13232[[#This Row],[Div]]*Table13232[[#This Row],[Lev Bet]])</f>
        <v/>
      </c>
      <c r="N705" s="44">
        <f>IF(Table13232[[#This Row],[Lev Ret]]="",Table13232[[#This Row],[Lev Bet]]*-1,M705-L705)</f>
        <v>-100</v>
      </c>
      <c r="O705" s="205">
        <v>150</v>
      </c>
      <c r="P705" s="205" t="str">
        <f>IF(Table13232[[#This Row],[Fin]]&lt;&gt;"1st","",Table13232[[#This Row],[Div]]*Table13232[[#This Row],[Nat and Combo Bet]])</f>
        <v/>
      </c>
      <c r="Q705" s="205">
        <f>IF(Table13232[[#This Row],[Lev Ret]]="",Table13232[[#This Row],[Nat and Combo Bet]]*-1,P705-O705)</f>
        <v>-150</v>
      </c>
      <c r="R705" s="44">
        <f t="shared" si="30"/>
        <v>1</v>
      </c>
      <c r="S705" s="44">
        <f>IF(AND(R704=2,R705=1),"",IF(R705=2,(O705+O706)/2,IF(Table13232[[#This Row],[Dual Listing]]=1,Table13232[[#This Row],[Nat and Combo Bet]],11)))</f>
        <v>150</v>
      </c>
      <c r="T705" s="44" t="str">
        <f t="shared" si="31"/>
        <v/>
      </c>
      <c r="U705" s="44">
        <f t="shared" si="32"/>
        <v>-150</v>
      </c>
      <c r="V705" s="44" t="str">
        <f>IF(Table13232[[#This Row],[Date]]&lt;$V$4,"","Live")</f>
        <v>Live</v>
      </c>
      <c r="W705" s="44" t="str">
        <f>TEXT(Table13232[[#This Row],[Date]],"DDD")</f>
        <v>Sat</v>
      </c>
      <c r="X705" s="44" t="str">
        <f>PROPER(TRIM(Table13232[[#This Row],[Horse]]))</f>
        <v>Chest Of Gold</v>
      </c>
      <c r="Y705" s="168">
        <f>Table13232[[#This Row],[Time]]</f>
        <v>0.58333333333333337</v>
      </c>
      <c r="Z705" s="168" t="str">
        <f>LEFT(Table13232[[#This Row],[Track]],3)</f>
        <v>Cau</v>
      </c>
      <c r="AA705" s="168" t="str">
        <f>Table13232[[#This Row],[Algo]]&amp;" "&amp;Table13232[[#This Row],[Nat and Combo Bet]]</f>
        <v>E-C  150</v>
      </c>
      <c r="AB705" s="171">
        <f>Table13232[[#This Row],[AM Odds]]</f>
        <v>0</v>
      </c>
      <c r="AC705" s="165">
        <f>Table13232[[#This Row],[Race]]</f>
        <v>4</v>
      </c>
      <c r="AD705" s="165">
        <f>Table13232[[#This Row],[TAB]]</f>
        <v>6</v>
      </c>
      <c r="AE705" s="166" t="str">
        <f>Table13232[[#This Row],[Horse]]</f>
        <v>Chest Of Gold</v>
      </c>
      <c r="AF705" s="169">
        <f>IF(Table13232[[#This Row],[Dual Listing]]&lt;&gt;1,"",Table13232[[#This Row],[Nat and Combo Bet]])</f>
        <v>150</v>
      </c>
    </row>
    <row r="706" spans="1:32" x14ac:dyDescent="0.25">
      <c r="A706" s="106">
        <v>46011</v>
      </c>
      <c r="B706" s="43">
        <v>0.58333333333333337</v>
      </c>
      <c r="C706" s="107" t="s">
        <v>551</v>
      </c>
      <c r="D706" s="46"/>
      <c r="E706" s="108">
        <v>4</v>
      </c>
      <c r="F706" s="108">
        <v>9</v>
      </c>
      <c r="G706" s="109" t="s">
        <v>554</v>
      </c>
      <c r="H706" s="109" t="s">
        <v>23</v>
      </c>
      <c r="I706" s="110"/>
      <c r="J706" s="206" t="s">
        <v>665</v>
      </c>
      <c r="K706" s="44" t="str">
        <f>VLOOKUP(Table13232[[#This Row],[Track]],$C$915:$E$968,2,FALSE)</f>
        <v>Vic</v>
      </c>
      <c r="L706" s="48">
        <v>100</v>
      </c>
      <c r="M706" s="44" t="str">
        <f>IF(Table13232[[#This Row],[Fin]]&lt;&gt;"1st","",Table13232[[#This Row],[Div]]*Table13232[[#This Row],[Lev Bet]])</f>
        <v/>
      </c>
      <c r="N706" s="44">
        <f>IF(Table13232[[#This Row],[Lev Ret]]="",Table13232[[#This Row],[Lev Bet]]*-1,M706-L706)</f>
        <v>-100</v>
      </c>
      <c r="O706" s="205">
        <v>100</v>
      </c>
      <c r="P706" s="205" t="str">
        <f>IF(Table13232[[#This Row],[Fin]]&lt;&gt;"1st","",Table13232[[#This Row],[Div]]*Table13232[[#This Row],[Nat and Combo Bet]])</f>
        <v/>
      </c>
      <c r="Q706" s="205">
        <f>IF(Table13232[[#This Row],[Lev Ret]]="",Table13232[[#This Row],[Nat and Combo Bet]]*-1,P706-O706)</f>
        <v>-100</v>
      </c>
      <c r="R706" s="44">
        <f t="shared" si="30"/>
        <v>2</v>
      </c>
      <c r="S706" s="44">
        <f>IF(AND(R705=2,R706=1),"",IF(R706=2,(O706+O707)/2,IF(Table13232[[#This Row],[Dual Listing]]=1,Table13232[[#This Row],[Nat and Combo Bet]],11)))</f>
        <v>150</v>
      </c>
      <c r="T706" s="44" t="str">
        <f t="shared" si="31"/>
        <v/>
      </c>
      <c r="U706" s="44">
        <f t="shared" si="32"/>
        <v>-150</v>
      </c>
      <c r="V706" s="44" t="str">
        <f>IF(Table13232[[#This Row],[Date]]&lt;$V$4,"","Live")</f>
        <v>Live</v>
      </c>
      <c r="W706" s="44" t="str">
        <f>TEXT(Table13232[[#This Row],[Date]],"DDD")</f>
        <v>Sat</v>
      </c>
      <c r="X706" s="44" t="str">
        <f>PROPER(TRIM(Table13232[[#This Row],[Horse]]))</f>
        <v>Knobelas</v>
      </c>
      <c r="Y706" s="167">
        <f>Table13232[[#This Row],[Time]]</f>
        <v>0.58333333333333337</v>
      </c>
      <c r="Z706" s="164" t="str">
        <f>LEFT(Table13232[[#This Row],[Track]],3)</f>
        <v>Cau</v>
      </c>
      <c r="AA706" s="164" t="str">
        <f>Table13232[[#This Row],[Algo]]&amp;" "&amp;Table13232[[#This Row],[Nat and Combo Bet]]</f>
        <v>E-C  100</v>
      </c>
      <c r="AB706" s="170">
        <f>Table13232[[#This Row],[AM Odds]]</f>
        <v>0</v>
      </c>
      <c r="AC706" s="165">
        <f>Table13232[[#This Row],[Race]]</f>
        <v>4</v>
      </c>
      <c r="AD706" s="165">
        <f>Table13232[[#This Row],[TAB]]</f>
        <v>9</v>
      </c>
      <c r="AE706" s="166" t="str">
        <f>Table13232[[#This Row],[Horse]]</f>
        <v>Knobelas</v>
      </c>
      <c r="AF706" s="169" t="str">
        <f>IF(Table13232[[#This Row],[Dual Listing]]&lt;&gt;1,"",Table13232[[#This Row],[Nat and Combo Bet]])</f>
        <v/>
      </c>
    </row>
    <row r="707" spans="1:32" x14ac:dyDescent="0.25">
      <c r="A707" s="106">
        <v>46011</v>
      </c>
      <c r="B707" s="43">
        <v>0.58333333333333337</v>
      </c>
      <c r="C707" s="107" t="s">
        <v>550</v>
      </c>
      <c r="D707" s="46"/>
      <c r="E707" s="108">
        <v>4</v>
      </c>
      <c r="F707" s="108">
        <v>9</v>
      </c>
      <c r="G707" s="109" t="s">
        <v>554</v>
      </c>
      <c r="H707" s="109" t="s">
        <v>23</v>
      </c>
      <c r="I707" s="110"/>
      <c r="J707" s="206" t="s">
        <v>664</v>
      </c>
      <c r="K707" s="44" t="str">
        <f>VLOOKUP(Table13232[[#This Row],[Track]],$C$915:$E$968,2,FALSE)</f>
        <v>Vic</v>
      </c>
      <c r="L707" s="48">
        <v>100</v>
      </c>
      <c r="M707" s="44" t="str">
        <f>IF(Table13232[[#This Row],[Fin]]&lt;&gt;"1st","",Table13232[[#This Row],[Div]]*Table13232[[#This Row],[Lev Bet]])</f>
        <v/>
      </c>
      <c r="N707" s="44">
        <f>IF(Table13232[[#This Row],[Lev Ret]]="",Table13232[[#This Row],[Lev Bet]]*-1,M707-L707)</f>
        <v>-100</v>
      </c>
      <c r="O707" s="205">
        <v>200</v>
      </c>
      <c r="P707" s="205" t="str">
        <f>IF(Table13232[[#This Row],[Fin]]&lt;&gt;"1st","",Table13232[[#This Row],[Div]]*Table13232[[#This Row],[Nat and Combo Bet]])</f>
        <v/>
      </c>
      <c r="Q707" s="205">
        <f>IF(Table13232[[#This Row],[Lev Ret]]="",Table13232[[#This Row],[Nat and Combo Bet]]*-1,P707-O707)</f>
        <v>-200</v>
      </c>
      <c r="R707" s="44">
        <f t="shared" si="30"/>
        <v>1</v>
      </c>
      <c r="S707" s="44" t="str">
        <f>IF(AND(R706=2,R707=1),"",IF(R707=2,(O707+O708)/2,IF(Table13232[[#This Row],[Dual Listing]]=1,Table13232[[#This Row],[Nat and Combo Bet]],11)))</f>
        <v/>
      </c>
      <c r="T707" s="44" t="str">
        <f t="shared" si="31"/>
        <v/>
      </c>
      <c r="U707" s="44" t="str">
        <f t="shared" si="32"/>
        <v/>
      </c>
      <c r="V707" s="44" t="str">
        <f>IF(Table13232[[#This Row],[Date]]&lt;$V$4,"","Live")</f>
        <v>Live</v>
      </c>
      <c r="W707" s="44" t="str">
        <f>TEXT(Table13232[[#This Row],[Date]],"DDD")</f>
        <v>Sat</v>
      </c>
      <c r="X707" s="44" t="str">
        <f>PROPER(TRIM(Table13232[[#This Row],[Horse]]))</f>
        <v>Knobelas</v>
      </c>
      <c r="Y707" s="168">
        <f>Table13232[[#This Row],[Time]]</f>
        <v>0.58333333333333337</v>
      </c>
      <c r="Z707" s="168" t="str">
        <f>LEFT(Table13232[[#This Row],[Track]],3)</f>
        <v>Cau</v>
      </c>
      <c r="AA707" s="168" t="str">
        <f>Table13232[[#This Row],[Algo]]&amp;" "&amp;Table13232[[#This Row],[Nat and Combo Bet]]</f>
        <v>Nat 200</v>
      </c>
      <c r="AB707" s="171">
        <f>Table13232[[#This Row],[AM Odds]]</f>
        <v>0</v>
      </c>
      <c r="AC707" s="165">
        <f>Table13232[[#This Row],[Race]]</f>
        <v>4</v>
      </c>
      <c r="AD707" s="165">
        <f>Table13232[[#This Row],[TAB]]</f>
        <v>9</v>
      </c>
      <c r="AE707" s="166" t="str">
        <f>Table13232[[#This Row],[Horse]]</f>
        <v>Knobelas</v>
      </c>
      <c r="AF707" s="169">
        <f>IF(Table13232[[#This Row],[Dual Listing]]&lt;&gt;1,"",Table13232[[#This Row],[Nat and Combo Bet]])</f>
        <v>200</v>
      </c>
    </row>
    <row r="708" spans="1:32" x14ac:dyDescent="0.25">
      <c r="A708" s="42">
        <v>46011</v>
      </c>
      <c r="B708" s="43">
        <v>0.64583333333333337</v>
      </c>
      <c r="C708" s="43" t="s">
        <v>13</v>
      </c>
      <c r="D708" s="46"/>
      <c r="E708" s="44">
        <v>6</v>
      </c>
      <c r="F708" s="44">
        <v>2</v>
      </c>
      <c r="G708" s="45" t="s">
        <v>561</v>
      </c>
      <c r="H708" s="45" t="s">
        <v>21</v>
      </c>
      <c r="I708" s="46">
        <v>4.8</v>
      </c>
      <c r="J708" s="206" t="s">
        <v>664</v>
      </c>
      <c r="K708" s="44" t="str">
        <f>VLOOKUP(Table13232[[#This Row],[Track]],$C$915:$E$968,2,FALSE)</f>
        <v>NSW</v>
      </c>
      <c r="L708" s="48">
        <v>100</v>
      </c>
      <c r="M708" s="44">
        <f>IF(Table13232[[#This Row],[Fin]]&lt;&gt;"1st","",Table13232[[#This Row],[Div]]*Table13232[[#This Row],[Lev Bet]])</f>
        <v>480</v>
      </c>
      <c r="N708" s="44">
        <f>IF(Table13232[[#This Row],[Lev Ret]]="",Table13232[[#This Row],[Lev Bet]]*-1,M708-L708)</f>
        <v>380</v>
      </c>
      <c r="O708" s="205">
        <v>150</v>
      </c>
      <c r="P708" s="205">
        <f>IF(Table13232[[#This Row],[Fin]]&lt;&gt;"1st","",Table13232[[#This Row],[Div]]*Table13232[[#This Row],[Nat and Combo Bet]])</f>
        <v>720</v>
      </c>
      <c r="Q708" s="205">
        <f>IF(Table13232[[#This Row],[Lev Ret]]="",Table13232[[#This Row],[Nat and Combo Bet]]*-1,P708-O708)</f>
        <v>570</v>
      </c>
      <c r="R708" s="44">
        <f t="shared" si="30"/>
        <v>1</v>
      </c>
      <c r="S708" s="44">
        <f>IF(AND(R707=2,R708=1),"",IF(R708=2,(O708+O709)/2,IF(Table13232[[#This Row],[Dual Listing]]=1,Table13232[[#This Row],[Nat and Combo Bet]],11)))</f>
        <v>150</v>
      </c>
      <c r="T708" s="44">
        <f t="shared" si="31"/>
        <v>720</v>
      </c>
      <c r="U708" s="44">
        <f t="shared" si="32"/>
        <v>570</v>
      </c>
      <c r="V708" s="44" t="str">
        <f>IF(Table13232[[#This Row],[Date]]&lt;$V$4,"","Live")</f>
        <v>Live</v>
      </c>
      <c r="W708" s="44" t="str">
        <f>TEXT(Table13232[[#This Row],[Date]],"DDD")</f>
        <v>Sat</v>
      </c>
      <c r="X708" s="44" t="str">
        <f>PROPER(TRIM(Table13232[[#This Row],[Horse]]))</f>
        <v>Brave Call</v>
      </c>
      <c r="Y708" s="168">
        <f>Table13232[[#This Row],[Time]]</f>
        <v>0.64583333333333337</v>
      </c>
      <c r="Z708" s="168" t="str">
        <f>LEFT(Table13232[[#This Row],[Track]],3)</f>
        <v>Ran</v>
      </c>
      <c r="AA708" s="168" t="str">
        <f>Table13232[[#This Row],[Algo]]&amp;" "&amp;Table13232[[#This Row],[Nat and Combo Bet]]</f>
        <v>Nat 150</v>
      </c>
      <c r="AB708" s="171">
        <f>Table13232[[#This Row],[AM Odds]]</f>
        <v>0</v>
      </c>
      <c r="AC708" s="165">
        <f>Table13232[[#This Row],[Race]]</f>
        <v>6</v>
      </c>
      <c r="AD708" s="165">
        <f>Table13232[[#This Row],[TAB]]</f>
        <v>2</v>
      </c>
      <c r="AE708" s="166" t="str">
        <f>Table13232[[#This Row],[Horse]]</f>
        <v>Brave Call</v>
      </c>
      <c r="AF708" s="169">
        <f>IF(Table13232[[#This Row],[Dual Listing]]&lt;&gt;1,"",Table13232[[#This Row],[Nat and Combo Bet]])</f>
        <v>150</v>
      </c>
    </row>
    <row r="709" spans="1:32" x14ac:dyDescent="0.25">
      <c r="A709" s="42">
        <v>46011</v>
      </c>
      <c r="B709" s="43">
        <v>0.65625</v>
      </c>
      <c r="C709" s="43" t="s">
        <v>550</v>
      </c>
      <c r="D709" s="46"/>
      <c r="E709" s="44">
        <v>7</v>
      </c>
      <c r="F709" s="44">
        <v>1</v>
      </c>
      <c r="G709" s="45" t="s">
        <v>562</v>
      </c>
      <c r="H709" s="45" t="s">
        <v>21</v>
      </c>
      <c r="I709" s="46">
        <v>1.3</v>
      </c>
      <c r="J709" s="206" t="s">
        <v>664</v>
      </c>
      <c r="K709" s="44" t="str">
        <f>VLOOKUP(Table13232[[#This Row],[Track]],$C$915:$E$968,2,FALSE)</f>
        <v>Vic</v>
      </c>
      <c r="L709" s="48">
        <v>100</v>
      </c>
      <c r="M709" s="44">
        <f>IF(Table13232[[#This Row],[Fin]]&lt;&gt;"1st","",Table13232[[#This Row],[Div]]*Table13232[[#This Row],[Lev Bet]])</f>
        <v>130</v>
      </c>
      <c r="N709" s="44">
        <f>IF(Table13232[[#This Row],[Lev Ret]]="",Table13232[[#This Row],[Lev Bet]]*-1,M709-L709)</f>
        <v>30</v>
      </c>
      <c r="O709" s="205">
        <v>150</v>
      </c>
      <c r="P709" s="205">
        <f>IF(Table13232[[#This Row],[Fin]]&lt;&gt;"1st","",Table13232[[#This Row],[Div]]*Table13232[[#This Row],[Nat and Combo Bet]])</f>
        <v>195</v>
      </c>
      <c r="Q709" s="205">
        <f>IF(Table13232[[#This Row],[Lev Ret]]="",Table13232[[#This Row],[Nat and Combo Bet]]*-1,P709-O709)</f>
        <v>45</v>
      </c>
      <c r="R709" s="44">
        <f t="shared" si="30"/>
        <v>1</v>
      </c>
      <c r="S709" s="44">
        <f>IF(AND(R708=2,R709=1),"",IF(R709=2,(O709+O710)/2,IF(Table13232[[#This Row],[Dual Listing]]=1,Table13232[[#This Row],[Nat and Combo Bet]],11)))</f>
        <v>150</v>
      </c>
      <c r="T709" s="44">
        <f t="shared" si="31"/>
        <v>195</v>
      </c>
      <c r="U709" s="44">
        <f t="shared" si="32"/>
        <v>45</v>
      </c>
      <c r="V709" s="44" t="str">
        <f>IF(Table13232[[#This Row],[Date]]&lt;$V$4,"","Live")</f>
        <v>Live</v>
      </c>
      <c r="W709" s="44" t="str">
        <f>TEXT(Table13232[[#This Row],[Date]],"DDD")</f>
        <v>Sat</v>
      </c>
      <c r="X709" s="44" t="str">
        <f>PROPER(TRIM(Table13232[[#This Row],[Horse]]))</f>
        <v>Job Done</v>
      </c>
      <c r="Y709" s="168">
        <f>Table13232[[#This Row],[Time]]</f>
        <v>0.65625</v>
      </c>
      <c r="Z709" s="168" t="str">
        <f>LEFT(Table13232[[#This Row],[Track]],3)</f>
        <v>Cau</v>
      </c>
      <c r="AA709" s="168" t="str">
        <f>Table13232[[#This Row],[Algo]]&amp;" "&amp;Table13232[[#This Row],[Nat and Combo Bet]]</f>
        <v>Nat 150</v>
      </c>
      <c r="AB709" s="171">
        <f>Table13232[[#This Row],[AM Odds]]</f>
        <v>0</v>
      </c>
      <c r="AC709" s="165">
        <f>Table13232[[#This Row],[Race]]</f>
        <v>7</v>
      </c>
      <c r="AD709" s="165">
        <f>Table13232[[#This Row],[TAB]]</f>
        <v>1</v>
      </c>
      <c r="AE709" s="166" t="str">
        <f>Table13232[[#This Row],[Horse]]</f>
        <v>Job Done</v>
      </c>
      <c r="AF709" s="169">
        <f>IF(Table13232[[#This Row],[Dual Listing]]&lt;&gt;1,"",Table13232[[#This Row],[Nat and Combo Bet]])</f>
        <v>150</v>
      </c>
    </row>
    <row r="710" spans="1:32" x14ac:dyDescent="0.25">
      <c r="A710" s="42">
        <v>46011</v>
      </c>
      <c r="B710" s="43">
        <v>0.68402777777777779</v>
      </c>
      <c r="C710" s="43" t="s">
        <v>551</v>
      </c>
      <c r="D710" s="46"/>
      <c r="E710" s="44">
        <v>8</v>
      </c>
      <c r="F710" s="44">
        <v>2</v>
      </c>
      <c r="G710" s="45" t="s">
        <v>556</v>
      </c>
      <c r="H710" s="45" t="s">
        <v>21</v>
      </c>
      <c r="I710" s="46">
        <v>3.9</v>
      </c>
      <c r="J710" s="206" t="s">
        <v>665</v>
      </c>
      <c r="K710" s="44" t="str">
        <f>VLOOKUP(Table13232[[#This Row],[Track]],$C$915:$E$968,2,FALSE)</f>
        <v>Vic</v>
      </c>
      <c r="L710" s="48">
        <v>100</v>
      </c>
      <c r="M710" s="44">
        <f>IF(Table13232[[#This Row],[Fin]]&lt;&gt;"1st","",Table13232[[#This Row],[Div]]*Table13232[[#This Row],[Lev Bet]])</f>
        <v>390</v>
      </c>
      <c r="N710" s="44">
        <f>IF(Table13232[[#This Row],[Lev Ret]]="",Table13232[[#This Row],[Lev Bet]]*-1,M710-L710)</f>
        <v>290</v>
      </c>
      <c r="O710" s="205">
        <v>150</v>
      </c>
      <c r="P710" s="205">
        <f>IF(Table13232[[#This Row],[Fin]]&lt;&gt;"1st","",Table13232[[#This Row],[Div]]*Table13232[[#This Row],[Nat and Combo Bet]])</f>
        <v>585</v>
      </c>
      <c r="Q710" s="205">
        <f>IF(Table13232[[#This Row],[Lev Ret]]="",Table13232[[#This Row],[Nat and Combo Bet]]*-1,P710-O710)</f>
        <v>435</v>
      </c>
      <c r="R710" s="44">
        <f t="shared" si="30"/>
        <v>1</v>
      </c>
      <c r="S710" s="44">
        <f>IF(AND(R709=2,R710=1),"",IF(R710=2,(O710+O711)/2,IF(Table13232[[#This Row],[Dual Listing]]=1,Table13232[[#This Row],[Nat and Combo Bet]],11)))</f>
        <v>150</v>
      </c>
      <c r="T710" s="44">
        <f t="shared" si="31"/>
        <v>585</v>
      </c>
      <c r="U710" s="44">
        <f t="shared" si="32"/>
        <v>435</v>
      </c>
      <c r="V710" s="44" t="str">
        <f>IF(Table13232[[#This Row],[Date]]&lt;$V$4,"","Live")</f>
        <v>Live</v>
      </c>
      <c r="W710" s="44" t="str">
        <f>TEXT(Table13232[[#This Row],[Date]],"DDD")</f>
        <v>Sat</v>
      </c>
      <c r="X710" s="44" t="str">
        <f>PROPER(TRIM(Table13232[[#This Row],[Horse]]))</f>
        <v>Gin A Tonic</v>
      </c>
      <c r="Y710" s="168">
        <f>Table13232[[#This Row],[Time]]</f>
        <v>0.68402777777777779</v>
      </c>
      <c r="Z710" s="168" t="str">
        <f>LEFT(Table13232[[#This Row],[Track]],3)</f>
        <v>Cau</v>
      </c>
      <c r="AA710" s="168" t="str">
        <f>Table13232[[#This Row],[Algo]]&amp;" "&amp;Table13232[[#This Row],[Nat and Combo Bet]]</f>
        <v>E-C  150</v>
      </c>
      <c r="AB710" s="171">
        <f>Table13232[[#This Row],[AM Odds]]</f>
        <v>0</v>
      </c>
      <c r="AC710" s="165">
        <f>Table13232[[#This Row],[Race]]</f>
        <v>8</v>
      </c>
      <c r="AD710" s="165">
        <f>Table13232[[#This Row],[TAB]]</f>
        <v>2</v>
      </c>
      <c r="AE710" s="166" t="str">
        <f>Table13232[[#This Row],[Horse]]</f>
        <v>Gin A Tonic</v>
      </c>
      <c r="AF710" s="169">
        <f>IF(Table13232[[#This Row],[Dual Listing]]&lt;&gt;1,"",Table13232[[#This Row],[Nat and Combo Bet]])</f>
        <v>150</v>
      </c>
    </row>
    <row r="711" spans="1:32" x14ac:dyDescent="0.25">
      <c r="A711" s="42">
        <v>46011</v>
      </c>
      <c r="B711" s="43">
        <v>0.69791666666666663</v>
      </c>
      <c r="C711" s="43" t="s">
        <v>13</v>
      </c>
      <c r="D711" s="46"/>
      <c r="E711" s="44">
        <v>8</v>
      </c>
      <c r="F711" s="44">
        <v>14</v>
      </c>
      <c r="G711" s="45" t="s">
        <v>557</v>
      </c>
      <c r="H711" s="45"/>
      <c r="I711" s="46"/>
      <c r="J711" s="206" t="s">
        <v>665</v>
      </c>
      <c r="K711" s="44" t="str">
        <f>VLOOKUP(Table13232[[#This Row],[Track]],$C$915:$E$968,2,FALSE)</f>
        <v>NSW</v>
      </c>
      <c r="L711" s="48">
        <v>100</v>
      </c>
      <c r="M711" s="44" t="str">
        <f>IF(Table13232[[#This Row],[Fin]]&lt;&gt;"1st","",Table13232[[#This Row],[Div]]*Table13232[[#This Row],[Lev Bet]])</f>
        <v/>
      </c>
      <c r="N711" s="44">
        <f>IF(Table13232[[#This Row],[Lev Ret]]="",Table13232[[#This Row],[Lev Bet]]*-1,M711-L711)</f>
        <v>-100</v>
      </c>
      <c r="O711" s="205">
        <v>150</v>
      </c>
      <c r="P711" s="205" t="str">
        <f>IF(Table13232[[#This Row],[Fin]]&lt;&gt;"1st","",Table13232[[#This Row],[Div]]*Table13232[[#This Row],[Nat and Combo Bet]])</f>
        <v/>
      </c>
      <c r="Q711" s="205">
        <f>IF(Table13232[[#This Row],[Lev Ret]]="",Table13232[[#This Row],[Nat and Combo Bet]]*-1,P711-O711)</f>
        <v>-150</v>
      </c>
      <c r="R711" s="44">
        <f t="shared" ref="R711:R774" si="33">IF(AND(A712=A711,G712=G711),2,1)</f>
        <v>1</v>
      </c>
      <c r="S711" s="44">
        <f>IF(AND(R710=2,R711=1),"",IF(R711=2,(O711+O712)/2,IF(Table13232[[#This Row],[Dual Listing]]=1,Table13232[[#This Row],[Nat and Combo Bet]],11)))</f>
        <v>150</v>
      </c>
      <c r="T711" s="44" t="str">
        <f t="shared" ref="T711:T774" si="34">IF(S711="","",IF(P711="","",S711*I711))</f>
        <v/>
      </c>
      <c r="U711" s="44">
        <f t="shared" ref="U711:U774" si="35">IF(S711="","",IF(T711="",S711*-1,T711-S711))</f>
        <v>-150</v>
      </c>
      <c r="V711" s="44" t="str">
        <f>IF(Table13232[[#This Row],[Date]]&lt;$V$4,"","Live")</f>
        <v>Live</v>
      </c>
      <c r="W711" s="44" t="str">
        <f>TEXT(Table13232[[#This Row],[Date]],"DDD")</f>
        <v>Sat</v>
      </c>
      <c r="X711" s="44" t="str">
        <f>PROPER(TRIM(Table13232[[#This Row],[Horse]]))</f>
        <v>Just Party</v>
      </c>
      <c r="Y711" s="168">
        <f>Table13232[[#This Row],[Time]]</f>
        <v>0.69791666666666663</v>
      </c>
      <c r="Z711" s="168" t="str">
        <f>LEFT(Table13232[[#This Row],[Track]],3)</f>
        <v>Ran</v>
      </c>
      <c r="AA711" s="168" t="str">
        <f>Table13232[[#This Row],[Algo]]&amp;" "&amp;Table13232[[#This Row],[Nat and Combo Bet]]</f>
        <v>E-C  150</v>
      </c>
      <c r="AB711" s="171">
        <f>Table13232[[#This Row],[AM Odds]]</f>
        <v>0</v>
      </c>
      <c r="AC711" s="165">
        <f>Table13232[[#This Row],[Race]]</f>
        <v>8</v>
      </c>
      <c r="AD711" s="165">
        <f>Table13232[[#This Row],[TAB]]</f>
        <v>14</v>
      </c>
      <c r="AE711" s="166" t="str">
        <f>Table13232[[#This Row],[Horse]]</f>
        <v>Just Party</v>
      </c>
      <c r="AF711" s="169">
        <f>IF(Table13232[[#This Row],[Dual Listing]]&lt;&gt;1,"",Table13232[[#This Row],[Nat and Combo Bet]])</f>
        <v>150</v>
      </c>
    </row>
    <row r="712" spans="1:32" x14ac:dyDescent="0.25">
      <c r="A712" s="42">
        <v>46011</v>
      </c>
      <c r="B712" s="43">
        <v>0.72222222222222221</v>
      </c>
      <c r="C712" s="43" t="s">
        <v>13</v>
      </c>
      <c r="D712" s="46"/>
      <c r="E712" s="44">
        <v>9</v>
      </c>
      <c r="F712" s="44">
        <v>11</v>
      </c>
      <c r="G712" s="45" t="s">
        <v>558</v>
      </c>
      <c r="H712" s="45" t="s">
        <v>23</v>
      </c>
      <c r="I712" s="46"/>
      <c r="J712" s="206" t="s">
        <v>665</v>
      </c>
      <c r="K712" s="44" t="str">
        <f>VLOOKUP(Table13232[[#This Row],[Track]],$C$915:$E$968,2,FALSE)</f>
        <v>NSW</v>
      </c>
      <c r="L712" s="48">
        <v>100</v>
      </c>
      <c r="M712" s="44" t="str">
        <f>IF(Table13232[[#This Row],[Fin]]&lt;&gt;"1st","",Table13232[[#This Row],[Div]]*Table13232[[#This Row],[Lev Bet]])</f>
        <v/>
      </c>
      <c r="N712" s="44">
        <f>IF(Table13232[[#This Row],[Lev Ret]]="",Table13232[[#This Row],[Lev Bet]]*-1,M712-L712)</f>
        <v>-100</v>
      </c>
      <c r="O712" s="205">
        <v>140</v>
      </c>
      <c r="P712" s="205" t="str">
        <f>IF(Table13232[[#This Row],[Fin]]&lt;&gt;"1st","",Table13232[[#This Row],[Div]]*Table13232[[#This Row],[Nat and Combo Bet]])</f>
        <v/>
      </c>
      <c r="Q712" s="205">
        <f>IF(Table13232[[#This Row],[Lev Ret]]="",Table13232[[#This Row],[Nat and Combo Bet]]*-1,P712-O712)</f>
        <v>-140</v>
      </c>
      <c r="R712" s="44">
        <f t="shared" si="33"/>
        <v>1</v>
      </c>
      <c r="S712" s="44">
        <f>IF(AND(R711=2,R712=1),"",IF(R712=2,(O712+O713)/2,IF(Table13232[[#This Row],[Dual Listing]]=1,Table13232[[#This Row],[Nat and Combo Bet]],11)))</f>
        <v>140</v>
      </c>
      <c r="T712" s="44" t="str">
        <f t="shared" si="34"/>
        <v/>
      </c>
      <c r="U712" s="44">
        <f t="shared" si="35"/>
        <v>-140</v>
      </c>
      <c r="V712" s="44" t="str">
        <f>IF(Table13232[[#This Row],[Date]]&lt;$V$4,"","Live")</f>
        <v>Live</v>
      </c>
      <c r="W712" s="44" t="str">
        <f>TEXT(Table13232[[#This Row],[Date]],"DDD")</f>
        <v>Sat</v>
      </c>
      <c r="X712" s="44" t="str">
        <f>PROPER(TRIM(Table13232[[#This Row],[Horse]]))</f>
        <v>Alabama Fox</v>
      </c>
      <c r="Y712" s="168">
        <f>Table13232[[#This Row],[Time]]</f>
        <v>0.72222222222222221</v>
      </c>
      <c r="Z712" s="168" t="str">
        <f>LEFT(Table13232[[#This Row],[Track]],3)</f>
        <v>Ran</v>
      </c>
      <c r="AA712" s="168" t="str">
        <f>Table13232[[#This Row],[Algo]]&amp;" "&amp;Table13232[[#This Row],[Nat and Combo Bet]]</f>
        <v>E-C  140</v>
      </c>
      <c r="AB712" s="171">
        <f>Table13232[[#This Row],[AM Odds]]</f>
        <v>0</v>
      </c>
      <c r="AC712" s="165">
        <f>Table13232[[#This Row],[Race]]</f>
        <v>9</v>
      </c>
      <c r="AD712" s="165">
        <f>Table13232[[#This Row],[TAB]]</f>
        <v>11</v>
      </c>
      <c r="AE712" s="166" t="str">
        <f>Table13232[[#This Row],[Horse]]</f>
        <v>Alabama Fox</v>
      </c>
      <c r="AF712" s="169">
        <f>IF(Table13232[[#This Row],[Dual Listing]]&lt;&gt;1,"",Table13232[[#This Row],[Nat and Combo Bet]])</f>
        <v>140</v>
      </c>
    </row>
    <row r="713" spans="1:32" x14ac:dyDescent="0.25">
      <c r="A713" s="42">
        <v>46011</v>
      </c>
      <c r="B713" s="43">
        <v>0.73055555555555551</v>
      </c>
      <c r="C713" s="43" t="s">
        <v>12</v>
      </c>
      <c r="D713" s="46"/>
      <c r="E713" s="44">
        <v>8</v>
      </c>
      <c r="F713" s="44">
        <v>6</v>
      </c>
      <c r="G713" s="45" t="s">
        <v>79</v>
      </c>
      <c r="H713" s="45"/>
      <c r="I713" s="46"/>
      <c r="J713" s="206" t="s">
        <v>664</v>
      </c>
      <c r="K713" s="44" t="str">
        <f>VLOOKUP(Table13232[[#This Row],[Track]],$C$915:$E$968,2,FALSE)</f>
        <v>Qld</v>
      </c>
      <c r="L713" s="48">
        <v>100</v>
      </c>
      <c r="M713" s="44" t="str">
        <f>IF(Table13232[[#This Row],[Fin]]&lt;&gt;"1st","",Table13232[[#This Row],[Div]]*Table13232[[#This Row],[Lev Bet]])</f>
        <v/>
      </c>
      <c r="N713" s="44">
        <f>IF(Table13232[[#This Row],[Lev Ret]]="",Table13232[[#This Row],[Lev Bet]]*-1,M713-L713)</f>
        <v>-100</v>
      </c>
      <c r="O713" s="205">
        <v>100</v>
      </c>
      <c r="P713" s="205" t="str">
        <f>IF(Table13232[[#This Row],[Fin]]&lt;&gt;"1st","",Table13232[[#This Row],[Div]]*Table13232[[#This Row],[Nat and Combo Bet]])</f>
        <v/>
      </c>
      <c r="Q713" s="205">
        <f>IF(Table13232[[#This Row],[Lev Ret]]="",Table13232[[#This Row],[Nat and Combo Bet]]*-1,P713-O713)</f>
        <v>-100</v>
      </c>
      <c r="R713" s="44">
        <f t="shared" si="33"/>
        <v>1</v>
      </c>
      <c r="S713" s="44">
        <f>IF(AND(R712=2,R713=1),"",IF(R713=2,(O713+O714)/2,IF(Table13232[[#This Row],[Dual Listing]]=1,Table13232[[#This Row],[Nat and Combo Bet]],11)))</f>
        <v>100</v>
      </c>
      <c r="T713" s="44" t="str">
        <f t="shared" si="34"/>
        <v/>
      </c>
      <c r="U713" s="44">
        <f t="shared" si="35"/>
        <v>-100</v>
      </c>
      <c r="V713" s="44" t="str">
        <f>IF(Table13232[[#This Row],[Date]]&lt;$V$4,"","Live")</f>
        <v>Live</v>
      </c>
      <c r="W713" s="44" t="str">
        <f>TEXT(Table13232[[#This Row],[Date]],"DDD")</f>
        <v>Sat</v>
      </c>
      <c r="X713" s="44" t="str">
        <f>PROPER(TRIM(Table13232[[#This Row],[Horse]]))</f>
        <v>Accredited</v>
      </c>
      <c r="Y713" s="168">
        <f>Table13232[[#This Row],[Time]]</f>
        <v>0.73055555555555551</v>
      </c>
      <c r="Z713" s="168" t="str">
        <f>LEFT(Table13232[[#This Row],[Track]],3)</f>
        <v>Eag</v>
      </c>
      <c r="AA713" s="168" t="str">
        <f>Table13232[[#This Row],[Algo]]&amp;" "&amp;Table13232[[#This Row],[Nat and Combo Bet]]</f>
        <v>Nat 100</v>
      </c>
      <c r="AB713" s="171">
        <f>Table13232[[#This Row],[AM Odds]]</f>
        <v>0</v>
      </c>
      <c r="AC713" s="165">
        <f>Table13232[[#This Row],[Race]]</f>
        <v>8</v>
      </c>
      <c r="AD713" s="165">
        <f>Table13232[[#This Row],[TAB]]</f>
        <v>6</v>
      </c>
      <c r="AE713" s="166" t="str">
        <f>Table13232[[#This Row],[Horse]]</f>
        <v>Accredited</v>
      </c>
      <c r="AF713" s="169">
        <f>IF(Table13232[[#This Row],[Dual Listing]]&lt;&gt;1,"",Table13232[[#This Row],[Nat and Combo Bet]])</f>
        <v>100</v>
      </c>
    </row>
    <row r="714" spans="1:32" x14ac:dyDescent="0.25">
      <c r="A714" s="42">
        <v>46011</v>
      </c>
      <c r="B714" s="43">
        <v>0.74652777777777779</v>
      </c>
      <c r="C714" s="43" t="s">
        <v>13</v>
      </c>
      <c r="D714" s="46"/>
      <c r="E714" s="44">
        <v>10</v>
      </c>
      <c r="F714" s="44">
        <v>4</v>
      </c>
      <c r="G714" s="45" t="s">
        <v>559</v>
      </c>
      <c r="H714" s="45"/>
      <c r="I714" s="46"/>
      <c r="J714" s="206" t="s">
        <v>665</v>
      </c>
      <c r="K714" s="44" t="str">
        <f>VLOOKUP(Table13232[[#This Row],[Track]],$C$915:$E$968,2,FALSE)</f>
        <v>NSW</v>
      </c>
      <c r="L714" s="48">
        <v>100</v>
      </c>
      <c r="M714" s="44" t="str">
        <f>IF(Table13232[[#This Row],[Fin]]&lt;&gt;"1st","",Table13232[[#This Row],[Div]]*Table13232[[#This Row],[Lev Bet]])</f>
        <v/>
      </c>
      <c r="N714" s="44">
        <f>IF(Table13232[[#This Row],[Lev Ret]]="",Table13232[[#This Row],[Lev Bet]]*-1,M714-L714)</f>
        <v>-100</v>
      </c>
      <c r="O714" s="205">
        <v>140</v>
      </c>
      <c r="P714" s="205" t="str">
        <f>IF(Table13232[[#This Row],[Fin]]&lt;&gt;"1st","",Table13232[[#This Row],[Div]]*Table13232[[#This Row],[Nat and Combo Bet]])</f>
        <v/>
      </c>
      <c r="Q714" s="205">
        <f>IF(Table13232[[#This Row],[Lev Ret]]="",Table13232[[#This Row],[Nat and Combo Bet]]*-1,P714-O714)</f>
        <v>-140</v>
      </c>
      <c r="R714" s="44">
        <f t="shared" si="33"/>
        <v>1</v>
      </c>
      <c r="S714" s="44">
        <f>IF(AND(R713=2,R714=1),"",IF(R714=2,(O714+O715)/2,IF(Table13232[[#This Row],[Dual Listing]]=1,Table13232[[#This Row],[Nat and Combo Bet]],11)))</f>
        <v>140</v>
      </c>
      <c r="T714" s="44" t="str">
        <f t="shared" si="34"/>
        <v/>
      </c>
      <c r="U714" s="44">
        <f t="shared" si="35"/>
        <v>-140</v>
      </c>
      <c r="V714" s="44" t="str">
        <f>IF(Table13232[[#This Row],[Date]]&lt;$V$4,"","Live")</f>
        <v>Live</v>
      </c>
      <c r="W714" s="44" t="str">
        <f>TEXT(Table13232[[#This Row],[Date]],"DDD")</f>
        <v>Sat</v>
      </c>
      <c r="X714" s="44" t="str">
        <f>PROPER(TRIM(Table13232[[#This Row],[Horse]]))</f>
        <v>Catoggio</v>
      </c>
      <c r="Y714" s="168">
        <f>Table13232[[#This Row],[Time]]</f>
        <v>0.74652777777777779</v>
      </c>
      <c r="Z714" s="168" t="str">
        <f>LEFT(Table13232[[#This Row],[Track]],3)</f>
        <v>Ran</v>
      </c>
      <c r="AA714" s="168" t="str">
        <f>Table13232[[#This Row],[Algo]]&amp;" "&amp;Table13232[[#This Row],[Nat and Combo Bet]]</f>
        <v>E-C  140</v>
      </c>
      <c r="AB714" s="171">
        <f>Table13232[[#This Row],[AM Odds]]</f>
        <v>0</v>
      </c>
      <c r="AC714" s="165">
        <f>Table13232[[#This Row],[Race]]</f>
        <v>10</v>
      </c>
      <c r="AD714" s="165">
        <f>Table13232[[#This Row],[TAB]]</f>
        <v>4</v>
      </c>
      <c r="AE714" s="166" t="str">
        <f>Table13232[[#This Row],[Horse]]</f>
        <v>Catoggio</v>
      </c>
      <c r="AF714" s="169">
        <f>IF(Table13232[[#This Row],[Dual Listing]]&lt;&gt;1,"",Table13232[[#This Row],[Nat and Combo Bet]])</f>
        <v>140</v>
      </c>
    </row>
    <row r="715" spans="1:32" x14ac:dyDescent="0.25">
      <c r="A715" s="42">
        <v>46011</v>
      </c>
      <c r="B715" s="43">
        <v>0.75694444444444442</v>
      </c>
      <c r="C715" s="43" t="s">
        <v>12</v>
      </c>
      <c r="D715" s="46"/>
      <c r="E715" s="44">
        <v>9</v>
      </c>
      <c r="F715" s="44">
        <v>2</v>
      </c>
      <c r="G715" s="45" t="s">
        <v>563</v>
      </c>
      <c r="H715" s="45"/>
      <c r="I715" s="46"/>
      <c r="J715" s="206" t="s">
        <v>664</v>
      </c>
      <c r="K715" s="44" t="str">
        <f>VLOOKUP(Table13232[[#This Row],[Track]],$C$915:$E$968,2,FALSE)</f>
        <v>Qld</v>
      </c>
      <c r="L715" s="48">
        <v>100</v>
      </c>
      <c r="M715" s="44" t="str">
        <f>IF(Table13232[[#This Row],[Fin]]&lt;&gt;"1st","",Table13232[[#This Row],[Div]]*Table13232[[#This Row],[Lev Bet]])</f>
        <v/>
      </c>
      <c r="N715" s="44">
        <f>IF(Table13232[[#This Row],[Lev Ret]]="",Table13232[[#This Row],[Lev Bet]]*-1,M715-L715)</f>
        <v>-100</v>
      </c>
      <c r="O715" s="205">
        <v>100</v>
      </c>
      <c r="P715" s="205" t="str">
        <f>IF(Table13232[[#This Row],[Fin]]&lt;&gt;"1st","",Table13232[[#This Row],[Div]]*Table13232[[#This Row],[Nat and Combo Bet]])</f>
        <v/>
      </c>
      <c r="Q715" s="205">
        <f>IF(Table13232[[#This Row],[Lev Ret]]="",Table13232[[#This Row],[Nat and Combo Bet]]*-1,P715-O715)</f>
        <v>-100</v>
      </c>
      <c r="R715" s="44">
        <f t="shared" si="33"/>
        <v>1</v>
      </c>
      <c r="S715" s="44">
        <f>IF(AND(R714=2,R715=1),"",IF(R715=2,(O715+O716)/2,IF(Table13232[[#This Row],[Dual Listing]]=1,Table13232[[#This Row],[Nat and Combo Bet]],11)))</f>
        <v>100</v>
      </c>
      <c r="T715" s="44" t="str">
        <f t="shared" si="34"/>
        <v/>
      </c>
      <c r="U715" s="44">
        <f t="shared" si="35"/>
        <v>-100</v>
      </c>
      <c r="V715" s="44" t="str">
        <f>IF(Table13232[[#This Row],[Date]]&lt;$V$4,"","Live")</f>
        <v>Live</v>
      </c>
      <c r="W715" s="44" t="str">
        <f>TEXT(Table13232[[#This Row],[Date]],"DDD")</f>
        <v>Sat</v>
      </c>
      <c r="X715" s="44" t="str">
        <f>PROPER(TRIM(Table13232[[#This Row],[Horse]]))</f>
        <v>Walsh Bay</v>
      </c>
      <c r="Y715" s="168">
        <f>Table13232[[#This Row],[Time]]</f>
        <v>0.75694444444444442</v>
      </c>
      <c r="Z715" s="168" t="str">
        <f>LEFT(Table13232[[#This Row],[Track]],3)</f>
        <v>Eag</v>
      </c>
      <c r="AA715" s="168" t="str">
        <f>Table13232[[#This Row],[Algo]]&amp;" "&amp;Table13232[[#This Row],[Nat and Combo Bet]]</f>
        <v>Nat 100</v>
      </c>
      <c r="AB715" s="171">
        <f>Table13232[[#This Row],[AM Odds]]</f>
        <v>0</v>
      </c>
      <c r="AC715" s="165">
        <f>Table13232[[#This Row],[Race]]</f>
        <v>9</v>
      </c>
      <c r="AD715" s="165">
        <f>Table13232[[#This Row],[TAB]]</f>
        <v>2</v>
      </c>
      <c r="AE715" s="166" t="str">
        <f>Table13232[[#This Row],[Horse]]</f>
        <v>Walsh Bay</v>
      </c>
      <c r="AF715" s="169">
        <f>IF(Table13232[[#This Row],[Dual Listing]]&lt;&gt;1,"",Table13232[[#This Row],[Nat and Combo Bet]])</f>
        <v>100</v>
      </c>
    </row>
    <row r="716" spans="1:32" x14ac:dyDescent="0.25">
      <c r="A716" s="42">
        <v>46011</v>
      </c>
      <c r="B716" s="43">
        <v>0.78402777777777777</v>
      </c>
      <c r="C716" s="43" t="s">
        <v>12</v>
      </c>
      <c r="D716" s="46"/>
      <c r="E716" s="44">
        <v>10</v>
      </c>
      <c r="F716" s="44">
        <v>6</v>
      </c>
      <c r="G716" s="45" t="s">
        <v>531</v>
      </c>
      <c r="H716" s="45" t="s">
        <v>22</v>
      </c>
      <c r="I716" s="46"/>
      <c r="J716" s="206" t="s">
        <v>664</v>
      </c>
      <c r="K716" s="44" t="str">
        <f>VLOOKUP(Table13232[[#This Row],[Track]],$C$915:$E$968,2,FALSE)</f>
        <v>Qld</v>
      </c>
      <c r="L716" s="48">
        <v>100</v>
      </c>
      <c r="M716" s="44" t="str">
        <f>IF(Table13232[[#This Row],[Fin]]&lt;&gt;"1st","",Table13232[[#This Row],[Div]]*Table13232[[#This Row],[Lev Bet]])</f>
        <v/>
      </c>
      <c r="N716" s="44">
        <f>IF(Table13232[[#This Row],[Lev Ret]]="",Table13232[[#This Row],[Lev Bet]]*-1,M716-L716)</f>
        <v>-100</v>
      </c>
      <c r="O716" s="205">
        <v>100</v>
      </c>
      <c r="P716" s="205" t="str">
        <f>IF(Table13232[[#This Row],[Fin]]&lt;&gt;"1st","",Table13232[[#This Row],[Div]]*Table13232[[#This Row],[Nat and Combo Bet]])</f>
        <v/>
      </c>
      <c r="Q716" s="205">
        <f>IF(Table13232[[#This Row],[Lev Ret]]="",Table13232[[#This Row],[Nat and Combo Bet]]*-1,P716-O716)</f>
        <v>-100</v>
      </c>
      <c r="R716" s="44">
        <f t="shared" si="33"/>
        <v>1</v>
      </c>
      <c r="S716" s="44">
        <f>IF(AND(R715=2,R716=1),"",IF(R716=2,(O716+O717)/2,IF(Table13232[[#This Row],[Dual Listing]]=1,Table13232[[#This Row],[Nat and Combo Bet]],11)))</f>
        <v>100</v>
      </c>
      <c r="T716" s="44" t="str">
        <f t="shared" si="34"/>
        <v/>
      </c>
      <c r="U716" s="44">
        <f t="shared" si="35"/>
        <v>-100</v>
      </c>
      <c r="V716" s="44" t="str">
        <f>IF(Table13232[[#This Row],[Date]]&lt;$V$4,"","Live")</f>
        <v>Live</v>
      </c>
      <c r="W716" s="44" t="str">
        <f>TEXT(Table13232[[#This Row],[Date]],"DDD")</f>
        <v>Sat</v>
      </c>
      <c r="X716" s="44" t="str">
        <f>PROPER(TRIM(Table13232[[#This Row],[Horse]]))</f>
        <v>Bossed Up</v>
      </c>
      <c r="Y716" s="168">
        <f>Table13232[[#This Row],[Time]]</f>
        <v>0.78402777777777777</v>
      </c>
      <c r="Z716" s="168" t="str">
        <f>LEFT(Table13232[[#This Row],[Track]],3)</f>
        <v>Eag</v>
      </c>
      <c r="AA716" s="168" t="str">
        <f>Table13232[[#This Row],[Algo]]&amp;" "&amp;Table13232[[#This Row],[Nat and Combo Bet]]</f>
        <v>Nat 100</v>
      </c>
      <c r="AB716" s="171">
        <f>Table13232[[#This Row],[AM Odds]]</f>
        <v>0</v>
      </c>
      <c r="AC716" s="165">
        <f>Table13232[[#This Row],[Race]]</f>
        <v>10</v>
      </c>
      <c r="AD716" s="165">
        <f>Table13232[[#This Row],[TAB]]</f>
        <v>6</v>
      </c>
      <c r="AE716" s="166" t="str">
        <f>Table13232[[#This Row],[Horse]]</f>
        <v>Bossed Up</v>
      </c>
      <c r="AF716" s="169">
        <f>IF(Table13232[[#This Row],[Dual Listing]]&lt;&gt;1,"",Table13232[[#This Row],[Nat and Combo Bet]])</f>
        <v>100</v>
      </c>
    </row>
    <row r="717" spans="1:32" x14ac:dyDescent="0.25">
      <c r="A717" s="106">
        <v>46018</v>
      </c>
      <c r="B717" s="43">
        <v>0.52430555555555558</v>
      </c>
      <c r="C717" s="107" t="s">
        <v>13</v>
      </c>
      <c r="D717" s="46"/>
      <c r="E717" s="108">
        <v>1</v>
      </c>
      <c r="F717" s="108">
        <v>3</v>
      </c>
      <c r="G717" s="109" t="s">
        <v>564</v>
      </c>
      <c r="H717" s="109" t="s">
        <v>21</v>
      </c>
      <c r="I717" s="110">
        <v>2.2999999999999998</v>
      </c>
      <c r="J717" s="206" t="s">
        <v>665</v>
      </c>
      <c r="K717" s="44" t="str">
        <f>VLOOKUP(Table13232[[#This Row],[Track]],$C$915:$E$968,2,FALSE)</f>
        <v>NSW</v>
      </c>
      <c r="L717" s="48">
        <v>100</v>
      </c>
      <c r="M717" s="44">
        <f>IF(Table13232[[#This Row],[Fin]]&lt;&gt;"1st","",Table13232[[#This Row],[Div]]*Table13232[[#This Row],[Lev Bet]])</f>
        <v>229.99999999999997</v>
      </c>
      <c r="N717" s="44">
        <f>IF(Table13232[[#This Row],[Lev Ret]]="",Table13232[[#This Row],[Lev Bet]]*-1,M717-L717)</f>
        <v>129.99999999999997</v>
      </c>
      <c r="O717" s="205">
        <v>150</v>
      </c>
      <c r="P717" s="205">
        <f>IF(Table13232[[#This Row],[Fin]]&lt;&gt;"1st","",Table13232[[#This Row],[Div]]*Table13232[[#This Row],[Nat and Combo Bet]])</f>
        <v>345</v>
      </c>
      <c r="Q717" s="205">
        <f>IF(Table13232[[#This Row],[Lev Ret]]="",Table13232[[#This Row],[Nat and Combo Bet]]*-1,P717-O717)</f>
        <v>195</v>
      </c>
      <c r="R717" s="44">
        <f t="shared" si="33"/>
        <v>2</v>
      </c>
      <c r="S717" s="44">
        <f>IF(AND(R716=2,R717=1),"",IF(R717=2,(O717+O718)/2,IF(Table13232[[#This Row],[Dual Listing]]=1,Table13232[[#This Row],[Nat and Combo Bet]],11)))</f>
        <v>150</v>
      </c>
      <c r="T717" s="44">
        <f t="shared" si="34"/>
        <v>345</v>
      </c>
      <c r="U717" s="44">
        <f t="shared" si="35"/>
        <v>195</v>
      </c>
      <c r="V717" s="44" t="str">
        <f>IF(Table13232[[#This Row],[Date]]&lt;$V$4,"","Live")</f>
        <v>Live</v>
      </c>
      <c r="W717" s="44" t="str">
        <f>TEXT(Table13232[[#This Row],[Date]],"DDD")</f>
        <v>Sat</v>
      </c>
      <c r="X717" s="44" t="str">
        <f>PROPER(TRIM(Table13232[[#This Row],[Horse]]))</f>
        <v>Oui Oui Oui</v>
      </c>
      <c r="Y717" s="167">
        <f>Table13232[[#This Row],[Time]]</f>
        <v>0.52430555555555558</v>
      </c>
      <c r="Z717" s="164" t="str">
        <f>LEFT(Table13232[[#This Row],[Track]],3)</f>
        <v>Ran</v>
      </c>
      <c r="AA717" s="164" t="str">
        <f>Table13232[[#This Row],[Algo]]&amp;" "&amp;Table13232[[#This Row],[Nat and Combo Bet]]</f>
        <v>E-C  150</v>
      </c>
      <c r="AB717" s="170">
        <f>Table13232[[#This Row],[AM Odds]]</f>
        <v>0</v>
      </c>
      <c r="AC717" s="165">
        <f>Table13232[[#This Row],[Race]]</f>
        <v>1</v>
      </c>
      <c r="AD717" s="165">
        <f>Table13232[[#This Row],[TAB]]</f>
        <v>3</v>
      </c>
      <c r="AE717" s="166" t="str">
        <f>Table13232[[#This Row],[Horse]]</f>
        <v>Oui Oui Oui</v>
      </c>
      <c r="AF717" s="169" t="str">
        <f>IF(Table13232[[#This Row],[Dual Listing]]&lt;&gt;1,"",Table13232[[#This Row],[Nat and Combo Bet]])</f>
        <v/>
      </c>
    </row>
    <row r="718" spans="1:32" x14ac:dyDescent="0.25">
      <c r="A718" s="106">
        <v>46018</v>
      </c>
      <c r="B718" s="43">
        <v>0.52430555555555558</v>
      </c>
      <c r="C718" s="107" t="s">
        <v>13</v>
      </c>
      <c r="D718" s="46"/>
      <c r="E718" s="108">
        <v>1</v>
      </c>
      <c r="F718" s="108">
        <v>3</v>
      </c>
      <c r="G718" s="109" t="s">
        <v>564</v>
      </c>
      <c r="H718" s="109" t="s">
        <v>21</v>
      </c>
      <c r="I718" s="110">
        <v>2.2999999999999998</v>
      </c>
      <c r="J718" s="206" t="s">
        <v>664</v>
      </c>
      <c r="K718" s="44" t="str">
        <f>VLOOKUP(Table13232[[#This Row],[Track]],$C$915:$E$968,2,FALSE)</f>
        <v>NSW</v>
      </c>
      <c r="L718" s="48">
        <v>100</v>
      </c>
      <c r="M718" s="44">
        <f>IF(Table13232[[#This Row],[Fin]]&lt;&gt;"1st","",Table13232[[#This Row],[Div]]*Table13232[[#This Row],[Lev Bet]])</f>
        <v>229.99999999999997</v>
      </c>
      <c r="N718" s="44">
        <f>IF(Table13232[[#This Row],[Lev Ret]]="",Table13232[[#This Row],[Lev Bet]]*-1,M718-L718)</f>
        <v>129.99999999999997</v>
      </c>
      <c r="O718" s="205">
        <v>150</v>
      </c>
      <c r="P718" s="205">
        <f>IF(Table13232[[#This Row],[Fin]]&lt;&gt;"1st","",Table13232[[#This Row],[Div]]*Table13232[[#This Row],[Nat and Combo Bet]])</f>
        <v>345</v>
      </c>
      <c r="Q718" s="205">
        <f>IF(Table13232[[#This Row],[Lev Ret]]="",Table13232[[#This Row],[Nat and Combo Bet]]*-1,P718-O718)</f>
        <v>195</v>
      </c>
      <c r="R718" s="44">
        <f t="shared" si="33"/>
        <v>1</v>
      </c>
      <c r="S718" s="44" t="str">
        <f>IF(AND(R717=2,R718=1),"",IF(R718=2,(O718+O719)/2,IF(Table13232[[#This Row],[Dual Listing]]=1,Table13232[[#This Row],[Nat and Combo Bet]],11)))</f>
        <v/>
      </c>
      <c r="T718" s="44" t="str">
        <f t="shared" si="34"/>
        <v/>
      </c>
      <c r="U718" s="44" t="str">
        <f t="shared" si="35"/>
        <v/>
      </c>
      <c r="V718" s="44" t="str">
        <f>IF(Table13232[[#This Row],[Date]]&lt;$V$4,"","Live")</f>
        <v>Live</v>
      </c>
      <c r="W718" s="44" t="str">
        <f>TEXT(Table13232[[#This Row],[Date]],"DDD")</f>
        <v>Sat</v>
      </c>
      <c r="X718" s="44" t="str">
        <f>PROPER(TRIM(Table13232[[#This Row],[Horse]]))</f>
        <v>Oui Oui Oui</v>
      </c>
      <c r="Y718" s="168">
        <f>Table13232[[#This Row],[Time]]</f>
        <v>0.52430555555555558</v>
      </c>
      <c r="Z718" s="168" t="str">
        <f>LEFT(Table13232[[#This Row],[Track]],3)</f>
        <v>Ran</v>
      </c>
      <c r="AA718" s="168" t="str">
        <f>Table13232[[#This Row],[Algo]]&amp;" "&amp;Table13232[[#This Row],[Nat and Combo Bet]]</f>
        <v>Nat 150</v>
      </c>
      <c r="AB718" s="171">
        <f>Table13232[[#This Row],[AM Odds]]</f>
        <v>0</v>
      </c>
      <c r="AC718" s="165">
        <f>Table13232[[#This Row],[Race]]</f>
        <v>1</v>
      </c>
      <c r="AD718" s="165">
        <f>Table13232[[#This Row],[TAB]]</f>
        <v>3</v>
      </c>
      <c r="AE718" s="166" t="str">
        <f>Table13232[[#This Row],[Horse]]</f>
        <v>Oui Oui Oui</v>
      </c>
      <c r="AF718" s="169">
        <f>IF(Table13232[[#This Row],[Dual Listing]]&lt;&gt;1,"",Table13232[[#This Row],[Nat and Combo Bet]])</f>
        <v>150</v>
      </c>
    </row>
    <row r="719" spans="1:32" x14ac:dyDescent="0.25">
      <c r="A719" s="42">
        <v>46018</v>
      </c>
      <c r="B719" s="43">
        <v>0.60277777777777775</v>
      </c>
      <c r="C719" s="43" t="s">
        <v>12</v>
      </c>
      <c r="D719" s="46"/>
      <c r="E719" s="44">
        <v>3</v>
      </c>
      <c r="F719" s="44">
        <v>8</v>
      </c>
      <c r="G719" s="45" t="s">
        <v>565</v>
      </c>
      <c r="H719" s="45" t="s">
        <v>23</v>
      </c>
      <c r="I719" s="46"/>
      <c r="J719" s="206" t="s">
        <v>664</v>
      </c>
      <c r="K719" s="44" t="str">
        <f>VLOOKUP(Table13232[[#This Row],[Track]],$C$915:$E$968,2,FALSE)</f>
        <v>Qld</v>
      </c>
      <c r="L719" s="48">
        <v>100</v>
      </c>
      <c r="M719" s="44" t="str">
        <f>IF(Table13232[[#This Row],[Fin]]&lt;&gt;"1st","",Table13232[[#This Row],[Div]]*Table13232[[#This Row],[Lev Bet]])</f>
        <v/>
      </c>
      <c r="N719" s="44">
        <f>IF(Table13232[[#This Row],[Lev Ret]]="",Table13232[[#This Row],[Lev Bet]]*-1,M719-L719)</f>
        <v>-100</v>
      </c>
      <c r="O719" s="205">
        <v>100</v>
      </c>
      <c r="P719" s="205" t="str">
        <f>IF(Table13232[[#This Row],[Fin]]&lt;&gt;"1st","",Table13232[[#This Row],[Div]]*Table13232[[#This Row],[Nat and Combo Bet]])</f>
        <v/>
      </c>
      <c r="Q719" s="205">
        <f>IF(Table13232[[#This Row],[Lev Ret]]="",Table13232[[#This Row],[Nat and Combo Bet]]*-1,P719-O719)</f>
        <v>-100</v>
      </c>
      <c r="R719" s="44">
        <f t="shared" si="33"/>
        <v>1</v>
      </c>
      <c r="S719" s="44">
        <f>IF(AND(R718=2,R719=1),"",IF(R719=2,(O719+O720)/2,IF(Table13232[[#This Row],[Dual Listing]]=1,Table13232[[#This Row],[Nat and Combo Bet]],11)))</f>
        <v>100</v>
      </c>
      <c r="T719" s="44" t="str">
        <f t="shared" si="34"/>
        <v/>
      </c>
      <c r="U719" s="44">
        <f t="shared" si="35"/>
        <v>-100</v>
      </c>
      <c r="V719" s="44" t="str">
        <f>IF(Table13232[[#This Row],[Date]]&lt;$V$4,"","Live")</f>
        <v>Live</v>
      </c>
      <c r="W719" s="44" t="str">
        <f>TEXT(Table13232[[#This Row],[Date]],"DDD")</f>
        <v>Sat</v>
      </c>
      <c r="X719" s="44" t="str">
        <f>PROPER(TRIM(Table13232[[#This Row],[Horse]]))</f>
        <v>Eclair Awesome</v>
      </c>
      <c r="Y719" s="168">
        <f>Table13232[[#This Row],[Time]]</f>
        <v>0.60277777777777775</v>
      </c>
      <c r="Z719" s="168" t="str">
        <f>LEFT(Table13232[[#This Row],[Track]],3)</f>
        <v>Eag</v>
      </c>
      <c r="AA719" s="168" t="str">
        <f>Table13232[[#This Row],[Algo]]&amp;" "&amp;Table13232[[#This Row],[Nat and Combo Bet]]</f>
        <v>Nat 100</v>
      </c>
      <c r="AB719" s="171">
        <f>Table13232[[#This Row],[AM Odds]]</f>
        <v>0</v>
      </c>
      <c r="AC719" s="165">
        <f>Table13232[[#This Row],[Race]]</f>
        <v>3</v>
      </c>
      <c r="AD719" s="165">
        <f>Table13232[[#This Row],[TAB]]</f>
        <v>8</v>
      </c>
      <c r="AE719" s="166" t="str">
        <f>Table13232[[#This Row],[Horse]]</f>
        <v>Eclair Awesome</v>
      </c>
      <c r="AF719" s="169">
        <f>IF(Table13232[[#This Row],[Dual Listing]]&lt;&gt;1,"",Table13232[[#This Row],[Nat and Combo Bet]])</f>
        <v>100</v>
      </c>
    </row>
    <row r="720" spans="1:32" x14ac:dyDescent="0.25">
      <c r="A720" s="42">
        <v>46018</v>
      </c>
      <c r="B720" s="43">
        <v>0.60763888888888884</v>
      </c>
      <c r="C720" s="43" t="s">
        <v>53</v>
      </c>
      <c r="D720" s="46"/>
      <c r="E720" s="44">
        <v>5</v>
      </c>
      <c r="F720" s="44">
        <v>2</v>
      </c>
      <c r="G720" s="45" t="s">
        <v>566</v>
      </c>
      <c r="H720" s="45" t="s">
        <v>22</v>
      </c>
      <c r="I720" s="46"/>
      <c r="J720" s="206" t="s">
        <v>664</v>
      </c>
      <c r="K720" s="44" t="str">
        <f>VLOOKUP(Table13232[[#This Row],[Track]],$C$915:$E$968,2,FALSE)</f>
        <v>Vic</v>
      </c>
      <c r="L720" s="48">
        <v>100</v>
      </c>
      <c r="M720" s="44" t="str">
        <f>IF(Table13232[[#This Row],[Fin]]&lt;&gt;"1st","",Table13232[[#This Row],[Div]]*Table13232[[#This Row],[Lev Bet]])</f>
        <v/>
      </c>
      <c r="N720" s="44">
        <f>IF(Table13232[[#This Row],[Lev Ret]]="",Table13232[[#This Row],[Lev Bet]]*-1,M720-L720)</f>
        <v>-100</v>
      </c>
      <c r="O720" s="205">
        <v>200</v>
      </c>
      <c r="P720" s="205" t="str">
        <f>IF(Table13232[[#This Row],[Fin]]&lt;&gt;"1st","",Table13232[[#This Row],[Div]]*Table13232[[#This Row],[Nat and Combo Bet]])</f>
        <v/>
      </c>
      <c r="Q720" s="205">
        <f>IF(Table13232[[#This Row],[Lev Ret]]="",Table13232[[#This Row],[Nat and Combo Bet]]*-1,P720-O720)</f>
        <v>-200</v>
      </c>
      <c r="R720" s="44">
        <f t="shared" si="33"/>
        <v>1</v>
      </c>
      <c r="S720" s="44">
        <f>IF(AND(R719=2,R720=1),"",IF(R720=2,(O720+O721)/2,IF(Table13232[[#This Row],[Dual Listing]]=1,Table13232[[#This Row],[Nat and Combo Bet]],11)))</f>
        <v>200</v>
      </c>
      <c r="T720" s="44" t="str">
        <f t="shared" si="34"/>
        <v/>
      </c>
      <c r="U720" s="44">
        <f t="shared" si="35"/>
        <v>-200</v>
      </c>
      <c r="V720" s="44" t="str">
        <f>IF(Table13232[[#This Row],[Date]]&lt;$V$4,"","Live")</f>
        <v>Live</v>
      </c>
      <c r="W720" s="44" t="str">
        <f>TEXT(Table13232[[#This Row],[Date]],"DDD")</f>
        <v>Sat</v>
      </c>
      <c r="X720" s="44" t="str">
        <f>PROPER(TRIM(Table13232[[#This Row],[Horse]]))</f>
        <v>Harrys Yacht</v>
      </c>
      <c r="Y720" s="168">
        <f>Table13232[[#This Row],[Time]]</f>
        <v>0.60763888888888884</v>
      </c>
      <c r="Z720" s="168" t="str">
        <f>LEFT(Table13232[[#This Row],[Track]],3)</f>
        <v>Cra</v>
      </c>
      <c r="AA720" s="168" t="str">
        <f>Table13232[[#This Row],[Algo]]&amp;" "&amp;Table13232[[#This Row],[Nat and Combo Bet]]</f>
        <v>Nat 200</v>
      </c>
      <c r="AB720" s="171">
        <f>Table13232[[#This Row],[AM Odds]]</f>
        <v>0</v>
      </c>
      <c r="AC720" s="165">
        <f>Table13232[[#This Row],[Race]]</f>
        <v>5</v>
      </c>
      <c r="AD720" s="165">
        <f>Table13232[[#This Row],[TAB]]</f>
        <v>2</v>
      </c>
      <c r="AE720" s="166" t="str">
        <f>Table13232[[#This Row],[Horse]]</f>
        <v>Harrys Yacht</v>
      </c>
      <c r="AF720" s="169">
        <f>IF(Table13232[[#This Row],[Dual Listing]]&lt;&gt;1,"",Table13232[[#This Row],[Nat and Combo Bet]])</f>
        <v>200</v>
      </c>
    </row>
    <row r="721" spans="1:32" x14ac:dyDescent="0.25">
      <c r="A721" s="42">
        <v>46018</v>
      </c>
      <c r="B721" s="43">
        <v>0.60763888888888884</v>
      </c>
      <c r="C721" s="43" t="s">
        <v>281</v>
      </c>
      <c r="D721" s="46"/>
      <c r="E721" s="44">
        <v>5</v>
      </c>
      <c r="F721" s="44">
        <v>2</v>
      </c>
      <c r="G721" s="45" t="s">
        <v>532</v>
      </c>
      <c r="H721" s="45" t="s">
        <v>22</v>
      </c>
      <c r="I721" s="46"/>
      <c r="J721" s="206" t="s">
        <v>665</v>
      </c>
      <c r="K721" s="44" t="str">
        <f>VLOOKUP(Table13232[[#This Row],[Track]],$C$915:$E$968,2,FALSE)</f>
        <v>Vic</v>
      </c>
      <c r="L721" s="48">
        <v>100</v>
      </c>
      <c r="M721" s="44" t="str">
        <f>IF(Table13232[[#This Row],[Fin]]&lt;&gt;"1st","",Table13232[[#This Row],[Div]]*Table13232[[#This Row],[Lev Bet]])</f>
        <v/>
      </c>
      <c r="N721" s="44">
        <f>IF(Table13232[[#This Row],[Lev Ret]]="",Table13232[[#This Row],[Lev Bet]]*-1,M721-L721)</f>
        <v>-100</v>
      </c>
      <c r="O721" s="205">
        <v>200</v>
      </c>
      <c r="P721" s="205" t="str">
        <f>IF(Table13232[[#This Row],[Fin]]&lt;&gt;"1st","",Table13232[[#This Row],[Div]]*Table13232[[#This Row],[Nat and Combo Bet]])</f>
        <v/>
      </c>
      <c r="Q721" s="205">
        <f>IF(Table13232[[#This Row],[Lev Ret]]="",Table13232[[#This Row],[Nat and Combo Bet]]*-1,P721-O721)</f>
        <v>-200</v>
      </c>
      <c r="R721" s="44">
        <f t="shared" si="33"/>
        <v>1</v>
      </c>
      <c r="S721" s="44">
        <f>IF(AND(R720=2,R721=1),"",IF(R721=2,(O721+O722)/2,IF(Table13232[[#This Row],[Dual Listing]]=1,Table13232[[#This Row],[Nat and Combo Bet]],11)))</f>
        <v>200</v>
      </c>
      <c r="T721" s="44" t="str">
        <f t="shared" si="34"/>
        <v/>
      </c>
      <c r="U721" s="44">
        <f t="shared" si="35"/>
        <v>-200</v>
      </c>
      <c r="V721" s="44" t="str">
        <f>IF(Table13232[[#This Row],[Date]]&lt;$V$4,"","Live")</f>
        <v>Live</v>
      </c>
      <c r="W721" s="44" t="str">
        <f>TEXT(Table13232[[#This Row],[Date]],"DDD")</f>
        <v>Sat</v>
      </c>
      <c r="X721" s="44" t="str">
        <f>PROPER(TRIM(Table13232[[#This Row],[Horse]]))</f>
        <v>Harry'S Yacht</v>
      </c>
      <c r="Y721" s="168">
        <f>Table13232[[#This Row],[Time]]</f>
        <v>0.60763888888888884</v>
      </c>
      <c r="Z721" s="168" t="str">
        <f>LEFT(Table13232[[#This Row],[Track]],3)</f>
        <v>Cra</v>
      </c>
      <c r="AA721" s="168" t="str">
        <f>Table13232[[#This Row],[Algo]]&amp;" "&amp;Table13232[[#This Row],[Nat and Combo Bet]]</f>
        <v>E-C  200</v>
      </c>
      <c r="AB721" s="171">
        <f>Table13232[[#This Row],[AM Odds]]</f>
        <v>0</v>
      </c>
      <c r="AC721" s="165">
        <f>Table13232[[#This Row],[Race]]</f>
        <v>5</v>
      </c>
      <c r="AD721" s="165">
        <f>Table13232[[#This Row],[TAB]]</f>
        <v>2</v>
      </c>
      <c r="AE721" s="166" t="str">
        <f>Table13232[[#This Row],[Horse]]</f>
        <v>Harry'S Yacht</v>
      </c>
      <c r="AF721" s="169">
        <f>IF(Table13232[[#This Row],[Dual Listing]]&lt;&gt;1,"",Table13232[[#This Row],[Nat and Combo Bet]])</f>
        <v>200</v>
      </c>
    </row>
    <row r="722" spans="1:32" x14ac:dyDescent="0.25">
      <c r="A722" s="42">
        <v>46018</v>
      </c>
      <c r="B722" s="43">
        <v>0.62152777777777779</v>
      </c>
      <c r="C722" s="43" t="s">
        <v>13</v>
      </c>
      <c r="D722" s="46"/>
      <c r="E722" s="44">
        <v>5</v>
      </c>
      <c r="F722" s="44">
        <v>2</v>
      </c>
      <c r="G722" s="45" t="s">
        <v>567</v>
      </c>
      <c r="H722" s="45"/>
      <c r="I722" s="46"/>
      <c r="J722" s="206" t="s">
        <v>664</v>
      </c>
      <c r="K722" s="44" t="str">
        <f>VLOOKUP(Table13232[[#This Row],[Track]],$C$915:$E$968,2,FALSE)</f>
        <v>NSW</v>
      </c>
      <c r="L722" s="48">
        <v>100</v>
      </c>
      <c r="M722" s="44" t="str">
        <f>IF(Table13232[[#This Row],[Fin]]&lt;&gt;"1st","",Table13232[[#This Row],[Div]]*Table13232[[#This Row],[Lev Bet]])</f>
        <v/>
      </c>
      <c r="N722" s="44">
        <f>IF(Table13232[[#This Row],[Lev Ret]]="",Table13232[[#This Row],[Lev Bet]]*-1,M722-L722)</f>
        <v>-100</v>
      </c>
      <c r="O722" s="205">
        <v>150</v>
      </c>
      <c r="P722" s="205" t="str">
        <f>IF(Table13232[[#This Row],[Fin]]&lt;&gt;"1st","",Table13232[[#This Row],[Div]]*Table13232[[#This Row],[Nat and Combo Bet]])</f>
        <v/>
      </c>
      <c r="Q722" s="205">
        <f>IF(Table13232[[#This Row],[Lev Ret]]="",Table13232[[#This Row],[Nat and Combo Bet]]*-1,P722-O722)</f>
        <v>-150</v>
      </c>
      <c r="R722" s="44">
        <f t="shared" si="33"/>
        <v>1</v>
      </c>
      <c r="S722" s="44">
        <f>IF(AND(R721=2,R722=1),"",IF(R722=2,(O722+O723)/2,IF(Table13232[[#This Row],[Dual Listing]]=1,Table13232[[#This Row],[Nat and Combo Bet]],11)))</f>
        <v>150</v>
      </c>
      <c r="T722" s="44" t="str">
        <f t="shared" si="34"/>
        <v/>
      </c>
      <c r="U722" s="44">
        <f t="shared" si="35"/>
        <v>-150</v>
      </c>
      <c r="V722" s="44" t="str">
        <f>IF(Table13232[[#This Row],[Date]]&lt;$V$4,"","Live")</f>
        <v>Live</v>
      </c>
      <c r="W722" s="44" t="str">
        <f>TEXT(Table13232[[#This Row],[Date]],"DDD")</f>
        <v>Sat</v>
      </c>
      <c r="X722" s="44" t="str">
        <f>PROPER(TRIM(Table13232[[#This Row],[Horse]]))</f>
        <v>Columbia Blue</v>
      </c>
      <c r="Y722" s="168">
        <f>Table13232[[#This Row],[Time]]</f>
        <v>0.62152777777777779</v>
      </c>
      <c r="Z722" s="168" t="str">
        <f>LEFT(Table13232[[#This Row],[Track]],3)</f>
        <v>Ran</v>
      </c>
      <c r="AA722" s="168" t="str">
        <f>Table13232[[#This Row],[Algo]]&amp;" "&amp;Table13232[[#This Row],[Nat and Combo Bet]]</f>
        <v>Nat 150</v>
      </c>
      <c r="AB722" s="171">
        <f>Table13232[[#This Row],[AM Odds]]</f>
        <v>0</v>
      </c>
      <c r="AC722" s="165">
        <f>Table13232[[#This Row],[Race]]</f>
        <v>5</v>
      </c>
      <c r="AD722" s="165">
        <f>Table13232[[#This Row],[TAB]]</f>
        <v>2</v>
      </c>
      <c r="AE722" s="166" t="str">
        <f>Table13232[[#This Row],[Horse]]</f>
        <v>Columbia Blue</v>
      </c>
      <c r="AF722" s="169">
        <f>IF(Table13232[[#This Row],[Dual Listing]]&lt;&gt;1,"",Table13232[[#This Row],[Nat and Combo Bet]])</f>
        <v>150</v>
      </c>
    </row>
    <row r="723" spans="1:32" x14ac:dyDescent="0.25">
      <c r="A723" s="42">
        <v>46018</v>
      </c>
      <c r="B723" s="43">
        <v>0.62708333333333333</v>
      </c>
      <c r="C723" s="43" t="s">
        <v>12</v>
      </c>
      <c r="D723" s="46"/>
      <c r="E723" s="44">
        <v>4</v>
      </c>
      <c r="F723" s="44">
        <v>4</v>
      </c>
      <c r="G723" s="45" t="s">
        <v>267</v>
      </c>
      <c r="H723" s="45"/>
      <c r="I723" s="46"/>
      <c r="J723" s="206" t="s">
        <v>664</v>
      </c>
      <c r="K723" s="44" t="str">
        <f>VLOOKUP(Table13232[[#This Row],[Track]],$C$915:$E$968,2,FALSE)</f>
        <v>Qld</v>
      </c>
      <c r="L723" s="48">
        <v>100</v>
      </c>
      <c r="M723" s="44" t="str">
        <f>IF(Table13232[[#This Row],[Fin]]&lt;&gt;"1st","",Table13232[[#This Row],[Div]]*Table13232[[#This Row],[Lev Bet]])</f>
        <v/>
      </c>
      <c r="N723" s="44">
        <f>IF(Table13232[[#This Row],[Lev Ret]]="",Table13232[[#This Row],[Lev Bet]]*-1,M723-L723)</f>
        <v>-100</v>
      </c>
      <c r="O723" s="205">
        <v>100</v>
      </c>
      <c r="P723" s="205" t="str">
        <f>IF(Table13232[[#This Row],[Fin]]&lt;&gt;"1st","",Table13232[[#This Row],[Div]]*Table13232[[#This Row],[Nat and Combo Bet]])</f>
        <v/>
      </c>
      <c r="Q723" s="205">
        <f>IF(Table13232[[#This Row],[Lev Ret]]="",Table13232[[#This Row],[Nat and Combo Bet]]*-1,P723-O723)</f>
        <v>-100</v>
      </c>
      <c r="R723" s="44">
        <f t="shared" si="33"/>
        <v>1</v>
      </c>
      <c r="S723" s="44">
        <f>IF(AND(R722=2,R723=1),"",IF(R723=2,(O723+O724)/2,IF(Table13232[[#This Row],[Dual Listing]]=1,Table13232[[#This Row],[Nat and Combo Bet]],11)))</f>
        <v>100</v>
      </c>
      <c r="T723" s="44" t="str">
        <f t="shared" si="34"/>
        <v/>
      </c>
      <c r="U723" s="44">
        <f t="shared" si="35"/>
        <v>-100</v>
      </c>
      <c r="V723" s="44" t="str">
        <f>IF(Table13232[[#This Row],[Date]]&lt;$V$4,"","Live")</f>
        <v>Live</v>
      </c>
      <c r="W723" s="44" t="str">
        <f>TEXT(Table13232[[#This Row],[Date]],"DDD")</f>
        <v>Sat</v>
      </c>
      <c r="X723" s="44" t="str">
        <f>PROPER(TRIM(Table13232[[#This Row],[Horse]]))</f>
        <v>Express Payment</v>
      </c>
      <c r="Y723" s="168">
        <f>Table13232[[#This Row],[Time]]</f>
        <v>0.62708333333333333</v>
      </c>
      <c r="Z723" s="168" t="str">
        <f>LEFT(Table13232[[#This Row],[Track]],3)</f>
        <v>Eag</v>
      </c>
      <c r="AA723" s="168" t="str">
        <f>Table13232[[#This Row],[Algo]]&amp;" "&amp;Table13232[[#This Row],[Nat and Combo Bet]]</f>
        <v>Nat 100</v>
      </c>
      <c r="AB723" s="171">
        <f>Table13232[[#This Row],[AM Odds]]</f>
        <v>0</v>
      </c>
      <c r="AC723" s="165">
        <f>Table13232[[#This Row],[Race]]</f>
        <v>4</v>
      </c>
      <c r="AD723" s="165">
        <f>Table13232[[#This Row],[TAB]]</f>
        <v>4</v>
      </c>
      <c r="AE723" s="166" t="str">
        <f>Table13232[[#This Row],[Horse]]</f>
        <v>Express Payment</v>
      </c>
      <c r="AF723" s="169">
        <f>IF(Table13232[[#This Row],[Dual Listing]]&lt;&gt;1,"",Table13232[[#This Row],[Nat and Combo Bet]])</f>
        <v>100</v>
      </c>
    </row>
    <row r="724" spans="1:32" x14ac:dyDescent="0.25">
      <c r="A724" s="42">
        <v>46018</v>
      </c>
      <c r="B724" s="43">
        <v>0.65138888888888891</v>
      </c>
      <c r="C724" s="43" t="s">
        <v>12</v>
      </c>
      <c r="D724" s="46"/>
      <c r="E724" s="44">
        <v>5</v>
      </c>
      <c r="F724" s="44">
        <v>4</v>
      </c>
      <c r="G724" s="45" t="s">
        <v>568</v>
      </c>
      <c r="H724" s="45" t="s">
        <v>21</v>
      </c>
      <c r="I724" s="46">
        <v>3.3</v>
      </c>
      <c r="J724" s="206" t="s">
        <v>664</v>
      </c>
      <c r="K724" s="44" t="str">
        <f>VLOOKUP(Table13232[[#This Row],[Track]],$C$915:$E$968,2,FALSE)</f>
        <v>Qld</v>
      </c>
      <c r="L724" s="48">
        <v>100</v>
      </c>
      <c r="M724" s="44">
        <f>IF(Table13232[[#This Row],[Fin]]&lt;&gt;"1st","",Table13232[[#This Row],[Div]]*Table13232[[#This Row],[Lev Bet]])</f>
        <v>330</v>
      </c>
      <c r="N724" s="44">
        <f>IF(Table13232[[#This Row],[Lev Ret]]="",Table13232[[#This Row],[Lev Bet]]*-1,M724-L724)</f>
        <v>230</v>
      </c>
      <c r="O724" s="205">
        <v>100</v>
      </c>
      <c r="P724" s="205">
        <f>IF(Table13232[[#This Row],[Fin]]&lt;&gt;"1st","",Table13232[[#This Row],[Div]]*Table13232[[#This Row],[Nat and Combo Bet]])</f>
        <v>330</v>
      </c>
      <c r="Q724" s="205">
        <f>IF(Table13232[[#This Row],[Lev Ret]]="",Table13232[[#This Row],[Nat and Combo Bet]]*-1,P724-O724)</f>
        <v>230</v>
      </c>
      <c r="R724" s="44">
        <f t="shared" si="33"/>
        <v>1</v>
      </c>
      <c r="S724" s="44">
        <f>IF(AND(R723=2,R724=1),"",IF(R724=2,(O724+O725)/2,IF(Table13232[[#This Row],[Dual Listing]]=1,Table13232[[#This Row],[Nat and Combo Bet]],11)))</f>
        <v>100</v>
      </c>
      <c r="T724" s="44">
        <f t="shared" si="34"/>
        <v>330</v>
      </c>
      <c r="U724" s="44">
        <f t="shared" si="35"/>
        <v>230</v>
      </c>
      <c r="V724" s="44" t="str">
        <f>IF(Table13232[[#This Row],[Date]]&lt;$V$4,"","Live")</f>
        <v>Live</v>
      </c>
      <c r="W724" s="44" t="str">
        <f>TEXT(Table13232[[#This Row],[Date]],"DDD")</f>
        <v>Sat</v>
      </c>
      <c r="X724" s="44" t="str">
        <f>PROPER(TRIM(Table13232[[#This Row],[Horse]]))</f>
        <v>Pre Eminence</v>
      </c>
      <c r="Y724" s="168">
        <f>Table13232[[#This Row],[Time]]</f>
        <v>0.65138888888888891</v>
      </c>
      <c r="Z724" s="168" t="str">
        <f>LEFT(Table13232[[#This Row],[Track]],3)</f>
        <v>Eag</v>
      </c>
      <c r="AA724" s="168" t="str">
        <f>Table13232[[#This Row],[Algo]]&amp;" "&amp;Table13232[[#This Row],[Nat and Combo Bet]]</f>
        <v>Nat 100</v>
      </c>
      <c r="AB724" s="171">
        <f>Table13232[[#This Row],[AM Odds]]</f>
        <v>0</v>
      </c>
      <c r="AC724" s="165">
        <f>Table13232[[#This Row],[Race]]</f>
        <v>5</v>
      </c>
      <c r="AD724" s="165">
        <f>Table13232[[#This Row],[TAB]]</f>
        <v>4</v>
      </c>
      <c r="AE724" s="166" t="str">
        <f>Table13232[[#This Row],[Horse]]</f>
        <v>Pre Eminence</v>
      </c>
      <c r="AF724" s="169">
        <f>IF(Table13232[[#This Row],[Dual Listing]]&lt;&gt;1,"",Table13232[[#This Row],[Nat and Combo Bet]])</f>
        <v>100</v>
      </c>
    </row>
    <row r="725" spans="1:32" x14ac:dyDescent="0.25">
      <c r="A725" s="42">
        <v>46018</v>
      </c>
      <c r="B725" s="43">
        <v>0.68402777777777779</v>
      </c>
      <c r="C725" s="43" t="s">
        <v>281</v>
      </c>
      <c r="D725" s="46"/>
      <c r="E725" s="44">
        <v>8</v>
      </c>
      <c r="F725" s="44">
        <v>12</v>
      </c>
      <c r="G725" s="45" t="s">
        <v>578</v>
      </c>
      <c r="H725" s="45" t="s">
        <v>21</v>
      </c>
      <c r="I725" s="46">
        <v>4.4000000000000004</v>
      </c>
      <c r="J725" s="206" t="s">
        <v>665</v>
      </c>
      <c r="K725" s="44" t="str">
        <f>VLOOKUP(Table13232[[#This Row],[Track]],$C$915:$E$968,2,FALSE)</f>
        <v>Vic</v>
      </c>
      <c r="L725" s="48">
        <v>100</v>
      </c>
      <c r="M725" s="44">
        <f>IF(Table13232[[#This Row],[Fin]]&lt;&gt;"1st","",Table13232[[#This Row],[Div]]*Table13232[[#This Row],[Lev Bet]])</f>
        <v>440.00000000000006</v>
      </c>
      <c r="N725" s="44">
        <f>IF(Table13232[[#This Row],[Lev Ret]]="",Table13232[[#This Row],[Lev Bet]]*-1,M725-L725)</f>
        <v>340.00000000000006</v>
      </c>
      <c r="O725" s="205">
        <v>150</v>
      </c>
      <c r="P725" s="205">
        <f>IF(Table13232[[#This Row],[Fin]]&lt;&gt;"1st","",Table13232[[#This Row],[Div]]*Table13232[[#This Row],[Nat and Combo Bet]])</f>
        <v>660</v>
      </c>
      <c r="Q725" s="205">
        <f>IF(Table13232[[#This Row],[Lev Ret]]="",Table13232[[#This Row],[Nat and Combo Bet]]*-1,P725-O725)</f>
        <v>510</v>
      </c>
      <c r="R725" s="44">
        <f t="shared" si="33"/>
        <v>1</v>
      </c>
      <c r="S725" s="44">
        <f>IF(AND(R724=2,R725=1),"",IF(R725=2,(O725+O726)/2,IF(Table13232[[#This Row],[Dual Listing]]=1,Table13232[[#This Row],[Nat and Combo Bet]],11)))</f>
        <v>150</v>
      </c>
      <c r="T725" s="44">
        <f t="shared" si="34"/>
        <v>660</v>
      </c>
      <c r="U725" s="44">
        <f t="shared" si="35"/>
        <v>510</v>
      </c>
      <c r="V725" s="44" t="str">
        <f>IF(Table13232[[#This Row],[Date]]&lt;$V$4,"","Live")</f>
        <v>Live</v>
      </c>
      <c r="W725" s="44" t="str">
        <f>TEXT(Table13232[[#This Row],[Date]],"DDD")</f>
        <v>Sat</v>
      </c>
      <c r="X725" s="44" t="str">
        <f>PROPER(TRIM(Table13232[[#This Row],[Horse]]))</f>
        <v>Sun Gift</v>
      </c>
      <c r="Y725" s="168">
        <f>Table13232[[#This Row],[Time]]</f>
        <v>0.68402777777777779</v>
      </c>
      <c r="Z725" s="168" t="str">
        <f>LEFT(Table13232[[#This Row],[Track]],3)</f>
        <v>Cra</v>
      </c>
      <c r="AA725" s="168" t="str">
        <f>Table13232[[#This Row],[Algo]]&amp;" "&amp;Table13232[[#This Row],[Nat and Combo Bet]]</f>
        <v>E-C  150</v>
      </c>
      <c r="AB725" s="171">
        <f>Table13232[[#This Row],[AM Odds]]</f>
        <v>0</v>
      </c>
      <c r="AC725" s="165">
        <f>Table13232[[#This Row],[Race]]</f>
        <v>8</v>
      </c>
      <c r="AD725" s="165">
        <f>Table13232[[#This Row],[TAB]]</f>
        <v>12</v>
      </c>
      <c r="AE725" s="166" t="str">
        <f>Table13232[[#This Row],[Horse]]</f>
        <v>Sun Gift</v>
      </c>
      <c r="AF725" s="169">
        <f>IF(Table13232[[#This Row],[Dual Listing]]&lt;&gt;1,"",Table13232[[#This Row],[Nat and Combo Bet]])</f>
        <v>150</v>
      </c>
    </row>
    <row r="726" spans="1:32" x14ac:dyDescent="0.25">
      <c r="A726" s="42">
        <v>46018</v>
      </c>
      <c r="B726" s="43">
        <v>0.70625000000000004</v>
      </c>
      <c r="C726" s="43" t="s">
        <v>12</v>
      </c>
      <c r="D726" s="46"/>
      <c r="E726" s="44">
        <v>7</v>
      </c>
      <c r="F726" s="44">
        <v>1</v>
      </c>
      <c r="G726" s="45" t="s">
        <v>569</v>
      </c>
      <c r="H726" s="45" t="s">
        <v>21</v>
      </c>
      <c r="I726" s="46">
        <v>2.5</v>
      </c>
      <c r="J726" s="206" t="s">
        <v>664</v>
      </c>
      <c r="K726" s="44" t="str">
        <f>VLOOKUP(Table13232[[#This Row],[Track]],$C$915:$E$968,2,FALSE)</f>
        <v>Qld</v>
      </c>
      <c r="L726" s="48">
        <v>100</v>
      </c>
      <c r="M726" s="44">
        <f>IF(Table13232[[#This Row],[Fin]]&lt;&gt;"1st","",Table13232[[#This Row],[Div]]*Table13232[[#This Row],[Lev Bet]])</f>
        <v>250</v>
      </c>
      <c r="N726" s="44">
        <f>IF(Table13232[[#This Row],[Lev Ret]]="",Table13232[[#This Row],[Lev Bet]]*-1,M726-L726)</f>
        <v>150</v>
      </c>
      <c r="O726" s="205">
        <v>100</v>
      </c>
      <c r="P726" s="205">
        <f>IF(Table13232[[#This Row],[Fin]]&lt;&gt;"1st","",Table13232[[#This Row],[Div]]*Table13232[[#This Row],[Nat and Combo Bet]])</f>
        <v>250</v>
      </c>
      <c r="Q726" s="205">
        <f>IF(Table13232[[#This Row],[Lev Ret]]="",Table13232[[#This Row],[Nat and Combo Bet]]*-1,P726-O726)</f>
        <v>150</v>
      </c>
      <c r="R726" s="44">
        <f t="shared" si="33"/>
        <v>1</v>
      </c>
      <c r="S726" s="44">
        <f>IF(AND(R725=2,R726=1),"",IF(R726=2,(O726+O727)/2,IF(Table13232[[#This Row],[Dual Listing]]=1,Table13232[[#This Row],[Nat and Combo Bet]],11)))</f>
        <v>100</v>
      </c>
      <c r="T726" s="44">
        <f t="shared" si="34"/>
        <v>250</v>
      </c>
      <c r="U726" s="44">
        <f t="shared" si="35"/>
        <v>150</v>
      </c>
      <c r="V726" s="44" t="str">
        <f>IF(Table13232[[#This Row],[Date]]&lt;$V$4,"","Live")</f>
        <v>Live</v>
      </c>
      <c r="W726" s="44" t="str">
        <f>TEXT(Table13232[[#This Row],[Date]],"DDD")</f>
        <v>Sat</v>
      </c>
      <c r="X726" s="44" t="str">
        <f>PROPER(TRIM(Table13232[[#This Row],[Horse]]))</f>
        <v>Amor Victorious</v>
      </c>
      <c r="Y726" s="168">
        <f>Table13232[[#This Row],[Time]]</f>
        <v>0.70625000000000004</v>
      </c>
      <c r="Z726" s="168" t="str">
        <f>LEFT(Table13232[[#This Row],[Track]],3)</f>
        <v>Eag</v>
      </c>
      <c r="AA726" s="168" t="str">
        <f>Table13232[[#This Row],[Algo]]&amp;" "&amp;Table13232[[#This Row],[Nat and Combo Bet]]</f>
        <v>Nat 100</v>
      </c>
      <c r="AB726" s="171">
        <f>Table13232[[#This Row],[AM Odds]]</f>
        <v>0</v>
      </c>
      <c r="AC726" s="165">
        <f>Table13232[[#This Row],[Race]]</f>
        <v>7</v>
      </c>
      <c r="AD726" s="165">
        <f>Table13232[[#This Row],[TAB]]</f>
        <v>1</v>
      </c>
      <c r="AE726" s="166" t="str">
        <f>Table13232[[#This Row],[Horse]]</f>
        <v>Amor Victorious</v>
      </c>
      <c r="AF726" s="169">
        <f>IF(Table13232[[#This Row],[Dual Listing]]&lt;&gt;1,"",Table13232[[#This Row],[Nat and Combo Bet]])</f>
        <v>100</v>
      </c>
    </row>
    <row r="727" spans="1:32" x14ac:dyDescent="0.25">
      <c r="A727" s="106">
        <v>46018</v>
      </c>
      <c r="B727" s="43">
        <v>0.71180555555555558</v>
      </c>
      <c r="C727" s="107" t="s">
        <v>281</v>
      </c>
      <c r="D727" s="46"/>
      <c r="E727" s="108">
        <v>9</v>
      </c>
      <c r="F727" s="108">
        <v>5</v>
      </c>
      <c r="G727" s="109" t="s">
        <v>570</v>
      </c>
      <c r="H727" s="109"/>
      <c r="I727" s="110"/>
      <c r="J727" s="206" t="s">
        <v>665</v>
      </c>
      <c r="K727" s="44" t="str">
        <f>VLOOKUP(Table13232[[#This Row],[Track]],$C$915:$E$968,2,FALSE)</f>
        <v>Vic</v>
      </c>
      <c r="L727" s="48">
        <v>100</v>
      </c>
      <c r="M727" s="44" t="str">
        <f>IF(Table13232[[#This Row],[Fin]]&lt;&gt;"1st","",Table13232[[#This Row],[Div]]*Table13232[[#This Row],[Lev Bet]])</f>
        <v/>
      </c>
      <c r="N727" s="44">
        <f>IF(Table13232[[#This Row],[Lev Ret]]="",Table13232[[#This Row],[Lev Bet]]*-1,M727-L727)</f>
        <v>-100</v>
      </c>
      <c r="O727" s="205">
        <v>160</v>
      </c>
      <c r="P727" s="205" t="str">
        <f>IF(Table13232[[#This Row],[Fin]]&lt;&gt;"1st","",Table13232[[#This Row],[Div]]*Table13232[[#This Row],[Nat and Combo Bet]])</f>
        <v/>
      </c>
      <c r="Q727" s="205">
        <f>IF(Table13232[[#This Row],[Lev Ret]]="",Table13232[[#This Row],[Nat and Combo Bet]]*-1,P727-O727)</f>
        <v>-160</v>
      </c>
      <c r="R727" s="44">
        <f t="shared" si="33"/>
        <v>2</v>
      </c>
      <c r="S727" s="44">
        <f>IF(AND(R726=2,R727=1),"",IF(R727=2,(O727+O728)/2,IF(Table13232[[#This Row],[Dual Listing]]=1,Table13232[[#This Row],[Nat and Combo Bet]],11)))</f>
        <v>180</v>
      </c>
      <c r="T727" s="44" t="str">
        <f t="shared" si="34"/>
        <v/>
      </c>
      <c r="U727" s="44">
        <f t="shared" si="35"/>
        <v>-180</v>
      </c>
      <c r="V727" s="44" t="str">
        <f>IF(Table13232[[#This Row],[Date]]&lt;$V$4,"","Live")</f>
        <v>Live</v>
      </c>
      <c r="W727" s="44" t="str">
        <f>TEXT(Table13232[[#This Row],[Date]],"DDD")</f>
        <v>Sat</v>
      </c>
      <c r="X727" s="44" t="str">
        <f>PROPER(TRIM(Table13232[[#This Row],[Horse]]))</f>
        <v>Recon</v>
      </c>
      <c r="Y727" s="167">
        <f>Table13232[[#This Row],[Time]]</f>
        <v>0.71180555555555558</v>
      </c>
      <c r="Z727" s="164" t="str">
        <f>LEFT(Table13232[[#This Row],[Track]],3)</f>
        <v>Cra</v>
      </c>
      <c r="AA727" s="164" t="str">
        <f>Table13232[[#This Row],[Algo]]&amp;" "&amp;Table13232[[#This Row],[Nat and Combo Bet]]</f>
        <v>E-C  160</v>
      </c>
      <c r="AB727" s="170">
        <f>Table13232[[#This Row],[AM Odds]]</f>
        <v>0</v>
      </c>
      <c r="AC727" s="165">
        <f>Table13232[[#This Row],[Race]]</f>
        <v>9</v>
      </c>
      <c r="AD727" s="165">
        <f>Table13232[[#This Row],[TAB]]</f>
        <v>5</v>
      </c>
      <c r="AE727" s="166" t="str">
        <f>Table13232[[#This Row],[Horse]]</f>
        <v>Recon</v>
      </c>
      <c r="AF727" s="169" t="str">
        <f>IF(Table13232[[#This Row],[Dual Listing]]&lt;&gt;1,"",Table13232[[#This Row],[Nat and Combo Bet]])</f>
        <v/>
      </c>
    </row>
    <row r="728" spans="1:32" x14ac:dyDescent="0.25">
      <c r="A728" s="106">
        <v>46018</v>
      </c>
      <c r="B728" s="43">
        <v>0.71180555555555558</v>
      </c>
      <c r="C728" s="107" t="s">
        <v>53</v>
      </c>
      <c r="D728" s="46"/>
      <c r="E728" s="108">
        <v>9</v>
      </c>
      <c r="F728" s="108">
        <v>5</v>
      </c>
      <c r="G728" s="109" t="s">
        <v>570</v>
      </c>
      <c r="H728" s="109"/>
      <c r="I728" s="110"/>
      <c r="J728" s="206" t="s">
        <v>664</v>
      </c>
      <c r="K728" s="44" t="str">
        <f>VLOOKUP(Table13232[[#This Row],[Track]],$C$915:$E$968,2,FALSE)</f>
        <v>Vic</v>
      </c>
      <c r="L728" s="48">
        <v>100</v>
      </c>
      <c r="M728" s="44" t="str">
        <f>IF(Table13232[[#This Row],[Fin]]&lt;&gt;"1st","",Table13232[[#This Row],[Div]]*Table13232[[#This Row],[Lev Bet]])</f>
        <v/>
      </c>
      <c r="N728" s="44">
        <f>IF(Table13232[[#This Row],[Lev Ret]]="",Table13232[[#This Row],[Lev Bet]]*-1,M728-L728)</f>
        <v>-100</v>
      </c>
      <c r="O728" s="205">
        <v>200</v>
      </c>
      <c r="P728" s="205" t="str">
        <f>IF(Table13232[[#This Row],[Fin]]&lt;&gt;"1st","",Table13232[[#This Row],[Div]]*Table13232[[#This Row],[Nat and Combo Bet]])</f>
        <v/>
      </c>
      <c r="Q728" s="205">
        <f>IF(Table13232[[#This Row],[Lev Ret]]="",Table13232[[#This Row],[Nat and Combo Bet]]*-1,P728-O728)</f>
        <v>-200</v>
      </c>
      <c r="R728" s="44">
        <f t="shared" si="33"/>
        <v>1</v>
      </c>
      <c r="S728" s="44" t="str">
        <f>IF(AND(R727=2,R728=1),"",IF(R728=2,(O728+O729)/2,IF(Table13232[[#This Row],[Dual Listing]]=1,Table13232[[#This Row],[Nat and Combo Bet]],11)))</f>
        <v/>
      </c>
      <c r="T728" s="44" t="str">
        <f t="shared" si="34"/>
        <v/>
      </c>
      <c r="U728" s="44" t="str">
        <f t="shared" si="35"/>
        <v/>
      </c>
      <c r="V728" s="44" t="str">
        <f>IF(Table13232[[#This Row],[Date]]&lt;$V$4,"","Live")</f>
        <v>Live</v>
      </c>
      <c r="W728" s="44" t="str">
        <f>TEXT(Table13232[[#This Row],[Date]],"DDD")</f>
        <v>Sat</v>
      </c>
      <c r="X728" s="44" t="str">
        <f>PROPER(TRIM(Table13232[[#This Row],[Horse]]))</f>
        <v>Recon</v>
      </c>
      <c r="Y728" s="168">
        <f>Table13232[[#This Row],[Time]]</f>
        <v>0.71180555555555558</v>
      </c>
      <c r="Z728" s="168" t="str">
        <f>LEFT(Table13232[[#This Row],[Track]],3)</f>
        <v>Cra</v>
      </c>
      <c r="AA728" s="168" t="str">
        <f>Table13232[[#This Row],[Algo]]&amp;" "&amp;Table13232[[#This Row],[Nat and Combo Bet]]</f>
        <v>Nat 200</v>
      </c>
      <c r="AB728" s="171">
        <f>Table13232[[#This Row],[AM Odds]]</f>
        <v>0</v>
      </c>
      <c r="AC728" s="165">
        <f>Table13232[[#This Row],[Race]]</f>
        <v>9</v>
      </c>
      <c r="AD728" s="165">
        <f>Table13232[[#This Row],[TAB]]</f>
        <v>5</v>
      </c>
      <c r="AE728" s="166" t="str">
        <f>Table13232[[#This Row],[Horse]]</f>
        <v>Recon</v>
      </c>
      <c r="AF728" s="169">
        <f>IF(Table13232[[#This Row],[Dual Listing]]&lt;&gt;1,"",Table13232[[#This Row],[Nat and Combo Bet]])</f>
        <v>200</v>
      </c>
    </row>
    <row r="729" spans="1:32" x14ac:dyDescent="0.25">
      <c r="A729" s="42">
        <v>46018</v>
      </c>
      <c r="B729" s="43">
        <v>0.71180555555555558</v>
      </c>
      <c r="C729" s="43" t="s">
        <v>281</v>
      </c>
      <c r="D729" s="46"/>
      <c r="E729" s="44">
        <v>9</v>
      </c>
      <c r="F729" s="44">
        <v>9</v>
      </c>
      <c r="G729" s="45" t="s">
        <v>579</v>
      </c>
      <c r="H729" s="45" t="s">
        <v>22</v>
      </c>
      <c r="I729" s="46"/>
      <c r="J729" s="206" t="s">
        <v>665</v>
      </c>
      <c r="K729" s="44" t="str">
        <f>VLOOKUP(Table13232[[#This Row],[Track]],$C$915:$E$968,2,FALSE)</f>
        <v>Vic</v>
      </c>
      <c r="L729" s="48">
        <v>100</v>
      </c>
      <c r="M729" s="44" t="str">
        <f>IF(Table13232[[#This Row],[Fin]]&lt;&gt;"1st","",Table13232[[#This Row],[Div]]*Table13232[[#This Row],[Lev Bet]])</f>
        <v/>
      </c>
      <c r="N729" s="44">
        <f>IF(Table13232[[#This Row],[Lev Ret]]="",Table13232[[#This Row],[Lev Bet]]*-1,M729-L729)</f>
        <v>-100</v>
      </c>
      <c r="O729" s="205">
        <v>100</v>
      </c>
      <c r="P729" s="205" t="str">
        <f>IF(Table13232[[#This Row],[Fin]]&lt;&gt;"1st","",Table13232[[#This Row],[Div]]*Table13232[[#This Row],[Nat and Combo Bet]])</f>
        <v/>
      </c>
      <c r="Q729" s="205">
        <f>IF(Table13232[[#This Row],[Lev Ret]]="",Table13232[[#This Row],[Nat and Combo Bet]]*-1,P729-O729)</f>
        <v>-100</v>
      </c>
      <c r="R729" s="44">
        <f t="shared" si="33"/>
        <v>1</v>
      </c>
      <c r="S729" s="44">
        <f>IF(AND(R728=2,R729=1),"",IF(R729=2,(O729+O730)/2,IF(Table13232[[#This Row],[Dual Listing]]=1,Table13232[[#This Row],[Nat and Combo Bet]],11)))</f>
        <v>100</v>
      </c>
      <c r="T729" s="44" t="str">
        <f t="shared" si="34"/>
        <v/>
      </c>
      <c r="U729" s="44">
        <f t="shared" si="35"/>
        <v>-100</v>
      </c>
      <c r="V729" s="44" t="str">
        <f>IF(Table13232[[#This Row],[Date]]&lt;$V$4,"","Live")</f>
        <v>Live</v>
      </c>
      <c r="W729" s="44" t="str">
        <f>TEXT(Table13232[[#This Row],[Date]],"DDD")</f>
        <v>Sat</v>
      </c>
      <c r="X729" s="44" t="str">
        <f>PROPER(TRIM(Table13232[[#This Row],[Horse]]))</f>
        <v>Zouper Fund</v>
      </c>
      <c r="Y729" s="168">
        <f>Table13232[[#This Row],[Time]]</f>
        <v>0.71180555555555558</v>
      </c>
      <c r="Z729" s="168" t="str">
        <f>LEFT(Table13232[[#This Row],[Track]],3)</f>
        <v>Cra</v>
      </c>
      <c r="AA729" s="168" t="str">
        <f>Table13232[[#This Row],[Algo]]&amp;" "&amp;Table13232[[#This Row],[Nat and Combo Bet]]</f>
        <v>E-C  100</v>
      </c>
      <c r="AB729" s="171">
        <f>Table13232[[#This Row],[AM Odds]]</f>
        <v>0</v>
      </c>
      <c r="AC729" s="165">
        <f>Table13232[[#This Row],[Race]]</f>
        <v>9</v>
      </c>
      <c r="AD729" s="165">
        <f>Table13232[[#This Row],[TAB]]</f>
        <v>9</v>
      </c>
      <c r="AE729" s="166" t="str">
        <f>Table13232[[#This Row],[Horse]]</f>
        <v>Zouper Fund</v>
      </c>
      <c r="AF729" s="169">
        <f>IF(Table13232[[#This Row],[Dual Listing]]&lt;&gt;1,"",Table13232[[#This Row],[Nat and Combo Bet]])</f>
        <v>100</v>
      </c>
    </row>
    <row r="730" spans="1:32" x14ac:dyDescent="0.25">
      <c r="A730" s="42">
        <v>46018</v>
      </c>
      <c r="B730" s="43">
        <v>0.72222222222222221</v>
      </c>
      <c r="C730" s="43" t="s">
        <v>13</v>
      </c>
      <c r="D730" s="46"/>
      <c r="E730" s="44">
        <v>9</v>
      </c>
      <c r="F730" s="44">
        <v>14</v>
      </c>
      <c r="G730" s="45" t="s">
        <v>344</v>
      </c>
      <c r="H730" s="45"/>
      <c r="I730" s="46"/>
      <c r="J730" s="206" t="s">
        <v>665</v>
      </c>
      <c r="K730" s="44" t="str">
        <f>VLOOKUP(Table13232[[#This Row],[Track]],$C$915:$E$968,2,FALSE)</f>
        <v>NSW</v>
      </c>
      <c r="L730" s="48">
        <v>100</v>
      </c>
      <c r="M730" s="44" t="str">
        <f>IF(Table13232[[#This Row],[Fin]]&lt;&gt;"1st","",Table13232[[#This Row],[Div]]*Table13232[[#This Row],[Lev Bet]])</f>
        <v/>
      </c>
      <c r="N730" s="44">
        <f>IF(Table13232[[#This Row],[Lev Ret]]="",Table13232[[#This Row],[Lev Bet]]*-1,M730-L730)</f>
        <v>-100</v>
      </c>
      <c r="O730" s="205">
        <v>150</v>
      </c>
      <c r="P730" s="205" t="str">
        <f>IF(Table13232[[#This Row],[Fin]]&lt;&gt;"1st","",Table13232[[#This Row],[Div]]*Table13232[[#This Row],[Nat and Combo Bet]])</f>
        <v/>
      </c>
      <c r="Q730" s="205">
        <f>IF(Table13232[[#This Row],[Lev Ret]]="",Table13232[[#This Row],[Nat and Combo Bet]]*-1,P730-O730)</f>
        <v>-150</v>
      </c>
      <c r="R730" s="44">
        <f t="shared" si="33"/>
        <v>1</v>
      </c>
      <c r="S730" s="44">
        <f>IF(AND(R729=2,R730=1),"",IF(R730=2,(O730+O731)/2,IF(Table13232[[#This Row],[Dual Listing]]=1,Table13232[[#This Row],[Nat and Combo Bet]],11)))</f>
        <v>150</v>
      </c>
      <c r="T730" s="44" t="str">
        <f t="shared" si="34"/>
        <v/>
      </c>
      <c r="U730" s="44">
        <f t="shared" si="35"/>
        <v>-150</v>
      </c>
      <c r="V730" s="44" t="str">
        <f>IF(Table13232[[#This Row],[Date]]&lt;$V$4,"","Live")</f>
        <v>Live</v>
      </c>
      <c r="W730" s="44" t="str">
        <f>TEXT(Table13232[[#This Row],[Date]],"DDD")</f>
        <v>Sat</v>
      </c>
      <c r="X730" s="44" t="str">
        <f>PROPER(TRIM(Table13232[[#This Row],[Horse]]))</f>
        <v>Rotagilla</v>
      </c>
      <c r="Y730" s="168">
        <f>Table13232[[#This Row],[Time]]</f>
        <v>0.72222222222222221</v>
      </c>
      <c r="Z730" s="168" t="str">
        <f>LEFT(Table13232[[#This Row],[Track]],3)</f>
        <v>Ran</v>
      </c>
      <c r="AA730" s="168" t="str">
        <f>Table13232[[#This Row],[Algo]]&amp;" "&amp;Table13232[[#This Row],[Nat and Combo Bet]]</f>
        <v>E-C  150</v>
      </c>
      <c r="AB730" s="171">
        <f>Table13232[[#This Row],[AM Odds]]</f>
        <v>0</v>
      </c>
      <c r="AC730" s="165">
        <f>Table13232[[#This Row],[Race]]</f>
        <v>9</v>
      </c>
      <c r="AD730" s="165">
        <f>Table13232[[#This Row],[TAB]]</f>
        <v>14</v>
      </c>
      <c r="AE730" s="166" t="str">
        <f>Table13232[[#This Row],[Horse]]</f>
        <v>Rotagilla</v>
      </c>
      <c r="AF730" s="169">
        <f>IF(Table13232[[#This Row],[Dual Listing]]&lt;&gt;1,"",Table13232[[#This Row],[Nat and Combo Bet]])</f>
        <v>150</v>
      </c>
    </row>
    <row r="731" spans="1:32" x14ac:dyDescent="0.25">
      <c r="A731" s="42">
        <v>46018</v>
      </c>
      <c r="B731" s="43">
        <v>0.78402777777777777</v>
      </c>
      <c r="C731" s="43" t="s">
        <v>12</v>
      </c>
      <c r="D731" s="46"/>
      <c r="E731" s="44">
        <v>10</v>
      </c>
      <c r="F731" s="44">
        <v>9</v>
      </c>
      <c r="G731" s="45" t="s">
        <v>571</v>
      </c>
      <c r="H731" s="45" t="s">
        <v>21</v>
      </c>
      <c r="I731" s="46">
        <v>2.7</v>
      </c>
      <c r="J731" s="206" t="s">
        <v>664</v>
      </c>
      <c r="K731" s="44" t="str">
        <f>VLOOKUP(Table13232[[#This Row],[Track]],$C$915:$E$968,2,FALSE)</f>
        <v>Qld</v>
      </c>
      <c r="L731" s="48">
        <v>100</v>
      </c>
      <c r="M731" s="44">
        <f>IF(Table13232[[#This Row],[Fin]]&lt;&gt;"1st","",Table13232[[#This Row],[Div]]*Table13232[[#This Row],[Lev Bet]])</f>
        <v>270</v>
      </c>
      <c r="N731" s="44">
        <f>IF(Table13232[[#This Row],[Lev Ret]]="",Table13232[[#This Row],[Lev Bet]]*-1,M731-L731)</f>
        <v>170</v>
      </c>
      <c r="O731" s="205">
        <v>100</v>
      </c>
      <c r="P731" s="205">
        <f>IF(Table13232[[#This Row],[Fin]]&lt;&gt;"1st","",Table13232[[#This Row],[Div]]*Table13232[[#This Row],[Nat and Combo Bet]])</f>
        <v>270</v>
      </c>
      <c r="Q731" s="205">
        <f>IF(Table13232[[#This Row],[Lev Ret]]="",Table13232[[#This Row],[Nat and Combo Bet]]*-1,P731-O731)</f>
        <v>170</v>
      </c>
      <c r="R731" s="44">
        <f t="shared" si="33"/>
        <v>1</v>
      </c>
      <c r="S731" s="44">
        <f>IF(AND(R730=2,R731=1),"",IF(R731=2,(O731+O732)/2,IF(Table13232[[#This Row],[Dual Listing]]=1,Table13232[[#This Row],[Nat and Combo Bet]],11)))</f>
        <v>100</v>
      </c>
      <c r="T731" s="44">
        <f t="shared" si="34"/>
        <v>270</v>
      </c>
      <c r="U731" s="44">
        <f t="shared" si="35"/>
        <v>170</v>
      </c>
      <c r="V731" s="44" t="str">
        <f>IF(Table13232[[#This Row],[Date]]&lt;$V$4,"","Live")</f>
        <v>Live</v>
      </c>
      <c r="W731" s="44" t="str">
        <f>TEXT(Table13232[[#This Row],[Date]],"DDD")</f>
        <v>Sat</v>
      </c>
      <c r="X731" s="44" t="str">
        <f>PROPER(TRIM(Table13232[[#This Row],[Horse]]))</f>
        <v>Chief Witness</v>
      </c>
      <c r="Y731" s="168">
        <f>Table13232[[#This Row],[Time]]</f>
        <v>0.78402777777777777</v>
      </c>
      <c r="Z731" s="168" t="str">
        <f>LEFT(Table13232[[#This Row],[Track]],3)</f>
        <v>Eag</v>
      </c>
      <c r="AA731" s="168" t="str">
        <f>Table13232[[#This Row],[Algo]]&amp;" "&amp;Table13232[[#This Row],[Nat and Combo Bet]]</f>
        <v>Nat 100</v>
      </c>
      <c r="AB731" s="171">
        <f>Table13232[[#This Row],[AM Odds]]</f>
        <v>0</v>
      </c>
      <c r="AC731" s="165">
        <f>Table13232[[#This Row],[Race]]</f>
        <v>10</v>
      </c>
      <c r="AD731" s="165">
        <f>Table13232[[#This Row],[TAB]]</f>
        <v>9</v>
      </c>
      <c r="AE731" s="166" t="str">
        <f>Table13232[[#This Row],[Horse]]</f>
        <v>Chief Witness</v>
      </c>
      <c r="AF731" s="169">
        <f>IF(Table13232[[#This Row],[Dual Listing]]&lt;&gt;1,"",Table13232[[#This Row],[Nat and Combo Bet]])</f>
        <v>100</v>
      </c>
    </row>
    <row r="732" spans="1:32" x14ac:dyDescent="0.25">
      <c r="A732" s="42">
        <v>46025</v>
      </c>
      <c r="B732" s="43">
        <v>0.5541666666666667</v>
      </c>
      <c r="C732" s="43" t="s">
        <v>12</v>
      </c>
      <c r="D732" s="46"/>
      <c r="E732" s="44">
        <v>1</v>
      </c>
      <c r="F732" s="44">
        <v>5</v>
      </c>
      <c r="G732" s="45" t="s">
        <v>572</v>
      </c>
      <c r="H732" s="45"/>
      <c r="I732" s="46"/>
      <c r="J732" s="206" t="s">
        <v>664</v>
      </c>
      <c r="K732" s="44" t="str">
        <f>VLOOKUP(Table13232[[#This Row],[Track]],$C$915:$E$968,2,FALSE)</f>
        <v>Qld</v>
      </c>
      <c r="L732" s="48">
        <v>100</v>
      </c>
      <c r="M732" s="44" t="str">
        <f>IF(Table13232[[#This Row],[Fin]]&lt;&gt;"1st","",Table13232[[#This Row],[Div]]*Table13232[[#This Row],[Lev Bet]])</f>
        <v/>
      </c>
      <c r="N732" s="44">
        <f>IF(Table13232[[#This Row],[Lev Ret]]="",Table13232[[#This Row],[Lev Bet]]*-1,M732-L732)</f>
        <v>-100</v>
      </c>
      <c r="O732" s="205">
        <v>100</v>
      </c>
      <c r="P732" s="205" t="str">
        <f>IF(Table13232[[#This Row],[Fin]]&lt;&gt;"1st","",Table13232[[#This Row],[Div]]*Table13232[[#This Row],[Nat and Combo Bet]])</f>
        <v/>
      </c>
      <c r="Q732" s="205">
        <f>IF(Table13232[[#This Row],[Lev Ret]]="",Table13232[[#This Row],[Nat and Combo Bet]]*-1,P732-O732)</f>
        <v>-100</v>
      </c>
      <c r="R732" s="44">
        <f t="shared" si="33"/>
        <v>1</v>
      </c>
      <c r="S732" s="44">
        <f>IF(AND(R731=2,R732=1),"",IF(R732=2,(O732+O733)/2,IF(Table13232[[#This Row],[Dual Listing]]=1,Table13232[[#This Row],[Nat and Combo Bet]],11)))</f>
        <v>100</v>
      </c>
      <c r="T732" s="44" t="str">
        <f t="shared" si="34"/>
        <v/>
      </c>
      <c r="U732" s="44">
        <f t="shared" si="35"/>
        <v>-100</v>
      </c>
      <c r="V732" s="44" t="str">
        <f>IF(Table13232[[#This Row],[Date]]&lt;$V$4,"","Live")</f>
        <v>Live</v>
      </c>
      <c r="W732" s="44" t="str">
        <f>TEXT(Table13232[[#This Row],[Date]],"DDD")</f>
        <v>Sat</v>
      </c>
      <c r="X732" s="44" t="str">
        <f>PROPER(TRIM(Table13232[[#This Row],[Horse]]))</f>
        <v>Belegato</v>
      </c>
      <c r="Y732" s="168">
        <f>Table13232[[#This Row],[Time]]</f>
        <v>0.5541666666666667</v>
      </c>
      <c r="Z732" s="168" t="str">
        <f>LEFT(Table13232[[#This Row],[Track]],3)</f>
        <v>Eag</v>
      </c>
      <c r="AA732" s="168" t="str">
        <f>Table13232[[#This Row],[Algo]]&amp;" "&amp;Table13232[[#This Row],[Nat and Combo Bet]]</f>
        <v>Nat 100</v>
      </c>
      <c r="AB732" s="171">
        <f>Table13232[[#This Row],[AM Odds]]</f>
        <v>0</v>
      </c>
      <c r="AC732" s="165">
        <f>Table13232[[#This Row],[Race]]</f>
        <v>1</v>
      </c>
      <c r="AD732" s="165">
        <f>Table13232[[#This Row],[TAB]]</f>
        <v>5</v>
      </c>
      <c r="AE732" s="166" t="str">
        <f>Table13232[[#This Row],[Horse]]</f>
        <v>Belegato</v>
      </c>
      <c r="AF732" s="169">
        <f>IF(Table13232[[#This Row],[Dual Listing]]&lt;&gt;1,"",Table13232[[#This Row],[Nat and Combo Bet]])</f>
        <v>100</v>
      </c>
    </row>
    <row r="733" spans="1:32" x14ac:dyDescent="0.25">
      <c r="A733" s="42">
        <v>46025</v>
      </c>
      <c r="B733" s="43">
        <v>0.58333333333333337</v>
      </c>
      <c r="C733" s="43" t="s">
        <v>83</v>
      </c>
      <c r="D733" s="46"/>
      <c r="E733" s="44">
        <v>4</v>
      </c>
      <c r="F733" s="44">
        <v>1</v>
      </c>
      <c r="G733" s="45" t="s">
        <v>562</v>
      </c>
      <c r="H733" s="45" t="s">
        <v>22</v>
      </c>
      <c r="I733" s="46"/>
      <c r="J733" s="206" t="s">
        <v>665</v>
      </c>
      <c r="K733" s="44" t="str">
        <f>VLOOKUP(Table13232[[#This Row],[Track]],$C$915:$E$968,2,FALSE)</f>
        <v>Vic</v>
      </c>
      <c r="L733" s="48">
        <v>100</v>
      </c>
      <c r="M733" s="44" t="str">
        <f>IF(Table13232[[#This Row],[Fin]]&lt;&gt;"1st","",Table13232[[#This Row],[Div]]*Table13232[[#This Row],[Lev Bet]])</f>
        <v/>
      </c>
      <c r="N733" s="44">
        <f>IF(Table13232[[#This Row],[Lev Ret]]="",Table13232[[#This Row],[Lev Bet]]*-1,M733-L733)</f>
        <v>-100</v>
      </c>
      <c r="O733" s="205">
        <v>50</v>
      </c>
      <c r="P733" s="205" t="str">
        <f>IF(Table13232[[#This Row],[Fin]]&lt;&gt;"1st","",Table13232[[#This Row],[Div]]*Table13232[[#This Row],[Nat and Combo Bet]])</f>
        <v/>
      </c>
      <c r="Q733" s="205">
        <f>IF(Table13232[[#This Row],[Lev Ret]]="",Table13232[[#This Row],[Nat and Combo Bet]]*-1,P733-O733)</f>
        <v>-50</v>
      </c>
      <c r="R733" s="44">
        <f t="shared" si="33"/>
        <v>1</v>
      </c>
      <c r="S733" s="44">
        <f>IF(AND(R732=2,R733=1),"",IF(R733=2,(O733+O734)/2,IF(Table13232[[#This Row],[Dual Listing]]=1,Table13232[[#This Row],[Nat and Combo Bet]],11)))</f>
        <v>50</v>
      </c>
      <c r="T733" s="44" t="str">
        <f t="shared" si="34"/>
        <v/>
      </c>
      <c r="U733" s="44">
        <f t="shared" si="35"/>
        <v>-50</v>
      </c>
      <c r="V733" s="44" t="str">
        <f>IF(Table13232[[#This Row],[Date]]&lt;$V$4,"","Live")</f>
        <v>Live</v>
      </c>
      <c r="W733" s="44" t="str">
        <f>TEXT(Table13232[[#This Row],[Date]],"DDD")</f>
        <v>Sat</v>
      </c>
      <c r="X733" s="44" t="str">
        <f>PROPER(TRIM(Table13232[[#This Row],[Horse]]))</f>
        <v>Job Done</v>
      </c>
      <c r="Y733" s="168">
        <f>Table13232[[#This Row],[Time]]</f>
        <v>0.58333333333333337</v>
      </c>
      <c r="Z733" s="168" t="str">
        <f>LEFT(Table13232[[#This Row],[Track]],3)</f>
        <v>Gee</v>
      </c>
      <c r="AA733" s="168" t="str">
        <f>Table13232[[#This Row],[Algo]]&amp;" "&amp;Table13232[[#This Row],[Nat and Combo Bet]]</f>
        <v>E-C  50</v>
      </c>
      <c r="AB733" s="171">
        <f>Table13232[[#This Row],[AM Odds]]</f>
        <v>0</v>
      </c>
      <c r="AC733" s="165">
        <f>Table13232[[#This Row],[Race]]</f>
        <v>4</v>
      </c>
      <c r="AD733" s="165">
        <f>Table13232[[#This Row],[TAB]]</f>
        <v>1</v>
      </c>
      <c r="AE733" s="166" t="str">
        <f>Table13232[[#This Row],[Horse]]</f>
        <v>Job Done</v>
      </c>
      <c r="AF733" s="169">
        <f>IF(Table13232[[#This Row],[Dual Listing]]&lt;&gt;1,"",Table13232[[#This Row],[Nat and Combo Bet]])</f>
        <v>50</v>
      </c>
    </row>
    <row r="734" spans="1:32" x14ac:dyDescent="0.25">
      <c r="A734" s="42">
        <v>46025</v>
      </c>
      <c r="B734" s="43">
        <v>0.60763888888888884</v>
      </c>
      <c r="C734" s="43" t="s">
        <v>83</v>
      </c>
      <c r="D734" s="46"/>
      <c r="E734" s="44">
        <v>5</v>
      </c>
      <c r="F734" s="44">
        <v>5</v>
      </c>
      <c r="G734" s="45" t="s">
        <v>173</v>
      </c>
      <c r="H734" s="45" t="s">
        <v>23</v>
      </c>
      <c r="I734" s="46"/>
      <c r="J734" s="206" t="s">
        <v>665</v>
      </c>
      <c r="K734" s="44" t="str">
        <f>VLOOKUP(Table13232[[#This Row],[Track]],$C$915:$E$968,2,FALSE)</f>
        <v>Vic</v>
      </c>
      <c r="L734" s="48">
        <v>100</v>
      </c>
      <c r="M734" s="44" t="str">
        <f>IF(Table13232[[#This Row],[Fin]]&lt;&gt;"1st","",Table13232[[#This Row],[Div]]*Table13232[[#This Row],[Lev Bet]])</f>
        <v/>
      </c>
      <c r="N734" s="44">
        <f>IF(Table13232[[#This Row],[Lev Ret]]="",Table13232[[#This Row],[Lev Bet]]*-1,M734-L734)</f>
        <v>-100</v>
      </c>
      <c r="O734" s="205">
        <v>100</v>
      </c>
      <c r="P734" s="205" t="str">
        <f>IF(Table13232[[#This Row],[Fin]]&lt;&gt;"1st","",Table13232[[#This Row],[Div]]*Table13232[[#This Row],[Nat and Combo Bet]])</f>
        <v/>
      </c>
      <c r="Q734" s="205">
        <f>IF(Table13232[[#This Row],[Lev Ret]]="",Table13232[[#This Row],[Nat and Combo Bet]]*-1,P734-O734)</f>
        <v>-100</v>
      </c>
      <c r="R734" s="44">
        <f t="shared" si="33"/>
        <v>1</v>
      </c>
      <c r="S734" s="44">
        <f>IF(AND(R733=2,R734=1),"",IF(R734=2,(O734+O735)/2,IF(Table13232[[#This Row],[Dual Listing]]=1,Table13232[[#This Row],[Nat and Combo Bet]],11)))</f>
        <v>100</v>
      </c>
      <c r="T734" s="44" t="str">
        <f t="shared" si="34"/>
        <v/>
      </c>
      <c r="U734" s="44">
        <f t="shared" si="35"/>
        <v>-100</v>
      </c>
      <c r="V734" s="44" t="str">
        <f>IF(Table13232[[#This Row],[Date]]&lt;$V$4,"","Live")</f>
        <v>Live</v>
      </c>
      <c r="W734" s="44" t="str">
        <f>TEXT(Table13232[[#This Row],[Date]],"DDD")</f>
        <v>Sat</v>
      </c>
      <c r="X734" s="44" t="str">
        <f>PROPER(TRIM(Table13232[[#This Row],[Horse]]))</f>
        <v>Ahha Ahha</v>
      </c>
      <c r="Y734" s="168">
        <f>Table13232[[#This Row],[Time]]</f>
        <v>0.60763888888888884</v>
      </c>
      <c r="Z734" s="168" t="str">
        <f>LEFT(Table13232[[#This Row],[Track]],3)</f>
        <v>Gee</v>
      </c>
      <c r="AA734" s="168" t="str">
        <f>Table13232[[#This Row],[Algo]]&amp;" "&amp;Table13232[[#This Row],[Nat and Combo Bet]]</f>
        <v>E-C  100</v>
      </c>
      <c r="AB734" s="171">
        <f>Table13232[[#This Row],[AM Odds]]</f>
        <v>0</v>
      </c>
      <c r="AC734" s="165">
        <f>Table13232[[#This Row],[Race]]</f>
        <v>5</v>
      </c>
      <c r="AD734" s="165">
        <f>Table13232[[#This Row],[TAB]]</f>
        <v>5</v>
      </c>
      <c r="AE734" s="166" t="str">
        <f>Table13232[[#This Row],[Horse]]</f>
        <v>Ahha Ahha</v>
      </c>
      <c r="AF734" s="169">
        <f>IF(Table13232[[#This Row],[Dual Listing]]&lt;&gt;1,"",Table13232[[#This Row],[Nat and Combo Bet]])</f>
        <v>100</v>
      </c>
    </row>
    <row r="735" spans="1:32" x14ac:dyDescent="0.25">
      <c r="A735" s="42">
        <v>46025</v>
      </c>
      <c r="B735" s="43">
        <v>0.60763888888888884</v>
      </c>
      <c r="C735" s="43" t="s">
        <v>83</v>
      </c>
      <c r="D735" s="46"/>
      <c r="E735" s="44">
        <v>5</v>
      </c>
      <c r="F735" s="44">
        <v>11</v>
      </c>
      <c r="G735" s="45" t="s">
        <v>580</v>
      </c>
      <c r="H735" s="45" t="s">
        <v>21</v>
      </c>
      <c r="I735" s="46">
        <v>3.2</v>
      </c>
      <c r="J735" s="206" t="s">
        <v>665</v>
      </c>
      <c r="K735" s="44" t="str">
        <f>VLOOKUP(Table13232[[#This Row],[Track]],$C$915:$E$968,2,FALSE)</f>
        <v>Vic</v>
      </c>
      <c r="L735" s="48">
        <v>100</v>
      </c>
      <c r="M735" s="44">
        <f>IF(Table13232[[#This Row],[Fin]]&lt;&gt;"1st","",Table13232[[#This Row],[Div]]*Table13232[[#This Row],[Lev Bet]])</f>
        <v>320</v>
      </c>
      <c r="N735" s="44">
        <f>IF(Table13232[[#This Row],[Lev Ret]]="",Table13232[[#This Row],[Lev Bet]]*-1,M735-L735)</f>
        <v>220</v>
      </c>
      <c r="O735" s="205">
        <v>150</v>
      </c>
      <c r="P735" s="205">
        <f>IF(Table13232[[#This Row],[Fin]]&lt;&gt;"1st","",Table13232[[#This Row],[Div]]*Table13232[[#This Row],[Nat and Combo Bet]])</f>
        <v>480</v>
      </c>
      <c r="Q735" s="205">
        <f>IF(Table13232[[#This Row],[Lev Ret]]="",Table13232[[#This Row],[Nat and Combo Bet]]*-1,P735-O735)</f>
        <v>330</v>
      </c>
      <c r="R735" s="44">
        <f t="shared" si="33"/>
        <v>1</v>
      </c>
      <c r="S735" s="44">
        <f>IF(AND(R734=2,R735=1),"",IF(R735=2,(O735+O736)/2,IF(Table13232[[#This Row],[Dual Listing]]=1,Table13232[[#This Row],[Nat and Combo Bet]],11)))</f>
        <v>150</v>
      </c>
      <c r="T735" s="44">
        <f t="shared" si="34"/>
        <v>480</v>
      </c>
      <c r="U735" s="44">
        <f t="shared" si="35"/>
        <v>330</v>
      </c>
      <c r="V735" s="44" t="str">
        <f>IF(Table13232[[#This Row],[Date]]&lt;$V$4,"","Live")</f>
        <v>Live</v>
      </c>
      <c r="W735" s="44" t="str">
        <f>TEXT(Table13232[[#This Row],[Date]],"DDD")</f>
        <v>Sat</v>
      </c>
      <c r="X735" s="44" t="str">
        <f>PROPER(TRIM(Table13232[[#This Row],[Horse]]))</f>
        <v>Davida</v>
      </c>
      <c r="Y735" s="168">
        <f>Table13232[[#This Row],[Time]]</f>
        <v>0.60763888888888884</v>
      </c>
      <c r="Z735" s="168" t="str">
        <f>LEFT(Table13232[[#This Row],[Track]],3)</f>
        <v>Gee</v>
      </c>
      <c r="AA735" s="168" t="str">
        <f>Table13232[[#This Row],[Algo]]&amp;" "&amp;Table13232[[#This Row],[Nat and Combo Bet]]</f>
        <v>E-C  150</v>
      </c>
      <c r="AB735" s="171">
        <f>Table13232[[#This Row],[AM Odds]]</f>
        <v>0</v>
      </c>
      <c r="AC735" s="165">
        <f>Table13232[[#This Row],[Race]]</f>
        <v>5</v>
      </c>
      <c r="AD735" s="165">
        <f>Table13232[[#This Row],[TAB]]</f>
        <v>11</v>
      </c>
      <c r="AE735" s="166" t="str">
        <f>Table13232[[#This Row],[Horse]]</f>
        <v>Davida</v>
      </c>
      <c r="AF735" s="169">
        <f>IF(Table13232[[#This Row],[Dual Listing]]&lt;&gt;1,"",Table13232[[#This Row],[Nat and Combo Bet]])</f>
        <v>150</v>
      </c>
    </row>
    <row r="736" spans="1:32" x14ac:dyDescent="0.25">
      <c r="A736" s="42">
        <v>46025</v>
      </c>
      <c r="B736" s="43">
        <v>0.62708333333333333</v>
      </c>
      <c r="C736" s="43" t="s">
        <v>12</v>
      </c>
      <c r="D736" s="46"/>
      <c r="E736" s="44">
        <v>4</v>
      </c>
      <c r="F736" s="44">
        <v>13</v>
      </c>
      <c r="G736" s="45" t="s">
        <v>573</v>
      </c>
      <c r="H736" s="45" t="s">
        <v>21</v>
      </c>
      <c r="I736" s="46">
        <v>4</v>
      </c>
      <c r="J736" s="206" t="s">
        <v>664</v>
      </c>
      <c r="K736" s="44" t="str">
        <f>VLOOKUP(Table13232[[#This Row],[Track]],$C$915:$E$968,2,FALSE)</f>
        <v>Qld</v>
      </c>
      <c r="L736" s="48">
        <v>100</v>
      </c>
      <c r="M736" s="44">
        <f>IF(Table13232[[#This Row],[Fin]]&lt;&gt;"1st","",Table13232[[#This Row],[Div]]*Table13232[[#This Row],[Lev Bet]])</f>
        <v>400</v>
      </c>
      <c r="N736" s="44">
        <f>IF(Table13232[[#This Row],[Lev Ret]]="",Table13232[[#This Row],[Lev Bet]]*-1,M736-L736)</f>
        <v>300</v>
      </c>
      <c r="O736" s="205">
        <v>100</v>
      </c>
      <c r="P736" s="205">
        <f>IF(Table13232[[#This Row],[Fin]]&lt;&gt;"1st","",Table13232[[#This Row],[Div]]*Table13232[[#This Row],[Nat and Combo Bet]])</f>
        <v>400</v>
      </c>
      <c r="Q736" s="205">
        <f>IF(Table13232[[#This Row],[Lev Ret]]="",Table13232[[#This Row],[Nat and Combo Bet]]*-1,P736-O736)</f>
        <v>300</v>
      </c>
      <c r="R736" s="44">
        <f t="shared" si="33"/>
        <v>1</v>
      </c>
      <c r="S736" s="44">
        <f>IF(AND(R735=2,R736=1),"",IF(R736=2,(O736+O737)/2,IF(Table13232[[#This Row],[Dual Listing]]=1,Table13232[[#This Row],[Nat and Combo Bet]],11)))</f>
        <v>100</v>
      </c>
      <c r="T736" s="44">
        <f t="shared" si="34"/>
        <v>400</v>
      </c>
      <c r="U736" s="44">
        <f t="shared" si="35"/>
        <v>300</v>
      </c>
      <c r="V736" s="44" t="str">
        <f>IF(Table13232[[#This Row],[Date]]&lt;$V$4,"","Live")</f>
        <v>Live</v>
      </c>
      <c r="W736" s="44" t="str">
        <f>TEXT(Table13232[[#This Row],[Date]],"DDD")</f>
        <v>Sat</v>
      </c>
      <c r="X736" s="44" t="str">
        <f>PROPER(TRIM(Table13232[[#This Row],[Horse]]))</f>
        <v>Esjay</v>
      </c>
      <c r="Y736" s="168">
        <f>Table13232[[#This Row],[Time]]</f>
        <v>0.62708333333333333</v>
      </c>
      <c r="Z736" s="168" t="str">
        <f>LEFT(Table13232[[#This Row],[Track]],3)</f>
        <v>Eag</v>
      </c>
      <c r="AA736" s="168" t="str">
        <f>Table13232[[#This Row],[Algo]]&amp;" "&amp;Table13232[[#This Row],[Nat and Combo Bet]]</f>
        <v>Nat 100</v>
      </c>
      <c r="AB736" s="171">
        <f>Table13232[[#This Row],[AM Odds]]</f>
        <v>0</v>
      </c>
      <c r="AC736" s="165">
        <f>Table13232[[#This Row],[Race]]</f>
        <v>4</v>
      </c>
      <c r="AD736" s="165">
        <f>Table13232[[#This Row],[TAB]]</f>
        <v>13</v>
      </c>
      <c r="AE736" s="166" t="str">
        <f>Table13232[[#This Row],[Horse]]</f>
        <v>Esjay</v>
      </c>
      <c r="AF736" s="169">
        <f>IF(Table13232[[#This Row],[Dual Listing]]&lt;&gt;1,"",Table13232[[#This Row],[Nat and Combo Bet]])</f>
        <v>100</v>
      </c>
    </row>
    <row r="737" spans="1:32" x14ac:dyDescent="0.25">
      <c r="A737" s="42">
        <v>46025</v>
      </c>
      <c r="B737" s="43">
        <v>0.63194444444444442</v>
      </c>
      <c r="C737" s="43" t="s">
        <v>83</v>
      </c>
      <c r="D737" s="46"/>
      <c r="E737" s="44">
        <v>6</v>
      </c>
      <c r="F737" s="44">
        <v>9</v>
      </c>
      <c r="G737" s="45" t="s">
        <v>574</v>
      </c>
      <c r="H737" s="45" t="s">
        <v>22</v>
      </c>
      <c r="I737" s="46"/>
      <c r="J737" s="206" t="s">
        <v>664</v>
      </c>
      <c r="K737" s="44" t="str">
        <f>VLOOKUP(Table13232[[#This Row],[Track]],$C$915:$E$968,2,FALSE)</f>
        <v>Vic</v>
      </c>
      <c r="L737" s="48">
        <v>100</v>
      </c>
      <c r="M737" s="44" t="str">
        <f>IF(Table13232[[#This Row],[Fin]]&lt;&gt;"1st","",Table13232[[#This Row],[Div]]*Table13232[[#This Row],[Lev Bet]])</f>
        <v/>
      </c>
      <c r="N737" s="44">
        <f>IF(Table13232[[#This Row],[Lev Ret]]="",Table13232[[#This Row],[Lev Bet]]*-1,M737-L737)</f>
        <v>-100</v>
      </c>
      <c r="O737" s="205">
        <v>200</v>
      </c>
      <c r="P737" s="205" t="str">
        <f>IF(Table13232[[#This Row],[Fin]]&lt;&gt;"1st","",Table13232[[#This Row],[Div]]*Table13232[[#This Row],[Nat and Combo Bet]])</f>
        <v/>
      </c>
      <c r="Q737" s="205">
        <f>IF(Table13232[[#This Row],[Lev Ret]]="",Table13232[[#This Row],[Nat and Combo Bet]]*-1,P737-O737)</f>
        <v>-200</v>
      </c>
      <c r="R737" s="44">
        <f t="shared" si="33"/>
        <v>1</v>
      </c>
      <c r="S737" s="44">
        <f>IF(AND(R736=2,R737=1),"",IF(R737=2,(O737+O738)/2,IF(Table13232[[#This Row],[Dual Listing]]=1,Table13232[[#This Row],[Nat and Combo Bet]],11)))</f>
        <v>200</v>
      </c>
      <c r="T737" s="44" t="str">
        <f t="shared" si="34"/>
        <v/>
      </c>
      <c r="U737" s="44">
        <f t="shared" si="35"/>
        <v>-200</v>
      </c>
      <c r="V737" s="44" t="str">
        <f>IF(Table13232[[#This Row],[Date]]&lt;$V$4,"","Live")</f>
        <v>Live</v>
      </c>
      <c r="W737" s="44" t="str">
        <f>TEXT(Table13232[[#This Row],[Date]],"DDD")</f>
        <v>Sat</v>
      </c>
      <c r="X737" s="44" t="str">
        <f>PROPER(TRIM(Table13232[[#This Row],[Horse]]))</f>
        <v>Codigo</v>
      </c>
      <c r="Y737" s="168">
        <f>Table13232[[#This Row],[Time]]</f>
        <v>0.63194444444444442</v>
      </c>
      <c r="Z737" s="168" t="str">
        <f>LEFT(Table13232[[#This Row],[Track]],3)</f>
        <v>Gee</v>
      </c>
      <c r="AA737" s="168" t="str">
        <f>Table13232[[#This Row],[Algo]]&amp;" "&amp;Table13232[[#This Row],[Nat and Combo Bet]]</f>
        <v>Nat 200</v>
      </c>
      <c r="AB737" s="171">
        <f>Table13232[[#This Row],[AM Odds]]</f>
        <v>0</v>
      </c>
      <c r="AC737" s="165">
        <f>Table13232[[#This Row],[Race]]</f>
        <v>6</v>
      </c>
      <c r="AD737" s="165">
        <f>Table13232[[#This Row],[TAB]]</f>
        <v>9</v>
      </c>
      <c r="AE737" s="166" t="str">
        <f>Table13232[[#This Row],[Horse]]</f>
        <v>Codigo</v>
      </c>
      <c r="AF737" s="169">
        <f>IF(Table13232[[#This Row],[Dual Listing]]&lt;&gt;1,"",Table13232[[#This Row],[Nat and Combo Bet]])</f>
        <v>200</v>
      </c>
    </row>
    <row r="738" spans="1:32" x14ac:dyDescent="0.25">
      <c r="A738" s="42">
        <v>46025</v>
      </c>
      <c r="B738" s="43">
        <v>0.63194444444444442</v>
      </c>
      <c r="C738" s="43" t="s">
        <v>83</v>
      </c>
      <c r="D738" s="46"/>
      <c r="E738" s="44">
        <v>6</v>
      </c>
      <c r="F738" s="44">
        <v>5</v>
      </c>
      <c r="G738" s="45" t="s">
        <v>532</v>
      </c>
      <c r="H738" s="45" t="s">
        <v>21</v>
      </c>
      <c r="I738" s="46">
        <v>2.6</v>
      </c>
      <c r="J738" s="206" t="s">
        <v>665</v>
      </c>
      <c r="K738" s="44" t="str">
        <f>VLOOKUP(Table13232[[#This Row],[Track]],$C$915:$E$968,2,FALSE)</f>
        <v>Vic</v>
      </c>
      <c r="L738" s="48">
        <v>100</v>
      </c>
      <c r="M738" s="44">
        <f>IF(Table13232[[#This Row],[Fin]]&lt;&gt;"1st","",Table13232[[#This Row],[Div]]*Table13232[[#This Row],[Lev Bet]])</f>
        <v>260</v>
      </c>
      <c r="N738" s="44">
        <f>IF(Table13232[[#This Row],[Lev Ret]]="",Table13232[[#This Row],[Lev Bet]]*-1,M738-L738)</f>
        <v>160</v>
      </c>
      <c r="O738" s="205">
        <v>100</v>
      </c>
      <c r="P738" s="205">
        <f>IF(Table13232[[#This Row],[Fin]]&lt;&gt;"1st","",Table13232[[#This Row],[Div]]*Table13232[[#This Row],[Nat and Combo Bet]])</f>
        <v>260</v>
      </c>
      <c r="Q738" s="205">
        <f>IF(Table13232[[#This Row],[Lev Ret]]="",Table13232[[#This Row],[Nat and Combo Bet]]*-1,P738-O738)</f>
        <v>160</v>
      </c>
      <c r="R738" s="44">
        <f t="shared" si="33"/>
        <v>1</v>
      </c>
      <c r="S738" s="44">
        <f>IF(AND(R737=2,R738=1),"",IF(R738=2,(O738+O739)/2,IF(Table13232[[#This Row],[Dual Listing]]=1,Table13232[[#This Row],[Nat and Combo Bet]],11)))</f>
        <v>100</v>
      </c>
      <c r="T738" s="44">
        <f t="shared" si="34"/>
        <v>260</v>
      </c>
      <c r="U738" s="44">
        <f t="shared" si="35"/>
        <v>160</v>
      </c>
      <c r="V738" s="44" t="str">
        <f>IF(Table13232[[#This Row],[Date]]&lt;$V$4,"","Live")</f>
        <v>Live</v>
      </c>
      <c r="W738" s="44" t="str">
        <f>TEXT(Table13232[[#This Row],[Date]],"DDD")</f>
        <v>Sat</v>
      </c>
      <c r="X738" s="44" t="str">
        <f>PROPER(TRIM(Table13232[[#This Row],[Horse]]))</f>
        <v>Harry'S Yacht</v>
      </c>
      <c r="Y738" s="168">
        <f>Table13232[[#This Row],[Time]]</f>
        <v>0.63194444444444442</v>
      </c>
      <c r="Z738" s="168" t="str">
        <f>LEFT(Table13232[[#This Row],[Track]],3)</f>
        <v>Gee</v>
      </c>
      <c r="AA738" s="168" t="str">
        <f>Table13232[[#This Row],[Algo]]&amp;" "&amp;Table13232[[#This Row],[Nat and Combo Bet]]</f>
        <v>E-C  100</v>
      </c>
      <c r="AB738" s="171">
        <f>Table13232[[#This Row],[AM Odds]]</f>
        <v>0</v>
      </c>
      <c r="AC738" s="165">
        <f>Table13232[[#This Row],[Race]]</f>
        <v>6</v>
      </c>
      <c r="AD738" s="165">
        <f>Table13232[[#This Row],[TAB]]</f>
        <v>5</v>
      </c>
      <c r="AE738" s="166" t="str">
        <f>Table13232[[#This Row],[Horse]]</f>
        <v>Harry'S Yacht</v>
      </c>
      <c r="AF738" s="169">
        <f>IF(Table13232[[#This Row],[Dual Listing]]&lt;&gt;1,"",Table13232[[#This Row],[Nat and Combo Bet]])</f>
        <v>100</v>
      </c>
    </row>
    <row r="739" spans="1:32" x14ac:dyDescent="0.25">
      <c r="A739" s="42">
        <v>46025</v>
      </c>
      <c r="B739" s="43">
        <v>0.65138888888888891</v>
      </c>
      <c r="C739" s="43" t="s">
        <v>12</v>
      </c>
      <c r="D739" s="46"/>
      <c r="E739" s="44">
        <v>5</v>
      </c>
      <c r="F739" s="44">
        <v>10</v>
      </c>
      <c r="G739" s="45" t="s">
        <v>575</v>
      </c>
      <c r="H739" s="45"/>
      <c r="I739" s="46"/>
      <c r="J739" s="206" t="s">
        <v>664</v>
      </c>
      <c r="K739" s="44" t="str">
        <f>VLOOKUP(Table13232[[#This Row],[Track]],$C$915:$E$968,2,FALSE)</f>
        <v>Qld</v>
      </c>
      <c r="L739" s="48">
        <v>100</v>
      </c>
      <c r="M739" s="44" t="str">
        <f>IF(Table13232[[#This Row],[Fin]]&lt;&gt;"1st","",Table13232[[#This Row],[Div]]*Table13232[[#This Row],[Lev Bet]])</f>
        <v/>
      </c>
      <c r="N739" s="44">
        <f>IF(Table13232[[#This Row],[Lev Ret]]="",Table13232[[#This Row],[Lev Bet]]*-1,M739-L739)</f>
        <v>-100</v>
      </c>
      <c r="O739" s="205">
        <v>100</v>
      </c>
      <c r="P739" s="205" t="str">
        <f>IF(Table13232[[#This Row],[Fin]]&lt;&gt;"1st","",Table13232[[#This Row],[Div]]*Table13232[[#This Row],[Nat and Combo Bet]])</f>
        <v/>
      </c>
      <c r="Q739" s="205">
        <f>IF(Table13232[[#This Row],[Lev Ret]]="",Table13232[[#This Row],[Nat and Combo Bet]]*-1,P739-O739)</f>
        <v>-100</v>
      </c>
      <c r="R739" s="44">
        <f t="shared" si="33"/>
        <v>1</v>
      </c>
      <c r="S739" s="44">
        <f>IF(AND(R738=2,R739=1),"",IF(R739=2,(O739+O740)/2,IF(Table13232[[#This Row],[Dual Listing]]=1,Table13232[[#This Row],[Nat and Combo Bet]],11)))</f>
        <v>100</v>
      </c>
      <c r="T739" s="44" t="str">
        <f t="shared" si="34"/>
        <v/>
      </c>
      <c r="U739" s="44">
        <f t="shared" si="35"/>
        <v>-100</v>
      </c>
      <c r="V739" s="44" t="str">
        <f>IF(Table13232[[#This Row],[Date]]&lt;$V$4,"","Live")</f>
        <v>Live</v>
      </c>
      <c r="W739" s="44" t="str">
        <f>TEXT(Table13232[[#This Row],[Date]],"DDD")</f>
        <v>Sat</v>
      </c>
      <c r="X739" s="44" t="str">
        <f>PROPER(TRIM(Table13232[[#This Row],[Horse]]))</f>
        <v>Texas Fireball</v>
      </c>
      <c r="Y739" s="168">
        <f>Table13232[[#This Row],[Time]]</f>
        <v>0.65138888888888891</v>
      </c>
      <c r="Z739" s="168" t="str">
        <f>LEFT(Table13232[[#This Row],[Track]],3)</f>
        <v>Eag</v>
      </c>
      <c r="AA739" s="168" t="str">
        <f>Table13232[[#This Row],[Algo]]&amp;" "&amp;Table13232[[#This Row],[Nat and Combo Bet]]</f>
        <v>Nat 100</v>
      </c>
      <c r="AB739" s="171">
        <f>Table13232[[#This Row],[AM Odds]]</f>
        <v>0</v>
      </c>
      <c r="AC739" s="165">
        <f>Table13232[[#This Row],[Race]]</f>
        <v>5</v>
      </c>
      <c r="AD739" s="165">
        <f>Table13232[[#This Row],[TAB]]</f>
        <v>10</v>
      </c>
      <c r="AE739" s="166" t="str">
        <f>Table13232[[#This Row],[Horse]]</f>
        <v>Texas Fireball</v>
      </c>
      <c r="AF739" s="169">
        <f>IF(Table13232[[#This Row],[Dual Listing]]&lt;&gt;1,"",Table13232[[#This Row],[Nat and Combo Bet]])</f>
        <v>100</v>
      </c>
    </row>
    <row r="740" spans="1:32" x14ac:dyDescent="0.25">
      <c r="A740" s="106">
        <v>46025</v>
      </c>
      <c r="B740" s="43">
        <v>0.65625</v>
      </c>
      <c r="C740" s="107" t="s">
        <v>83</v>
      </c>
      <c r="D740" s="46"/>
      <c r="E740" s="108">
        <v>7</v>
      </c>
      <c r="F740" s="108">
        <v>4</v>
      </c>
      <c r="G740" s="109" t="s">
        <v>576</v>
      </c>
      <c r="H740" s="109"/>
      <c r="I740" s="110"/>
      <c r="J740" s="206" t="s">
        <v>665</v>
      </c>
      <c r="K740" s="44" t="str">
        <f>VLOOKUP(Table13232[[#This Row],[Track]],$C$915:$E$968,2,FALSE)</f>
        <v>Vic</v>
      </c>
      <c r="L740" s="48">
        <v>100</v>
      </c>
      <c r="M740" s="44" t="str">
        <f>IF(Table13232[[#This Row],[Fin]]&lt;&gt;"1st","",Table13232[[#This Row],[Div]]*Table13232[[#This Row],[Lev Bet]])</f>
        <v/>
      </c>
      <c r="N740" s="44">
        <f>IF(Table13232[[#This Row],[Lev Ret]]="",Table13232[[#This Row],[Lev Bet]]*-1,M740-L740)</f>
        <v>-100</v>
      </c>
      <c r="O740" s="205">
        <v>100</v>
      </c>
      <c r="P740" s="205" t="str">
        <f>IF(Table13232[[#This Row],[Fin]]&lt;&gt;"1st","",Table13232[[#This Row],[Div]]*Table13232[[#This Row],[Nat and Combo Bet]])</f>
        <v/>
      </c>
      <c r="Q740" s="205">
        <f>IF(Table13232[[#This Row],[Lev Ret]]="",Table13232[[#This Row],[Nat and Combo Bet]]*-1,P740-O740)</f>
        <v>-100</v>
      </c>
      <c r="R740" s="44">
        <f t="shared" si="33"/>
        <v>2</v>
      </c>
      <c r="S740" s="44">
        <f>IF(AND(R739=2,R740=1),"",IF(R740=2,(O740+O741)/2,IF(Table13232[[#This Row],[Dual Listing]]=1,Table13232[[#This Row],[Nat and Combo Bet]],11)))</f>
        <v>150</v>
      </c>
      <c r="T740" s="44" t="str">
        <f t="shared" si="34"/>
        <v/>
      </c>
      <c r="U740" s="44">
        <f t="shared" si="35"/>
        <v>-150</v>
      </c>
      <c r="V740" s="44" t="str">
        <f>IF(Table13232[[#This Row],[Date]]&lt;$V$4,"","Live")</f>
        <v>Live</v>
      </c>
      <c r="W740" s="44" t="str">
        <f>TEXT(Table13232[[#This Row],[Date]],"DDD")</f>
        <v>Sat</v>
      </c>
      <c r="X740" s="44" t="str">
        <f>PROPER(TRIM(Table13232[[#This Row],[Horse]]))</f>
        <v>Naval Academy</v>
      </c>
      <c r="Y740" s="167">
        <f>Table13232[[#This Row],[Time]]</f>
        <v>0.65625</v>
      </c>
      <c r="Z740" s="164" t="str">
        <f>LEFT(Table13232[[#This Row],[Track]],3)</f>
        <v>Gee</v>
      </c>
      <c r="AA740" s="164" t="str">
        <f>Table13232[[#This Row],[Algo]]&amp;" "&amp;Table13232[[#This Row],[Nat and Combo Bet]]</f>
        <v>E-C  100</v>
      </c>
      <c r="AB740" s="170">
        <f>Table13232[[#This Row],[AM Odds]]</f>
        <v>0</v>
      </c>
      <c r="AC740" s="165">
        <f>Table13232[[#This Row],[Race]]</f>
        <v>7</v>
      </c>
      <c r="AD740" s="165">
        <f>Table13232[[#This Row],[TAB]]</f>
        <v>4</v>
      </c>
      <c r="AE740" s="166" t="str">
        <f>Table13232[[#This Row],[Horse]]</f>
        <v>Naval Academy</v>
      </c>
      <c r="AF740" s="169" t="str">
        <f>IF(Table13232[[#This Row],[Dual Listing]]&lt;&gt;1,"",Table13232[[#This Row],[Nat and Combo Bet]])</f>
        <v/>
      </c>
    </row>
    <row r="741" spans="1:32" x14ac:dyDescent="0.25">
      <c r="A741" s="106">
        <v>46025</v>
      </c>
      <c r="B741" s="43">
        <v>0.65625</v>
      </c>
      <c r="C741" s="107" t="s">
        <v>83</v>
      </c>
      <c r="D741" s="46"/>
      <c r="E741" s="108">
        <v>7</v>
      </c>
      <c r="F741" s="108">
        <v>4</v>
      </c>
      <c r="G741" s="109" t="s">
        <v>576</v>
      </c>
      <c r="H741" s="109"/>
      <c r="I741" s="110"/>
      <c r="J741" s="206" t="s">
        <v>664</v>
      </c>
      <c r="K741" s="44" t="str">
        <f>VLOOKUP(Table13232[[#This Row],[Track]],$C$915:$E$968,2,FALSE)</f>
        <v>Vic</v>
      </c>
      <c r="L741" s="48">
        <v>100</v>
      </c>
      <c r="M741" s="44" t="str">
        <f>IF(Table13232[[#This Row],[Fin]]&lt;&gt;"1st","",Table13232[[#This Row],[Div]]*Table13232[[#This Row],[Lev Bet]])</f>
        <v/>
      </c>
      <c r="N741" s="44">
        <f>IF(Table13232[[#This Row],[Lev Ret]]="",Table13232[[#This Row],[Lev Bet]]*-1,M741-L741)</f>
        <v>-100</v>
      </c>
      <c r="O741" s="205">
        <v>200</v>
      </c>
      <c r="P741" s="205" t="str">
        <f>IF(Table13232[[#This Row],[Fin]]&lt;&gt;"1st","",Table13232[[#This Row],[Div]]*Table13232[[#This Row],[Nat and Combo Bet]])</f>
        <v/>
      </c>
      <c r="Q741" s="205">
        <f>IF(Table13232[[#This Row],[Lev Ret]]="",Table13232[[#This Row],[Nat and Combo Bet]]*-1,P741-O741)</f>
        <v>-200</v>
      </c>
      <c r="R741" s="44">
        <f t="shared" si="33"/>
        <v>1</v>
      </c>
      <c r="S741" s="44" t="str">
        <f>IF(AND(R740=2,R741=1),"",IF(R741=2,(O741+O742)/2,IF(Table13232[[#This Row],[Dual Listing]]=1,Table13232[[#This Row],[Nat and Combo Bet]],11)))</f>
        <v/>
      </c>
      <c r="T741" s="44" t="str">
        <f t="shared" si="34"/>
        <v/>
      </c>
      <c r="U741" s="44" t="str">
        <f t="shared" si="35"/>
        <v/>
      </c>
      <c r="V741" s="44" t="str">
        <f>IF(Table13232[[#This Row],[Date]]&lt;$V$4,"","Live")</f>
        <v>Live</v>
      </c>
      <c r="W741" s="44" t="str">
        <f>TEXT(Table13232[[#This Row],[Date]],"DDD")</f>
        <v>Sat</v>
      </c>
      <c r="X741" s="44" t="str">
        <f>PROPER(TRIM(Table13232[[#This Row],[Horse]]))</f>
        <v>Naval Academy</v>
      </c>
      <c r="Y741" s="168">
        <f>Table13232[[#This Row],[Time]]</f>
        <v>0.65625</v>
      </c>
      <c r="Z741" s="168" t="str">
        <f>LEFT(Table13232[[#This Row],[Track]],3)</f>
        <v>Gee</v>
      </c>
      <c r="AA741" s="168" t="str">
        <f>Table13232[[#This Row],[Algo]]&amp;" "&amp;Table13232[[#This Row],[Nat and Combo Bet]]</f>
        <v>Nat 200</v>
      </c>
      <c r="AB741" s="171">
        <f>Table13232[[#This Row],[AM Odds]]</f>
        <v>0</v>
      </c>
      <c r="AC741" s="165">
        <f>Table13232[[#This Row],[Race]]</f>
        <v>7</v>
      </c>
      <c r="AD741" s="165">
        <f>Table13232[[#This Row],[TAB]]</f>
        <v>4</v>
      </c>
      <c r="AE741" s="166" t="str">
        <f>Table13232[[#This Row],[Horse]]</f>
        <v>Naval Academy</v>
      </c>
      <c r="AF741" s="169">
        <f>IF(Table13232[[#This Row],[Dual Listing]]&lt;&gt;1,"",Table13232[[#This Row],[Nat and Combo Bet]])</f>
        <v>200</v>
      </c>
    </row>
    <row r="742" spans="1:32" x14ac:dyDescent="0.25">
      <c r="A742" s="42">
        <v>46025</v>
      </c>
      <c r="B742" s="43">
        <v>0.68402777777777779</v>
      </c>
      <c r="C742" s="43" t="s">
        <v>83</v>
      </c>
      <c r="D742" s="46"/>
      <c r="E742" s="44">
        <v>8</v>
      </c>
      <c r="F742" s="44">
        <v>3</v>
      </c>
      <c r="G742" s="45" t="s">
        <v>581</v>
      </c>
      <c r="H742" s="45" t="s">
        <v>21</v>
      </c>
      <c r="I742" s="46">
        <v>4.8</v>
      </c>
      <c r="J742" s="206" t="s">
        <v>665</v>
      </c>
      <c r="K742" s="44" t="str">
        <f>VLOOKUP(Table13232[[#This Row],[Track]],$C$915:$E$968,2,FALSE)</f>
        <v>Vic</v>
      </c>
      <c r="L742" s="48">
        <v>100</v>
      </c>
      <c r="M742" s="44">
        <f>IF(Table13232[[#This Row],[Fin]]&lt;&gt;"1st","",Table13232[[#This Row],[Div]]*Table13232[[#This Row],[Lev Bet]])</f>
        <v>480</v>
      </c>
      <c r="N742" s="44">
        <f>IF(Table13232[[#This Row],[Lev Ret]]="",Table13232[[#This Row],[Lev Bet]]*-1,M742-L742)</f>
        <v>380</v>
      </c>
      <c r="O742" s="205">
        <v>150</v>
      </c>
      <c r="P742" s="205">
        <f>IF(Table13232[[#This Row],[Fin]]&lt;&gt;"1st","",Table13232[[#This Row],[Div]]*Table13232[[#This Row],[Nat and Combo Bet]])</f>
        <v>720</v>
      </c>
      <c r="Q742" s="205">
        <f>IF(Table13232[[#This Row],[Lev Ret]]="",Table13232[[#This Row],[Nat and Combo Bet]]*-1,P742-O742)</f>
        <v>570</v>
      </c>
      <c r="R742" s="44">
        <f t="shared" si="33"/>
        <v>1</v>
      </c>
      <c r="S742" s="44">
        <f>IF(AND(R741=2,R742=1),"",IF(R742=2,(O742+O743)/2,IF(Table13232[[#This Row],[Dual Listing]]=1,Table13232[[#This Row],[Nat and Combo Bet]],11)))</f>
        <v>150</v>
      </c>
      <c r="T742" s="44">
        <f t="shared" si="34"/>
        <v>720</v>
      </c>
      <c r="U742" s="44">
        <f t="shared" si="35"/>
        <v>570</v>
      </c>
      <c r="V742" s="44" t="str">
        <f>IF(Table13232[[#This Row],[Date]]&lt;$V$4,"","Live")</f>
        <v>Live</v>
      </c>
      <c r="W742" s="44" t="str">
        <f>TEXT(Table13232[[#This Row],[Date]],"DDD")</f>
        <v>Sat</v>
      </c>
      <c r="X742" s="44" t="str">
        <f>PROPER(TRIM(Table13232[[#This Row],[Horse]]))</f>
        <v>Precious Charm</v>
      </c>
      <c r="Y742" s="168">
        <f>Table13232[[#This Row],[Time]]</f>
        <v>0.68402777777777779</v>
      </c>
      <c r="Z742" s="168" t="str">
        <f>LEFT(Table13232[[#This Row],[Track]],3)</f>
        <v>Gee</v>
      </c>
      <c r="AA742" s="168" t="str">
        <f>Table13232[[#This Row],[Algo]]&amp;" "&amp;Table13232[[#This Row],[Nat and Combo Bet]]</f>
        <v>E-C  150</v>
      </c>
      <c r="AB742" s="171">
        <f>Table13232[[#This Row],[AM Odds]]</f>
        <v>0</v>
      </c>
      <c r="AC742" s="165">
        <f>Table13232[[#This Row],[Race]]</f>
        <v>8</v>
      </c>
      <c r="AD742" s="165">
        <f>Table13232[[#This Row],[TAB]]</f>
        <v>3</v>
      </c>
      <c r="AE742" s="166" t="str">
        <f>Table13232[[#This Row],[Horse]]</f>
        <v>Precious Charm</v>
      </c>
      <c r="AF742" s="169">
        <f>IF(Table13232[[#This Row],[Dual Listing]]&lt;&gt;1,"",Table13232[[#This Row],[Nat and Combo Bet]])</f>
        <v>150</v>
      </c>
    </row>
    <row r="743" spans="1:32" x14ac:dyDescent="0.25">
      <c r="A743" s="42">
        <v>46025</v>
      </c>
      <c r="B743" s="43">
        <v>0.69791666666666663</v>
      </c>
      <c r="C743" s="43" t="s">
        <v>13</v>
      </c>
      <c r="D743" s="46"/>
      <c r="E743" s="44">
        <v>8</v>
      </c>
      <c r="F743" s="44">
        <v>10</v>
      </c>
      <c r="G743" s="45" t="s">
        <v>466</v>
      </c>
      <c r="H743" s="45" t="s">
        <v>23</v>
      </c>
      <c r="I743" s="46"/>
      <c r="J743" s="206" t="s">
        <v>665</v>
      </c>
      <c r="K743" s="44" t="str">
        <f>VLOOKUP(Table13232[[#This Row],[Track]],$C$915:$E$968,2,FALSE)</f>
        <v>NSW</v>
      </c>
      <c r="L743" s="48">
        <v>100</v>
      </c>
      <c r="M743" s="44" t="str">
        <f>IF(Table13232[[#This Row],[Fin]]&lt;&gt;"1st","",Table13232[[#This Row],[Div]]*Table13232[[#This Row],[Lev Bet]])</f>
        <v/>
      </c>
      <c r="N743" s="44">
        <f>IF(Table13232[[#This Row],[Lev Ret]]="",Table13232[[#This Row],[Lev Bet]]*-1,M743-L743)</f>
        <v>-100</v>
      </c>
      <c r="O743" s="205">
        <v>100</v>
      </c>
      <c r="P743" s="205" t="str">
        <f>IF(Table13232[[#This Row],[Fin]]&lt;&gt;"1st","",Table13232[[#This Row],[Div]]*Table13232[[#This Row],[Nat and Combo Bet]])</f>
        <v/>
      </c>
      <c r="Q743" s="205">
        <f>IF(Table13232[[#This Row],[Lev Ret]]="",Table13232[[#This Row],[Nat and Combo Bet]]*-1,P743-O743)</f>
        <v>-100</v>
      </c>
      <c r="R743" s="44">
        <f t="shared" si="33"/>
        <v>1</v>
      </c>
      <c r="S743" s="44">
        <f>IF(AND(R742=2,R743=1),"",IF(R743=2,(O743+O744)/2,IF(Table13232[[#This Row],[Dual Listing]]=1,Table13232[[#This Row],[Nat and Combo Bet]],11)))</f>
        <v>100</v>
      </c>
      <c r="T743" s="44" t="str">
        <f t="shared" si="34"/>
        <v/>
      </c>
      <c r="U743" s="44">
        <f t="shared" si="35"/>
        <v>-100</v>
      </c>
      <c r="V743" s="44" t="str">
        <f>IF(Table13232[[#This Row],[Date]]&lt;$V$4,"","Live")</f>
        <v>Live</v>
      </c>
      <c r="W743" s="44" t="str">
        <f>TEXT(Table13232[[#This Row],[Date]],"DDD")</f>
        <v>Sat</v>
      </c>
      <c r="X743" s="44" t="str">
        <f>PROPER(TRIM(Table13232[[#This Row],[Horse]]))</f>
        <v>Midnight Opal</v>
      </c>
      <c r="Y743" s="168">
        <f>Table13232[[#This Row],[Time]]</f>
        <v>0.69791666666666663</v>
      </c>
      <c r="Z743" s="168" t="str">
        <f>LEFT(Table13232[[#This Row],[Track]],3)</f>
        <v>Ran</v>
      </c>
      <c r="AA743" s="168" t="str">
        <f>Table13232[[#This Row],[Algo]]&amp;" "&amp;Table13232[[#This Row],[Nat and Combo Bet]]</f>
        <v>E-C  100</v>
      </c>
      <c r="AB743" s="171">
        <f>Table13232[[#This Row],[AM Odds]]</f>
        <v>0</v>
      </c>
      <c r="AC743" s="165">
        <f>Table13232[[#This Row],[Race]]</f>
        <v>8</v>
      </c>
      <c r="AD743" s="165">
        <f>Table13232[[#This Row],[TAB]]</f>
        <v>10</v>
      </c>
      <c r="AE743" s="166" t="str">
        <f>Table13232[[#This Row],[Horse]]</f>
        <v>Midnight Opal</v>
      </c>
      <c r="AF743" s="169">
        <f>IF(Table13232[[#This Row],[Dual Listing]]&lt;&gt;1,"",Table13232[[#This Row],[Nat and Combo Bet]])</f>
        <v>100</v>
      </c>
    </row>
    <row r="744" spans="1:32" x14ac:dyDescent="0.25">
      <c r="A744" s="42">
        <v>46025</v>
      </c>
      <c r="B744" s="43">
        <v>0.71180555555555558</v>
      </c>
      <c r="C744" s="43" t="s">
        <v>83</v>
      </c>
      <c r="D744" s="46"/>
      <c r="E744" s="44">
        <v>9</v>
      </c>
      <c r="F744" s="44">
        <v>15</v>
      </c>
      <c r="G744" s="45" t="s">
        <v>582</v>
      </c>
      <c r="H744" s="45"/>
      <c r="I744" s="46"/>
      <c r="J744" s="206" t="s">
        <v>665</v>
      </c>
      <c r="K744" s="44" t="str">
        <f>VLOOKUP(Table13232[[#This Row],[Track]],$C$915:$E$968,2,FALSE)</f>
        <v>Vic</v>
      </c>
      <c r="L744" s="48">
        <v>100</v>
      </c>
      <c r="M744" s="44" t="str">
        <f>IF(Table13232[[#This Row],[Fin]]&lt;&gt;"1st","",Table13232[[#This Row],[Div]]*Table13232[[#This Row],[Lev Bet]])</f>
        <v/>
      </c>
      <c r="N744" s="44">
        <f>IF(Table13232[[#This Row],[Lev Ret]]="",Table13232[[#This Row],[Lev Bet]]*-1,M744-L744)</f>
        <v>-100</v>
      </c>
      <c r="O744" s="205">
        <v>150</v>
      </c>
      <c r="P744" s="205" t="str">
        <f>IF(Table13232[[#This Row],[Fin]]&lt;&gt;"1st","",Table13232[[#This Row],[Div]]*Table13232[[#This Row],[Nat and Combo Bet]])</f>
        <v/>
      </c>
      <c r="Q744" s="205">
        <f>IF(Table13232[[#This Row],[Lev Ret]]="",Table13232[[#This Row],[Nat and Combo Bet]]*-1,P744-O744)</f>
        <v>-150</v>
      </c>
      <c r="R744" s="44">
        <f t="shared" si="33"/>
        <v>1</v>
      </c>
      <c r="S744" s="44">
        <f>IF(AND(R743=2,R744=1),"",IF(R744=2,(O744+O745)/2,IF(Table13232[[#This Row],[Dual Listing]]=1,Table13232[[#This Row],[Nat and Combo Bet]],11)))</f>
        <v>150</v>
      </c>
      <c r="T744" s="44" t="str">
        <f t="shared" si="34"/>
        <v/>
      </c>
      <c r="U744" s="44">
        <f t="shared" si="35"/>
        <v>-150</v>
      </c>
      <c r="V744" s="44" t="str">
        <f>IF(Table13232[[#This Row],[Date]]&lt;$V$4,"","Live")</f>
        <v>Live</v>
      </c>
      <c r="W744" s="44" t="str">
        <f>TEXT(Table13232[[#This Row],[Date]],"DDD")</f>
        <v>Sat</v>
      </c>
      <c r="X744" s="44" t="str">
        <f>PROPER(TRIM(Table13232[[#This Row],[Horse]]))</f>
        <v>Biancelli</v>
      </c>
      <c r="Y744" s="168">
        <f>Table13232[[#This Row],[Time]]</f>
        <v>0.71180555555555558</v>
      </c>
      <c r="Z744" s="168" t="str">
        <f>LEFT(Table13232[[#This Row],[Track]],3)</f>
        <v>Gee</v>
      </c>
      <c r="AA744" s="168" t="str">
        <f>Table13232[[#This Row],[Algo]]&amp;" "&amp;Table13232[[#This Row],[Nat and Combo Bet]]</f>
        <v>E-C  150</v>
      </c>
      <c r="AB744" s="171">
        <f>Table13232[[#This Row],[AM Odds]]</f>
        <v>0</v>
      </c>
      <c r="AC744" s="165">
        <f>Table13232[[#This Row],[Race]]</f>
        <v>9</v>
      </c>
      <c r="AD744" s="165">
        <f>Table13232[[#This Row],[TAB]]</f>
        <v>15</v>
      </c>
      <c r="AE744" s="166" t="str">
        <f>Table13232[[#This Row],[Horse]]</f>
        <v>Biancelli</v>
      </c>
      <c r="AF744" s="169">
        <f>IF(Table13232[[#This Row],[Dual Listing]]&lt;&gt;1,"",Table13232[[#This Row],[Nat and Combo Bet]])</f>
        <v>150</v>
      </c>
    </row>
    <row r="745" spans="1:32" x14ac:dyDescent="0.25">
      <c r="A745" s="106">
        <v>46025</v>
      </c>
      <c r="B745" s="43">
        <v>0.72222222222222221</v>
      </c>
      <c r="C745" s="107" t="s">
        <v>13</v>
      </c>
      <c r="D745" s="46"/>
      <c r="E745" s="108">
        <v>9</v>
      </c>
      <c r="F745" s="108">
        <v>2</v>
      </c>
      <c r="G745" s="109" t="s">
        <v>211</v>
      </c>
      <c r="H745" s="109"/>
      <c r="I745" s="110"/>
      <c r="J745" s="206" t="s">
        <v>665</v>
      </c>
      <c r="K745" s="44" t="str">
        <f>VLOOKUP(Table13232[[#This Row],[Track]],$C$915:$E$968,2,FALSE)</f>
        <v>NSW</v>
      </c>
      <c r="L745" s="48">
        <v>100</v>
      </c>
      <c r="M745" s="44" t="str">
        <f>IF(Table13232[[#This Row],[Fin]]&lt;&gt;"1st","",Table13232[[#This Row],[Div]]*Table13232[[#This Row],[Lev Bet]])</f>
        <v/>
      </c>
      <c r="N745" s="44">
        <f>IF(Table13232[[#This Row],[Lev Ret]]="",Table13232[[#This Row],[Lev Bet]]*-1,M745-L745)</f>
        <v>-100</v>
      </c>
      <c r="O745" s="205">
        <v>150</v>
      </c>
      <c r="P745" s="205" t="str">
        <f>IF(Table13232[[#This Row],[Fin]]&lt;&gt;"1st","",Table13232[[#This Row],[Div]]*Table13232[[#This Row],[Nat and Combo Bet]])</f>
        <v/>
      </c>
      <c r="Q745" s="205">
        <f>IF(Table13232[[#This Row],[Lev Ret]]="",Table13232[[#This Row],[Nat and Combo Bet]]*-1,P745-O745)</f>
        <v>-150</v>
      </c>
      <c r="R745" s="44">
        <f t="shared" si="33"/>
        <v>2</v>
      </c>
      <c r="S745" s="44">
        <f>IF(AND(R744=2,R745=1),"",IF(R745=2,(O745+O746)/2,IF(Table13232[[#This Row],[Dual Listing]]=1,Table13232[[#This Row],[Nat and Combo Bet]],11)))</f>
        <v>150</v>
      </c>
      <c r="T745" s="44" t="str">
        <f t="shared" si="34"/>
        <v/>
      </c>
      <c r="U745" s="44">
        <f t="shared" si="35"/>
        <v>-150</v>
      </c>
      <c r="V745" s="44" t="str">
        <f>IF(Table13232[[#This Row],[Date]]&lt;$V$4,"","Live")</f>
        <v>Live</v>
      </c>
      <c r="W745" s="44" t="str">
        <f>TEXT(Table13232[[#This Row],[Date]],"DDD")</f>
        <v>Sat</v>
      </c>
      <c r="X745" s="44" t="str">
        <f>PROPER(TRIM(Table13232[[#This Row],[Horse]]))</f>
        <v>Hawker Hall</v>
      </c>
      <c r="Y745" s="167">
        <f>Table13232[[#This Row],[Time]]</f>
        <v>0.72222222222222221</v>
      </c>
      <c r="Z745" s="164" t="str">
        <f>LEFT(Table13232[[#This Row],[Track]],3)</f>
        <v>Ran</v>
      </c>
      <c r="AA745" s="164" t="str">
        <f>Table13232[[#This Row],[Algo]]&amp;" "&amp;Table13232[[#This Row],[Nat and Combo Bet]]</f>
        <v>E-C  150</v>
      </c>
      <c r="AB745" s="170">
        <f>Table13232[[#This Row],[AM Odds]]</f>
        <v>0</v>
      </c>
      <c r="AC745" s="165">
        <f>Table13232[[#This Row],[Race]]</f>
        <v>9</v>
      </c>
      <c r="AD745" s="165">
        <f>Table13232[[#This Row],[TAB]]</f>
        <v>2</v>
      </c>
      <c r="AE745" s="166" t="str">
        <f>Table13232[[#This Row],[Horse]]</f>
        <v>Hawker Hall</v>
      </c>
      <c r="AF745" s="169" t="str">
        <f>IF(Table13232[[#This Row],[Dual Listing]]&lt;&gt;1,"",Table13232[[#This Row],[Nat and Combo Bet]])</f>
        <v/>
      </c>
    </row>
    <row r="746" spans="1:32" x14ac:dyDescent="0.25">
      <c r="A746" s="106">
        <v>46025</v>
      </c>
      <c r="B746" s="43">
        <v>0.72222222222222221</v>
      </c>
      <c r="C746" s="107" t="s">
        <v>13</v>
      </c>
      <c r="D746" s="46"/>
      <c r="E746" s="108">
        <v>9</v>
      </c>
      <c r="F746" s="108">
        <v>2</v>
      </c>
      <c r="G746" s="109" t="s">
        <v>211</v>
      </c>
      <c r="H746" s="109"/>
      <c r="I746" s="110"/>
      <c r="J746" s="206" t="s">
        <v>664</v>
      </c>
      <c r="K746" s="44" t="str">
        <f>VLOOKUP(Table13232[[#This Row],[Track]],$C$915:$E$968,2,FALSE)</f>
        <v>NSW</v>
      </c>
      <c r="L746" s="48">
        <v>100</v>
      </c>
      <c r="M746" s="44" t="str">
        <f>IF(Table13232[[#This Row],[Fin]]&lt;&gt;"1st","",Table13232[[#This Row],[Div]]*Table13232[[#This Row],[Lev Bet]])</f>
        <v/>
      </c>
      <c r="N746" s="44">
        <f>IF(Table13232[[#This Row],[Lev Ret]]="",Table13232[[#This Row],[Lev Bet]]*-1,M746-L746)</f>
        <v>-100</v>
      </c>
      <c r="O746" s="205">
        <v>150</v>
      </c>
      <c r="P746" s="205" t="str">
        <f>IF(Table13232[[#This Row],[Fin]]&lt;&gt;"1st","",Table13232[[#This Row],[Div]]*Table13232[[#This Row],[Nat and Combo Bet]])</f>
        <v/>
      </c>
      <c r="Q746" s="205">
        <f>IF(Table13232[[#This Row],[Lev Ret]]="",Table13232[[#This Row],[Nat and Combo Bet]]*-1,P746-O746)</f>
        <v>-150</v>
      </c>
      <c r="R746" s="44">
        <f t="shared" si="33"/>
        <v>1</v>
      </c>
      <c r="S746" s="44" t="str">
        <f>IF(AND(R745=2,R746=1),"",IF(R746=2,(O746+O747)/2,IF(Table13232[[#This Row],[Dual Listing]]=1,Table13232[[#This Row],[Nat and Combo Bet]],11)))</f>
        <v/>
      </c>
      <c r="T746" s="44" t="str">
        <f t="shared" si="34"/>
        <v/>
      </c>
      <c r="U746" s="44" t="str">
        <f t="shared" si="35"/>
        <v/>
      </c>
      <c r="V746" s="44" t="str">
        <f>IF(Table13232[[#This Row],[Date]]&lt;$V$4,"","Live")</f>
        <v>Live</v>
      </c>
      <c r="W746" s="44" t="str">
        <f>TEXT(Table13232[[#This Row],[Date]],"DDD")</f>
        <v>Sat</v>
      </c>
      <c r="X746" s="44" t="str">
        <f>PROPER(TRIM(Table13232[[#This Row],[Horse]]))</f>
        <v>Hawker Hall</v>
      </c>
      <c r="Y746" s="168">
        <f>Table13232[[#This Row],[Time]]</f>
        <v>0.72222222222222221</v>
      </c>
      <c r="Z746" s="168" t="str">
        <f>LEFT(Table13232[[#This Row],[Track]],3)</f>
        <v>Ran</v>
      </c>
      <c r="AA746" s="168" t="str">
        <f>Table13232[[#This Row],[Algo]]&amp;" "&amp;Table13232[[#This Row],[Nat and Combo Bet]]</f>
        <v>Nat 150</v>
      </c>
      <c r="AB746" s="171">
        <f>Table13232[[#This Row],[AM Odds]]</f>
        <v>0</v>
      </c>
      <c r="AC746" s="165">
        <f>Table13232[[#This Row],[Race]]</f>
        <v>9</v>
      </c>
      <c r="AD746" s="165">
        <f>Table13232[[#This Row],[TAB]]</f>
        <v>2</v>
      </c>
      <c r="AE746" s="166" t="str">
        <f>Table13232[[#This Row],[Horse]]</f>
        <v>Hawker Hall</v>
      </c>
      <c r="AF746" s="169">
        <f>IF(Table13232[[#This Row],[Dual Listing]]&lt;&gt;1,"",Table13232[[#This Row],[Nat and Combo Bet]])</f>
        <v>150</v>
      </c>
    </row>
    <row r="747" spans="1:32" x14ac:dyDescent="0.25">
      <c r="A747" s="42">
        <v>46025</v>
      </c>
      <c r="B747" s="43">
        <v>0.73055555555555551</v>
      </c>
      <c r="C747" s="43" t="s">
        <v>12</v>
      </c>
      <c r="D747" s="46"/>
      <c r="E747" s="44">
        <v>8</v>
      </c>
      <c r="F747" s="44">
        <v>7</v>
      </c>
      <c r="G747" s="45" t="s">
        <v>577</v>
      </c>
      <c r="H747" s="45"/>
      <c r="I747" s="46"/>
      <c r="J747" s="206" t="s">
        <v>664</v>
      </c>
      <c r="K747" s="44" t="str">
        <f>VLOOKUP(Table13232[[#This Row],[Track]],$C$915:$E$968,2,FALSE)</f>
        <v>Qld</v>
      </c>
      <c r="L747" s="48">
        <v>100</v>
      </c>
      <c r="M747" s="44" t="str">
        <f>IF(Table13232[[#This Row],[Fin]]&lt;&gt;"1st","",Table13232[[#This Row],[Div]]*Table13232[[#This Row],[Lev Bet]])</f>
        <v/>
      </c>
      <c r="N747" s="44">
        <f>IF(Table13232[[#This Row],[Lev Ret]]="",Table13232[[#This Row],[Lev Bet]]*-1,M747-L747)</f>
        <v>-100</v>
      </c>
      <c r="O747" s="205">
        <v>100</v>
      </c>
      <c r="P747" s="205" t="str">
        <f>IF(Table13232[[#This Row],[Fin]]&lt;&gt;"1st","",Table13232[[#This Row],[Div]]*Table13232[[#This Row],[Nat and Combo Bet]])</f>
        <v/>
      </c>
      <c r="Q747" s="205">
        <f>IF(Table13232[[#This Row],[Lev Ret]]="",Table13232[[#This Row],[Nat and Combo Bet]]*-1,P747-O747)</f>
        <v>-100</v>
      </c>
      <c r="R747" s="44">
        <f t="shared" si="33"/>
        <v>1</v>
      </c>
      <c r="S747" s="44">
        <f>IF(AND(R746=2,R747=1),"",IF(R747=2,(O747+O748)/2,IF(Table13232[[#This Row],[Dual Listing]]=1,Table13232[[#This Row],[Nat and Combo Bet]],11)))</f>
        <v>100</v>
      </c>
      <c r="T747" s="44" t="str">
        <f t="shared" si="34"/>
        <v/>
      </c>
      <c r="U747" s="44">
        <f t="shared" si="35"/>
        <v>-100</v>
      </c>
      <c r="V747" s="44" t="str">
        <f>IF(Table13232[[#This Row],[Date]]&lt;$V$4,"","Live")</f>
        <v>Live</v>
      </c>
      <c r="W747" s="44" t="str">
        <f>TEXT(Table13232[[#This Row],[Date]],"DDD")</f>
        <v>Sat</v>
      </c>
      <c r="X747" s="44" t="str">
        <f>PROPER(TRIM(Table13232[[#This Row],[Horse]]))</f>
        <v>Tavs</v>
      </c>
      <c r="Y747" s="168">
        <f>Table13232[[#This Row],[Time]]</f>
        <v>0.73055555555555551</v>
      </c>
      <c r="Z747" s="168" t="str">
        <f>LEFT(Table13232[[#This Row],[Track]],3)</f>
        <v>Eag</v>
      </c>
      <c r="AA747" s="168" t="str">
        <f>Table13232[[#This Row],[Algo]]&amp;" "&amp;Table13232[[#This Row],[Nat and Combo Bet]]</f>
        <v>Nat 100</v>
      </c>
      <c r="AB747" s="171">
        <f>Table13232[[#This Row],[AM Odds]]</f>
        <v>0</v>
      </c>
      <c r="AC747" s="165">
        <f>Table13232[[#This Row],[Race]]</f>
        <v>8</v>
      </c>
      <c r="AD747" s="165">
        <f>Table13232[[#This Row],[TAB]]</f>
        <v>7</v>
      </c>
      <c r="AE747" s="166" t="str">
        <f>Table13232[[#This Row],[Horse]]</f>
        <v>Tavs</v>
      </c>
      <c r="AF747" s="169">
        <f>IF(Table13232[[#This Row],[Dual Listing]]&lt;&gt;1,"",Table13232[[#This Row],[Nat and Combo Bet]])</f>
        <v>100</v>
      </c>
    </row>
    <row r="748" spans="1:32" x14ac:dyDescent="0.25">
      <c r="A748" s="42">
        <v>46025</v>
      </c>
      <c r="B748" s="43">
        <v>0.74652777777777779</v>
      </c>
      <c r="C748" s="43" t="s">
        <v>13</v>
      </c>
      <c r="D748" s="46"/>
      <c r="E748" s="44">
        <v>10</v>
      </c>
      <c r="F748" s="44">
        <v>17</v>
      </c>
      <c r="G748" s="45" t="s">
        <v>583</v>
      </c>
      <c r="H748" s="45"/>
      <c r="I748" s="46"/>
      <c r="J748" s="206" t="s">
        <v>665</v>
      </c>
      <c r="K748" s="44" t="str">
        <f>VLOOKUP(Table13232[[#This Row],[Track]],$C$915:$E$968,2,FALSE)</f>
        <v>NSW</v>
      </c>
      <c r="L748" s="48">
        <v>100</v>
      </c>
      <c r="M748" s="44" t="str">
        <f>IF(Table13232[[#This Row],[Fin]]&lt;&gt;"1st","",Table13232[[#This Row],[Div]]*Table13232[[#This Row],[Lev Bet]])</f>
        <v/>
      </c>
      <c r="N748" s="44">
        <f>IF(Table13232[[#This Row],[Lev Ret]]="",Table13232[[#This Row],[Lev Bet]]*-1,M748-L748)</f>
        <v>-100</v>
      </c>
      <c r="O748" s="205">
        <v>150</v>
      </c>
      <c r="P748" s="205" t="str">
        <f>IF(Table13232[[#This Row],[Fin]]&lt;&gt;"1st","",Table13232[[#This Row],[Div]]*Table13232[[#This Row],[Nat and Combo Bet]])</f>
        <v/>
      </c>
      <c r="Q748" s="205">
        <f>IF(Table13232[[#This Row],[Lev Ret]]="",Table13232[[#This Row],[Nat and Combo Bet]]*-1,P748-O748)</f>
        <v>-150</v>
      </c>
      <c r="R748" s="44">
        <f t="shared" si="33"/>
        <v>1</v>
      </c>
      <c r="S748" s="44">
        <f>IF(AND(R747=2,R748=1),"",IF(R748=2,(O748+O749)/2,IF(Table13232[[#This Row],[Dual Listing]]=1,Table13232[[#This Row],[Nat and Combo Bet]],11)))</f>
        <v>150</v>
      </c>
      <c r="T748" s="44" t="str">
        <f t="shared" si="34"/>
        <v/>
      </c>
      <c r="U748" s="44">
        <f t="shared" si="35"/>
        <v>-150</v>
      </c>
      <c r="V748" s="44" t="str">
        <f>IF(Table13232[[#This Row],[Date]]&lt;$V$4,"","Live")</f>
        <v>Live</v>
      </c>
      <c r="W748" s="44" t="str">
        <f>TEXT(Table13232[[#This Row],[Date]],"DDD")</f>
        <v>Sat</v>
      </c>
      <c r="X748" s="44" t="str">
        <f>PROPER(TRIM(Table13232[[#This Row],[Horse]]))</f>
        <v>Deal N' Dash</v>
      </c>
      <c r="Y748" s="168">
        <f>Table13232[[#This Row],[Time]]</f>
        <v>0.74652777777777779</v>
      </c>
      <c r="Z748" s="168" t="str">
        <f>LEFT(Table13232[[#This Row],[Track]],3)</f>
        <v>Ran</v>
      </c>
      <c r="AA748" s="168" t="str">
        <f>Table13232[[#This Row],[Algo]]&amp;" "&amp;Table13232[[#This Row],[Nat and Combo Bet]]</f>
        <v>E-C  150</v>
      </c>
      <c r="AB748" s="171">
        <f>Table13232[[#This Row],[AM Odds]]</f>
        <v>0</v>
      </c>
      <c r="AC748" s="165">
        <f>Table13232[[#This Row],[Race]]</f>
        <v>10</v>
      </c>
      <c r="AD748" s="165">
        <f>Table13232[[#This Row],[TAB]]</f>
        <v>17</v>
      </c>
      <c r="AE748" s="166" t="str">
        <f>Table13232[[#This Row],[Horse]]</f>
        <v>Deal N' Dash</v>
      </c>
      <c r="AF748" s="169">
        <f>IF(Table13232[[#This Row],[Dual Listing]]&lt;&gt;1,"",Table13232[[#This Row],[Nat and Combo Bet]])</f>
        <v>150</v>
      </c>
    </row>
    <row r="749" spans="1:32" x14ac:dyDescent="0.25">
      <c r="A749" s="42">
        <v>46032</v>
      </c>
      <c r="B749" s="43">
        <v>0.50347222222222221</v>
      </c>
      <c r="C749" s="43" t="s">
        <v>84</v>
      </c>
      <c r="D749" s="46"/>
      <c r="E749" s="44">
        <v>3</v>
      </c>
      <c r="F749" s="44">
        <v>4</v>
      </c>
      <c r="G749" s="45" t="s">
        <v>586</v>
      </c>
      <c r="H749" s="45" t="s">
        <v>22</v>
      </c>
      <c r="I749" s="46"/>
      <c r="J749" s="206" t="s">
        <v>665</v>
      </c>
      <c r="K749" s="44" t="str">
        <f>VLOOKUP(Table13232[[#This Row],[Track]],$C$915:$E$968,2,FALSE)</f>
        <v>NSW</v>
      </c>
      <c r="L749" s="48">
        <v>100</v>
      </c>
      <c r="M749" s="44" t="str">
        <f>IF(Table13232[[#This Row],[Fin]]&lt;&gt;"1st","",Table13232[[#This Row],[Div]]*Table13232[[#This Row],[Lev Bet]])</f>
        <v/>
      </c>
      <c r="N749" s="44">
        <f>IF(Table13232[[#This Row],[Lev Ret]]="",Table13232[[#This Row],[Lev Bet]]*-1,M749-L749)</f>
        <v>-100</v>
      </c>
      <c r="O749" s="205">
        <v>200</v>
      </c>
      <c r="P749" s="205" t="str">
        <f>IF(Table13232[[#This Row],[Fin]]&lt;&gt;"1st","",Table13232[[#This Row],[Div]]*Table13232[[#This Row],[Nat and Combo Bet]])</f>
        <v/>
      </c>
      <c r="Q749" s="205">
        <f>IF(Table13232[[#This Row],[Lev Ret]]="",Table13232[[#This Row],[Nat and Combo Bet]]*-1,P749-O749)</f>
        <v>-200</v>
      </c>
      <c r="R749" s="44">
        <f t="shared" si="33"/>
        <v>1</v>
      </c>
      <c r="S749" s="44">
        <f>IF(AND(R748=2,R749=1),"",IF(R749=2,(O749+O750)/2,IF(Table13232[[#This Row],[Dual Listing]]=1,Table13232[[#This Row],[Nat and Combo Bet]],11)))</f>
        <v>200</v>
      </c>
      <c r="T749" s="44" t="str">
        <f t="shared" si="34"/>
        <v/>
      </c>
      <c r="U749" s="44">
        <f t="shared" si="35"/>
        <v>-200</v>
      </c>
      <c r="V749" s="44" t="str">
        <f>IF(Table13232[[#This Row],[Date]]&lt;$V$4,"","Live")</f>
        <v>Live</v>
      </c>
      <c r="W749" s="44" t="str">
        <f>TEXT(Table13232[[#This Row],[Date]],"DDD")</f>
        <v>Sat</v>
      </c>
      <c r="X749" s="44" t="str">
        <f>PROPER(TRIM(Table13232[[#This Row],[Horse]]))</f>
        <v>Charleroi</v>
      </c>
      <c r="Y749" s="168">
        <f>Table13232[[#This Row],[Time]]</f>
        <v>0.50347222222222221</v>
      </c>
      <c r="Z749" s="168" t="str">
        <f>LEFT(Table13232[[#This Row],[Track]],3)</f>
        <v>Wyo</v>
      </c>
      <c r="AA749" s="168" t="str">
        <f>Table13232[[#This Row],[Algo]]&amp;" "&amp;Table13232[[#This Row],[Nat and Combo Bet]]</f>
        <v>E-C  200</v>
      </c>
      <c r="AB749" s="171">
        <f>Table13232[[#This Row],[AM Odds]]</f>
        <v>0</v>
      </c>
      <c r="AC749" s="165">
        <f>Table13232[[#This Row],[Race]]</f>
        <v>3</v>
      </c>
      <c r="AD749" s="165">
        <f>Table13232[[#This Row],[TAB]]</f>
        <v>4</v>
      </c>
      <c r="AE749" s="166" t="str">
        <f>Table13232[[#This Row],[Horse]]</f>
        <v>Charleroi</v>
      </c>
      <c r="AF749" s="169">
        <f>IF(Table13232[[#This Row],[Dual Listing]]&lt;&gt;1,"",Table13232[[#This Row],[Nat and Combo Bet]])</f>
        <v>200</v>
      </c>
    </row>
    <row r="750" spans="1:32" x14ac:dyDescent="0.25">
      <c r="A750" s="42">
        <v>46032</v>
      </c>
      <c r="B750" s="43">
        <v>0.52430555555555558</v>
      </c>
      <c r="C750" s="43" t="s">
        <v>84</v>
      </c>
      <c r="D750" s="46"/>
      <c r="E750" s="44">
        <v>4</v>
      </c>
      <c r="F750" s="44">
        <v>6</v>
      </c>
      <c r="G750" s="45" t="s">
        <v>587</v>
      </c>
      <c r="H750" s="45"/>
      <c r="I750" s="46"/>
      <c r="J750" s="206" t="s">
        <v>665</v>
      </c>
      <c r="K750" s="44" t="str">
        <f>VLOOKUP(Table13232[[#This Row],[Track]],$C$915:$E$968,2,FALSE)</f>
        <v>NSW</v>
      </c>
      <c r="L750" s="48">
        <v>100</v>
      </c>
      <c r="M750" s="44" t="str">
        <f>IF(Table13232[[#This Row],[Fin]]&lt;&gt;"1st","",Table13232[[#This Row],[Div]]*Table13232[[#This Row],[Lev Bet]])</f>
        <v/>
      </c>
      <c r="N750" s="44">
        <f>IF(Table13232[[#This Row],[Lev Ret]]="",Table13232[[#This Row],[Lev Bet]]*-1,M750-L750)</f>
        <v>-100</v>
      </c>
      <c r="O750" s="205">
        <v>100</v>
      </c>
      <c r="P750" s="205" t="str">
        <f>IF(Table13232[[#This Row],[Fin]]&lt;&gt;"1st","",Table13232[[#This Row],[Div]]*Table13232[[#This Row],[Nat and Combo Bet]])</f>
        <v/>
      </c>
      <c r="Q750" s="205">
        <f>IF(Table13232[[#This Row],[Lev Ret]]="",Table13232[[#This Row],[Nat and Combo Bet]]*-1,P750-O750)</f>
        <v>-100</v>
      </c>
      <c r="R750" s="44">
        <f t="shared" si="33"/>
        <v>1</v>
      </c>
      <c r="S750" s="44">
        <f>IF(AND(R749=2,R750=1),"",IF(R750=2,(O750+O751)/2,IF(Table13232[[#This Row],[Dual Listing]]=1,Table13232[[#This Row],[Nat and Combo Bet]],11)))</f>
        <v>100</v>
      </c>
      <c r="T750" s="44" t="str">
        <f t="shared" si="34"/>
        <v/>
      </c>
      <c r="U750" s="44">
        <f t="shared" si="35"/>
        <v>-100</v>
      </c>
      <c r="V750" s="44" t="str">
        <f>IF(Table13232[[#This Row],[Date]]&lt;$V$4,"","Live")</f>
        <v>Live</v>
      </c>
      <c r="W750" s="44" t="str">
        <f>TEXT(Table13232[[#This Row],[Date]],"DDD")</f>
        <v>Sat</v>
      </c>
      <c r="X750" s="44" t="str">
        <f>PROPER(TRIM(Table13232[[#This Row],[Horse]]))</f>
        <v>Lennox</v>
      </c>
      <c r="Y750" s="168">
        <f>Table13232[[#This Row],[Time]]</f>
        <v>0.52430555555555558</v>
      </c>
      <c r="Z750" s="168" t="str">
        <f>LEFT(Table13232[[#This Row],[Track]],3)</f>
        <v>Wyo</v>
      </c>
      <c r="AA750" s="168" t="str">
        <f>Table13232[[#This Row],[Algo]]&amp;" "&amp;Table13232[[#This Row],[Nat and Combo Bet]]</f>
        <v>E-C  100</v>
      </c>
      <c r="AB750" s="171">
        <f>Table13232[[#This Row],[AM Odds]]</f>
        <v>0</v>
      </c>
      <c r="AC750" s="165">
        <f>Table13232[[#This Row],[Race]]</f>
        <v>4</v>
      </c>
      <c r="AD750" s="165">
        <f>Table13232[[#This Row],[TAB]]</f>
        <v>6</v>
      </c>
      <c r="AE750" s="166" t="str">
        <f>Table13232[[#This Row],[Horse]]</f>
        <v>Lennox</v>
      </c>
      <c r="AF750" s="169">
        <f>IF(Table13232[[#This Row],[Dual Listing]]&lt;&gt;1,"",Table13232[[#This Row],[Nat and Combo Bet]])</f>
        <v>100</v>
      </c>
    </row>
    <row r="751" spans="1:32" x14ac:dyDescent="0.25">
      <c r="A751" s="42">
        <v>46032</v>
      </c>
      <c r="B751" s="43">
        <v>0.53472222222222221</v>
      </c>
      <c r="C751" s="43" t="s">
        <v>588</v>
      </c>
      <c r="D751" s="46"/>
      <c r="E751" s="44">
        <v>2</v>
      </c>
      <c r="F751" s="44">
        <v>8</v>
      </c>
      <c r="G751" s="45" t="s">
        <v>589</v>
      </c>
      <c r="H751" s="45" t="s">
        <v>23</v>
      </c>
      <c r="I751" s="46"/>
      <c r="J751" s="206" t="s">
        <v>665</v>
      </c>
      <c r="K751" s="44" t="str">
        <f>VLOOKUP(Table13232[[#This Row],[Track]],$C$915:$E$968,2,FALSE)</f>
        <v>Vic</v>
      </c>
      <c r="L751" s="48">
        <v>100</v>
      </c>
      <c r="M751" s="44" t="str">
        <f>IF(Table13232[[#This Row],[Fin]]&lt;&gt;"1st","",Table13232[[#This Row],[Div]]*Table13232[[#This Row],[Lev Bet]])</f>
        <v/>
      </c>
      <c r="N751" s="44">
        <f>IF(Table13232[[#This Row],[Lev Ret]]="",Table13232[[#This Row],[Lev Bet]]*-1,M751-L751)</f>
        <v>-100</v>
      </c>
      <c r="O751" s="205">
        <v>120</v>
      </c>
      <c r="P751" s="205" t="str">
        <f>IF(Table13232[[#This Row],[Fin]]&lt;&gt;"1st","",Table13232[[#This Row],[Div]]*Table13232[[#This Row],[Nat and Combo Bet]])</f>
        <v/>
      </c>
      <c r="Q751" s="205">
        <f>IF(Table13232[[#This Row],[Lev Ret]]="",Table13232[[#This Row],[Nat and Combo Bet]]*-1,P751-O751)</f>
        <v>-120</v>
      </c>
      <c r="R751" s="44">
        <f t="shared" si="33"/>
        <v>1</v>
      </c>
      <c r="S751" s="44">
        <f>IF(AND(R750=2,R751=1),"",IF(R751=2,(O751+O752)/2,IF(Table13232[[#This Row],[Dual Listing]]=1,Table13232[[#This Row],[Nat and Combo Bet]],11)))</f>
        <v>120</v>
      </c>
      <c r="T751" s="44" t="str">
        <f t="shared" si="34"/>
        <v/>
      </c>
      <c r="U751" s="44">
        <f t="shared" si="35"/>
        <v>-120</v>
      </c>
      <c r="V751" s="44" t="str">
        <f>IF(Table13232[[#This Row],[Date]]&lt;$V$4,"","Live")</f>
        <v>Live</v>
      </c>
      <c r="W751" s="44" t="str">
        <f>TEXT(Table13232[[#This Row],[Date]],"DDD")</f>
        <v>Sat</v>
      </c>
      <c r="X751" s="44" t="str">
        <f>PROPER(TRIM(Table13232[[#This Row],[Horse]]))</f>
        <v>Trapalanda</v>
      </c>
      <c r="Y751" s="168">
        <f>Table13232[[#This Row],[Time]]</f>
        <v>0.53472222222222221</v>
      </c>
      <c r="Z751" s="168" t="str">
        <f>LEFT(Table13232[[#This Row],[Track]],3)</f>
        <v>Fle</v>
      </c>
      <c r="AA751" s="168" t="str">
        <f>Table13232[[#This Row],[Algo]]&amp;" "&amp;Table13232[[#This Row],[Nat and Combo Bet]]</f>
        <v>E-C  120</v>
      </c>
      <c r="AB751" s="171">
        <f>Table13232[[#This Row],[AM Odds]]</f>
        <v>0</v>
      </c>
      <c r="AC751" s="165">
        <f>Table13232[[#This Row],[Race]]</f>
        <v>2</v>
      </c>
      <c r="AD751" s="165">
        <f>Table13232[[#This Row],[TAB]]</f>
        <v>8</v>
      </c>
      <c r="AE751" s="166" t="str">
        <f>Table13232[[#This Row],[Horse]]</f>
        <v>Trapalanda</v>
      </c>
      <c r="AF751" s="169">
        <f>IF(Table13232[[#This Row],[Dual Listing]]&lt;&gt;1,"",Table13232[[#This Row],[Nat and Combo Bet]])</f>
        <v>120</v>
      </c>
    </row>
    <row r="752" spans="1:32" x14ac:dyDescent="0.25">
      <c r="A752" s="42">
        <v>46032</v>
      </c>
      <c r="B752" s="43">
        <v>0.54861111111111116</v>
      </c>
      <c r="C752" s="43" t="s">
        <v>84</v>
      </c>
      <c r="D752" s="46"/>
      <c r="E752" s="44">
        <v>5</v>
      </c>
      <c r="F752" s="44">
        <v>4</v>
      </c>
      <c r="G752" s="45" t="s">
        <v>590</v>
      </c>
      <c r="H752" s="45"/>
      <c r="I752" s="46"/>
      <c r="J752" s="206" t="s">
        <v>665</v>
      </c>
      <c r="K752" s="44" t="str">
        <f>VLOOKUP(Table13232[[#This Row],[Track]],$C$915:$E$968,2,FALSE)</f>
        <v>NSW</v>
      </c>
      <c r="L752" s="48">
        <v>100</v>
      </c>
      <c r="M752" s="44" t="str">
        <f>IF(Table13232[[#This Row],[Fin]]&lt;&gt;"1st","",Table13232[[#This Row],[Div]]*Table13232[[#This Row],[Lev Bet]])</f>
        <v/>
      </c>
      <c r="N752" s="44">
        <f>IF(Table13232[[#This Row],[Lev Ret]]="",Table13232[[#This Row],[Lev Bet]]*-1,M752-L752)</f>
        <v>-100</v>
      </c>
      <c r="O752" s="205">
        <v>100</v>
      </c>
      <c r="P752" s="205" t="str">
        <f>IF(Table13232[[#This Row],[Fin]]&lt;&gt;"1st","",Table13232[[#This Row],[Div]]*Table13232[[#This Row],[Nat and Combo Bet]])</f>
        <v/>
      </c>
      <c r="Q752" s="205">
        <f>IF(Table13232[[#This Row],[Lev Ret]]="",Table13232[[#This Row],[Nat and Combo Bet]]*-1,P752-O752)</f>
        <v>-100</v>
      </c>
      <c r="R752" s="44">
        <f t="shared" si="33"/>
        <v>1</v>
      </c>
      <c r="S752" s="44">
        <f>IF(AND(R751=2,R752=1),"",IF(R752=2,(O752+O753)/2,IF(Table13232[[#This Row],[Dual Listing]]=1,Table13232[[#This Row],[Nat and Combo Bet]],11)))</f>
        <v>100</v>
      </c>
      <c r="T752" s="44" t="str">
        <f t="shared" si="34"/>
        <v/>
      </c>
      <c r="U752" s="44">
        <f t="shared" si="35"/>
        <v>-100</v>
      </c>
      <c r="V752" s="44" t="str">
        <f>IF(Table13232[[#This Row],[Date]]&lt;$V$4,"","Live")</f>
        <v>Live</v>
      </c>
      <c r="W752" s="44" t="str">
        <f>TEXT(Table13232[[#This Row],[Date]],"DDD")</f>
        <v>Sat</v>
      </c>
      <c r="X752" s="44" t="str">
        <f>PROPER(TRIM(Table13232[[#This Row],[Horse]]))</f>
        <v>Hanau</v>
      </c>
      <c r="Y752" s="168">
        <f>Table13232[[#This Row],[Time]]</f>
        <v>0.54861111111111116</v>
      </c>
      <c r="Z752" s="168" t="str">
        <f>LEFT(Table13232[[#This Row],[Track]],3)</f>
        <v>Wyo</v>
      </c>
      <c r="AA752" s="168" t="str">
        <f>Table13232[[#This Row],[Algo]]&amp;" "&amp;Table13232[[#This Row],[Nat and Combo Bet]]</f>
        <v>E-C  100</v>
      </c>
      <c r="AB752" s="171">
        <f>Table13232[[#This Row],[AM Odds]]</f>
        <v>0</v>
      </c>
      <c r="AC752" s="165">
        <f>Table13232[[#This Row],[Race]]</f>
        <v>5</v>
      </c>
      <c r="AD752" s="165">
        <f>Table13232[[#This Row],[TAB]]</f>
        <v>4</v>
      </c>
      <c r="AE752" s="166" t="str">
        <f>Table13232[[#This Row],[Horse]]</f>
        <v>Hanau</v>
      </c>
      <c r="AF752" s="169">
        <f>IF(Table13232[[#This Row],[Dual Listing]]&lt;&gt;1,"",Table13232[[#This Row],[Nat and Combo Bet]])</f>
        <v>100</v>
      </c>
    </row>
    <row r="753" spans="1:32" x14ac:dyDescent="0.25">
      <c r="A753" s="42">
        <v>46032</v>
      </c>
      <c r="B753" s="43">
        <v>0.55902777777777779</v>
      </c>
      <c r="C753" s="43" t="s">
        <v>10</v>
      </c>
      <c r="D753" s="46"/>
      <c r="E753" s="44">
        <v>3</v>
      </c>
      <c r="F753" s="44">
        <v>6</v>
      </c>
      <c r="G753" s="45" t="s">
        <v>584</v>
      </c>
      <c r="H753" s="45" t="s">
        <v>22</v>
      </c>
      <c r="I753" s="46"/>
      <c r="J753" s="206" t="s">
        <v>664</v>
      </c>
      <c r="K753" s="44" t="str">
        <f>VLOOKUP(Table13232[[#This Row],[Track]],$C$915:$E$968,2,FALSE)</f>
        <v>Vic</v>
      </c>
      <c r="L753" s="48">
        <v>100</v>
      </c>
      <c r="M753" s="44" t="str">
        <f>IF(Table13232[[#This Row],[Fin]]&lt;&gt;"1st","",Table13232[[#This Row],[Div]]*Table13232[[#This Row],[Lev Bet]])</f>
        <v/>
      </c>
      <c r="N753" s="44">
        <f>IF(Table13232[[#This Row],[Lev Ret]]="",Table13232[[#This Row],[Lev Bet]]*-1,M753-L753)</f>
        <v>-100</v>
      </c>
      <c r="O753" s="205">
        <v>100</v>
      </c>
      <c r="P753" s="205" t="str">
        <f>IF(Table13232[[#This Row],[Fin]]&lt;&gt;"1st","",Table13232[[#This Row],[Div]]*Table13232[[#This Row],[Nat and Combo Bet]])</f>
        <v/>
      </c>
      <c r="Q753" s="205">
        <f>IF(Table13232[[#This Row],[Lev Ret]]="",Table13232[[#This Row],[Nat and Combo Bet]]*-1,P753-O753)</f>
        <v>-100</v>
      </c>
      <c r="R753" s="44">
        <f t="shared" si="33"/>
        <v>1</v>
      </c>
      <c r="S753" s="44">
        <f>IF(AND(R752=2,R753=1),"",IF(R753=2,(O753+O754)/2,IF(Table13232[[#This Row],[Dual Listing]]=1,Table13232[[#This Row],[Nat and Combo Bet]],11)))</f>
        <v>100</v>
      </c>
      <c r="T753" s="44" t="str">
        <f t="shared" si="34"/>
        <v/>
      </c>
      <c r="U753" s="44">
        <f t="shared" si="35"/>
        <v>-100</v>
      </c>
      <c r="V753" s="44" t="str">
        <f>IF(Table13232[[#This Row],[Date]]&lt;$V$4,"","Live")</f>
        <v>Live</v>
      </c>
      <c r="W753" s="44" t="str">
        <f>TEXT(Table13232[[#This Row],[Date]],"DDD")</f>
        <v>Sat</v>
      </c>
      <c r="X753" s="44" t="str">
        <f>PROPER(TRIM(Table13232[[#This Row],[Horse]]))</f>
        <v>Conscience</v>
      </c>
      <c r="Y753" s="168">
        <f>Table13232[[#This Row],[Time]]</f>
        <v>0.55902777777777779</v>
      </c>
      <c r="Z753" s="168" t="str">
        <f>LEFT(Table13232[[#This Row],[Track]],3)</f>
        <v>Fle</v>
      </c>
      <c r="AA753" s="168" t="str">
        <f>Table13232[[#This Row],[Algo]]&amp;" "&amp;Table13232[[#This Row],[Nat and Combo Bet]]</f>
        <v>Nat 100</v>
      </c>
      <c r="AB753" s="171">
        <f>Table13232[[#This Row],[AM Odds]]</f>
        <v>0</v>
      </c>
      <c r="AC753" s="165">
        <f>Table13232[[#This Row],[Race]]</f>
        <v>3</v>
      </c>
      <c r="AD753" s="165">
        <f>Table13232[[#This Row],[TAB]]</f>
        <v>6</v>
      </c>
      <c r="AE753" s="166" t="str">
        <f>Table13232[[#This Row],[Horse]]</f>
        <v>Conscience</v>
      </c>
      <c r="AF753" s="169">
        <f>IF(Table13232[[#This Row],[Dual Listing]]&lt;&gt;1,"",Table13232[[#This Row],[Nat and Combo Bet]])</f>
        <v>100</v>
      </c>
    </row>
    <row r="754" spans="1:32" x14ac:dyDescent="0.25">
      <c r="A754" s="42">
        <v>46032</v>
      </c>
      <c r="B754" s="43">
        <v>0.58333333333333337</v>
      </c>
      <c r="C754" s="43" t="s">
        <v>588</v>
      </c>
      <c r="D754" s="46"/>
      <c r="E754" s="44">
        <v>4</v>
      </c>
      <c r="F754" s="44">
        <v>2</v>
      </c>
      <c r="G754" s="45" t="s">
        <v>591</v>
      </c>
      <c r="H754" s="45" t="s">
        <v>22</v>
      </c>
      <c r="I754" s="46"/>
      <c r="J754" s="206" t="s">
        <v>665</v>
      </c>
      <c r="K754" s="44" t="str">
        <f>VLOOKUP(Table13232[[#This Row],[Track]],$C$915:$E$968,2,FALSE)</f>
        <v>Vic</v>
      </c>
      <c r="L754" s="48">
        <v>100</v>
      </c>
      <c r="M754" s="44" t="str">
        <f>IF(Table13232[[#This Row],[Fin]]&lt;&gt;"1st","",Table13232[[#This Row],[Div]]*Table13232[[#This Row],[Lev Bet]])</f>
        <v/>
      </c>
      <c r="N754" s="44">
        <f>IF(Table13232[[#This Row],[Lev Ret]]="",Table13232[[#This Row],[Lev Bet]]*-1,M754-L754)</f>
        <v>-100</v>
      </c>
      <c r="O754" s="205">
        <v>120</v>
      </c>
      <c r="P754" s="205" t="str">
        <f>IF(Table13232[[#This Row],[Fin]]&lt;&gt;"1st","",Table13232[[#This Row],[Div]]*Table13232[[#This Row],[Nat and Combo Bet]])</f>
        <v/>
      </c>
      <c r="Q754" s="205">
        <f>IF(Table13232[[#This Row],[Lev Ret]]="",Table13232[[#This Row],[Nat and Combo Bet]]*-1,P754-O754)</f>
        <v>-120</v>
      </c>
      <c r="R754" s="44">
        <f t="shared" si="33"/>
        <v>1</v>
      </c>
      <c r="S754" s="44">
        <f>IF(AND(R753=2,R754=1),"",IF(R754=2,(O754+O755)/2,IF(Table13232[[#This Row],[Dual Listing]]=1,Table13232[[#This Row],[Nat and Combo Bet]],11)))</f>
        <v>120</v>
      </c>
      <c r="T754" s="44" t="str">
        <f t="shared" si="34"/>
        <v/>
      </c>
      <c r="U754" s="44">
        <f t="shared" si="35"/>
        <v>-120</v>
      </c>
      <c r="V754" s="44" t="str">
        <f>IF(Table13232[[#This Row],[Date]]&lt;$V$4,"","Live")</f>
        <v>Live</v>
      </c>
      <c r="W754" s="44" t="str">
        <f>TEXT(Table13232[[#This Row],[Date]],"DDD")</f>
        <v>Sat</v>
      </c>
      <c r="X754" s="44" t="str">
        <f>PROPER(TRIM(Table13232[[#This Row],[Horse]]))</f>
        <v>Suntora</v>
      </c>
      <c r="Y754" s="168">
        <f>Table13232[[#This Row],[Time]]</f>
        <v>0.58333333333333337</v>
      </c>
      <c r="Z754" s="168" t="str">
        <f>LEFT(Table13232[[#This Row],[Track]],3)</f>
        <v>Fle</v>
      </c>
      <c r="AA754" s="168" t="str">
        <f>Table13232[[#This Row],[Algo]]&amp;" "&amp;Table13232[[#This Row],[Nat and Combo Bet]]</f>
        <v>E-C  120</v>
      </c>
      <c r="AB754" s="171">
        <f>Table13232[[#This Row],[AM Odds]]</f>
        <v>0</v>
      </c>
      <c r="AC754" s="165">
        <f>Table13232[[#This Row],[Race]]</f>
        <v>4</v>
      </c>
      <c r="AD754" s="165">
        <f>Table13232[[#This Row],[TAB]]</f>
        <v>2</v>
      </c>
      <c r="AE754" s="166" t="str">
        <f>Table13232[[#This Row],[Horse]]</f>
        <v>Suntora</v>
      </c>
      <c r="AF754" s="169">
        <f>IF(Table13232[[#This Row],[Dual Listing]]&lt;&gt;1,"",Table13232[[#This Row],[Nat and Combo Bet]])</f>
        <v>120</v>
      </c>
    </row>
    <row r="755" spans="1:32" x14ac:dyDescent="0.25">
      <c r="A755" s="42">
        <v>46032</v>
      </c>
      <c r="B755" s="43">
        <v>0.62152777777777779</v>
      </c>
      <c r="C755" s="43" t="s">
        <v>84</v>
      </c>
      <c r="D755" s="46"/>
      <c r="E755" s="44">
        <v>8</v>
      </c>
      <c r="F755" s="44">
        <v>4</v>
      </c>
      <c r="G755" s="45" t="s">
        <v>40</v>
      </c>
      <c r="H755" s="45" t="s">
        <v>21</v>
      </c>
      <c r="I755" s="46">
        <v>2.9</v>
      </c>
      <c r="J755" s="206" t="s">
        <v>665</v>
      </c>
      <c r="K755" s="44" t="str">
        <f>VLOOKUP(Table13232[[#This Row],[Track]],$C$915:$E$968,2,FALSE)</f>
        <v>NSW</v>
      </c>
      <c r="L755" s="48">
        <v>100</v>
      </c>
      <c r="M755" s="44">
        <f>IF(Table13232[[#This Row],[Fin]]&lt;&gt;"1st","",Table13232[[#This Row],[Div]]*Table13232[[#This Row],[Lev Bet]])</f>
        <v>290</v>
      </c>
      <c r="N755" s="44">
        <f>IF(Table13232[[#This Row],[Lev Ret]]="",Table13232[[#This Row],[Lev Bet]]*-1,M755-L755)</f>
        <v>190</v>
      </c>
      <c r="O755" s="205">
        <v>150</v>
      </c>
      <c r="P755" s="205">
        <f>IF(Table13232[[#This Row],[Fin]]&lt;&gt;"1st","",Table13232[[#This Row],[Div]]*Table13232[[#This Row],[Nat and Combo Bet]])</f>
        <v>435</v>
      </c>
      <c r="Q755" s="205">
        <f>IF(Table13232[[#This Row],[Lev Ret]]="",Table13232[[#This Row],[Nat and Combo Bet]]*-1,P755-O755)</f>
        <v>285</v>
      </c>
      <c r="R755" s="44">
        <f t="shared" si="33"/>
        <v>1</v>
      </c>
      <c r="S755" s="44">
        <f>IF(AND(R754=2,R755=1),"",IF(R755=2,(O755+O756)/2,IF(Table13232[[#This Row],[Dual Listing]]=1,Table13232[[#This Row],[Nat and Combo Bet]],11)))</f>
        <v>150</v>
      </c>
      <c r="T755" s="44">
        <f t="shared" si="34"/>
        <v>435</v>
      </c>
      <c r="U755" s="44">
        <f t="shared" si="35"/>
        <v>285</v>
      </c>
      <c r="V755" s="44" t="str">
        <f>IF(Table13232[[#This Row],[Date]]&lt;$V$4,"","Live")</f>
        <v>Live</v>
      </c>
      <c r="W755" s="44" t="str">
        <f>TEXT(Table13232[[#This Row],[Date]],"DDD")</f>
        <v>Sat</v>
      </c>
      <c r="X755" s="44" t="str">
        <f>PROPER(TRIM(Table13232[[#This Row],[Horse]]))</f>
        <v>Whinchat</v>
      </c>
      <c r="Y755" s="168">
        <f>Table13232[[#This Row],[Time]]</f>
        <v>0.62152777777777779</v>
      </c>
      <c r="Z755" s="168" t="str">
        <f>LEFT(Table13232[[#This Row],[Track]],3)</f>
        <v>Wyo</v>
      </c>
      <c r="AA755" s="168" t="str">
        <f>Table13232[[#This Row],[Algo]]&amp;" "&amp;Table13232[[#This Row],[Nat and Combo Bet]]</f>
        <v>E-C  150</v>
      </c>
      <c r="AB755" s="171">
        <f>Table13232[[#This Row],[AM Odds]]</f>
        <v>0</v>
      </c>
      <c r="AC755" s="165">
        <f>Table13232[[#This Row],[Race]]</f>
        <v>8</v>
      </c>
      <c r="AD755" s="165">
        <f>Table13232[[#This Row],[TAB]]</f>
        <v>4</v>
      </c>
      <c r="AE755" s="166" t="str">
        <f>Table13232[[#This Row],[Horse]]</f>
        <v>Whinchat</v>
      </c>
      <c r="AF755" s="169">
        <f>IF(Table13232[[#This Row],[Dual Listing]]&lt;&gt;1,"",Table13232[[#This Row],[Nat and Combo Bet]])</f>
        <v>150</v>
      </c>
    </row>
    <row r="756" spans="1:32" x14ac:dyDescent="0.25">
      <c r="A756" s="42">
        <v>46032</v>
      </c>
      <c r="B756" s="43">
        <v>0.64930555555555558</v>
      </c>
      <c r="C756" s="43" t="s">
        <v>84</v>
      </c>
      <c r="D756" s="46"/>
      <c r="E756" s="44">
        <v>9</v>
      </c>
      <c r="F756" s="44">
        <v>3</v>
      </c>
      <c r="G756" s="45" t="s">
        <v>419</v>
      </c>
      <c r="H756" s="45"/>
      <c r="I756" s="46"/>
      <c r="J756" s="206" t="s">
        <v>665</v>
      </c>
      <c r="K756" s="44" t="str">
        <f>VLOOKUP(Table13232[[#This Row],[Track]],$C$915:$E$968,2,FALSE)</f>
        <v>NSW</v>
      </c>
      <c r="L756" s="48">
        <v>100</v>
      </c>
      <c r="M756" s="44" t="str">
        <f>IF(Table13232[[#This Row],[Fin]]&lt;&gt;"1st","",Table13232[[#This Row],[Div]]*Table13232[[#This Row],[Lev Bet]])</f>
        <v/>
      </c>
      <c r="N756" s="44">
        <f>IF(Table13232[[#This Row],[Lev Ret]]="",Table13232[[#This Row],[Lev Bet]]*-1,M756-L756)</f>
        <v>-100</v>
      </c>
      <c r="O756" s="205">
        <v>150</v>
      </c>
      <c r="P756" s="205" t="str">
        <f>IF(Table13232[[#This Row],[Fin]]&lt;&gt;"1st","",Table13232[[#This Row],[Div]]*Table13232[[#This Row],[Nat and Combo Bet]])</f>
        <v/>
      </c>
      <c r="Q756" s="205">
        <f>IF(Table13232[[#This Row],[Lev Ret]]="",Table13232[[#This Row],[Nat and Combo Bet]]*-1,P756-O756)</f>
        <v>-150</v>
      </c>
      <c r="R756" s="44">
        <f t="shared" si="33"/>
        <v>1</v>
      </c>
      <c r="S756" s="44">
        <f>IF(AND(R755=2,R756=1),"",IF(R756=2,(O756+O757)/2,IF(Table13232[[#This Row],[Dual Listing]]=1,Table13232[[#This Row],[Nat and Combo Bet]],11)))</f>
        <v>150</v>
      </c>
      <c r="T756" s="44" t="str">
        <f t="shared" si="34"/>
        <v/>
      </c>
      <c r="U756" s="44">
        <f t="shared" si="35"/>
        <v>-150</v>
      </c>
      <c r="V756" s="44" t="str">
        <f>IF(Table13232[[#This Row],[Date]]&lt;$V$4,"","Live")</f>
        <v>Live</v>
      </c>
      <c r="W756" s="44" t="str">
        <f>TEXT(Table13232[[#This Row],[Date]],"DDD")</f>
        <v>Sat</v>
      </c>
      <c r="X756" s="44" t="str">
        <f>PROPER(TRIM(Table13232[[#This Row],[Horse]]))</f>
        <v>Know Thyself</v>
      </c>
      <c r="Y756" s="168">
        <f>Table13232[[#This Row],[Time]]</f>
        <v>0.64930555555555558</v>
      </c>
      <c r="Z756" s="168" t="str">
        <f>LEFT(Table13232[[#This Row],[Track]],3)</f>
        <v>Wyo</v>
      </c>
      <c r="AA756" s="168" t="str">
        <f>Table13232[[#This Row],[Algo]]&amp;" "&amp;Table13232[[#This Row],[Nat and Combo Bet]]</f>
        <v>E-C  150</v>
      </c>
      <c r="AB756" s="171">
        <f>Table13232[[#This Row],[AM Odds]]</f>
        <v>0</v>
      </c>
      <c r="AC756" s="165">
        <f>Table13232[[#This Row],[Race]]</f>
        <v>9</v>
      </c>
      <c r="AD756" s="165">
        <f>Table13232[[#This Row],[TAB]]</f>
        <v>3</v>
      </c>
      <c r="AE756" s="166" t="str">
        <f>Table13232[[#This Row],[Horse]]</f>
        <v>Know Thyself</v>
      </c>
      <c r="AF756" s="169">
        <f>IF(Table13232[[#This Row],[Dual Listing]]&lt;&gt;1,"",Table13232[[#This Row],[Nat and Combo Bet]])</f>
        <v>150</v>
      </c>
    </row>
    <row r="757" spans="1:32" x14ac:dyDescent="0.25">
      <c r="A757" s="42">
        <v>46032</v>
      </c>
      <c r="B757" s="43">
        <v>0.66319444444444442</v>
      </c>
      <c r="C757" s="43" t="s">
        <v>10</v>
      </c>
      <c r="D757" s="46"/>
      <c r="E757" s="44">
        <v>7</v>
      </c>
      <c r="F757" s="44">
        <v>10</v>
      </c>
      <c r="G757" s="45" t="s">
        <v>585</v>
      </c>
      <c r="H757" s="45" t="s">
        <v>21</v>
      </c>
      <c r="I757" s="46">
        <v>12</v>
      </c>
      <c r="J757" s="206" t="s">
        <v>664</v>
      </c>
      <c r="K757" s="44" t="str">
        <f>VLOOKUP(Table13232[[#This Row],[Track]],$C$915:$E$968,2,FALSE)</f>
        <v>Vic</v>
      </c>
      <c r="L757" s="48">
        <v>100</v>
      </c>
      <c r="M757" s="44">
        <f>IF(Table13232[[#This Row],[Fin]]&lt;&gt;"1st","",Table13232[[#This Row],[Div]]*Table13232[[#This Row],[Lev Bet]])</f>
        <v>1200</v>
      </c>
      <c r="N757" s="44">
        <f>IF(Table13232[[#This Row],[Lev Ret]]="",Table13232[[#This Row],[Lev Bet]]*-1,M757-L757)</f>
        <v>1100</v>
      </c>
      <c r="O757" s="205">
        <v>100</v>
      </c>
      <c r="P757" s="205">
        <f>IF(Table13232[[#This Row],[Fin]]&lt;&gt;"1st","",Table13232[[#This Row],[Div]]*Table13232[[#This Row],[Nat and Combo Bet]])</f>
        <v>1200</v>
      </c>
      <c r="Q757" s="205">
        <f>IF(Table13232[[#This Row],[Lev Ret]]="",Table13232[[#This Row],[Nat and Combo Bet]]*-1,P757-O757)</f>
        <v>1100</v>
      </c>
      <c r="R757" s="44">
        <f t="shared" si="33"/>
        <v>1</v>
      </c>
      <c r="S757" s="44">
        <f>IF(AND(R756=2,R757=1),"",IF(R757=2,(O757+O758)/2,IF(Table13232[[#This Row],[Dual Listing]]=1,Table13232[[#This Row],[Nat and Combo Bet]],11)))</f>
        <v>100</v>
      </c>
      <c r="T757" s="44">
        <f t="shared" si="34"/>
        <v>1200</v>
      </c>
      <c r="U757" s="44">
        <f t="shared" si="35"/>
        <v>1100</v>
      </c>
      <c r="V757" s="44" t="str">
        <f>IF(Table13232[[#This Row],[Date]]&lt;$V$4,"","Live")</f>
        <v>Live</v>
      </c>
      <c r="W757" s="44" t="str">
        <f>TEXT(Table13232[[#This Row],[Date]],"DDD")</f>
        <v>Sat</v>
      </c>
      <c r="X757" s="44" t="str">
        <f>PROPER(TRIM(Table13232[[#This Row],[Horse]]))</f>
        <v>Welcometotheshow</v>
      </c>
      <c r="Y757" s="168">
        <f>Table13232[[#This Row],[Time]]</f>
        <v>0.66319444444444442</v>
      </c>
      <c r="Z757" s="168" t="str">
        <f>LEFT(Table13232[[#This Row],[Track]],3)</f>
        <v>Fle</v>
      </c>
      <c r="AA757" s="168" t="str">
        <f>Table13232[[#This Row],[Algo]]&amp;" "&amp;Table13232[[#This Row],[Nat and Combo Bet]]</f>
        <v>Nat 100</v>
      </c>
      <c r="AB757" s="171">
        <f>Table13232[[#This Row],[AM Odds]]</f>
        <v>0</v>
      </c>
      <c r="AC757" s="165">
        <f>Table13232[[#This Row],[Race]]</f>
        <v>7</v>
      </c>
      <c r="AD757" s="165">
        <f>Table13232[[#This Row],[TAB]]</f>
        <v>10</v>
      </c>
      <c r="AE757" s="166" t="str">
        <f>Table13232[[#This Row],[Horse]]</f>
        <v>Welcometotheshow</v>
      </c>
      <c r="AF757" s="169">
        <f>IF(Table13232[[#This Row],[Dual Listing]]&lt;&gt;1,"",Table13232[[#This Row],[Nat and Combo Bet]])</f>
        <v>100</v>
      </c>
    </row>
    <row r="758" spans="1:32" x14ac:dyDescent="0.25">
      <c r="A758" s="42">
        <v>46032</v>
      </c>
      <c r="B758" s="43">
        <v>0.67708333333333337</v>
      </c>
      <c r="C758" s="43" t="s">
        <v>84</v>
      </c>
      <c r="D758" s="46"/>
      <c r="E758" s="44">
        <v>10</v>
      </c>
      <c r="F758" s="44">
        <v>7</v>
      </c>
      <c r="G758" s="45" t="s">
        <v>592</v>
      </c>
      <c r="H758" s="45" t="s">
        <v>21</v>
      </c>
      <c r="I758" s="46">
        <v>3.2</v>
      </c>
      <c r="J758" s="206" t="s">
        <v>665</v>
      </c>
      <c r="K758" s="44" t="str">
        <f>VLOOKUP(Table13232[[#This Row],[Track]],$C$915:$E$968,2,FALSE)</f>
        <v>NSW</v>
      </c>
      <c r="L758" s="48">
        <v>100</v>
      </c>
      <c r="M758" s="44">
        <f>IF(Table13232[[#This Row],[Fin]]&lt;&gt;"1st","",Table13232[[#This Row],[Div]]*Table13232[[#This Row],[Lev Bet]])</f>
        <v>320</v>
      </c>
      <c r="N758" s="44">
        <f>IF(Table13232[[#This Row],[Lev Ret]]="",Table13232[[#This Row],[Lev Bet]]*-1,M758-L758)</f>
        <v>220</v>
      </c>
      <c r="O758" s="205">
        <v>150</v>
      </c>
      <c r="P758" s="205">
        <f>IF(Table13232[[#This Row],[Fin]]&lt;&gt;"1st","",Table13232[[#This Row],[Div]]*Table13232[[#This Row],[Nat and Combo Bet]])</f>
        <v>480</v>
      </c>
      <c r="Q758" s="205">
        <f>IF(Table13232[[#This Row],[Lev Ret]]="",Table13232[[#This Row],[Nat and Combo Bet]]*-1,P758-O758)</f>
        <v>330</v>
      </c>
      <c r="R758" s="44">
        <f t="shared" si="33"/>
        <v>1</v>
      </c>
      <c r="S758" s="44">
        <f>IF(AND(R757=2,R758=1),"",IF(R758=2,(O758+O759)/2,IF(Table13232[[#This Row],[Dual Listing]]=1,Table13232[[#This Row],[Nat and Combo Bet]],11)))</f>
        <v>150</v>
      </c>
      <c r="T758" s="44">
        <f t="shared" si="34"/>
        <v>480</v>
      </c>
      <c r="U758" s="44">
        <f t="shared" si="35"/>
        <v>330</v>
      </c>
      <c r="V758" s="44" t="str">
        <f>IF(Table13232[[#This Row],[Date]]&lt;$V$4,"","Live")</f>
        <v>Live</v>
      </c>
      <c r="W758" s="44" t="str">
        <f>TEXT(Table13232[[#This Row],[Date]],"DDD")</f>
        <v>Sat</v>
      </c>
      <c r="X758" s="44" t="str">
        <f>PROPER(TRIM(Table13232[[#This Row],[Horse]]))</f>
        <v>Althoff</v>
      </c>
      <c r="Y758" s="168">
        <f>Table13232[[#This Row],[Time]]</f>
        <v>0.67708333333333337</v>
      </c>
      <c r="Z758" s="168" t="str">
        <f>LEFT(Table13232[[#This Row],[Track]],3)</f>
        <v>Wyo</v>
      </c>
      <c r="AA758" s="168" t="str">
        <f>Table13232[[#This Row],[Algo]]&amp;" "&amp;Table13232[[#This Row],[Nat and Combo Bet]]</f>
        <v>E-C  150</v>
      </c>
      <c r="AB758" s="171">
        <f>Table13232[[#This Row],[AM Odds]]</f>
        <v>0</v>
      </c>
      <c r="AC758" s="165">
        <f>Table13232[[#This Row],[Race]]</f>
        <v>10</v>
      </c>
      <c r="AD758" s="165">
        <f>Table13232[[#This Row],[TAB]]</f>
        <v>7</v>
      </c>
      <c r="AE758" s="166" t="str">
        <f>Table13232[[#This Row],[Horse]]</f>
        <v>Althoff</v>
      </c>
      <c r="AF758" s="169">
        <f>IF(Table13232[[#This Row],[Dual Listing]]&lt;&gt;1,"",Table13232[[#This Row],[Nat and Combo Bet]])</f>
        <v>150</v>
      </c>
    </row>
    <row r="759" spans="1:32" x14ac:dyDescent="0.25">
      <c r="A759" s="42">
        <v>46032</v>
      </c>
      <c r="B759" s="43">
        <v>0.69097222222222221</v>
      </c>
      <c r="C759" s="43" t="s">
        <v>588</v>
      </c>
      <c r="D759" s="46"/>
      <c r="E759" s="44">
        <v>8</v>
      </c>
      <c r="F759" s="44">
        <v>5</v>
      </c>
      <c r="G759" s="45" t="s">
        <v>309</v>
      </c>
      <c r="H759" s="45"/>
      <c r="I759" s="46"/>
      <c r="J759" s="206" t="s">
        <v>665</v>
      </c>
      <c r="K759" s="44" t="str">
        <f>VLOOKUP(Table13232[[#This Row],[Track]],$C$915:$E$968,2,FALSE)</f>
        <v>Vic</v>
      </c>
      <c r="L759" s="48">
        <v>100</v>
      </c>
      <c r="M759" s="44" t="str">
        <f>IF(Table13232[[#This Row],[Fin]]&lt;&gt;"1st","",Table13232[[#This Row],[Div]]*Table13232[[#This Row],[Lev Bet]])</f>
        <v/>
      </c>
      <c r="N759" s="44">
        <f>IF(Table13232[[#This Row],[Lev Ret]]="",Table13232[[#This Row],[Lev Bet]]*-1,M759-L759)</f>
        <v>-100</v>
      </c>
      <c r="O759" s="205">
        <v>100</v>
      </c>
      <c r="P759" s="205" t="str">
        <f>IF(Table13232[[#This Row],[Fin]]&lt;&gt;"1st","",Table13232[[#This Row],[Div]]*Table13232[[#This Row],[Nat and Combo Bet]])</f>
        <v/>
      </c>
      <c r="Q759" s="205">
        <f>IF(Table13232[[#This Row],[Lev Ret]]="",Table13232[[#This Row],[Nat and Combo Bet]]*-1,P759-O759)</f>
        <v>-100</v>
      </c>
      <c r="R759" s="44">
        <f t="shared" si="33"/>
        <v>1</v>
      </c>
      <c r="S759" s="44">
        <f>IF(AND(R758=2,R759=1),"",IF(R759=2,(O759+O760)/2,IF(Table13232[[#This Row],[Dual Listing]]=1,Table13232[[#This Row],[Nat and Combo Bet]],11)))</f>
        <v>100</v>
      </c>
      <c r="T759" s="44" t="str">
        <f t="shared" si="34"/>
        <v/>
      </c>
      <c r="U759" s="44">
        <f t="shared" si="35"/>
        <v>-100</v>
      </c>
      <c r="V759" s="44" t="str">
        <f>IF(Table13232[[#This Row],[Date]]&lt;$V$4,"","Live")</f>
        <v>Live</v>
      </c>
      <c r="W759" s="44" t="str">
        <f>TEXT(Table13232[[#This Row],[Date]],"DDD")</f>
        <v>Sat</v>
      </c>
      <c r="X759" s="44" t="str">
        <f>PROPER(TRIM(Table13232[[#This Row],[Horse]]))</f>
        <v>Hedged</v>
      </c>
      <c r="Y759" s="168">
        <f>Table13232[[#This Row],[Time]]</f>
        <v>0.69097222222222221</v>
      </c>
      <c r="Z759" s="168" t="str">
        <f>LEFT(Table13232[[#This Row],[Track]],3)</f>
        <v>Fle</v>
      </c>
      <c r="AA759" s="168" t="str">
        <f>Table13232[[#This Row],[Algo]]&amp;" "&amp;Table13232[[#This Row],[Nat and Combo Bet]]</f>
        <v>E-C  100</v>
      </c>
      <c r="AB759" s="171">
        <f>Table13232[[#This Row],[AM Odds]]</f>
        <v>0</v>
      </c>
      <c r="AC759" s="165">
        <f>Table13232[[#This Row],[Race]]</f>
        <v>8</v>
      </c>
      <c r="AD759" s="165">
        <f>Table13232[[#This Row],[TAB]]</f>
        <v>5</v>
      </c>
      <c r="AE759" s="166" t="str">
        <f>Table13232[[#This Row],[Horse]]</f>
        <v>Hedged</v>
      </c>
      <c r="AF759" s="169">
        <f>IF(Table13232[[#This Row],[Dual Listing]]&lt;&gt;1,"",Table13232[[#This Row],[Nat and Combo Bet]])</f>
        <v>100</v>
      </c>
    </row>
    <row r="760" spans="1:32" x14ac:dyDescent="0.25">
      <c r="A760" s="42">
        <v>46032</v>
      </c>
      <c r="B760" s="43">
        <v>0.69097222222222221</v>
      </c>
      <c r="C760" s="43" t="s">
        <v>588</v>
      </c>
      <c r="D760" s="46"/>
      <c r="E760" s="44">
        <v>8</v>
      </c>
      <c r="F760" s="44">
        <v>2</v>
      </c>
      <c r="G760" s="45" t="s">
        <v>609</v>
      </c>
      <c r="H760" s="45"/>
      <c r="I760" s="46"/>
      <c r="J760" s="206" t="s">
        <v>665</v>
      </c>
      <c r="K760" s="44" t="str">
        <f>VLOOKUP(Table13232[[#This Row],[Track]],$C$915:$E$968,2,FALSE)</f>
        <v>Vic</v>
      </c>
      <c r="L760" s="48">
        <v>100</v>
      </c>
      <c r="M760" s="44" t="str">
        <f>IF(Table13232[[#This Row],[Fin]]&lt;&gt;"1st","",Table13232[[#This Row],[Div]]*Table13232[[#This Row],[Lev Bet]])</f>
        <v/>
      </c>
      <c r="N760" s="44">
        <f>IF(Table13232[[#This Row],[Lev Ret]]="",Table13232[[#This Row],[Lev Bet]]*-1,M760-L760)</f>
        <v>-100</v>
      </c>
      <c r="O760" s="205">
        <v>50</v>
      </c>
      <c r="P760" s="205" t="str">
        <f>IF(Table13232[[#This Row],[Fin]]&lt;&gt;"1st","",Table13232[[#This Row],[Div]]*Table13232[[#This Row],[Nat and Combo Bet]])</f>
        <v/>
      </c>
      <c r="Q760" s="205">
        <f>IF(Table13232[[#This Row],[Lev Ret]]="",Table13232[[#This Row],[Nat and Combo Bet]]*-1,P760-O760)</f>
        <v>-50</v>
      </c>
      <c r="R760" s="44">
        <f t="shared" si="33"/>
        <v>1</v>
      </c>
      <c r="S760" s="44">
        <f>IF(AND(R759=2,R760=1),"",IF(R760=2,(O760+O761)/2,IF(Table13232[[#This Row],[Dual Listing]]=1,Table13232[[#This Row],[Nat and Combo Bet]],11)))</f>
        <v>50</v>
      </c>
      <c r="T760" s="44" t="str">
        <f t="shared" si="34"/>
        <v/>
      </c>
      <c r="U760" s="44">
        <f t="shared" si="35"/>
        <v>-50</v>
      </c>
      <c r="V760" s="44" t="str">
        <f>IF(Table13232[[#This Row],[Date]]&lt;$V$4,"","Live")</f>
        <v>Live</v>
      </c>
      <c r="W760" s="44" t="str">
        <f>TEXT(Table13232[[#This Row],[Date]],"DDD")</f>
        <v>Sat</v>
      </c>
      <c r="X760" s="44" t="str">
        <f>PROPER(TRIM(Table13232[[#This Row],[Horse]]))</f>
        <v>Lim'S Kosciuszko</v>
      </c>
      <c r="Y760" s="168">
        <f>Table13232[[#This Row],[Time]]</f>
        <v>0.69097222222222221</v>
      </c>
      <c r="Z760" s="168" t="str">
        <f>LEFT(Table13232[[#This Row],[Track]],3)</f>
        <v>Fle</v>
      </c>
      <c r="AA760" s="168" t="str">
        <f>Table13232[[#This Row],[Algo]]&amp;" "&amp;Table13232[[#This Row],[Nat and Combo Bet]]</f>
        <v>E-C  50</v>
      </c>
      <c r="AB760" s="171">
        <f>Table13232[[#This Row],[AM Odds]]</f>
        <v>0</v>
      </c>
      <c r="AC760" s="165">
        <f>Table13232[[#This Row],[Race]]</f>
        <v>8</v>
      </c>
      <c r="AD760" s="165">
        <f>Table13232[[#This Row],[TAB]]</f>
        <v>2</v>
      </c>
      <c r="AE760" s="166" t="str">
        <f>Table13232[[#This Row],[Horse]]</f>
        <v>Lim'S Kosciuszko</v>
      </c>
      <c r="AF760" s="169">
        <f>IF(Table13232[[#This Row],[Dual Listing]]&lt;&gt;1,"",Table13232[[#This Row],[Nat and Combo Bet]])</f>
        <v>50</v>
      </c>
    </row>
    <row r="761" spans="1:32" x14ac:dyDescent="0.25">
      <c r="A761" s="42">
        <v>46039</v>
      </c>
      <c r="B761" s="43">
        <v>0.53472222222222221</v>
      </c>
      <c r="C761" s="43" t="s">
        <v>588</v>
      </c>
      <c r="D761" s="46"/>
      <c r="E761" s="44">
        <v>2</v>
      </c>
      <c r="F761" s="44">
        <v>6</v>
      </c>
      <c r="G761" s="45" t="s">
        <v>596</v>
      </c>
      <c r="H761" s="45" t="s">
        <v>23</v>
      </c>
      <c r="I761" s="46">
        <v>5.5</v>
      </c>
      <c r="J761" s="206" t="s">
        <v>665</v>
      </c>
      <c r="K761" s="44" t="str">
        <f>VLOOKUP(Table13232[[#This Row],[Track]],$C$915:$E$968,2,FALSE)</f>
        <v>Vic</v>
      </c>
      <c r="L761" s="48">
        <v>100</v>
      </c>
      <c r="M761" s="44" t="str">
        <f>IF(Table13232[[#This Row],[Fin]]&lt;&gt;"1st","",Table13232[[#This Row],[Div]]*Table13232[[#This Row],[Lev Bet]])</f>
        <v/>
      </c>
      <c r="N761" s="44">
        <f>IF(Table13232[[#This Row],[Lev Ret]]="",Table13232[[#This Row],[Lev Bet]]*-1,M761-L761)</f>
        <v>-100</v>
      </c>
      <c r="O761" s="205">
        <v>150</v>
      </c>
      <c r="P761" s="205" t="str">
        <f>IF(Table13232[[#This Row],[Fin]]&lt;&gt;"1st","",Table13232[[#This Row],[Div]]*Table13232[[#This Row],[Nat and Combo Bet]])</f>
        <v/>
      </c>
      <c r="Q761" s="205">
        <f>IF(Table13232[[#This Row],[Lev Ret]]="",Table13232[[#This Row],[Nat and Combo Bet]]*-1,P761-O761)</f>
        <v>-150</v>
      </c>
      <c r="R761" s="44">
        <f t="shared" si="33"/>
        <v>1</v>
      </c>
      <c r="S761" s="44">
        <f>IF(AND(R760=2,R761=1),"",IF(R761=2,(O761+O762)/2,IF(Table13232[[#This Row],[Dual Listing]]=1,Table13232[[#This Row],[Nat and Combo Bet]],11)))</f>
        <v>150</v>
      </c>
      <c r="T761" s="44" t="str">
        <f t="shared" si="34"/>
        <v/>
      </c>
      <c r="U761" s="44">
        <f t="shared" si="35"/>
        <v>-150</v>
      </c>
      <c r="V761" s="44" t="str">
        <f>IF(Table13232[[#This Row],[Date]]&lt;$V$4,"","Live")</f>
        <v>Live</v>
      </c>
      <c r="W761" s="44" t="str">
        <f>TEXT(Table13232[[#This Row],[Date]],"DDD")</f>
        <v>Sat</v>
      </c>
      <c r="X761" s="44" t="str">
        <f>PROPER(TRIM(Table13232[[#This Row],[Horse]]))</f>
        <v>Tarvue</v>
      </c>
      <c r="Y761" s="168">
        <f>Table13232[[#This Row],[Time]]</f>
        <v>0.53472222222222221</v>
      </c>
      <c r="Z761" s="168" t="str">
        <f>LEFT(Table13232[[#This Row],[Track]],3)</f>
        <v>Fle</v>
      </c>
      <c r="AA761" s="168" t="str">
        <f>Table13232[[#This Row],[Algo]]&amp;" "&amp;Table13232[[#This Row],[Nat and Combo Bet]]</f>
        <v>E-C  150</v>
      </c>
      <c r="AB761" s="171">
        <f>Table13232[[#This Row],[AM Odds]]</f>
        <v>0</v>
      </c>
      <c r="AC761" s="165">
        <f>Table13232[[#This Row],[Race]]</f>
        <v>2</v>
      </c>
      <c r="AD761" s="165">
        <f>Table13232[[#This Row],[TAB]]</f>
        <v>6</v>
      </c>
      <c r="AE761" s="166" t="str">
        <f>Table13232[[#This Row],[Horse]]</f>
        <v>Tarvue</v>
      </c>
      <c r="AF761" s="169">
        <f>IF(Table13232[[#This Row],[Dual Listing]]&lt;&gt;1,"",Table13232[[#This Row],[Nat and Combo Bet]])</f>
        <v>150</v>
      </c>
    </row>
    <row r="762" spans="1:32" x14ac:dyDescent="0.25">
      <c r="A762" s="42">
        <v>46039</v>
      </c>
      <c r="B762" s="43">
        <v>0.58194444444444449</v>
      </c>
      <c r="C762" s="43" t="s">
        <v>10</v>
      </c>
      <c r="D762" s="46"/>
      <c r="E762" s="44">
        <v>4</v>
      </c>
      <c r="F762" s="44">
        <v>14</v>
      </c>
      <c r="G762" s="45" t="s">
        <v>607</v>
      </c>
      <c r="H762" s="45" t="s">
        <v>22</v>
      </c>
      <c r="I762" s="46"/>
      <c r="J762" s="206" t="s">
        <v>664</v>
      </c>
      <c r="K762" s="44" t="str">
        <f>VLOOKUP(Table13232[[#This Row],[Track]],$C$915:$E$968,2,FALSE)</f>
        <v>Vic</v>
      </c>
      <c r="L762" s="48">
        <v>100</v>
      </c>
      <c r="M762" s="44" t="str">
        <f>IF(Table13232[[#This Row],[Fin]]&lt;&gt;"1st","",Table13232[[#This Row],[Div]]*Table13232[[#This Row],[Lev Bet]])</f>
        <v/>
      </c>
      <c r="N762" s="44">
        <f>IF(Table13232[[#This Row],[Lev Ret]]="",Table13232[[#This Row],[Lev Bet]]*-1,M762-L762)</f>
        <v>-100</v>
      </c>
      <c r="O762" s="205">
        <v>100</v>
      </c>
      <c r="P762" s="205" t="str">
        <f>IF(Table13232[[#This Row],[Fin]]&lt;&gt;"1st","",Table13232[[#This Row],[Div]]*Table13232[[#This Row],[Nat and Combo Bet]])</f>
        <v/>
      </c>
      <c r="Q762" s="205">
        <f>IF(Table13232[[#This Row],[Lev Ret]]="",Table13232[[#This Row],[Nat and Combo Bet]]*-1,P762-O762)</f>
        <v>-100</v>
      </c>
      <c r="R762" s="44">
        <f t="shared" si="33"/>
        <v>1</v>
      </c>
      <c r="S762" s="44">
        <f>IF(AND(R761=2,R762=1),"",IF(R762=2,(O762+O763)/2,IF(Table13232[[#This Row],[Dual Listing]]=1,Table13232[[#This Row],[Nat and Combo Bet]],11)))</f>
        <v>100</v>
      </c>
      <c r="T762" s="44" t="str">
        <f t="shared" si="34"/>
        <v/>
      </c>
      <c r="U762" s="44">
        <f t="shared" si="35"/>
        <v>-100</v>
      </c>
      <c r="V762" s="44" t="str">
        <f>IF(Table13232[[#This Row],[Date]]&lt;$V$4,"","Live")</f>
        <v>Live</v>
      </c>
      <c r="W762" s="44" t="str">
        <f>TEXT(Table13232[[#This Row],[Date]],"DDD")</f>
        <v>Sat</v>
      </c>
      <c r="X762" s="44" t="str">
        <f>PROPER(TRIM(Table13232[[#This Row],[Horse]]))</f>
        <v>Yes I Know</v>
      </c>
      <c r="Y762" s="168">
        <f>Table13232[[#This Row],[Time]]</f>
        <v>0.58194444444444449</v>
      </c>
      <c r="Z762" s="168" t="str">
        <f>LEFT(Table13232[[#This Row],[Track]],3)</f>
        <v>Fle</v>
      </c>
      <c r="AA762" s="168" t="str">
        <f>Table13232[[#This Row],[Algo]]&amp;" "&amp;Table13232[[#This Row],[Nat and Combo Bet]]</f>
        <v>Nat 100</v>
      </c>
      <c r="AB762" s="171">
        <f>Table13232[[#This Row],[AM Odds]]</f>
        <v>0</v>
      </c>
      <c r="AC762" s="165">
        <f>Table13232[[#This Row],[Race]]</f>
        <v>4</v>
      </c>
      <c r="AD762" s="165">
        <f>Table13232[[#This Row],[TAB]]</f>
        <v>14</v>
      </c>
      <c r="AE762" s="166" t="str">
        <f>Table13232[[#This Row],[Horse]]</f>
        <v>Yes I Know</v>
      </c>
      <c r="AF762" s="169">
        <f>IF(Table13232[[#This Row],[Dual Listing]]&lt;&gt;1,"",Table13232[[#This Row],[Nat and Combo Bet]])</f>
        <v>100</v>
      </c>
    </row>
    <row r="763" spans="1:32" x14ac:dyDescent="0.25">
      <c r="A763" s="42">
        <v>46039</v>
      </c>
      <c r="B763" s="43">
        <v>0.63055555555555554</v>
      </c>
      <c r="C763" s="43" t="s">
        <v>588</v>
      </c>
      <c r="D763" s="46"/>
      <c r="E763" s="44">
        <v>6</v>
      </c>
      <c r="F763" s="44">
        <v>2</v>
      </c>
      <c r="G763" s="45" t="s">
        <v>532</v>
      </c>
      <c r="H763" s="45"/>
      <c r="I763" s="46"/>
      <c r="J763" s="206" t="s">
        <v>665</v>
      </c>
      <c r="K763" s="44" t="str">
        <f>VLOOKUP(Table13232[[#This Row],[Track]],$C$915:$E$968,2,FALSE)</f>
        <v>Vic</v>
      </c>
      <c r="L763" s="48">
        <v>100</v>
      </c>
      <c r="M763" s="44" t="str">
        <f>IF(Table13232[[#This Row],[Fin]]&lt;&gt;"1st","",Table13232[[#This Row],[Div]]*Table13232[[#This Row],[Lev Bet]])</f>
        <v/>
      </c>
      <c r="N763" s="44">
        <f>IF(Table13232[[#This Row],[Lev Ret]]="",Table13232[[#This Row],[Lev Bet]]*-1,M763-L763)</f>
        <v>-100</v>
      </c>
      <c r="O763" s="205">
        <v>150</v>
      </c>
      <c r="P763" s="205" t="str">
        <f>IF(Table13232[[#This Row],[Fin]]&lt;&gt;"1st","",Table13232[[#This Row],[Div]]*Table13232[[#This Row],[Nat and Combo Bet]])</f>
        <v/>
      </c>
      <c r="Q763" s="205">
        <f>IF(Table13232[[#This Row],[Lev Ret]]="",Table13232[[#This Row],[Nat and Combo Bet]]*-1,P763-O763)</f>
        <v>-150</v>
      </c>
      <c r="R763" s="44">
        <f t="shared" si="33"/>
        <v>1</v>
      </c>
      <c r="S763" s="44">
        <f>IF(AND(R762=2,R763=1),"",IF(R763=2,(O763+O764)/2,IF(Table13232[[#This Row],[Dual Listing]]=1,Table13232[[#This Row],[Nat and Combo Bet]],11)))</f>
        <v>150</v>
      </c>
      <c r="T763" s="44" t="str">
        <f t="shared" si="34"/>
        <v/>
      </c>
      <c r="U763" s="44">
        <f t="shared" si="35"/>
        <v>-150</v>
      </c>
      <c r="V763" s="44" t="str">
        <f>IF(Table13232[[#This Row],[Date]]&lt;$V$4,"","Live")</f>
        <v>Live</v>
      </c>
      <c r="W763" s="44" t="str">
        <f>TEXT(Table13232[[#This Row],[Date]],"DDD")</f>
        <v>Sat</v>
      </c>
      <c r="X763" s="44" t="str">
        <f>PROPER(TRIM(Table13232[[#This Row],[Horse]]))</f>
        <v>Harry'S Yacht</v>
      </c>
      <c r="Y763" s="168">
        <f>Table13232[[#This Row],[Time]]</f>
        <v>0.63055555555555554</v>
      </c>
      <c r="Z763" s="168" t="str">
        <f>LEFT(Table13232[[#This Row],[Track]],3)</f>
        <v>Fle</v>
      </c>
      <c r="AA763" s="168" t="str">
        <f>Table13232[[#This Row],[Algo]]&amp;" "&amp;Table13232[[#This Row],[Nat and Combo Bet]]</f>
        <v>E-C  150</v>
      </c>
      <c r="AB763" s="171">
        <f>Table13232[[#This Row],[AM Odds]]</f>
        <v>0</v>
      </c>
      <c r="AC763" s="165">
        <f>Table13232[[#This Row],[Race]]</f>
        <v>6</v>
      </c>
      <c r="AD763" s="165">
        <f>Table13232[[#This Row],[TAB]]</f>
        <v>2</v>
      </c>
      <c r="AE763" s="166" t="str">
        <f>Table13232[[#This Row],[Horse]]</f>
        <v>Harry'S Yacht</v>
      </c>
      <c r="AF763" s="169">
        <f>IF(Table13232[[#This Row],[Dual Listing]]&lt;&gt;1,"",Table13232[[#This Row],[Nat and Combo Bet]])</f>
        <v>150</v>
      </c>
    </row>
    <row r="764" spans="1:32" x14ac:dyDescent="0.25">
      <c r="A764" s="42">
        <v>46039</v>
      </c>
      <c r="B764" s="43">
        <v>0.65486111111111112</v>
      </c>
      <c r="C764" s="43" t="s">
        <v>10</v>
      </c>
      <c r="D764" s="46"/>
      <c r="E764" s="44">
        <v>7</v>
      </c>
      <c r="F764" s="44">
        <v>6</v>
      </c>
      <c r="G764" s="45" t="s">
        <v>608</v>
      </c>
      <c r="H764" s="45"/>
      <c r="I764" s="46"/>
      <c r="J764" s="206" t="s">
        <v>664</v>
      </c>
      <c r="K764" s="44" t="str">
        <f>VLOOKUP(Table13232[[#This Row],[Track]],$C$915:$E$968,2,FALSE)</f>
        <v>Vic</v>
      </c>
      <c r="L764" s="48">
        <v>100</v>
      </c>
      <c r="M764" s="44" t="str">
        <f>IF(Table13232[[#This Row],[Fin]]&lt;&gt;"1st","",Table13232[[#This Row],[Div]]*Table13232[[#This Row],[Lev Bet]])</f>
        <v/>
      </c>
      <c r="N764" s="44">
        <f>IF(Table13232[[#This Row],[Lev Ret]]="",Table13232[[#This Row],[Lev Bet]]*-1,M764-L764)</f>
        <v>-100</v>
      </c>
      <c r="O764" s="205">
        <v>100</v>
      </c>
      <c r="P764" s="205" t="str">
        <f>IF(Table13232[[#This Row],[Fin]]&lt;&gt;"1st","",Table13232[[#This Row],[Div]]*Table13232[[#This Row],[Nat and Combo Bet]])</f>
        <v/>
      </c>
      <c r="Q764" s="205">
        <f>IF(Table13232[[#This Row],[Lev Ret]]="",Table13232[[#This Row],[Nat and Combo Bet]]*-1,P764-O764)</f>
        <v>-100</v>
      </c>
      <c r="R764" s="44">
        <f t="shared" si="33"/>
        <v>1</v>
      </c>
      <c r="S764" s="44">
        <f>IF(AND(R763=2,R764=1),"",IF(R764=2,(O764+O765)/2,IF(Table13232[[#This Row],[Dual Listing]]=1,Table13232[[#This Row],[Nat and Combo Bet]],11)))</f>
        <v>100</v>
      </c>
      <c r="T764" s="44" t="str">
        <f t="shared" si="34"/>
        <v/>
      </c>
      <c r="U764" s="44">
        <f t="shared" si="35"/>
        <v>-100</v>
      </c>
      <c r="V764" s="44" t="str">
        <f>IF(Table13232[[#This Row],[Date]]&lt;$V$4,"","Live")</f>
        <v>Live</v>
      </c>
      <c r="W764" s="44" t="str">
        <f>TEXT(Table13232[[#This Row],[Date]],"DDD")</f>
        <v>Sat</v>
      </c>
      <c r="X764" s="44" t="str">
        <f>PROPER(TRIM(Table13232[[#This Row],[Horse]]))</f>
        <v>Dirty Grin</v>
      </c>
      <c r="Y764" s="168">
        <f>Table13232[[#This Row],[Time]]</f>
        <v>0.65486111111111112</v>
      </c>
      <c r="Z764" s="168" t="str">
        <f>LEFT(Table13232[[#This Row],[Track]],3)</f>
        <v>Fle</v>
      </c>
      <c r="AA764" s="168" t="str">
        <f>Table13232[[#This Row],[Algo]]&amp;" "&amp;Table13232[[#This Row],[Nat and Combo Bet]]</f>
        <v>Nat 100</v>
      </c>
      <c r="AB764" s="171">
        <f>Table13232[[#This Row],[AM Odds]]</f>
        <v>0</v>
      </c>
      <c r="AC764" s="165">
        <f>Table13232[[#This Row],[Race]]</f>
        <v>7</v>
      </c>
      <c r="AD764" s="165">
        <f>Table13232[[#This Row],[TAB]]</f>
        <v>6</v>
      </c>
      <c r="AE764" s="166" t="str">
        <f>Table13232[[#This Row],[Horse]]</f>
        <v>Dirty Grin</v>
      </c>
      <c r="AF764" s="169">
        <f>IF(Table13232[[#This Row],[Dual Listing]]&lt;&gt;1,"",Table13232[[#This Row],[Nat and Combo Bet]])</f>
        <v>100</v>
      </c>
    </row>
    <row r="765" spans="1:32" x14ac:dyDescent="0.25">
      <c r="A765" s="42">
        <v>46039</v>
      </c>
      <c r="B765" s="43">
        <v>0.6791666666666667</v>
      </c>
      <c r="C765" s="43" t="s">
        <v>588</v>
      </c>
      <c r="D765" s="46"/>
      <c r="E765" s="44">
        <v>8</v>
      </c>
      <c r="F765" s="44">
        <v>12</v>
      </c>
      <c r="G765" s="45" t="s">
        <v>597</v>
      </c>
      <c r="H765" s="45" t="s">
        <v>22</v>
      </c>
      <c r="I765" s="46"/>
      <c r="J765" s="206" t="s">
        <v>665</v>
      </c>
      <c r="K765" s="44" t="str">
        <f>VLOOKUP(Table13232[[#This Row],[Track]],$C$915:$E$968,2,FALSE)</f>
        <v>Vic</v>
      </c>
      <c r="L765" s="48">
        <v>100</v>
      </c>
      <c r="M765" s="44" t="str">
        <f>IF(Table13232[[#This Row],[Fin]]&lt;&gt;"1st","",Table13232[[#This Row],[Div]]*Table13232[[#This Row],[Lev Bet]])</f>
        <v/>
      </c>
      <c r="N765" s="44">
        <f>IF(Table13232[[#This Row],[Lev Ret]]="",Table13232[[#This Row],[Lev Bet]]*-1,M765-L765)</f>
        <v>-100</v>
      </c>
      <c r="O765" s="205">
        <v>100</v>
      </c>
      <c r="P765" s="205" t="str">
        <f>IF(Table13232[[#This Row],[Fin]]&lt;&gt;"1st","",Table13232[[#This Row],[Div]]*Table13232[[#This Row],[Nat and Combo Bet]])</f>
        <v/>
      </c>
      <c r="Q765" s="205">
        <f>IF(Table13232[[#This Row],[Lev Ret]]="",Table13232[[#This Row],[Nat and Combo Bet]]*-1,P765-O765)</f>
        <v>-100</v>
      </c>
      <c r="R765" s="44">
        <f t="shared" si="33"/>
        <v>1</v>
      </c>
      <c r="S765" s="44">
        <f>IF(AND(R764=2,R765=1),"",IF(R765=2,(O765+O766)/2,IF(Table13232[[#This Row],[Dual Listing]]=1,Table13232[[#This Row],[Nat and Combo Bet]],11)))</f>
        <v>100</v>
      </c>
      <c r="T765" s="44" t="str">
        <f t="shared" si="34"/>
        <v/>
      </c>
      <c r="U765" s="44">
        <f t="shared" si="35"/>
        <v>-100</v>
      </c>
      <c r="V765" s="44" t="str">
        <f>IF(Table13232[[#This Row],[Date]]&lt;$V$4,"","Live")</f>
        <v>Live</v>
      </c>
      <c r="W765" s="44" t="str">
        <f>TEXT(Table13232[[#This Row],[Date]],"DDD")</f>
        <v>Sat</v>
      </c>
      <c r="X765" s="44" t="str">
        <f>PROPER(TRIM(Table13232[[#This Row],[Horse]]))</f>
        <v>Darkbonee</v>
      </c>
      <c r="Y765" s="168">
        <f>Table13232[[#This Row],[Time]]</f>
        <v>0.6791666666666667</v>
      </c>
      <c r="Z765" s="168" t="str">
        <f>LEFT(Table13232[[#This Row],[Track]],3)</f>
        <v>Fle</v>
      </c>
      <c r="AA765" s="168" t="str">
        <f>Table13232[[#This Row],[Algo]]&amp;" "&amp;Table13232[[#This Row],[Nat and Combo Bet]]</f>
        <v>E-C  100</v>
      </c>
      <c r="AB765" s="171">
        <f>Table13232[[#This Row],[AM Odds]]</f>
        <v>0</v>
      </c>
      <c r="AC765" s="165">
        <f>Table13232[[#This Row],[Race]]</f>
        <v>8</v>
      </c>
      <c r="AD765" s="165">
        <f>Table13232[[#This Row],[TAB]]</f>
        <v>12</v>
      </c>
      <c r="AE765" s="166" t="str">
        <f>Table13232[[#This Row],[Horse]]</f>
        <v>Darkbonee</v>
      </c>
      <c r="AF765" s="169">
        <f>IF(Table13232[[#This Row],[Dual Listing]]&lt;&gt;1,"",Table13232[[#This Row],[Nat and Combo Bet]])</f>
        <v>100</v>
      </c>
    </row>
    <row r="766" spans="1:32" x14ac:dyDescent="0.25">
      <c r="A766" s="42">
        <v>46039</v>
      </c>
      <c r="B766" s="43">
        <v>0.6791666666666667</v>
      </c>
      <c r="C766" s="43" t="s">
        <v>588</v>
      </c>
      <c r="D766" s="46"/>
      <c r="E766" s="44">
        <v>8</v>
      </c>
      <c r="F766" s="44">
        <v>2</v>
      </c>
      <c r="G766" s="45" t="s">
        <v>598</v>
      </c>
      <c r="H766" s="45" t="s">
        <v>21</v>
      </c>
      <c r="I766" s="46">
        <v>2.5</v>
      </c>
      <c r="J766" s="206" t="s">
        <v>665</v>
      </c>
      <c r="K766" s="44" t="str">
        <f>VLOOKUP(Table13232[[#This Row],[Track]],$C$915:$E$968,2,FALSE)</f>
        <v>Vic</v>
      </c>
      <c r="L766" s="48">
        <v>100</v>
      </c>
      <c r="M766" s="44">
        <f>IF(Table13232[[#This Row],[Fin]]&lt;&gt;"1st","",Table13232[[#This Row],[Div]]*Table13232[[#This Row],[Lev Bet]])</f>
        <v>250</v>
      </c>
      <c r="N766" s="44">
        <f>IF(Table13232[[#This Row],[Lev Ret]]="",Table13232[[#This Row],[Lev Bet]]*-1,M766-L766)</f>
        <v>150</v>
      </c>
      <c r="O766" s="205">
        <v>100</v>
      </c>
      <c r="P766" s="205">
        <f>IF(Table13232[[#This Row],[Fin]]&lt;&gt;"1st","",Table13232[[#This Row],[Div]]*Table13232[[#This Row],[Nat and Combo Bet]])</f>
        <v>250</v>
      </c>
      <c r="Q766" s="205">
        <f>IF(Table13232[[#This Row],[Lev Ret]]="",Table13232[[#This Row],[Nat and Combo Bet]]*-1,P766-O766)</f>
        <v>150</v>
      </c>
      <c r="R766" s="44">
        <f t="shared" si="33"/>
        <v>1</v>
      </c>
      <c r="S766" s="44">
        <f>IF(AND(R765=2,R766=1),"",IF(R766=2,(O766+O767)/2,IF(Table13232[[#This Row],[Dual Listing]]=1,Table13232[[#This Row],[Nat and Combo Bet]],11)))</f>
        <v>100</v>
      </c>
      <c r="T766" s="44">
        <f t="shared" si="34"/>
        <v>250</v>
      </c>
      <c r="U766" s="44">
        <f t="shared" si="35"/>
        <v>150</v>
      </c>
      <c r="V766" s="44" t="str">
        <f>IF(Table13232[[#This Row],[Date]]&lt;$V$4,"","Live")</f>
        <v>Live</v>
      </c>
      <c r="W766" s="44" t="str">
        <f>TEXT(Table13232[[#This Row],[Date]],"DDD")</f>
        <v>Sat</v>
      </c>
      <c r="X766" s="44" t="str">
        <f>PROPER(TRIM(Table13232[[#This Row],[Horse]]))</f>
        <v>Saint George</v>
      </c>
      <c r="Y766" s="168">
        <f>Table13232[[#This Row],[Time]]</f>
        <v>0.6791666666666667</v>
      </c>
      <c r="Z766" s="168" t="str">
        <f>LEFT(Table13232[[#This Row],[Track]],3)</f>
        <v>Fle</v>
      </c>
      <c r="AA766" s="168" t="str">
        <f>Table13232[[#This Row],[Algo]]&amp;" "&amp;Table13232[[#This Row],[Nat and Combo Bet]]</f>
        <v>E-C  100</v>
      </c>
      <c r="AB766" s="171">
        <f>Table13232[[#This Row],[AM Odds]]</f>
        <v>0</v>
      </c>
      <c r="AC766" s="165">
        <f>Table13232[[#This Row],[Race]]</f>
        <v>8</v>
      </c>
      <c r="AD766" s="165">
        <f>Table13232[[#This Row],[TAB]]</f>
        <v>2</v>
      </c>
      <c r="AE766" s="166" t="str">
        <f>Table13232[[#This Row],[Horse]]</f>
        <v>Saint George</v>
      </c>
      <c r="AF766" s="169">
        <f>IF(Table13232[[#This Row],[Dual Listing]]&lt;&gt;1,"",Table13232[[#This Row],[Nat and Combo Bet]])</f>
        <v>100</v>
      </c>
    </row>
    <row r="767" spans="1:32" x14ac:dyDescent="0.25">
      <c r="A767" s="106">
        <v>46039</v>
      </c>
      <c r="B767" s="43">
        <v>0.70694444444444449</v>
      </c>
      <c r="C767" s="107" t="s">
        <v>10</v>
      </c>
      <c r="D767" s="46"/>
      <c r="E767" s="108">
        <v>9</v>
      </c>
      <c r="F767" s="108">
        <v>14</v>
      </c>
      <c r="G767" s="109" t="s">
        <v>599</v>
      </c>
      <c r="H767" s="109"/>
      <c r="I767" s="110"/>
      <c r="J767" s="206" t="s">
        <v>665</v>
      </c>
      <c r="K767" s="44" t="str">
        <f>VLOOKUP(Table13232[[#This Row],[Track]],$C$915:$E$968,2,FALSE)</f>
        <v>Vic</v>
      </c>
      <c r="L767" s="48">
        <v>100</v>
      </c>
      <c r="M767" s="44" t="str">
        <f>IF(Table13232[[#This Row],[Fin]]&lt;&gt;"1st","",Table13232[[#This Row],[Div]]*Table13232[[#This Row],[Lev Bet]])</f>
        <v/>
      </c>
      <c r="N767" s="44">
        <f>IF(Table13232[[#This Row],[Lev Ret]]="",Table13232[[#This Row],[Lev Bet]]*-1,M767-L767)</f>
        <v>-100</v>
      </c>
      <c r="O767" s="205">
        <v>120</v>
      </c>
      <c r="P767" s="205" t="str">
        <f>IF(Table13232[[#This Row],[Fin]]&lt;&gt;"1st","",Table13232[[#This Row],[Div]]*Table13232[[#This Row],[Nat and Combo Bet]])</f>
        <v/>
      </c>
      <c r="Q767" s="205">
        <f>IF(Table13232[[#This Row],[Lev Ret]]="",Table13232[[#This Row],[Nat and Combo Bet]]*-1,P767-O767)</f>
        <v>-120</v>
      </c>
      <c r="R767" s="44">
        <f t="shared" si="33"/>
        <v>2</v>
      </c>
      <c r="S767" s="44">
        <f>IF(AND(R766=2,R767=1),"",IF(R767=2,(O767+O768)/2,IF(Table13232[[#This Row],[Dual Listing]]=1,Table13232[[#This Row],[Nat and Combo Bet]],11)))</f>
        <v>120</v>
      </c>
      <c r="T767" s="44" t="str">
        <f t="shared" si="34"/>
        <v/>
      </c>
      <c r="U767" s="44">
        <f t="shared" si="35"/>
        <v>-120</v>
      </c>
      <c r="V767" s="44" t="str">
        <f>IF(Table13232[[#This Row],[Date]]&lt;$V$4,"","Live")</f>
        <v>Live</v>
      </c>
      <c r="W767" s="44" t="str">
        <f>TEXT(Table13232[[#This Row],[Date]],"DDD")</f>
        <v>Sat</v>
      </c>
      <c r="X767" s="44" t="str">
        <f>PROPER(TRIM(Table13232[[#This Row],[Horse]]))</f>
        <v>Botanical Boy</v>
      </c>
      <c r="Y767" s="167">
        <f>Table13232[[#This Row],[Time]]</f>
        <v>0.70694444444444449</v>
      </c>
      <c r="Z767" s="164" t="str">
        <f>LEFT(Table13232[[#This Row],[Track]],3)</f>
        <v>Fle</v>
      </c>
      <c r="AA767" s="164" t="str">
        <f>Table13232[[#This Row],[Algo]]&amp;" "&amp;Table13232[[#This Row],[Nat and Combo Bet]]</f>
        <v>E-C  120</v>
      </c>
      <c r="AB767" s="170">
        <f>Table13232[[#This Row],[AM Odds]]</f>
        <v>0</v>
      </c>
      <c r="AC767" s="165">
        <f>Table13232[[#This Row],[Race]]</f>
        <v>9</v>
      </c>
      <c r="AD767" s="165">
        <f>Table13232[[#This Row],[TAB]]</f>
        <v>14</v>
      </c>
      <c r="AE767" s="166" t="str">
        <f>Table13232[[#This Row],[Horse]]</f>
        <v>Botanical Boy</v>
      </c>
      <c r="AF767" s="169" t="str">
        <f>IF(Table13232[[#This Row],[Dual Listing]]&lt;&gt;1,"",Table13232[[#This Row],[Nat and Combo Bet]])</f>
        <v/>
      </c>
    </row>
    <row r="768" spans="1:32" x14ac:dyDescent="0.25">
      <c r="A768" s="106">
        <v>46039</v>
      </c>
      <c r="B768" s="43">
        <v>0.70694444444444449</v>
      </c>
      <c r="C768" s="107" t="s">
        <v>588</v>
      </c>
      <c r="D768" s="46"/>
      <c r="E768" s="108">
        <v>9</v>
      </c>
      <c r="F768" s="108">
        <v>14</v>
      </c>
      <c r="G768" s="109" t="s">
        <v>599</v>
      </c>
      <c r="H768" s="109"/>
      <c r="I768" s="110"/>
      <c r="J768" s="206" t="s">
        <v>664</v>
      </c>
      <c r="K768" s="44" t="str">
        <f>VLOOKUP(Table13232[[#This Row],[Track]],$C$915:$E$968,2,FALSE)</f>
        <v>Vic</v>
      </c>
      <c r="L768" s="48">
        <v>100</v>
      </c>
      <c r="M768" s="44" t="str">
        <f>IF(Table13232[[#This Row],[Fin]]&lt;&gt;"1st","",Table13232[[#This Row],[Div]]*Table13232[[#This Row],[Lev Bet]])</f>
        <v/>
      </c>
      <c r="N768" s="44">
        <f>IF(Table13232[[#This Row],[Lev Ret]]="",Table13232[[#This Row],[Lev Bet]]*-1,M768-L768)</f>
        <v>-100</v>
      </c>
      <c r="O768" s="205">
        <v>120</v>
      </c>
      <c r="P768" s="205" t="str">
        <f>IF(Table13232[[#This Row],[Fin]]&lt;&gt;"1st","",Table13232[[#This Row],[Div]]*Table13232[[#This Row],[Nat and Combo Bet]])</f>
        <v/>
      </c>
      <c r="Q768" s="205">
        <f>IF(Table13232[[#This Row],[Lev Ret]]="",Table13232[[#This Row],[Nat and Combo Bet]]*-1,P768-O768)</f>
        <v>-120</v>
      </c>
      <c r="R768" s="44">
        <f t="shared" si="33"/>
        <v>1</v>
      </c>
      <c r="S768" s="44" t="str">
        <f>IF(AND(R767=2,R768=1),"",IF(R768=2,(O768+O769)/2,IF(Table13232[[#This Row],[Dual Listing]]=1,Table13232[[#This Row],[Nat and Combo Bet]],11)))</f>
        <v/>
      </c>
      <c r="T768" s="44" t="str">
        <f t="shared" si="34"/>
        <v/>
      </c>
      <c r="U768" s="44" t="str">
        <f t="shared" si="35"/>
        <v/>
      </c>
      <c r="V768" s="44" t="str">
        <f>IF(Table13232[[#This Row],[Date]]&lt;$V$4,"","Live")</f>
        <v>Live</v>
      </c>
      <c r="W768" s="44" t="str">
        <f>TEXT(Table13232[[#This Row],[Date]],"DDD")</f>
        <v>Sat</v>
      </c>
      <c r="X768" s="44" t="str">
        <f>PROPER(TRIM(Table13232[[#This Row],[Horse]]))</f>
        <v>Botanical Boy</v>
      </c>
      <c r="Y768" s="168">
        <f>Table13232[[#This Row],[Time]]</f>
        <v>0.70694444444444449</v>
      </c>
      <c r="Z768" s="168" t="str">
        <f>LEFT(Table13232[[#This Row],[Track]],3)</f>
        <v>Fle</v>
      </c>
      <c r="AA768" s="168" t="str">
        <f>Table13232[[#This Row],[Algo]]&amp;" "&amp;Table13232[[#This Row],[Nat and Combo Bet]]</f>
        <v>Nat 120</v>
      </c>
      <c r="AB768" s="171">
        <f>Table13232[[#This Row],[AM Odds]]</f>
        <v>0</v>
      </c>
      <c r="AC768" s="165">
        <f>Table13232[[#This Row],[Race]]</f>
        <v>9</v>
      </c>
      <c r="AD768" s="165">
        <f>Table13232[[#This Row],[TAB]]</f>
        <v>14</v>
      </c>
      <c r="AE768" s="166" t="str">
        <f>Table13232[[#This Row],[Horse]]</f>
        <v>Botanical Boy</v>
      </c>
      <c r="AF768" s="169">
        <f>IF(Table13232[[#This Row],[Dual Listing]]&lt;&gt;1,"",Table13232[[#This Row],[Nat and Combo Bet]])</f>
        <v>120</v>
      </c>
    </row>
    <row r="769" spans="1:32" x14ac:dyDescent="0.25">
      <c r="A769" s="42">
        <v>46039</v>
      </c>
      <c r="B769" s="43">
        <v>0.73472222222222228</v>
      </c>
      <c r="C769" s="43" t="s">
        <v>588</v>
      </c>
      <c r="D769" s="46"/>
      <c r="E769" s="44">
        <v>10</v>
      </c>
      <c r="F769" s="44">
        <v>8</v>
      </c>
      <c r="G769" s="45" t="s">
        <v>600</v>
      </c>
      <c r="H769" s="45" t="s">
        <v>21</v>
      </c>
      <c r="I769" s="46">
        <v>2.25</v>
      </c>
      <c r="J769" s="206" t="s">
        <v>665</v>
      </c>
      <c r="K769" s="44" t="str">
        <f>VLOOKUP(Table13232[[#This Row],[Track]],$C$915:$E$968,2,FALSE)</f>
        <v>Vic</v>
      </c>
      <c r="L769" s="48">
        <v>100</v>
      </c>
      <c r="M769" s="44">
        <f>IF(Table13232[[#This Row],[Fin]]&lt;&gt;"1st","",Table13232[[#This Row],[Div]]*Table13232[[#This Row],[Lev Bet]])</f>
        <v>225</v>
      </c>
      <c r="N769" s="44">
        <f>IF(Table13232[[#This Row],[Lev Ret]]="",Table13232[[#This Row],[Lev Bet]]*-1,M769-L769)</f>
        <v>125</v>
      </c>
      <c r="O769" s="205">
        <v>50</v>
      </c>
      <c r="P769" s="205">
        <f>IF(Table13232[[#This Row],[Fin]]&lt;&gt;"1st","",Table13232[[#This Row],[Div]]*Table13232[[#This Row],[Nat and Combo Bet]])</f>
        <v>112.5</v>
      </c>
      <c r="Q769" s="205">
        <f>IF(Table13232[[#This Row],[Lev Ret]]="",Table13232[[#This Row],[Nat and Combo Bet]]*-1,P769-O769)</f>
        <v>62.5</v>
      </c>
      <c r="R769" s="44">
        <f t="shared" si="33"/>
        <v>1</v>
      </c>
      <c r="S769" s="44">
        <f>IF(AND(R768=2,R769=1),"",IF(R769=2,(O769+O770)/2,IF(Table13232[[#This Row],[Dual Listing]]=1,Table13232[[#This Row],[Nat and Combo Bet]],11)))</f>
        <v>50</v>
      </c>
      <c r="T769" s="44">
        <f t="shared" si="34"/>
        <v>112.5</v>
      </c>
      <c r="U769" s="44">
        <f t="shared" si="35"/>
        <v>62.5</v>
      </c>
      <c r="V769" s="44" t="str">
        <f>IF(Table13232[[#This Row],[Date]]&lt;$V$4,"","Live")</f>
        <v>Live</v>
      </c>
      <c r="W769" s="44" t="str">
        <f>TEXT(Table13232[[#This Row],[Date]],"DDD")</f>
        <v>Sat</v>
      </c>
      <c r="X769" s="44" t="str">
        <f>PROPER(TRIM(Table13232[[#This Row],[Horse]]))</f>
        <v>Sass Appeal</v>
      </c>
      <c r="Y769" s="168">
        <f>Table13232[[#This Row],[Time]]</f>
        <v>0.73472222222222228</v>
      </c>
      <c r="Z769" s="168" t="str">
        <f>LEFT(Table13232[[#This Row],[Track]],3)</f>
        <v>Fle</v>
      </c>
      <c r="AA769" s="168" t="str">
        <f>Table13232[[#This Row],[Algo]]&amp;" "&amp;Table13232[[#This Row],[Nat and Combo Bet]]</f>
        <v>E-C  50</v>
      </c>
      <c r="AB769" s="171">
        <f>Table13232[[#This Row],[AM Odds]]</f>
        <v>0</v>
      </c>
      <c r="AC769" s="165">
        <f>Table13232[[#This Row],[Race]]</f>
        <v>10</v>
      </c>
      <c r="AD769" s="165">
        <f>Table13232[[#This Row],[TAB]]</f>
        <v>8</v>
      </c>
      <c r="AE769" s="166" t="str">
        <f>Table13232[[#This Row],[Horse]]</f>
        <v>Sass Appeal</v>
      </c>
      <c r="AF769" s="169">
        <f>IF(Table13232[[#This Row],[Dual Listing]]&lt;&gt;1,"",Table13232[[#This Row],[Nat and Combo Bet]])</f>
        <v>50</v>
      </c>
    </row>
    <row r="770" spans="1:32" x14ac:dyDescent="0.25">
      <c r="A770" s="42">
        <v>46043</v>
      </c>
      <c r="B770" s="43">
        <v>0.65277777777777779</v>
      </c>
      <c r="C770" s="43" t="s">
        <v>676</v>
      </c>
      <c r="D770" s="110">
        <v>2.15</v>
      </c>
      <c r="E770" s="44">
        <v>7</v>
      </c>
      <c r="F770" s="44">
        <v>7</v>
      </c>
      <c r="G770" s="45" t="s">
        <v>150</v>
      </c>
      <c r="H770" s="45"/>
      <c r="I770" s="46"/>
      <c r="J770" s="206" t="s">
        <v>664</v>
      </c>
      <c r="K770" s="44" t="str">
        <f>VLOOKUP(Table13232[[#This Row],[Track]],$C$915:$E$968,2,FALSE)</f>
        <v>Vic</v>
      </c>
      <c r="L770" s="48">
        <v>100</v>
      </c>
      <c r="M770" s="44" t="str">
        <f>IF(Table13232[[#This Row],[Fin]]&lt;&gt;"1st","",Table13232[[#This Row],[Div]]*Table13232[[#This Row],[Lev Bet]])</f>
        <v/>
      </c>
      <c r="N770" s="44">
        <f>IF(Table13232[[#This Row],[Lev Ret]]="",Table13232[[#This Row],[Lev Bet]]*-1,M770-L770)</f>
        <v>-100</v>
      </c>
      <c r="O770" s="205">
        <v>200</v>
      </c>
      <c r="P770" s="205" t="str">
        <f>IF(Table13232[[#This Row],[Fin]]&lt;&gt;"1st","",Table13232[[#This Row],[Div]]*Table13232[[#This Row],[Nat and Combo Bet]])</f>
        <v/>
      </c>
      <c r="Q770" s="205">
        <f>IF(Table13232[[#This Row],[Lev Ret]]="",Table13232[[#This Row],[Nat and Combo Bet]]*-1,P770-O770)</f>
        <v>-200</v>
      </c>
      <c r="R770" s="44">
        <f t="shared" si="33"/>
        <v>1</v>
      </c>
      <c r="S770" s="44">
        <f>IF(AND(R769=2,R770=1),"",IF(R770=2,(O770+O771)/2,IF(Table13232[[#This Row],[Dual Listing]]=1,Table13232[[#This Row],[Nat and Combo Bet]],11)))</f>
        <v>200</v>
      </c>
      <c r="T770" s="44" t="str">
        <f t="shared" si="34"/>
        <v/>
      </c>
      <c r="U770" s="44">
        <f t="shared" si="35"/>
        <v>-200</v>
      </c>
      <c r="V770" s="44" t="str">
        <f>IF(Table13232[[#This Row],[Date]]&lt;$V$4,"","Live")</f>
        <v>Live</v>
      </c>
      <c r="W770" s="44" t="str">
        <f>TEXT(Table13232[[#This Row],[Date]],"DDD")</f>
        <v>Wed</v>
      </c>
      <c r="X770" s="44" t="str">
        <f>PROPER(TRIM(Table13232[[#This Row],[Horse]]))</f>
        <v>Treasurethe Moment</v>
      </c>
      <c r="Y770" s="168">
        <f>Table13232[[#This Row],[Time]]</f>
        <v>0.65277777777777779</v>
      </c>
      <c r="Z770" s="168" t="str">
        <f>LEFT(Table13232[[#This Row],[Track]],3)</f>
        <v>Cau</v>
      </c>
      <c r="AA770" s="168" t="str">
        <f>Table13232[[#This Row],[Algo]]&amp;" "&amp;Table13232[[#This Row],[Nat and Combo Bet]]</f>
        <v>Nat 200</v>
      </c>
      <c r="AB770" s="171">
        <f>Table13232[[#This Row],[AM Odds]]</f>
        <v>2.15</v>
      </c>
      <c r="AC770" s="165">
        <f>Table13232[[#This Row],[Race]]</f>
        <v>7</v>
      </c>
      <c r="AD770" s="165">
        <f>Table13232[[#This Row],[TAB]]</f>
        <v>7</v>
      </c>
      <c r="AE770" s="166" t="str">
        <f>Table13232[[#This Row],[Horse]]</f>
        <v>Treasurethe Moment</v>
      </c>
      <c r="AF770" s="169">
        <f>IF(Table13232[[#This Row],[Dual Listing]]&lt;&gt;1,"",Table13232[[#This Row],[Nat and Combo Bet]])</f>
        <v>200</v>
      </c>
    </row>
    <row r="771" spans="1:32" x14ac:dyDescent="0.25">
      <c r="A771" s="106">
        <v>46046</v>
      </c>
      <c r="B771" s="43">
        <v>0.47222222222222221</v>
      </c>
      <c r="C771" s="107" t="s">
        <v>523</v>
      </c>
      <c r="D771" s="46"/>
      <c r="E771" s="108">
        <v>1</v>
      </c>
      <c r="F771" s="108">
        <v>6</v>
      </c>
      <c r="G771" s="109" t="s">
        <v>116</v>
      </c>
      <c r="H771" s="109" t="s">
        <v>23</v>
      </c>
      <c r="I771" s="110"/>
      <c r="J771" s="206" t="s">
        <v>665</v>
      </c>
      <c r="K771" s="44" t="str">
        <f>VLOOKUP(Table13232[[#This Row],[Track]],$C$915:$E$968,2,FALSE)</f>
        <v>Vic</v>
      </c>
      <c r="L771" s="48">
        <v>100</v>
      </c>
      <c r="M771" s="44" t="str">
        <f>IF(Table13232[[#This Row],[Fin]]&lt;&gt;"1st","",Table13232[[#This Row],[Div]]*Table13232[[#This Row],[Lev Bet]])</f>
        <v/>
      </c>
      <c r="N771" s="44">
        <f>IF(Table13232[[#This Row],[Lev Ret]]="",Table13232[[#This Row],[Lev Bet]]*-1,M771-L771)</f>
        <v>-100</v>
      </c>
      <c r="O771" s="205">
        <v>160</v>
      </c>
      <c r="P771" s="205" t="str">
        <f>IF(Table13232[[#This Row],[Fin]]&lt;&gt;"1st","",Table13232[[#This Row],[Div]]*Table13232[[#This Row],[Nat and Combo Bet]])</f>
        <v/>
      </c>
      <c r="Q771" s="205">
        <f>IF(Table13232[[#This Row],[Lev Ret]]="",Table13232[[#This Row],[Nat and Combo Bet]]*-1,P771-O771)</f>
        <v>-160</v>
      </c>
      <c r="R771" s="44">
        <f t="shared" si="33"/>
        <v>2</v>
      </c>
      <c r="S771" s="44">
        <f>IF(AND(R770=2,R771=1),"",IF(R771=2,(O771+O772)/2,IF(Table13232[[#This Row],[Dual Listing]]=1,Table13232[[#This Row],[Nat and Combo Bet]],11)))</f>
        <v>180</v>
      </c>
      <c r="T771" s="44" t="str">
        <f t="shared" si="34"/>
        <v/>
      </c>
      <c r="U771" s="44">
        <f t="shared" si="35"/>
        <v>-180</v>
      </c>
      <c r="V771" s="44" t="str">
        <f>IF(Table13232[[#This Row],[Date]]&lt;$V$4,"","Live")</f>
        <v>Live</v>
      </c>
      <c r="W771" s="44" t="str">
        <f>TEXT(Table13232[[#This Row],[Date]],"DDD")</f>
        <v>Sat</v>
      </c>
      <c r="X771" s="44" t="str">
        <f>PROPER(TRIM(Table13232[[#This Row],[Horse]]))</f>
        <v>Merrigold</v>
      </c>
      <c r="Y771" s="167">
        <f>Table13232[[#This Row],[Time]]</f>
        <v>0.47222222222222221</v>
      </c>
      <c r="Z771" s="164" t="str">
        <f>LEFT(Table13232[[#This Row],[Track]],3)</f>
        <v>Cau</v>
      </c>
      <c r="AA771" s="164" t="str">
        <f>Table13232[[#This Row],[Algo]]&amp;" "&amp;Table13232[[#This Row],[Nat and Combo Bet]]</f>
        <v>E-C  160</v>
      </c>
      <c r="AB771" s="170">
        <f>Table13232[[#This Row],[AM Odds]]</f>
        <v>0</v>
      </c>
      <c r="AC771" s="165">
        <f>Table13232[[#This Row],[Race]]</f>
        <v>1</v>
      </c>
      <c r="AD771" s="165">
        <f>Table13232[[#This Row],[TAB]]</f>
        <v>6</v>
      </c>
      <c r="AE771" s="166" t="str">
        <f>Table13232[[#This Row],[Horse]]</f>
        <v>Merrigold</v>
      </c>
      <c r="AF771" s="169" t="str">
        <f>IF(Table13232[[#This Row],[Dual Listing]]&lt;&gt;1,"",Table13232[[#This Row],[Nat and Combo Bet]])</f>
        <v/>
      </c>
    </row>
    <row r="772" spans="1:32" x14ac:dyDescent="0.25">
      <c r="A772" s="106">
        <v>46046</v>
      </c>
      <c r="B772" s="43">
        <v>0.47222222222222221</v>
      </c>
      <c r="C772" s="107" t="s">
        <v>34</v>
      </c>
      <c r="D772" s="46"/>
      <c r="E772" s="108">
        <v>1</v>
      </c>
      <c r="F772" s="108">
        <v>6</v>
      </c>
      <c r="G772" s="109" t="s">
        <v>116</v>
      </c>
      <c r="H772" s="109" t="s">
        <v>23</v>
      </c>
      <c r="I772" s="110"/>
      <c r="J772" s="206" t="s">
        <v>664</v>
      </c>
      <c r="K772" s="44" t="str">
        <f>VLOOKUP(Table13232[[#This Row],[Track]],$C$915:$E$968,2,FALSE)</f>
        <v>Vic</v>
      </c>
      <c r="L772" s="48">
        <v>100</v>
      </c>
      <c r="M772" s="44" t="str">
        <f>IF(Table13232[[#This Row],[Fin]]&lt;&gt;"1st","",Table13232[[#This Row],[Div]]*Table13232[[#This Row],[Lev Bet]])</f>
        <v/>
      </c>
      <c r="N772" s="44">
        <f>IF(Table13232[[#This Row],[Lev Ret]]="",Table13232[[#This Row],[Lev Bet]]*-1,M772-L772)</f>
        <v>-100</v>
      </c>
      <c r="O772" s="205">
        <v>200</v>
      </c>
      <c r="P772" s="205" t="str">
        <f>IF(Table13232[[#This Row],[Fin]]&lt;&gt;"1st","",Table13232[[#This Row],[Div]]*Table13232[[#This Row],[Nat and Combo Bet]])</f>
        <v/>
      </c>
      <c r="Q772" s="205">
        <f>IF(Table13232[[#This Row],[Lev Ret]]="",Table13232[[#This Row],[Nat and Combo Bet]]*-1,P772-O772)</f>
        <v>-200</v>
      </c>
      <c r="R772" s="44">
        <f t="shared" si="33"/>
        <v>1</v>
      </c>
      <c r="S772" s="44" t="str">
        <f>IF(AND(R771=2,R772=1),"",IF(R772=2,(O772+O773)/2,IF(Table13232[[#This Row],[Dual Listing]]=1,Table13232[[#This Row],[Nat and Combo Bet]],11)))</f>
        <v/>
      </c>
      <c r="T772" s="44" t="str">
        <f t="shared" si="34"/>
        <v/>
      </c>
      <c r="U772" s="44" t="str">
        <f t="shared" si="35"/>
        <v/>
      </c>
      <c r="V772" s="44" t="str">
        <f>IF(Table13232[[#This Row],[Date]]&lt;$V$4,"","Live")</f>
        <v>Live</v>
      </c>
      <c r="W772" s="44" t="str">
        <f>TEXT(Table13232[[#This Row],[Date]],"DDD")</f>
        <v>Sat</v>
      </c>
      <c r="X772" s="44" t="str">
        <f>PROPER(TRIM(Table13232[[#This Row],[Horse]]))</f>
        <v>Merrigold</v>
      </c>
      <c r="Y772" s="168">
        <f>Table13232[[#This Row],[Time]]</f>
        <v>0.47222222222222221</v>
      </c>
      <c r="Z772" s="168" t="str">
        <f>LEFT(Table13232[[#This Row],[Track]],3)</f>
        <v>Cau</v>
      </c>
      <c r="AA772" s="168" t="str">
        <f>Table13232[[#This Row],[Algo]]&amp;" "&amp;Table13232[[#This Row],[Nat and Combo Bet]]</f>
        <v>Nat 200</v>
      </c>
      <c r="AB772" s="171">
        <f>Table13232[[#This Row],[AM Odds]]</f>
        <v>0</v>
      </c>
      <c r="AC772" s="165">
        <f>Table13232[[#This Row],[Race]]</f>
        <v>1</v>
      </c>
      <c r="AD772" s="165">
        <f>Table13232[[#This Row],[TAB]]</f>
        <v>6</v>
      </c>
      <c r="AE772" s="166" t="str">
        <f>Table13232[[#This Row],[Horse]]</f>
        <v>Merrigold</v>
      </c>
      <c r="AF772" s="169">
        <f>IF(Table13232[[#This Row],[Dual Listing]]&lt;&gt;1,"",Table13232[[#This Row],[Nat and Combo Bet]])</f>
        <v>200</v>
      </c>
    </row>
    <row r="773" spans="1:32" x14ac:dyDescent="0.25">
      <c r="A773" s="42">
        <v>46046</v>
      </c>
      <c r="B773" s="43">
        <v>0.47222222222222221</v>
      </c>
      <c r="C773" s="43" t="s">
        <v>523</v>
      </c>
      <c r="D773" s="46"/>
      <c r="E773" s="44">
        <v>1</v>
      </c>
      <c r="F773" s="44">
        <v>3</v>
      </c>
      <c r="G773" s="45" t="s">
        <v>388</v>
      </c>
      <c r="H773" s="45" t="s">
        <v>473</v>
      </c>
      <c r="I773" s="46"/>
      <c r="J773" s="206" t="s">
        <v>665</v>
      </c>
      <c r="K773" s="44" t="str">
        <f>VLOOKUP(Table13232[[#This Row],[Track]],$C$915:$E$968,2,FALSE)</f>
        <v>Vic</v>
      </c>
      <c r="L773" s="48">
        <v>100</v>
      </c>
      <c r="M773" s="44" t="str">
        <f>IF(Table13232[[#This Row],[Fin]]&lt;&gt;"1st","",Table13232[[#This Row],[Div]]*Table13232[[#This Row],[Lev Bet]])</f>
        <v/>
      </c>
      <c r="N773" s="44">
        <f>IF(Table13232[[#This Row],[Lev Ret]]="",Table13232[[#This Row],[Lev Bet]]*-1,M773-L773)</f>
        <v>-100</v>
      </c>
      <c r="O773" s="205">
        <v>150</v>
      </c>
      <c r="P773" s="205" t="str">
        <f>IF(Table13232[[#This Row],[Fin]]&lt;&gt;"1st","",Table13232[[#This Row],[Div]]*Table13232[[#This Row],[Nat and Combo Bet]])</f>
        <v/>
      </c>
      <c r="Q773" s="205">
        <f>IF(Table13232[[#This Row],[Lev Ret]]="",Table13232[[#This Row],[Nat and Combo Bet]]*-1,P773-O773)</f>
        <v>-150</v>
      </c>
      <c r="R773" s="44">
        <f t="shared" si="33"/>
        <v>1</v>
      </c>
      <c r="S773" s="44">
        <f>IF(AND(R772=2,R773=1),"",IF(R773=2,(O773+O774)/2,IF(Table13232[[#This Row],[Dual Listing]]=1,Table13232[[#This Row],[Nat and Combo Bet]],11)))</f>
        <v>150</v>
      </c>
      <c r="T773" s="44" t="str">
        <f t="shared" si="34"/>
        <v/>
      </c>
      <c r="U773" s="44">
        <f t="shared" si="35"/>
        <v>-150</v>
      </c>
      <c r="V773" s="44" t="str">
        <f>IF(Table13232[[#This Row],[Date]]&lt;$V$4,"","Live")</f>
        <v>Live</v>
      </c>
      <c r="W773" s="44" t="str">
        <f>TEXT(Table13232[[#This Row],[Date]],"DDD")</f>
        <v>Sat</v>
      </c>
      <c r="X773" s="44" t="str">
        <f>PROPER(TRIM(Table13232[[#This Row],[Horse]]))</f>
        <v>Verdad</v>
      </c>
      <c r="Y773" s="168">
        <f>Table13232[[#This Row],[Time]]</f>
        <v>0.47222222222222221</v>
      </c>
      <c r="Z773" s="168" t="str">
        <f>LEFT(Table13232[[#This Row],[Track]],3)</f>
        <v>Cau</v>
      </c>
      <c r="AA773" s="168" t="str">
        <f>Table13232[[#This Row],[Algo]]&amp;" "&amp;Table13232[[#This Row],[Nat and Combo Bet]]</f>
        <v>E-C  150</v>
      </c>
      <c r="AB773" s="171">
        <f>Table13232[[#This Row],[AM Odds]]</f>
        <v>0</v>
      </c>
      <c r="AC773" s="165">
        <f>Table13232[[#This Row],[Race]]</f>
        <v>1</v>
      </c>
      <c r="AD773" s="165">
        <f>Table13232[[#This Row],[TAB]]</f>
        <v>3</v>
      </c>
      <c r="AE773" s="166" t="str">
        <f>Table13232[[#This Row],[Horse]]</f>
        <v>Verdad</v>
      </c>
      <c r="AF773" s="169">
        <f>IF(Table13232[[#This Row],[Dual Listing]]&lt;&gt;1,"",Table13232[[#This Row],[Nat and Combo Bet]])</f>
        <v>150</v>
      </c>
    </row>
    <row r="774" spans="1:32" x14ac:dyDescent="0.25">
      <c r="A774" s="42">
        <v>46046</v>
      </c>
      <c r="B774" s="43">
        <v>0.54861111111111116</v>
      </c>
      <c r="C774" s="43" t="s">
        <v>13</v>
      </c>
      <c r="D774" s="46"/>
      <c r="E774" s="44">
        <v>2</v>
      </c>
      <c r="F774" s="44">
        <v>7</v>
      </c>
      <c r="G774" s="45" t="s">
        <v>601</v>
      </c>
      <c r="H774" s="45"/>
      <c r="I774" s="46"/>
      <c r="J774" s="206" t="s">
        <v>665</v>
      </c>
      <c r="K774" s="44" t="str">
        <f>VLOOKUP(Table13232[[#This Row],[Track]],$C$915:$E$968,2,FALSE)</f>
        <v>NSW</v>
      </c>
      <c r="L774" s="48">
        <v>100</v>
      </c>
      <c r="M774" s="44" t="str">
        <f>IF(Table13232[[#This Row],[Fin]]&lt;&gt;"1st","",Table13232[[#This Row],[Div]]*Table13232[[#This Row],[Lev Bet]])</f>
        <v/>
      </c>
      <c r="N774" s="44">
        <f>IF(Table13232[[#This Row],[Lev Ret]]="",Table13232[[#This Row],[Lev Bet]]*-1,M774-L774)</f>
        <v>-100</v>
      </c>
      <c r="O774" s="205">
        <v>100</v>
      </c>
      <c r="P774" s="205" t="str">
        <f>IF(Table13232[[#This Row],[Fin]]&lt;&gt;"1st","",Table13232[[#This Row],[Div]]*Table13232[[#This Row],[Nat and Combo Bet]])</f>
        <v/>
      </c>
      <c r="Q774" s="205">
        <f>IF(Table13232[[#This Row],[Lev Ret]]="",Table13232[[#This Row],[Nat and Combo Bet]]*-1,P774-O774)</f>
        <v>-100</v>
      </c>
      <c r="R774" s="44">
        <f t="shared" si="33"/>
        <v>1</v>
      </c>
      <c r="S774" s="44">
        <f>IF(AND(R773=2,R774=1),"",IF(R774=2,(O774+O775)/2,IF(Table13232[[#This Row],[Dual Listing]]=1,Table13232[[#This Row],[Nat and Combo Bet]],11)))</f>
        <v>100</v>
      </c>
      <c r="T774" s="44" t="str">
        <f t="shared" si="34"/>
        <v/>
      </c>
      <c r="U774" s="44">
        <f t="shared" si="35"/>
        <v>-100</v>
      </c>
      <c r="V774" s="44" t="str">
        <f>IF(Table13232[[#This Row],[Date]]&lt;$V$4,"","Live")</f>
        <v>Live</v>
      </c>
      <c r="W774" s="44" t="str">
        <f>TEXT(Table13232[[#This Row],[Date]],"DDD")</f>
        <v>Sat</v>
      </c>
      <c r="X774" s="44" t="str">
        <f>PROPER(TRIM(Table13232[[#This Row],[Horse]]))</f>
        <v>Artful Persuasion</v>
      </c>
      <c r="Y774" s="168">
        <f>Table13232[[#This Row],[Time]]</f>
        <v>0.54861111111111116</v>
      </c>
      <c r="Z774" s="168" t="str">
        <f>LEFT(Table13232[[#This Row],[Track]],3)</f>
        <v>Ran</v>
      </c>
      <c r="AA774" s="168" t="str">
        <f>Table13232[[#This Row],[Algo]]&amp;" "&amp;Table13232[[#This Row],[Nat and Combo Bet]]</f>
        <v>E-C  100</v>
      </c>
      <c r="AB774" s="171">
        <f>Table13232[[#This Row],[AM Odds]]</f>
        <v>0</v>
      </c>
      <c r="AC774" s="165">
        <f>Table13232[[#This Row],[Race]]</f>
        <v>2</v>
      </c>
      <c r="AD774" s="165">
        <f>Table13232[[#This Row],[TAB]]</f>
        <v>7</v>
      </c>
      <c r="AE774" s="166" t="str">
        <f>Table13232[[#This Row],[Horse]]</f>
        <v>Artful Persuasion</v>
      </c>
      <c r="AF774" s="169">
        <f>IF(Table13232[[#This Row],[Dual Listing]]&lt;&gt;1,"",Table13232[[#This Row],[Nat and Combo Bet]])</f>
        <v>100</v>
      </c>
    </row>
    <row r="775" spans="1:32" x14ac:dyDescent="0.25">
      <c r="A775" s="42">
        <v>46046</v>
      </c>
      <c r="B775" s="43">
        <v>0.58333333333333337</v>
      </c>
      <c r="C775" s="43" t="s">
        <v>523</v>
      </c>
      <c r="D775" s="46"/>
      <c r="E775" s="44">
        <v>6</v>
      </c>
      <c r="F775" s="44">
        <v>9</v>
      </c>
      <c r="G775" s="45" t="s">
        <v>602</v>
      </c>
      <c r="H775" s="45" t="s">
        <v>23</v>
      </c>
      <c r="I775" s="46"/>
      <c r="J775" s="206" t="s">
        <v>665</v>
      </c>
      <c r="K775" s="44" t="str">
        <f>VLOOKUP(Table13232[[#This Row],[Track]],$C$915:$E$968,2,FALSE)</f>
        <v>Vic</v>
      </c>
      <c r="L775" s="48">
        <v>100</v>
      </c>
      <c r="M775" s="44" t="str">
        <f>IF(Table13232[[#This Row],[Fin]]&lt;&gt;"1st","",Table13232[[#This Row],[Div]]*Table13232[[#This Row],[Lev Bet]])</f>
        <v/>
      </c>
      <c r="N775" s="44">
        <f>IF(Table13232[[#This Row],[Lev Ret]]="",Table13232[[#This Row],[Lev Bet]]*-1,M775-L775)</f>
        <v>-100</v>
      </c>
      <c r="O775" s="205">
        <v>150</v>
      </c>
      <c r="P775" s="205" t="str">
        <f>IF(Table13232[[#This Row],[Fin]]&lt;&gt;"1st","",Table13232[[#This Row],[Div]]*Table13232[[#This Row],[Nat and Combo Bet]])</f>
        <v/>
      </c>
      <c r="Q775" s="205">
        <f>IF(Table13232[[#This Row],[Lev Ret]]="",Table13232[[#This Row],[Nat and Combo Bet]]*-1,P775-O775)</f>
        <v>-150</v>
      </c>
      <c r="R775" s="44">
        <f t="shared" ref="R775:R838" si="36">IF(AND(A776=A775,G776=G775),2,1)</f>
        <v>1</v>
      </c>
      <c r="S775" s="44">
        <f>IF(AND(R774=2,R775=1),"",IF(R775=2,(O775+O776)/2,IF(Table13232[[#This Row],[Dual Listing]]=1,Table13232[[#This Row],[Nat and Combo Bet]],11)))</f>
        <v>150</v>
      </c>
      <c r="T775" s="44" t="str">
        <f t="shared" ref="T775:T838" si="37">IF(S775="","",IF(P775="","",S775*I775))</f>
        <v/>
      </c>
      <c r="U775" s="44">
        <f t="shared" ref="U775:U838" si="38">IF(S775="","",IF(T775="",S775*-1,T775-S775))</f>
        <v>-150</v>
      </c>
      <c r="V775" s="44" t="str">
        <f>IF(Table13232[[#This Row],[Date]]&lt;$V$4,"","Live")</f>
        <v>Live</v>
      </c>
      <c r="W775" s="44" t="str">
        <f>TEXT(Table13232[[#This Row],[Date]],"DDD")</f>
        <v>Sat</v>
      </c>
      <c r="X775" s="44" t="str">
        <f>PROPER(TRIM(Table13232[[#This Row],[Horse]]))</f>
        <v>Active Duty</v>
      </c>
      <c r="Y775" s="168">
        <f>Table13232[[#This Row],[Time]]</f>
        <v>0.58333333333333337</v>
      </c>
      <c r="Z775" s="168" t="str">
        <f>LEFT(Table13232[[#This Row],[Track]],3)</f>
        <v>Cau</v>
      </c>
      <c r="AA775" s="168" t="str">
        <f>Table13232[[#This Row],[Algo]]&amp;" "&amp;Table13232[[#This Row],[Nat and Combo Bet]]</f>
        <v>E-C  150</v>
      </c>
      <c r="AB775" s="171">
        <f>Table13232[[#This Row],[AM Odds]]</f>
        <v>0</v>
      </c>
      <c r="AC775" s="165">
        <f>Table13232[[#This Row],[Race]]</f>
        <v>6</v>
      </c>
      <c r="AD775" s="165">
        <f>Table13232[[#This Row],[TAB]]</f>
        <v>9</v>
      </c>
      <c r="AE775" s="166" t="str">
        <f>Table13232[[#This Row],[Horse]]</f>
        <v>Active Duty</v>
      </c>
      <c r="AF775" s="169">
        <f>IF(Table13232[[#This Row],[Dual Listing]]&lt;&gt;1,"",Table13232[[#This Row],[Nat and Combo Bet]])</f>
        <v>150</v>
      </c>
    </row>
    <row r="776" spans="1:32" x14ac:dyDescent="0.25">
      <c r="A776" s="42">
        <v>46046</v>
      </c>
      <c r="B776" s="43">
        <v>0.58333333333333337</v>
      </c>
      <c r="C776" s="43" t="s">
        <v>523</v>
      </c>
      <c r="D776" s="46"/>
      <c r="E776" s="44">
        <v>6</v>
      </c>
      <c r="F776" s="44">
        <v>6</v>
      </c>
      <c r="G776" s="45" t="s">
        <v>591</v>
      </c>
      <c r="H776" s="45" t="s">
        <v>21</v>
      </c>
      <c r="I776" s="46">
        <v>4.4000000000000004</v>
      </c>
      <c r="J776" s="206" t="s">
        <v>665</v>
      </c>
      <c r="K776" s="44" t="str">
        <f>VLOOKUP(Table13232[[#This Row],[Track]],$C$915:$E$968,2,FALSE)</f>
        <v>Vic</v>
      </c>
      <c r="L776" s="48">
        <v>100</v>
      </c>
      <c r="M776" s="44">
        <f>IF(Table13232[[#This Row],[Fin]]&lt;&gt;"1st","",Table13232[[#This Row],[Div]]*Table13232[[#This Row],[Lev Bet]])</f>
        <v>440.00000000000006</v>
      </c>
      <c r="N776" s="44">
        <f>IF(Table13232[[#This Row],[Lev Ret]]="",Table13232[[#This Row],[Lev Bet]]*-1,M776-L776)</f>
        <v>340.00000000000006</v>
      </c>
      <c r="O776" s="205">
        <v>100</v>
      </c>
      <c r="P776" s="205">
        <f>IF(Table13232[[#This Row],[Fin]]&lt;&gt;"1st","",Table13232[[#This Row],[Div]]*Table13232[[#This Row],[Nat and Combo Bet]])</f>
        <v>440.00000000000006</v>
      </c>
      <c r="Q776" s="205">
        <f>IF(Table13232[[#This Row],[Lev Ret]]="",Table13232[[#This Row],[Nat and Combo Bet]]*-1,P776-O776)</f>
        <v>340.00000000000006</v>
      </c>
      <c r="R776" s="44">
        <f t="shared" si="36"/>
        <v>1</v>
      </c>
      <c r="S776" s="44">
        <f>IF(AND(R775=2,R776=1),"",IF(R776=2,(O776+O777)/2,IF(Table13232[[#This Row],[Dual Listing]]=1,Table13232[[#This Row],[Nat and Combo Bet]],11)))</f>
        <v>100</v>
      </c>
      <c r="T776" s="44">
        <f t="shared" si="37"/>
        <v>440.00000000000006</v>
      </c>
      <c r="U776" s="44">
        <f t="shared" si="38"/>
        <v>340.00000000000006</v>
      </c>
      <c r="V776" s="44" t="str">
        <f>IF(Table13232[[#This Row],[Date]]&lt;$V$4,"","Live")</f>
        <v>Live</v>
      </c>
      <c r="W776" s="44" t="str">
        <f>TEXT(Table13232[[#This Row],[Date]],"DDD")</f>
        <v>Sat</v>
      </c>
      <c r="X776" s="44" t="str">
        <f>PROPER(TRIM(Table13232[[#This Row],[Horse]]))</f>
        <v>Suntora</v>
      </c>
      <c r="Y776" s="168">
        <f>Table13232[[#This Row],[Time]]</f>
        <v>0.58333333333333337</v>
      </c>
      <c r="Z776" s="168" t="str">
        <f>LEFT(Table13232[[#This Row],[Track]],3)</f>
        <v>Cau</v>
      </c>
      <c r="AA776" s="168" t="str">
        <f>Table13232[[#This Row],[Algo]]&amp;" "&amp;Table13232[[#This Row],[Nat and Combo Bet]]</f>
        <v>E-C  100</v>
      </c>
      <c r="AB776" s="171">
        <f>Table13232[[#This Row],[AM Odds]]</f>
        <v>0</v>
      </c>
      <c r="AC776" s="165">
        <f>Table13232[[#This Row],[Race]]</f>
        <v>6</v>
      </c>
      <c r="AD776" s="165">
        <f>Table13232[[#This Row],[TAB]]</f>
        <v>6</v>
      </c>
      <c r="AE776" s="166" t="str">
        <f>Table13232[[#This Row],[Horse]]</f>
        <v>Suntora</v>
      </c>
      <c r="AF776" s="169">
        <f>IF(Table13232[[#This Row],[Dual Listing]]&lt;&gt;1,"",Table13232[[#This Row],[Nat and Combo Bet]])</f>
        <v>100</v>
      </c>
    </row>
    <row r="777" spans="1:32" x14ac:dyDescent="0.25">
      <c r="A777" s="42">
        <v>46046</v>
      </c>
      <c r="B777" s="43">
        <v>0.60069444444444442</v>
      </c>
      <c r="C777" s="43" t="s">
        <v>13</v>
      </c>
      <c r="D777" s="46"/>
      <c r="E777" s="44">
        <v>5</v>
      </c>
      <c r="F777" s="44">
        <v>6</v>
      </c>
      <c r="G777" s="45" t="s">
        <v>603</v>
      </c>
      <c r="H777" s="45" t="s">
        <v>473</v>
      </c>
      <c r="I777" s="46"/>
      <c r="J777" s="206" t="s">
        <v>665</v>
      </c>
      <c r="K777" s="44" t="str">
        <f>VLOOKUP(Table13232[[#This Row],[Track]],$C$915:$E$968,2,FALSE)</f>
        <v>NSW</v>
      </c>
      <c r="L777" s="48">
        <v>100</v>
      </c>
      <c r="M777" s="44" t="str">
        <f>IF(Table13232[[#This Row],[Fin]]&lt;&gt;"1st","",Table13232[[#This Row],[Div]]*Table13232[[#This Row],[Lev Bet]])</f>
        <v/>
      </c>
      <c r="N777" s="44">
        <f>IF(Table13232[[#This Row],[Lev Ret]]="",Table13232[[#This Row],[Lev Bet]]*-1,M777-L777)</f>
        <v>-100</v>
      </c>
      <c r="O777" s="205">
        <v>200</v>
      </c>
      <c r="P777" s="205" t="str">
        <f>IF(Table13232[[#This Row],[Fin]]&lt;&gt;"1st","",Table13232[[#This Row],[Div]]*Table13232[[#This Row],[Nat and Combo Bet]])</f>
        <v/>
      </c>
      <c r="Q777" s="205">
        <f>IF(Table13232[[#This Row],[Lev Ret]]="",Table13232[[#This Row],[Nat and Combo Bet]]*-1,P777-O777)</f>
        <v>-200</v>
      </c>
      <c r="R777" s="44">
        <f t="shared" si="36"/>
        <v>1</v>
      </c>
      <c r="S777" s="44">
        <f>IF(AND(R776=2,R777=1),"",IF(R777=2,(O777+O778)/2,IF(Table13232[[#This Row],[Dual Listing]]=1,Table13232[[#This Row],[Nat and Combo Bet]],11)))</f>
        <v>200</v>
      </c>
      <c r="T777" s="44" t="str">
        <f t="shared" si="37"/>
        <v/>
      </c>
      <c r="U777" s="44">
        <f t="shared" si="38"/>
        <v>-200</v>
      </c>
      <c r="V777" s="44" t="str">
        <f>IF(Table13232[[#This Row],[Date]]&lt;$V$4,"","Live")</f>
        <v>Live</v>
      </c>
      <c r="W777" s="44" t="str">
        <f>TEXT(Table13232[[#This Row],[Date]],"DDD")</f>
        <v>Sat</v>
      </c>
      <c r="X777" s="44" t="str">
        <f>PROPER(TRIM(Table13232[[#This Row],[Horse]]))</f>
        <v>Sounds Unusual</v>
      </c>
      <c r="Y777" s="168">
        <f>Table13232[[#This Row],[Time]]</f>
        <v>0.60069444444444442</v>
      </c>
      <c r="Z777" s="168" t="str">
        <f>LEFT(Table13232[[#This Row],[Track]],3)</f>
        <v>Ran</v>
      </c>
      <c r="AA777" s="168" t="str">
        <f>Table13232[[#This Row],[Algo]]&amp;" "&amp;Table13232[[#This Row],[Nat and Combo Bet]]</f>
        <v>E-C  200</v>
      </c>
      <c r="AB777" s="171">
        <f>Table13232[[#This Row],[AM Odds]]</f>
        <v>0</v>
      </c>
      <c r="AC777" s="165">
        <f>Table13232[[#This Row],[Race]]</f>
        <v>5</v>
      </c>
      <c r="AD777" s="165">
        <f>Table13232[[#This Row],[TAB]]</f>
        <v>6</v>
      </c>
      <c r="AE777" s="166" t="str">
        <f>Table13232[[#This Row],[Horse]]</f>
        <v>Sounds Unusual</v>
      </c>
      <c r="AF777" s="169">
        <f>IF(Table13232[[#This Row],[Dual Listing]]&lt;&gt;1,"",Table13232[[#This Row],[Nat and Combo Bet]])</f>
        <v>200</v>
      </c>
    </row>
    <row r="778" spans="1:32" x14ac:dyDescent="0.25">
      <c r="A778" s="42">
        <v>46046</v>
      </c>
      <c r="B778" s="43">
        <v>0.60763888888888884</v>
      </c>
      <c r="C778" s="43" t="s">
        <v>523</v>
      </c>
      <c r="D778" s="46"/>
      <c r="E778" s="44">
        <v>7</v>
      </c>
      <c r="F778" s="44">
        <v>4</v>
      </c>
      <c r="G778" s="45" t="s">
        <v>604</v>
      </c>
      <c r="H778" s="45" t="s">
        <v>23</v>
      </c>
      <c r="I778" s="46"/>
      <c r="J778" s="206" t="s">
        <v>665</v>
      </c>
      <c r="K778" s="44" t="str">
        <f>VLOOKUP(Table13232[[#This Row],[Track]],$C$915:$E$968,2,FALSE)</f>
        <v>Vic</v>
      </c>
      <c r="L778" s="48">
        <v>100</v>
      </c>
      <c r="M778" s="44" t="str">
        <f>IF(Table13232[[#This Row],[Fin]]&lt;&gt;"1st","",Table13232[[#This Row],[Div]]*Table13232[[#This Row],[Lev Bet]])</f>
        <v/>
      </c>
      <c r="N778" s="44">
        <f>IF(Table13232[[#This Row],[Lev Ret]]="",Table13232[[#This Row],[Lev Bet]]*-1,M778-L778)</f>
        <v>-100</v>
      </c>
      <c r="O778" s="205">
        <v>100</v>
      </c>
      <c r="P778" s="205" t="str">
        <f>IF(Table13232[[#This Row],[Fin]]&lt;&gt;"1st","",Table13232[[#This Row],[Div]]*Table13232[[#This Row],[Nat and Combo Bet]])</f>
        <v/>
      </c>
      <c r="Q778" s="205">
        <f>IF(Table13232[[#This Row],[Lev Ret]]="",Table13232[[#This Row],[Nat and Combo Bet]]*-1,P778-O778)</f>
        <v>-100</v>
      </c>
      <c r="R778" s="44">
        <f t="shared" si="36"/>
        <v>1</v>
      </c>
      <c r="S778" s="44">
        <f>IF(AND(R777=2,R778=1),"",IF(R778=2,(O778+O779)/2,IF(Table13232[[#This Row],[Dual Listing]]=1,Table13232[[#This Row],[Nat and Combo Bet]],11)))</f>
        <v>100</v>
      </c>
      <c r="T778" s="44" t="str">
        <f t="shared" si="37"/>
        <v/>
      </c>
      <c r="U778" s="44">
        <f t="shared" si="38"/>
        <v>-100</v>
      </c>
      <c r="V778" s="44" t="str">
        <f>IF(Table13232[[#This Row],[Date]]&lt;$V$4,"","Live")</f>
        <v>Live</v>
      </c>
      <c r="W778" s="44" t="str">
        <f>TEXT(Table13232[[#This Row],[Date]],"DDD")</f>
        <v>Sat</v>
      </c>
      <c r="X778" s="44" t="str">
        <f>PROPER(TRIM(Table13232[[#This Row],[Horse]]))</f>
        <v>Oak Hill</v>
      </c>
      <c r="Y778" s="168">
        <f>Table13232[[#This Row],[Time]]</f>
        <v>0.60763888888888884</v>
      </c>
      <c r="Z778" s="168" t="str">
        <f>LEFT(Table13232[[#This Row],[Track]],3)</f>
        <v>Cau</v>
      </c>
      <c r="AA778" s="168" t="str">
        <f>Table13232[[#This Row],[Algo]]&amp;" "&amp;Table13232[[#This Row],[Nat and Combo Bet]]</f>
        <v>E-C  100</v>
      </c>
      <c r="AB778" s="171">
        <f>Table13232[[#This Row],[AM Odds]]</f>
        <v>0</v>
      </c>
      <c r="AC778" s="165">
        <f>Table13232[[#This Row],[Race]]</f>
        <v>7</v>
      </c>
      <c r="AD778" s="165">
        <f>Table13232[[#This Row],[TAB]]</f>
        <v>4</v>
      </c>
      <c r="AE778" s="166" t="str">
        <f>Table13232[[#This Row],[Horse]]</f>
        <v>Oak Hill</v>
      </c>
      <c r="AF778" s="169">
        <f>IF(Table13232[[#This Row],[Dual Listing]]&lt;&gt;1,"",Table13232[[#This Row],[Nat and Combo Bet]])</f>
        <v>100</v>
      </c>
    </row>
    <row r="779" spans="1:32" x14ac:dyDescent="0.25">
      <c r="A779" s="42">
        <v>46046</v>
      </c>
      <c r="B779" s="43">
        <v>0.62152777777777779</v>
      </c>
      <c r="C779" s="43" t="s">
        <v>13</v>
      </c>
      <c r="D779" s="46"/>
      <c r="E779" s="44">
        <v>5</v>
      </c>
      <c r="F779" s="44">
        <v>11</v>
      </c>
      <c r="G779" s="45" t="s">
        <v>589</v>
      </c>
      <c r="H779" s="45"/>
      <c r="I779" s="46"/>
      <c r="J779" s="206" t="s">
        <v>664</v>
      </c>
      <c r="K779" s="44" t="str">
        <f>VLOOKUP(Table13232[[#This Row],[Track]],$C$915:$E$968,2,FALSE)</f>
        <v>NSW</v>
      </c>
      <c r="L779" s="48">
        <v>100</v>
      </c>
      <c r="M779" s="44" t="str">
        <f>IF(Table13232[[#This Row],[Fin]]&lt;&gt;"1st","",Table13232[[#This Row],[Div]]*Table13232[[#This Row],[Lev Bet]])</f>
        <v/>
      </c>
      <c r="N779" s="44">
        <f>IF(Table13232[[#This Row],[Lev Ret]]="",Table13232[[#This Row],[Lev Bet]]*-1,M779-L779)</f>
        <v>-100</v>
      </c>
      <c r="O779" s="205">
        <v>150</v>
      </c>
      <c r="P779" s="205" t="str">
        <f>IF(Table13232[[#This Row],[Fin]]&lt;&gt;"1st","",Table13232[[#This Row],[Div]]*Table13232[[#This Row],[Nat and Combo Bet]])</f>
        <v/>
      </c>
      <c r="Q779" s="205">
        <f>IF(Table13232[[#This Row],[Lev Ret]]="",Table13232[[#This Row],[Nat and Combo Bet]]*-1,P779-O779)</f>
        <v>-150</v>
      </c>
      <c r="R779" s="44">
        <f t="shared" si="36"/>
        <v>1</v>
      </c>
      <c r="S779" s="44">
        <f>IF(AND(R778=2,R779=1),"",IF(R779=2,(O779+O780)/2,IF(Table13232[[#This Row],[Dual Listing]]=1,Table13232[[#This Row],[Nat and Combo Bet]],11)))</f>
        <v>150</v>
      </c>
      <c r="T779" s="44" t="str">
        <f t="shared" si="37"/>
        <v/>
      </c>
      <c r="U779" s="44">
        <f t="shared" si="38"/>
        <v>-150</v>
      </c>
      <c r="V779" s="44" t="str">
        <f>IF(Table13232[[#This Row],[Date]]&lt;$V$4,"","Live")</f>
        <v>Live</v>
      </c>
      <c r="W779" s="44" t="str">
        <f>TEXT(Table13232[[#This Row],[Date]],"DDD")</f>
        <v>Sat</v>
      </c>
      <c r="X779" s="44" t="str">
        <f>PROPER(TRIM(Table13232[[#This Row],[Horse]]))</f>
        <v>Trapalanda</v>
      </c>
      <c r="Y779" s="168">
        <f>Table13232[[#This Row],[Time]]</f>
        <v>0.62152777777777779</v>
      </c>
      <c r="Z779" s="168" t="str">
        <f>LEFT(Table13232[[#This Row],[Track]],3)</f>
        <v>Ran</v>
      </c>
      <c r="AA779" s="168" t="str">
        <f>Table13232[[#This Row],[Algo]]&amp;" "&amp;Table13232[[#This Row],[Nat and Combo Bet]]</f>
        <v>Nat 150</v>
      </c>
      <c r="AB779" s="171">
        <f>Table13232[[#This Row],[AM Odds]]</f>
        <v>0</v>
      </c>
      <c r="AC779" s="165">
        <f>Table13232[[#This Row],[Race]]</f>
        <v>5</v>
      </c>
      <c r="AD779" s="165">
        <f>Table13232[[#This Row],[TAB]]</f>
        <v>11</v>
      </c>
      <c r="AE779" s="166" t="str">
        <f>Table13232[[#This Row],[Horse]]</f>
        <v>Trapalanda</v>
      </c>
      <c r="AF779" s="169">
        <f>IF(Table13232[[#This Row],[Dual Listing]]&lt;&gt;1,"",Table13232[[#This Row],[Nat and Combo Bet]])</f>
        <v>150</v>
      </c>
    </row>
    <row r="780" spans="1:32" x14ac:dyDescent="0.25">
      <c r="A780" s="106">
        <v>46046</v>
      </c>
      <c r="B780" s="43">
        <v>0.64583333333333337</v>
      </c>
      <c r="C780" s="107" t="s">
        <v>13</v>
      </c>
      <c r="D780" s="46"/>
      <c r="E780" s="108">
        <v>6</v>
      </c>
      <c r="F780" s="108">
        <v>11</v>
      </c>
      <c r="G780" s="109" t="s">
        <v>605</v>
      </c>
      <c r="H780" s="109"/>
      <c r="I780" s="110"/>
      <c r="J780" s="206" t="s">
        <v>665</v>
      </c>
      <c r="K780" s="44" t="str">
        <f>VLOOKUP(Table13232[[#This Row],[Track]],$C$915:$E$968,2,FALSE)</f>
        <v>NSW</v>
      </c>
      <c r="L780" s="48">
        <v>100</v>
      </c>
      <c r="M780" s="44" t="str">
        <f>IF(Table13232[[#This Row],[Fin]]&lt;&gt;"1st","",Table13232[[#This Row],[Div]]*Table13232[[#This Row],[Lev Bet]])</f>
        <v/>
      </c>
      <c r="N780" s="44">
        <f>IF(Table13232[[#This Row],[Lev Ret]]="",Table13232[[#This Row],[Lev Bet]]*-1,M780-L780)</f>
        <v>-100</v>
      </c>
      <c r="O780" s="205">
        <v>150</v>
      </c>
      <c r="P780" s="205" t="str">
        <f>IF(Table13232[[#This Row],[Fin]]&lt;&gt;"1st","",Table13232[[#This Row],[Div]]*Table13232[[#This Row],[Nat and Combo Bet]])</f>
        <v/>
      </c>
      <c r="Q780" s="205">
        <f>IF(Table13232[[#This Row],[Lev Ret]]="",Table13232[[#This Row],[Nat and Combo Bet]]*-1,P780-O780)</f>
        <v>-150</v>
      </c>
      <c r="R780" s="44">
        <f t="shared" si="36"/>
        <v>2</v>
      </c>
      <c r="S780" s="44">
        <f>IF(AND(R779=2,R780=1),"",IF(R780=2,(O780+O781)/2,IF(Table13232[[#This Row],[Dual Listing]]=1,Table13232[[#This Row],[Nat and Combo Bet]],11)))</f>
        <v>150</v>
      </c>
      <c r="T780" s="44" t="str">
        <f t="shared" si="37"/>
        <v/>
      </c>
      <c r="U780" s="44">
        <f t="shared" si="38"/>
        <v>-150</v>
      </c>
      <c r="V780" s="44" t="str">
        <f>IF(Table13232[[#This Row],[Date]]&lt;$V$4,"","Live")</f>
        <v>Live</v>
      </c>
      <c r="W780" s="44" t="str">
        <f>TEXT(Table13232[[#This Row],[Date]],"DDD")</f>
        <v>Sat</v>
      </c>
      <c r="X780" s="44" t="str">
        <f>PROPER(TRIM(Table13232[[#This Row],[Horse]]))</f>
        <v>Highway Strip</v>
      </c>
      <c r="Y780" s="167">
        <f>Table13232[[#This Row],[Time]]</f>
        <v>0.64583333333333337</v>
      </c>
      <c r="Z780" s="164" t="str">
        <f>LEFT(Table13232[[#This Row],[Track]],3)</f>
        <v>Ran</v>
      </c>
      <c r="AA780" s="164" t="str">
        <f>Table13232[[#This Row],[Algo]]&amp;" "&amp;Table13232[[#This Row],[Nat and Combo Bet]]</f>
        <v>E-C  150</v>
      </c>
      <c r="AB780" s="170">
        <f>Table13232[[#This Row],[AM Odds]]</f>
        <v>0</v>
      </c>
      <c r="AC780" s="165">
        <f>Table13232[[#This Row],[Race]]</f>
        <v>6</v>
      </c>
      <c r="AD780" s="165">
        <f>Table13232[[#This Row],[TAB]]</f>
        <v>11</v>
      </c>
      <c r="AE780" s="166" t="str">
        <f>Table13232[[#This Row],[Horse]]</f>
        <v>Highway Strip</v>
      </c>
      <c r="AF780" s="169" t="str">
        <f>IF(Table13232[[#This Row],[Dual Listing]]&lt;&gt;1,"",Table13232[[#This Row],[Nat and Combo Bet]])</f>
        <v/>
      </c>
    </row>
    <row r="781" spans="1:32" x14ac:dyDescent="0.25">
      <c r="A781" s="106">
        <v>46046</v>
      </c>
      <c r="B781" s="43">
        <v>0.64583333333333337</v>
      </c>
      <c r="C781" s="107" t="s">
        <v>13</v>
      </c>
      <c r="D781" s="46"/>
      <c r="E781" s="108">
        <v>6</v>
      </c>
      <c r="F781" s="108">
        <v>11</v>
      </c>
      <c r="G781" s="109" t="s">
        <v>605</v>
      </c>
      <c r="H781" s="109"/>
      <c r="I781" s="110"/>
      <c r="J781" s="206" t="s">
        <v>664</v>
      </c>
      <c r="K781" s="44" t="str">
        <f>VLOOKUP(Table13232[[#This Row],[Track]],$C$915:$E$968,2,FALSE)</f>
        <v>NSW</v>
      </c>
      <c r="L781" s="48">
        <v>100</v>
      </c>
      <c r="M781" s="44" t="str">
        <f>IF(Table13232[[#This Row],[Fin]]&lt;&gt;"1st","",Table13232[[#This Row],[Div]]*Table13232[[#This Row],[Lev Bet]])</f>
        <v/>
      </c>
      <c r="N781" s="44">
        <f>IF(Table13232[[#This Row],[Lev Ret]]="",Table13232[[#This Row],[Lev Bet]]*-1,M781-L781)</f>
        <v>-100</v>
      </c>
      <c r="O781" s="205">
        <v>150</v>
      </c>
      <c r="P781" s="205" t="str">
        <f>IF(Table13232[[#This Row],[Fin]]&lt;&gt;"1st","",Table13232[[#This Row],[Div]]*Table13232[[#This Row],[Nat and Combo Bet]])</f>
        <v/>
      </c>
      <c r="Q781" s="205">
        <f>IF(Table13232[[#This Row],[Lev Ret]]="",Table13232[[#This Row],[Nat and Combo Bet]]*-1,P781-O781)</f>
        <v>-150</v>
      </c>
      <c r="R781" s="44">
        <f t="shared" si="36"/>
        <v>1</v>
      </c>
      <c r="S781" s="44" t="str">
        <f>IF(AND(R780=2,R781=1),"",IF(R781=2,(O781+O782)/2,IF(Table13232[[#This Row],[Dual Listing]]=1,Table13232[[#This Row],[Nat and Combo Bet]],11)))</f>
        <v/>
      </c>
      <c r="T781" s="44" t="str">
        <f t="shared" si="37"/>
        <v/>
      </c>
      <c r="U781" s="44" t="str">
        <f t="shared" si="38"/>
        <v/>
      </c>
      <c r="V781" s="44" t="str">
        <f>IF(Table13232[[#This Row],[Date]]&lt;$V$4,"","Live")</f>
        <v>Live</v>
      </c>
      <c r="W781" s="44" t="str">
        <f>TEXT(Table13232[[#This Row],[Date]],"DDD")</f>
        <v>Sat</v>
      </c>
      <c r="X781" s="44" t="str">
        <f>PROPER(TRIM(Table13232[[#This Row],[Horse]]))</f>
        <v>Highway Strip</v>
      </c>
      <c r="Y781" s="168">
        <f>Table13232[[#This Row],[Time]]</f>
        <v>0.64583333333333337</v>
      </c>
      <c r="Z781" s="168" t="str">
        <f>LEFT(Table13232[[#This Row],[Track]],3)</f>
        <v>Ran</v>
      </c>
      <c r="AA781" s="168" t="str">
        <f>Table13232[[#This Row],[Algo]]&amp;" "&amp;Table13232[[#This Row],[Nat and Combo Bet]]</f>
        <v>Nat 150</v>
      </c>
      <c r="AB781" s="171">
        <f>Table13232[[#This Row],[AM Odds]]</f>
        <v>0</v>
      </c>
      <c r="AC781" s="165">
        <f>Table13232[[#This Row],[Race]]</f>
        <v>6</v>
      </c>
      <c r="AD781" s="165">
        <f>Table13232[[#This Row],[TAB]]</f>
        <v>11</v>
      </c>
      <c r="AE781" s="166" t="str">
        <f>Table13232[[#This Row],[Horse]]</f>
        <v>Highway Strip</v>
      </c>
      <c r="AF781" s="169">
        <f>IF(Table13232[[#This Row],[Dual Listing]]&lt;&gt;1,"",Table13232[[#This Row],[Nat and Combo Bet]])</f>
        <v>150</v>
      </c>
    </row>
    <row r="782" spans="1:32" x14ac:dyDescent="0.25">
      <c r="A782" s="42">
        <v>46046</v>
      </c>
      <c r="B782" s="43">
        <v>0.65625</v>
      </c>
      <c r="C782" s="43" t="s">
        <v>523</v>
      </c>
      <c r="D782" s="46"/>
      <c r="E782" s="44">
        <v>9</v>
      </c>
      <c r="F782" s="44">
        <v>11</v>
      </c>
      <c r="G782" s="45" t="s">
        <v>606</v>
      </c>
      <c r="H782" s="45" t="s">
        <v>22</v>
      </c>
      <c r="I782" s="46"/>
      <c r="J782" s="206" t="s">
        <v>665</v>
      </c>
      <c r="K782" s="44" t="str">
        <f>VLOOKUP(Table13232[[#This Row],[Track]],$C$915:$E$968,2,FALSE)</f>
        <v>Vic</v>
      </c>
      <c r="L782" s="48">
        <v>100</v>
      </c>
      <c r="M782" s="44" t="str">
        <f>IF(Table13232[[#This Row],[Fin]]&lt;&gt;"1st","",Table13232[[#This Row],[Div]]*Table13232[[#This Row],[Lev Bet]])</f>
        <v/>
      </c>
      <c r="N782" s="44">
        <f>IF(Table13232[[#This Row],[Lev Ret]]="",Table13232[[#This Row],[Lev Bet]]*-1,M782-L782)</f>
        <v>-100</v>
      </c>
      <c r="O782" s="205">
        <v>100</v>
      </c>
      <c r="P782" s="205" t="str">
        <f>IF(Table13232[[#This Row],[Fin]]&lt;&gt;"1st","",Table13232[[#This Row],[Div]]*Table13232[[#This Row],[Nat and Combo Bet]])</f>
        <v/>
      </c>
      <c r="Q782" s="205">
        <f>IF(Table13232[[#This Row],[Lev Ret]]="",Table13232[[#This Row],[Nat and Combo Bet]]*-1,P782-O782)</f>
        <v>-100</v>
      </c>
      <c r="R782" s="44">
        <f t="shared" si="36"/>
        <v>1</v>
      </c>
      <c r="S782" s="44">
        <f>IF(AND(R781=2,R782=1),"",IF(R782=2,(O782+O783)/2,IF(Table13232[[#This Row],[Dual Listing]]=1,Table13232[[#This Row],[Nat and Combo Bet]],11)))</f>
        <v>100</v>
      </c>
      <c r="T782" s="44" t="str">
        <f t="shared" si="37"/>
        <v/>
      </c>
      <c r="U782" s="44">
        <f t="shared" si="38"/>
        <v>-100</v>
      </c>
      <c r="V782" s="44" t="str">
        <f>IF(Table13232[[#This Row],[Date]]&lt;$V$4,"","Live")</f>
        <v>Live</v>
      </c>
      <c r="W782" s="44" t="str">
        <f>TEXT(Table13232[[#This Row],[Date]],"DDD")</f>
        <v>Sat</v>
      </c>
      <c r="X782" s="44" t="str">
        <f>PROPER(TRIM(Table13232[[#This Row],[Horse]]))</f>
        <v>Justadeel</v>
      </c>
      <c r="Y782" s="168">
        <f>Table13232[[#This Row],[Time]]</f>
        <v>0.65625</v>
      </c>
      <c r="Z782" s="168" t="str">
        <f>LEFT(Table13232[[#This Row],[Track]],3)</f>
        <v>Cau</v>
      </c>
      <c r="AA782" s="168" t="str">
        <f>Table13232[[#This Row],[Algo]]&amp;" "&amp;Table13232[[#This Row],[Nat and Combo Bet]]</f>
        <v>E-C  100</v>
      </c>
      <c r="AB782" s="171">
        <f>Table13232[[#This Row],[AM Odds]]</f>
        <v>0</v>
      </c>
      <c r="AC782" s="165">
        <f>Table13232[[#This Row],[Race]]</f>
        <v>9</v>
      </c>
      <c r="AD782" s="165">
        <f>Table13232[[#This Row],[TAB]]</f>
        <v>11</v>
      </c>
      <c r="AE782" s="166" t="str">
        <f>Table13232[[#This Row],[Horse]]</f>
        <v>Justadeel</v>
      </c>
      <c r="AF782" s="169">
        <f>IF(Table13232[[#This Row],[Dual Listing]]&lt;&gt;1,"",Table13232[[#This Row],[Nat and Combo Bet]])</f>
        <v>100</v>
      </c>
    </row>
    <row r="783" spans="1:32" x14ac:dyDescent="0.25">
      <c r="A783" s="42">
        <v>46046</v>
      </c>
      <c r="B783" s="43">
        <v>0.65625</v>
      </c>
      <c r="C783" s="43" t="s">
        <v>523</v>
      </c>
      <c r="D783" s="46"/>
      <c r="E783" s="44">
        <v>9</v>
      </c>
      <c r="F783" s="44">
        <v>3</v>
      </c>
      <c r="G783" s="45" t="s">
        <v>72</v>
      </c>
      <c r="H783" s="45" t="s">
        <v>21</v>
      </c>
      <c r="I783" s="46">
        <v>3.6</v>
      </c>
      <c r="J783" s="206" t="s">
        <v>665</v>
      </c>
      <c r="K783" s="44" t="str">
        <f>VLOOKUP(Table13232[[#This Row],[Track]],$C$915:$E$968,2,FALSE)</f>
        <v>Vic</v>
      </c>
      <c r="L783" s="48">
        <v>100</v>
      </c>
      <c r="M783" s="44">
        <f>IF(Table13232[[#This Row],[Fin]]&lt;&gt;"1st","",Table13232[[#This Row],[Div]]*Table13232[[#This Row],[Lev Bet]])</f>
        <v>360</v>
      </c>
      <c r="N783" s="44">
        <f>IF(Table13232[[#This Row],[Lev Ret]]="",Table13232[[#This Row],[Lev Bet]]*-1,M783-L783)</f>
        <v>260</v>
      </c>
      <c r="O783" s="205">
        <v>150</v>
      </c>
      <c r="P783" s="205">
        <f>IF(Table13232[[#This Row],[Fin]]&lt;&gt;"1st","",Table13232[[#This Row],[Div]]*Table13232[[#This Row],[Nat and Combo Bet]])</f>
        <v>540</v>
      </c>
      <c r="Q783" s="205">
        <f>IF(Table13232[[#This Row],[Lev Ret]]="",Table13232[[#This Row],[Nat and Combo Bet]]*-1,P783-O783)</f>
        <v>390</v>
      </c>
      <c r="R783" s="44">
        <f t="shared" si="36"/>
        <v>1</v>
      </c>
      <c r="S783" s="44">
        <f>IF(AND(R782=2,R783=1),"",IF(R783=2,(O783+O784)/2,IF(Table13232[[#This Row],[Dual Listing]]=1,Table13232[[#This Row],[Nat and Combo Bet]],11)))</f>
        <v>150</v>
      </c>
      <c r="T783" s="44">
        <f t="shared" si="37"/>
        <v>540</v>
      </c>
      <c r="U783" s="44">
        <f t="shared" si="38"/>
        <v>390</v>
      </c>
      <c r="V783" s="44" t="str">
        <f>IF(Table13232[[#This Row],[Date]]&lt;$V$4,"","Live")</f>
        <v>Live</v>
      </c>
      <c r="W783" s="44" t="str">
        <f>TEXT(Table13232[[#This Row],[Date]],"DDD")</f>
        <v>Sat</v>
      </c>
      <c r="X783" s="44" t="str">
        <f>PROPER(TRIM(Table13232[[#This Row],[Horse]]))</f>
        <v>Regal Zeus</v>
      </c>
      <c r="Y783" s="168">
        <f>Table13232[[#This Row],[Time]]</f>
        <v>0.65625</v>
      </c>
      <c r="Z783" s="168" t="str">
        <f>LEFT(Table13232[[#This Row],[Track]],3)</f>
        <v>Cau</v>
      </c>
      <c r="AA783" s="168" t="str">
        <f>Table13232[[#This Row],[Algo]]&amp;" "&amp;Table13232[[#This Row],[Nat and Combo Bet]]</f>
        <v>E-C  150</v>
      </c>
      <c r="AB783" s="171">
        <f>Table13232[[#This Row],[AM Odds]]</f>
        <v>0</v>
      </c>
      <c r="AC783" s="165">
        <f>Table13232[[#This Row],[Race]]</f>
        <v>9</v>
      </c>
      <c r="AD783" s="165">
        <f>Table13232[[#This Row],[TAB]]</f>
        <v>3</v>
      </c>
      <c r="AE783" s="166" t="str">
        <f>Table13232[[#This Row],[Horse]]</f>
        <v>Regal Zeus</v>
      </c>
      <c r="AF783" s="169">
        <f>IF(Table13232[[#This Row],[Dual Listing]]&lt;&gt;1,"",Table13232[[#This Row],[Nat and Combo Bet]])</f>
        <v>150</v>
      </c>
    </row>
    <row r="784" spans="1:32" x14ac:dyDescent="0.25">
      <c r="A784" s="42">
        <v>46046</v>
      </c>
      <c r="B784" s="43">
        <v>0.67013888888888884</v>
      </c>
      <c r="C784" s="43" t="s">
        <v>13</v>
      </c>
      <c r="D784" s="46"/>
      <c r="E784" s="44">
        <v>7</v>
      </c>
      <c r="F784" s="44">
        <v>6</v>
      </c>
      <c r="G784" s="45" t="s">
        <v>585</v>
      </c>
      <c r="H784" s="45" t="s">
        <v>21</v>
      </c>
      <c r="I784" s="46">
        <v>3.9</v>
      </c>
      <c r="J784" s="206" t="s">
        <v>664</v>
      </c>
      <c r="K784" s="44" t="str">
        <f>VLOOKUP(Table13232[[#This Row],[Track]],$C$915:$E$968,2,FALSE)</f>
        <v>NSW</v>
      </c>
      <c r="L784" s="48">
        <v>100</v>
      </c>
      <c r="M784" s="44">
        <f>IF(Table13232[[#This Row],[Fin]]&lt;&gt;"1st","",Table13232[[#This Row],[Div]]*Table13232[[#This Row],[Lev Bet]])</f>
        <v>390</v>
      </c>
      <c r="N784" s="44">
        <f>IF(Table13232[[#This Row],[Lev Ret]]="",Table13232[[#This Row],[Lev Bet]]*-1,M784-L784)</f>
        <v>290</v>
      </c>
      <c r="O784" s="205">
        <v>150</v>
      </c>
      <c r="P784" s="205">
        <f>IF(Table13232[[#This Row],[Fin]]&lt;&gt;"1st","",Table13232[[#This Row],[Div]]*Table13232[[#This Row],[Nat and Combo Bet]])</f>
        <v>585</v>
      </c>
      <c r="Q784" s="205">
        <f>IF(Table13232[[#This Row],[Lev Ret]]="",Table13232[[#This Row],[Nat and Combo Bet]]*-1,P784-O784)</f>
        <v>435</v>
      </c>
      <c r="R784" s="44">
        <f t="shared" si="36"/>
        <v>1</v>
      </c>
      <c r="S784" s="44">
        <f>IF(AND(R783=2,R784=1),"",IF(R784=2,(O784+O785)/2,IF(Table13232[[#This Row],[Dual Listing]]=1,Table13232[[#This Row],[Nat and Combo Bet]],11)))</f>
        <v>150</v>
      </c>
      <c r="T784" s="44">
        <f t="shared" si="37"/>
        <v>585</v>
      </c>
      <c r="U784" s="44">
        <f t="shared" si="38"/>
        <v>435</v>
      </c>
      <c r="V784" s="44" t="str">
        <f>IF(Table13232[[#This Row],[Date]]&lt;$V$4,"","Live")</f>
        <v>Live</v>
      </c>
      <c r="W784" s="44" t="str">
        <f>TEXT(Table13232[[#This Row],[Date]],"DDD")</f>
        <v>Sat</v>
      </c>
      <c r="X784" s="44" t="str">
        <f>PROPER(TRIM(Table13232[[#This Row],[Horse]]))</f>
        <v>Welcometotheshow</v>
      </c>
      <c r="Y784" s="168">
        <f>Table13232[[#This Row],[Time]]</f>
        <v>0.67013888888888884</v>
      </c>
      <c r="Z784" s="168" t="str">
        <f>LEFT(Table13232[[#This Row],[Track]],3)</f>
        <v>Ran</v>
      </c>
      <c r="AA784" s="168" t="str">
        <f>Table13232[[#This Row],[Algo]]&amp;" "&amp;Table13232[[#This Row],[Nat and Combo Bet]]</f>
        <v>Nat 150</v>
      </c>
      <c r="AB784" s="171">
        <f>Table13232[[#This Row],[AM Odds]]</f>
        <v>0</v>
      </c>
      <c r="AC784" s="165">
        <f>Table13232[[#This Row],[Race]]</f>
        <v>7</v>
      </c>
      <c r="AD784" s="165">
        <f>Table13232[[#This Row],[TAB]]</f>
        <v>6</v>
      </c>
      <c r="AE784" s="166" t="str">
        <f>Table13232[[#This Row],[Horse]]</f>
        <v>Welcometotheshow</v>
      </c>
      <c r="AF784" s="169">
        <f>IF(Table13232[[#This Row],[Dual Listing]]&lt;&gt;1,"",Table13232[[#This Row],[Nat and Combo Bet]])</f>
        <v>150</v>
      </c>
    </row>
    <row r="785" spans="1:32" x14ac:dyDescent="0.25">
      <c r="A785" s="106">
        <v>46046</v>
      </c>
      <c r="B785" s="43">
        <v>0.68402777777777779</v>
      </c>
      <c r="C785" s="107" t="s">
        <v>523</v>
      </c>
      <c r="D785" s="46"/>
      <c r="E785" s="108">
        <v>10</v>
      </c>
      <c r="F785" s="108">
        <v>12</v>
      </c>
      <c r="G785" s="109" t="s">
        <v>607</v>
      </c>
      <c r="H785" s="109"/>
      <c r="I785" s="110"/>
      <c r="J785" s="206" t="s">
        <v>665</v>
      </c>
      <c r="K785" s="44" t="str">
        <f>VLOOKUP(Table13232[[#This Row],[Track]],$C$915:$E$968,2,FALSE)</f>
        <v>Vic</v>
      </c>
      <c r="L785" s="48">
        <v>100</v>
      </c>
      <c r="M785" s="44" t="str">
        <f>IF(Table13232[[#This Row],[Fin]]&lt;&gt;"1st","",Table13232[[#This Row],[Div]]*Table13232[[#This Row],[Lev Bet]])</f>
        <v/>
      </c>
      <c r="N785" s="44">
        <f>IF(Table13232[[#This Row],[Lev Ret]]="",Table13232[[#This Row],[Lev Bet]]*-1,M785-L785)</f>
        <v>-100</v>
      </c>
      <c r="O785" s="205">
        <v>200</v>
      </c>
      <c r="P785" s="205" t="str">
        <f>IF(Table13232[[#This Row],[Fin]]&lt;&gt;"1st","",Table13232[[#This Row],[Div]]*Table13232[[#This Row],[Nat and Combo Bet]])</f>
        <v/>
      </c>
      <c r="Q785" s="205">
        <f>IF(Table13232[[#This Row],[Lev Ret]]="",Table13232[[#This Row],[Nat and Combo Bet]]*-1,P785-O785)</f>
        <v>-200</v>
      </c>
      <c r="R785" s="44">
        <f t="shared" si="36"/>
        <v>2</v>
      </c>
      <c r="S785" s="44">
        <f>IF(AND(R784=2,R785=1),"",IF(R785=2,(O785+O786)/2,IF(Table13232[[#This Row],[Dual Listing]]=1,Table13232[[#This Row],[Nat and Combo Bet]],11)))</f>
        <v>200</v>
      </c>
      <c r="T785" s="44" t="str">
        <f t="shared" si="37"/>
        <v/>
      </c>
      <c r="U785" s="44">
        <f t="shared" si="38"/>
        <v>-200</v>
      </c>
      <c r="V785" s="44" t="str">
        <f>IF(Table13232[[#This Row],[Date]]&lt;$V$4,"","Live")</f>
        <v>Live</v>
      </c>
      <c r="W785" s="44" t="str">
        <f>TEXT(Table13232[[#This Row],[Date]],"DDD")</f>
        <v>Sat</v>
      </c>
      <c r="X785" s="44" t="str">
        <f>PROPER(TRIM(Table13232[[#This Row],[Horse]]))</f>
        <v>Yes I Know</v>
      </c>
      <c r="Y785" s="167">
        <f>Table13232[[#This Row],[Time]]</f>
        <v>0.68402777777777779</v>
      </c>
      <c r="Z785" s="164" t="str">
        <f>LEFT(Table13232[[#This Row],[Track]],3)</f>
        <v>Cau</v>
      </c>
      <c r="AA785" s="164" t="str">
        <f>Table13232[[#This Row],[Algo]]&amp;" "&amp;Table13232[[#This Row],[Nat and Combo Bet]]</f>
        <v>E-C  200</v>
      </c>
      <c r="AB785" s="170">
        <f>Table13232[[#This Row],[AM Odds]]</f>
        <v>0</v>
      </c>
      <c r="AC785" s="165">
        <f>Table13232[[#This Row],[Race]]</f>
        <v>10</v>
      </c>
      <c r="AD785" s="165">
        <f>Table13232[[#This Row],[TAB]]</f>
        <v>12</v>
      </c>
      <c r="AE785" s="166" t="str">
        <f>Table13232[[#This Row],[Horse]]</f>
        <v>Yes I Know</v>
      </c>
      <c r="AF785" s="169" t="str">
        <f>IF(Table13232[[#This Row],[Dual Listing]]&lt;&gt;1,"",Table13232[[#This Row],[Nat and Combo Bet]])</f>
        <v/>
      </c>
    </row>
    <row r="786" spans="1:32" x14ac:dyDescent="0.25">
      <c r="A786" s="106">
        <v>46046</v>
      </c>
      <c r="B786" s="43">
        <v>0.68402777777777779</v>
      </c>
      <c r="C786" s="107" t="s">
        <v>34</v>
      </c>
      <c r="D786" s="46"/>
      <c r="E786" s="108">
        <v>10</v>
      </c>
      <c r="F786" s="108">
        <v>12</v>
      </c>
      <c r="G786" s="109" t="s">
        <v>607</v>
      </c>
      <c r="H786" s="109"/>
      <c r="I786" s="110"/>
      <c r="J786" s="206" t="s">
        <v>664</v>
      </c>
      <c r="K786" s="44" t="str">
        <f>VLOOKUP(Table13232[[#This Row],[Track]],$C$915:$E$968,2,FALSE)</f>
        <v>Vic</v>
      </c>
      <c r="L786" s="48">
        <v>100</v>
      </c>
      <c r="M786" s="44" t="str">
        <f>IF(Table13232[[#This Row],[Fin]]&lt;&gt;"1st","",Table13232[[#This Row],[Div]]*Table13232[[#This Row],[Lev Bet]])</f>
        <v/>
      </c>
      <c r="N786" s="44">
        <f>IF(Table13232[[#This Row],[Lev Ret]]="",Table13232[[#This Row],[Lev Bet]]*-1,M786-L786)</f>
        <v>-100</v>
      </c>
      <c r="O786" s="205">
        <v>200</v>
      </c>
      <c r="P786" s="205" t="str">
        <f>IF(Table13232[[#This Row],[Fin]]&lt;&gt;"1st","",Table13232[[#This Row],[Div]]*Table13232[[#This Row],[Nat and Combo Bet]])</f>
        <v/>
      </c>
      <c r="Q786" s="205">
        <f>IF(Table13232[[#This Row],[Lev Ret]]="",Table13232[[#This Row],[Nat and Combo Bet]]*-1,P786-O786)</f>
        <v>-200</v>
      </c>
      <c r="R786" s="44">
        <f t="shared" si="36"/>
        <v>1</v>
      </c>
      <c r="S786" s="44" t="str">
        <f>IF(AND(R785=2,R786=1),"",IF(R786=2,(O786+O787)/2,IF(Table13232[[#This Row],[Dual Listing]]=1,Table13232[[#This Row],[Nat and Combo Bet]],11)))</f>
        <v/>
      </c>
      <c r="T786" s="44" t="str">
        <f t="shared" si="37"/>
        <v/>
      </c>
      <c r="U786" s="44" t="str">
        <f t="shared" si="38"/>
        <v/>
      </c>
      <c r="V786" s="44" t="str">
        <f>IF(Table13232[[#This Row],[Date]]&lt;$V$4,"","Live")</f>
        <v>Live</v>
      </c>
      <c r="W786" s="44" t="str">
        <f>TEXT(Table13232[[#This Row],[Date]],"DDD")</f>
        <v>Sat</v>
      </c>
      <c r="X786" s="44" t="str">
        <f>PROPER(TRIM(Table13232[[#This Row],[Horse]]))</f>
        <v>Yes I Know</v>
      </c>
      <c r="Y786" s="168">
        <f>Table13232[[#This Row],[Time]]</f>
        <v>0.68402777777777779</v>
      </c>
      <c r="Z786" s="168" t="str">
        <f>LEFT(Table13232[[#This Row],[Track]],3)</f>
        <v>Cau</v>
      </c>
      <c r="AA786" s="168" t="str">
        <f>Table13232[[#This Row],[Algo]]&amp;" "&amp;Table13232[[#This Row],[Nat and Combo Bet]]</f>
        <v>Nat 200</v>
      </c>
      <c r="AB786" s="171">
        <f>Table13232[[#This Row],[AM Odds]]</f>
        <v>0</v>
      </c>
      <c r="AC786" s="165">
        <f>Table13232[[#This Row],[Race]]</f>
        <v>10</v>
      </c>
      <c r="AD786" s="165">
        <f>Table13232[[#This Row],[TAB]]</f>
        <v>12</v>
      </c>
      <c r="AE786" s="166" t="str">
        <f>Table13232[[#This Row],[Horse]]</f>
        <v>Yes I Know</v>
      </c>
      <c r="AF786" s="169">
        <f>IF(Table13232[[#This Row],[Dual Listing]]&lt;&gt;1,"",Table13232[[#This Row],[Nat and Combo Bet]])</f>
        <v>200</v>
      </c>
    </row>
    <row r="787" spans="1:32" x14ac:dyDescent="0.25">
      <c r="A787" s="42">
        <v>46046</v>
      </c>
      <c r="B787" s="43">
        <v>0.74652777777777779</v>
      </c>
      <c r="C787" s="43" t="s">
        <v>13</v>
      </c>
      <c r="D787" s="46"/>
      <c r="E787" s="44">
        <v>10</v>
      </c>
      <c r="F787" s="44">
        <v>4</v>
      </c>
      <c r="G787" s="45" t="s">
        <v>49</v>
      </c>
      <c r="H787" s="45" t="s">
        <v>22</v>
      </c>
      <c r="I787" s="46"/>
      <c r="J787" s="206" t="s">
        <v>665</v>
      </c>
      <c r="K787" s="44" t="str">
        <f>VLOOKUP(Table13232[[#This Row],[Track]],$C$915:$E$968,2,FALSE)</f>
        <v>NSW</v>
      </c>
      <c r="L787" s="48">
        <v>100</v>
      </c>
      <c r="M787" s="44" t="str">
        <f>IF(Table13232[[#This Row],[Fin]]&lt;&gt;"1st","",Table13232[[#This Row],[Div]]*Table13232[[#This Row],[Lev Bet]])</f>
        <v/>
      </c>
      <c r="N787" s="44">
        <f>IF(Table13232[[#This Row],[Lev Ret]]="",Table13232[[#This Row],[Lev Bet]]*-1,M787-L787)</f>
        <v>-100</v>
      </c>
      <c r="O787" s="205">
        <v>100</v>
      </c>
      <c r="P787" s="205" t="str">
        <f>IF(Table13232[[#This Row],[Fin]]&lt;&gt;"1st","",Table13232[[#This Row],[Div]]*Table13232[[#This Row],[Nat and Combo Bet]])</f>
        <v/>
      </c>
      <c r="Q787" s="205">
        <f>IF(Table13232[[#This Row],[Lev Ret]]="",Table13232[[#This Row],[Nat and Combo Bet]]*-1,P787-O787)</f>
        <v>-100</v>
      </c>
      <c r="R787" s="44">
        <f t="shared" si="36"/>
        <v>1</v>
      </c>
      <c r="S787" s="44">
        <f>IF(AND(R786=2,R787=1),"",IF(R787=2,(O787+O788)/2,IF(Table13232[[#This Row],[Dual Listing]]=1,Table13232[[#This Row],[Nat and Combo Bet]],11)))</f>
        <v>100</v>
      </c>
      <c r="T787" s="44" t="str">
        <f t="shared" si="37"/>
        <v/>
      </c>
      <c r="U787" s="44">
        <f t="shared" si="38"/>
        <v>-100</v>
      </c>
      <c r="V787" s="44" t="str">
        <f>IF(Table13232[[#This Row],[Date]]&lt;$V$4,"","Live")</f>
        <v>Live</v>
      </c>
      <c r="W787" s="44" t="str">
        <f>TEXT(Table13232[[#This Row],[Date]],"DDD")</f>
        <v>Sat</v>
      </c>
      <c r="X787" s="44" t="str">
        <f>PROPER(TRIM(Table13232[[#This Row],[Horse]]))</f>
        <v>Captain Furai</v>
      </c>
      <c r="Y787" s="168">
        <f>Table13232[[#This Row],[Time]]</f>
        <v>0.74652777777777779</v>
      </c>
      <c r="Z787" s="168" t="str">
        <f>LEFT(Table13232[[#This Row],[Track]],3)</f>
        <v>Ran</v>
      </c>
      <c r="AA787" s="168" t="str">
        <f>Table13232[[#This Row],[Algo]]&amp;" "&amp;Table13232[[#This Row],[Nat and Combo Bet]]</f>
        <v>E-C  100</v>
      </c>
      <c r="AB787" s="171">
        <f>Table13232[[#This Row],[AM Odds]]</f>
        <v>0</v>
      </c>
      <c r="AC787" s="165">
        <f>Table13232[[#This Row],[Race]]</f>
        <v>10</v>
      </c>
      <c r="AD787" s="165">
        <f>Table13232[[#This Row],[TAB]]</f>
        <v>4</v>
      </c>
      <c r="AE787" s="166" t="str">
        <f>Table13232[[#This Row],[Horse]]</f>
        <v>Captain Furai</v>
      </c>
      <c r="AF787" s="169">
        <f>IF(Table13232[[#This Row],[Dual Listing]]&lt;&gt;1,"",Table13232[[#This Row],[Nat and Combo Bet]])</f>
        <v>100</v>
      </c>
    </row>
    <row r="788" spans="1:32" x14ac:dyDescent="0.25">
      <c r="A788" s="42">
        <v>46053</v>
      </c>
      <c r="B788" s="43">
        <v>0.51388888888888884</v>
      </c>
      <c r="C788" s="43" t="s">
        <v>523</v>
      </c>
      <c r="D788" s="46"/>
      <c r="E788" s="44">
        <v>1</v>
      </c>
      <c r="F788" s="44">
        <v>6</v>
      </c>
      <c r="G788" s="45" t="s">
        <v>610</v>
      </c>
      <c r="H788" s="45" t="s">
        <v>23</v>
      </c>
      <c r="I788" s="46"/>
      <c r="J788" s="206" t="s">
        <v>665</v>
      </c>
      <c r="K788" s="44" t="str">
        <f>VLOOKUP(Table13232[[#This Row],[Track]],$C$915:$E$968,2,FALSE)</f>
        <v>Vic</v>
      </c>
      <c r="L788" s="48">
        <v>100</v>
      </c>
      <c r="M788" s="44" t="str">
        <f>IF(Table13232[[#This Row],[Fin]]&lt;&gt;"1st","",Table13232[[#This Row],[Div]]*Table13232[[#This Row],[Lev Bet]])</f>
        <v/>
      </c>
      <c r="N788" s="44">
        <f>IF(Table13232[[#This Row],[Lev Ret]]="",Table13232[[#This Row],[Lev Bet]]*-1,M788-L788)</f>
        <v>-100</v>
      </c>
      <c r="O788" s="205">
        <v>100</v>
      </c>
      <c r="P788" s="205" t="str">
        <f>IF(Table13232[[#This Row],[Fin]]&lt;&gt;"1st","",Table13232[[#This Row],[Div]]*Table13232[[#This Row],[Nat and Combo Bet]])</f>
        <v/>
      </c>
      <c r="Q788" s="205">
        <f>IF(Table13232[[#This Row],[Lev Ret]]="",Table13232[[#This Row],[Nat and Combo Bet]]*-1,P788-O788)</f>
        <v>-100</v>
      </c>
      <c r="R788" s="44">
        <f t="shared" si="36"/>
        <v>1</v>
      </c>
      <c r="S788" s="44">
        <f>IF(AND(R787=2,R788=1),"",IF(R788=2,(O788+O789)/2,IF(Table13232[[#This Row],[Dual Listing]]=1,Table13232[[#This Row],[Nat and Combo Bet]],11)))</f>
        <v>100</v>
      </c>
      <c r="T788" s="44" t="str">
        <f t="shared" si="37"/>
        <v/>
      </c>
      <c r="U788" s="44">
        <f t="shared" si="38"/>
        <v>-100</v>
      </c>
      <c r="V788" s="44" t="str">
        <f>IF(Table13232[[#This Row],[Date]]&lt;$V$4,"","Live")</f>
        <v>Live</v>
      </c>
      <c r="W788" s="44" t="str">
        <f>TEXT(Table13232[[#This Row],[Date]],"DDD")</f>
        <v>Sat</v>
      </c>
      <c r="X788" s="44" t="str">
        <f>PROPER(TRIM(Table13232[[#This Row],[Horse]]))</f>
        <v>Jenni'S Meadow</v>
      </c>
      <c r="Y788" s="168">
        <f>Table13232[[#This Row],[Time]]</f>
        <v>0.51388888888888884</v>
      </c>
      <c r="Z788" s="168" t="str">
        <f>LEFT(Table13232[[#This Row],[Track]],3)</f>
        <v>Cau</v>
      </c>
      <c r="AA788" s="168" t="str">
        <f>Table13232[[#This Row],[Algo]]&amp;" "&amp;Table13232[[#This Row],[Nat and Combo Bet]]</f>
        <v>E-C  100</v>
      </c>
      <c r="AB788" s="171">
        <f>Table13232[[#This Row],[AM Odds]]</f>
        <v>0</v>
      </c>
      <c r="AC788" s="165">
        <f>Table13232[[#This Row],[Race]]</f>
        <v>1</v>
      </c>
      <c r="AD788" s="165">
        <f>Table13232[[#This Row],[TAB]]</f>
        <v>6</v>
      </c>
      <c r="AE788" s="166" t="str">
        <f>Table13232[[#This Row],[Horse]]</f>
        <v>Jenni'S Meadow</v>
      </c>
      <c r="AF788" s="169">
        <f>IF(Table13232[[#This Row],[Dual Listing]]&lt;&gt;1,"",Table13232[[#This Row],[Nat and Combo Bet]])</f>
        <v>100</v>
      </c>
    </row>
    <row r="789" spans="1:32" x14ac:dyDescent="0.25">
      <c r="A789" s="42">
        <v>46053</v>
      </c>
      <c r="B789" s="43">
        <v>0.57847222222222228</v>
      </c>
      <c r="C789" s="43" t="s">
        <v>12</v>
      </c>
      <c r="D789" s="46"/>
      <c r="E789" s="44">
        <v>2</v>
      </c>
      <c r="F789" s="44">
        <v>11</v>
      </c>
      <c r="G789" s="45" t="s">
        <v>619</v>
      </c>
      <c r="H789" s="45" t="s">
        <v>23</v>
      </c>
      <c r="I789" s="46"/>
      <c r="J789" s="206" t="s">
        <v>664</v>
      </c>
      <c r="K789" s="44" t="str">
        <f>VLOOKUP(Table13232[[#This Row],[Track]],$C$915:$E$968,2,FALSE)</f>
        <v>Qld</v>
      </c>
      <c r="L789" s="48">
        <v>100</v>
      </c>
      <c r="M789" s="44" t="str">
        <f>IF(Table13232[[#This Row],[Fin]]&lt;&gt;"1st","",Table13232[[#This Row],[Div]]*Table13232[[#This Row],[Lev Bet]])</f>
        <v/>
      </c>
      <c r="N789" s="44">
        <f>IF(Table13232[[#This Row],[Lev Ret]]="",Table13232[[#This Row],[Lev Bet]]*-1,M789-L789)</f>
        <v>-100</v>
      </c>
      <c r="O789" s="205">
        <v>100</v>
      </c>
      <c r="P789" s="205" t="str">
        <f>IF(Table13232[[#This Row],[Fin]]&lt;&gt;"1st","",Table13232[[#This Row],[Div]]*Table13232[[#This Row],[Nat and Combo Bet]])</f>
        <v/>
      </c>
      <c r="Q789" s="205">
        <f>IF(Table13232[[#This Row],[Lev Ret]]="",Table13232[[#This Row],[Nat and Combo Bet]]*-1,P789-O789)</f>
        <v>-100</v>
      </c>
      <c r="R789" s="44">
        <f t="shared" si="36"/>
        <v>1</v>
      </c>
      <c r="S789" s="44">
        <f>IF(AND(R788=2,R789=1),"",IF(R789=2,(O789+O790)/2,IF(Table13232[[#This Row],[Dual Listing]]=1,Table13232[[#This Row],[Nat and Combo Bet]],11)))</f>
        <v>100</v>
      </c>
      <c r="T789" s="44" t="str">
        <f t="shared" si="37"/>
        <v/>
      </c>
      <c r="U789" s="44">
        <f t="shared" si="38"/>
        <v>-100</v>
      </c>
      <c r="V789" s="44" t="str">
        <f>IF(Table13232[[#This Row],[Date]]&lt;$V$4,"","Live")</f>
        <v>Live</v>
      </c>
      <c r="W789" s="44" t="str">
        <f>TEXT(Table13232[[#This Row],[Date]],"DDD")</f>
        <v>Sat</v>
      </c>
      <c r="X789" s="44" t="str">
        <f>PROPER(TRIM(Table13232[[#This Row],[Horse]]))</f>
        <v>Spiethtacular</v>
      </c>
      <c r="Y789" s="168">
        <f>Table13232[[#This Row],[Time]]</f>
        <v>0.57847222222222228</v>
      </c>
      <c r="Z789" s="168" t="str">
        <f>LEFT(Table13232[[#This Row],[Track]],3)</f>
        <v>Eag</v>
      </c>
      <c r="AA789" s="168" t="str">
        <f>Table13232[[#This Row],[Algo]]&amp;" "&amp;Table13232[[#This Row],[Nat and Combo Bet]]</f>
        <v>Nat 100</v>
      </c>
      <c r="AB789" s="171">
        <f>Table13232[[#This Row],[AM Odds]]</f>
        <v>0</v>
      </c>
      <c r="AC789" s="165">
        <f>Table13232[[#This Row],[Race]]</f>
        <v>2</v>
      </c>
      <c r="AD789" s="165">
        <f>Table13232[[#This Row],[TAB]]</f>
        <v>11</v>
      </c>
      <c r="AE789" s="166" t="str">
        <f>Table13232[[#This Row],[Horse]]</f>
        <v>Spiethtacular</v>
      </c>
      <c r="AF789" s="169">
        <f>IF(Table13232[[#This Row],[Dual Listing]]&lt;&gt;1,"",Table13232[[#This Row],[Nat and Combo Bet]])</f>
        <v>100</v>
      </c>
    </row>
    <row r="790" spans="1:32" x14ac:dyDescent="0.25">
      <c r="A790" s="42">
        <v>46053</v>
      </c>
      <c r="B790" s="43">
        <v>0.58333333333333337</v>
      </c>
      <c r="C790" s="43" t="s">
        <v>523</v>
      </c>
      <c r="D790" s="46"/>
      <c r="E790" s="44">
        <v>4</v>
      </c>
      <c r="F790" s="44">
        <v>4</v>
      </c>
      <c r="G790" s="45" t="s">
        <v>611</v>
      </c>
      <c r="H790" s="45"/>
      <c r="I790" s="46"/>
      <c r="J790" s="206" t="s">
        <v>665</v>
      </c>
      <c r="K790" s="44" t="str">
        <f>VLOOKUP(Table13232[[#This Row],[Track]],$C$915:$E$968,2,FALSE)</f>
        <v>Vic</v>
      </c>
      <c r="L790" s="48">
        <v>100</v>
      </c>
      <c r="M790" s="44" t="str">
        <f>IF(Table13232[[#This Row],[Fin]]&lt;&gt;"1st","",Table13232[[#This Row],[Div]]*Table13232[[#This Row],[Lev Bet]])</f>
        <v/>
      </c>
      <c r="N790" s="44">
        <f>IF(Table13232[[#This Row],[Lev Ret]]="",Table13232[[#This Row],[Lev Bet]]*-1,M790-L790)</f>
        <v>-100</v>
      </c>
      <c r="O790" s="205">
        <v>50</v>
      </c>
      <c r="P790" s="205" t="str">
        <f>IF(Table13232[[#This Row],[Fin]]&lt;&gt;"1st","",Table13232[[#This Row],[Div]]*Table13232[[#This Row],[Nat and Combo Bet]])</f>
        <v/>
      </c>
      <c r="Q790" s="205">
        <f>IF(Table13232[[#This Row],[Lev Ret]]="",Table13232[[#This Row],[Nat and Combo Bet]]*-1,P790-O790)</f>
        <v>-50</v>
      </c>
      <c r="R790" s="44">
        <f t="shared" si="36"/>
        <v>1</v>
      </c>
      <c r="S790" s="44">
        <f>IF(AND(R789=2,R790=1),"",IF(R790=2,(O790+O791)/2,IF(Table13232[[#This Row],[Dual Listing]]=1,Table13232[[#This Row],[Nat and Combo Bet]],11)))</f>
        <v>50</v>
      </c>
      <c r="T790" s="44" t="str">
        <f t="shared" si="37"/>
        <v/>
      </c>
      <c r="U790" s="44">
        <f t="shared" si="38"/>
        <v>-50</v>
      </c>
      <c r="V790" s="44" t="str">
        <f>IF(Table13232[[#This Row],[Date]]&lt;$V$4,"","Live")</f>
        <v>Live</v>
      </c>
      <c r="W790" s="44" t="str">
        <f>TEXT(Table13232[[#This Row],[Date]],"DDD")</f>
        <v>Sat</v>
      </c>
      <c r="X790" s="44" t="str">
        <f>PROPER(TRIM(Table13232[[#This Row],[Horse]]))</f>
        <v>Dictionary</v>
      </c>
      <c r="Y790" s="168">
        <f>Table13232[[#This Row],[Time]]</f>
        <v>0.58333333333333337</v>
      </c>
      <c r="Z790" s="168" t="str">
        <f>LEFT(Table13232[[#This Row],[Track]],3)</f>
        <v>Cau</v>
      </c>
      <c r="AA790" s="168" t="str">
        <f>Table13232[[#This Row],[Algo]]&amp;" "&amp;Table13232[[#This Row],[Nat and Combo Bet]]</f>
        <v>E-C  50</v>
      </c>
      <c r="AB790" s="171">
        <f>Table13232[[#This Row],[AM Odds]]</f>
        <v>0</v>
      </c>
      <c r="AC790" s="165">
        <f>Table13232[[#This Row],[Race]]</f>
        <v>4</v>
      </c>
      <c r="AD790" s="165">
        <f>Table13232[[#This Row],[TAB]]</f>
        <v>4</v>
      </c>
      <c r="AE790" s="166" t="str">
        <f>Table13232[[#This Row],[Horse]]</f>
        <v>Dictionary</v>
      </c>
      <c r="AF790" s="169">
        <f>IF(Table13232[[#This Row],[Dual Listing]]&lt;&gt;1,"",Table13232[[#This Row],[Nat and Combo Bet]])</f>
        <v>50</v>
      </c>
    </row>
    <row r="791" spans="1:32" x14ac:dyDescent="0.25">
      <c r="A791" s="42">
        <v>46053</v>
      </c>
      <c r="B791" s="43">
        <v>0.58333333333333337</v>
      </c>
      <c r="C791" s="43" t="s">
        <v>523</v>
      </c>
      <c r="D791" s="46"/>
      <c r="E791" s="44">
        <v>4</v>
      </c>
      <c r="F791" s="44">
        <v>6</v>
      </c>
      <c r="G791" s="45" t="s">
        <v>578</v>
      </c>
      <c r="H791" s="45" t="s">
        <v>23</v>
      </c>
      <c r="I791" s="46"/>
      <c r="J791" s="206" t="s">
        <v>665</v>
      </c>
      <c r="K791" s="44" t="str">
        <f>VLOOKUP(Table13232[[#This Row],[Track]],$C$915:$E$968,2,FALSE)</f>
        <v>Vic</v>
      </c>
      <c r="L791" s="48">
        <v>100</v>
      </c>
      <c r="M791" s="44" t="str">
        <f>IF(Table13232[[#This Row],[Fin]]&lt;&gt;"1st","",Table13232[[#This Row],[Div]]*Table13232[[#This Row],[Lev Bet]])</f>
        <v/>
      </c>
      <c r="N791" s="44">
        <f>IF(Table13232[[#This Row],[Lev Ret]]="",Table13232[[#This Row],[Lev Bet]]*-1,M791-L791)</f>
        <v>-100</v>
      </c>
      <c r="O791" s="205">
        <v>160</v>
      </c>
      <c r="P791" s="205" t="str">
        <f>IF(Table13232[[#This Row],[Fin]]&lt;&gt;"1st","",Table13232[[#This Row],[Div]]*Table13232[[#This Row],[Nat and Combo Bet]])</f>
        <v/>
      </c>
      <c r="Q791" s="205">
        <f>IF(Table13232[[#This Row],[Lev Ret]]="",Table13232[[#This Row],[Nat and Combo Bet]]*-1,P791-O791)</f>
        <v>-160</v>
      </c>
      <c r="R791" s="44">
        <f t="shared" si="36"/>
        <v>1</v>
      </c>
      <c r="S791" s="44">
        <f>IF(AND(R790=2,R791=1),"",IF(R791=2,(O791+O792)/2,IF(Table13232[[#This Row],[Dual Listing]]=1,Table13232[[#This Row],[Nat and Combo Bet]],11)))</f>
        <v>160</v>
      </c>
      <c r="T791" s="44" t="str">
        <f t="shared" si="37"/>
        <v/>
      </c>
      <c r="U791" s="44">
        <f t="shared" si="38"/>
        <v>-160</v>
      </c>
      <c r="V791" s="44" t="str">
        <f>IF(Table13232[[#This Row],[Date]]&lt;$V$4,"","Live")</f>
        <v>Live</v>
      </c>
      <c r="W791" s="44" t="str">
        <f>TEXT(Table13232[[#This Row],[Date]],"DDD")</f>
        <v>Sat</v>
      </c>
      <c r="X791" s="44" t="str">
        <f>PROPER(TRIM(Table13232[[#This Row],[Horse]]))</f>
        <v>Sun Gift</v>
      </c>
      <c r="Y791" s="168">
        <f>Table13232[[#This Row],[Time]]</f>
        <v>0.58333333333333337</v>
      </c>
      <c r="Z791" s="168" t="str">
        <f>LEFT(Table13232[[#This Row],[Track]],3)</f>
        <v>Cau</v>
      </c>
      <c r="AA791" s="168" t="str">
        <f>Table13232[[#This Row],[Algo]]&amp;" "&amp;Table13232[[#This Row],[Nat and Combo Bet]]</f>
        <v>E-C  160</v>
      </c>
      <c r="AB791" s="171">
        <f>Table13232[[#This Row],[AM Odds]]</f>
        <v>0</v>
      </c>
      <c r="AC791" s="165">
        <f>Table13232[[#This Row],[Race]]</f>
        <v>4</v>
      </c>
      <c r="AD791" s="165">
        <f>Table13232[[#This Row],[TAB]]</f>
        <v>6</v>
      </c>
      <c r="AE791" s="166" t="str">
        <f>Table13232[[#This Row],[Horse]]</f>
        <v>Sun Gift</v>
      </c>
      <c r="AF791" s="169">
        <f>IF(Table13232[[#This Row],[Dual Listing]]&lt;&gt;1,"",Table13232[[#This Row],[Nat and Combo Bet]])</f>
        <v>160</v>
      </c>
    </row>
    <row r="792" spans="1:32" x14ac:dyDescent="0.25">
      <c r="A792" s="42">
        <v>46053</v>
      </c>
      <c r="B792" s="43">
        <v>0.60277777777777775</v>
      </c>
      <c r="C792" s="43" t="s">
        <v>12</v>
      </c>
      <c r="D792" s="46"/>
      <c r="E792" s="44">
        <v>3</v>
      </c>
      <c r="F792" s="44">
        <v>8</v>
      </c>
      <c r="G792" s="45" t="s">
        <v>620</v>
      </c>
      <c r="H792" s="45" t="s">
        <v>23</v>
      </c>
      <c r="I792" s="46"/>
      <c r="J792" s="206" t="s">
        <v>664</v>
      </c>
      <c r="K792" s="44" t="str">
        <f>VLOOKUP(Table13232[[#This Row],[Track]],$C$915:$E$968,2,FALSE)</f>
        <v>Qld</v>
      </c>
      <c r="L792" s="48">
        <v>100</v>
      </c>
      <c r="M792" s="44" t="str">
        <f>IF(Table13232[[#This Row],[Fin]]&lt;&gt;"1st","",Table13232[[#This Row],[Div]]*Table13232[[#This Row],[Lev Bet]])</f>
        <v/>
      </c>
      <c r="N792" s="44">
        <f>IF(Table13232[[#This Row],[Lev Ret]]="",Table13232[[#This Row],[Lev Bet]]*-1,M792-L792)</f>
        <v>-100</v>
      </c>
      <c r="O792" s="205">
        <v>100</v>
      </c>
      <c r="P792" s="205" t="str">
        <f>IF(Table13232[[#This Row],[Fin]]&lt;&gt;"1st","",Table13232[[#This Row],[Div]]*Table13232[[#This Row],[Nat and Combo Bet]])</f>
        <v/>
      </c>
      <c r="Q792" s="205">
        <f>IF(Table13232[[#This Row],[Lev Ret]]="",Table13232[[#This Row],[Nat and Combo Bet]]*-1,P792-O792)</f>
        <v>-100</v>
      </c>
      <c r="R792" s="44">
        <f t="shared" si="36"/>
        <v>1</v>
      </c>
      <c r="S792" s="44">
        <f>IF(AND(R791=2,R792=1),"",IF(R792=2,(O792+O793)/2,IF(Table13232[[#This Row],[Dual Listing]]=1,Table13232[[#This Row],[Nat and Combo Bet]],11)))</f>
        <v>100</v>
      </c>
      <c r="T792" s="44" t="str">
        <f t="shared" si="37"/>
        <v/>
      </c>
      <c r="U792" s="44">
        <f t="shared" si="38"/>
        <v>-100</v>
      </c>
      <c r="V792" s="44" t="str">
        <f>IF(Table13232[[#This Row],[Date]]&lt;$V$4,"","Live")</f>
        <v>Live</v>
      </c>
      <c r="W792" s="44" t="str">
        <f>TEXT(Table13232[[#This Row],[Date]],"DDD")</f>
        <v>Sat</v>
      </c>
      <c r="X792" s="44" t="str">
        <f>PROPER(TRIM(Table13232[[#This Row],[Horse]]))</f>
        <v>Akkadian Emperor</v>
      </c>
      <c r="Y792" s="168">
        <f>Table13232[[#This Row],[Time]]</f>
        <v>0.60277777777777775</v>
      </c>
      <c r="Z792" s="168" t="str">
        <f>LEFT(Table13232[[#This Row],[Track]],3)</f>
        <v>Eag</v>
      </c>
      <c r="AA792" s="168" t="str">
        <f>Table13232[[#This Row],[Algo]]&amp;" "&amp;Table13232[[#This Row],[Nat and Combo Bet]]</f>
        <v>Nat 100</v>
      </c>
      <c r="AB792" s="171">
        <f>Table13232[[#This Row],[AM Odds]]</f>
        <v>0</v>
      </c>
      <c r="AC792" s="165">
        <f>Table13232[[#This Row],[Race]]</f>
        <v>3</v>
      </c>
      <c r="AD792" s="165">
        <f>Table13232[[#This Row],[TAB]]</f>
        <v>8</v>
      </c>
      <c r="AE792" s="166" t="str">
        <f>Table13232[[#This Row],[Horse]]</f>
        <v>Akkadian Emperor</v>
      </c>
      <c r="AF792" s="169">
        <f>IF(Table13232[[#This Row],[Dual Listing]]&lt;&gt;1,"",Table13232[[#This Row],[Nat and Combo Bet]])</f>
        <v>100</v>
      </c>
    </row>
    <row r="793" spans="1:32" x14ac:dyDescent="0.25">
      <c r="A793" s="42">
        <v>46053</v>
      </c>
      <c r="B793" s="43">
        <v>0.62152777777777779</v>
      </c>
      <c r="C793" s="43" t="s">
        <v>11</v>
      </c>
      <c r="D793" s="46"/>
      <c r="E793" s="44">
        <v>5</v>
      </c>
      <c r="F793" s="44">
        <v>10</v>
      </c>
      <c r="G793" s="45" t="s">
        <v>612</v>
      </c>
      <c r="H793" s="45" t="s">
        <v>21</v>
      </c>
      <c r="I793" s="46">
        <v>2.4</v>
      </c>
      <c r="J793" s="206" t="s">
        <v>665</v>
      </c>
      <c r="K793" s="44" t="str">
        <f>VLOOKUP(Table13232[[#This Row],[Track]],$C$915:$E$968,2,FALSE)</f>
        <v>NSW</v>
      </c>
      <c r="L793" s="48">
        <v>100</v>
      </c>
      <c r="M793" s="44">
        <f>IF(Table13232[[#This Row],[Fin]]&lt;&gt;"1st","",Table13232[[#This Row],[Div]]*Table13232[[#This Row],[Lev Bet]])</f>
        <v>240</v>
      </c>
      <c r="N793" s="44">
        <f>IF(Table13232[[#This Row],[Lev Ret]]="",Table13232[[#This Row],[Lev Bet]]*-1,M793-L793)</f>
        <v>140</v>
      </c>
      <c r="O793" s="205">
        <v>150</v>
      </c>
      <c r="P793" s="205">
        <f>IF(Table13232[[#This Row],[Fin]]&lt;&gt;"1st","",Table13232[[#This Row],[Div]]*Table13232[[#This Row],[Nat and Combo Bet]])</f>
        <v>360</v>
      </c>
      <c r="Q793" s="205">
        <f>IF(Table13232[[#This Row],[Lev Ret]]="",Table13232[[#This Row],[Nat and Combo Bet]]*-1,P793-O793)</f>
        <v>210</v>
      </c>
      <c r="R793" s="44">
        <f t="shared" si="36"/>
        <v>1</v>
      </c>
      <c r="S793" s="44">
        <f>IF(AND(R792=2,R793=1),"",IF(R793=2,(O793+O794)/2,IF(Table13232[[#This Row],[Dual Listing]]=1,Table13232[[#This Row],[Nat and Combo Bet]],11)))</f>
        <v>150</v>
      </c>
      <c r="T793" s="44">
        <f t="shared" si="37"/>
        <v>360</v>
      </c>
      <c r="U793" s="44">
        <f t="shared" si="38"/>
        <v>210</v>
      </c>
      <c r="V793" s="44" t="str">
        <f>IF(Table13232[[#This Row],[Date]]&lt;$V$4,"","Live")</f>
        <v>Live</v>
      </c>
      <c r="W793" s="44" t="str">
        <f>TEXT(Table13232[[#This Row],[Date]],"DDD")</f>
        <v>Sat</v>
      </c>
      <c r="X793" s="44" t="str">
        <f>PROPER(TRIM(Table13232[[#This Row],[Horse]]))</f>
        <v>Sovereign Hill</v>
      </c>
      <c r="Y793" s="168">
        <f>Table13232[[#This Row],[Time]]</f>
        <v>0.62152777777777779</v>
      </c>
      <c r="Z793" s="168" t="str">
        <f>LEFT(Table13232[[#This Row],[Track]],3)</f>
        <v>Ros</v>
      </c>
      <c r="AA793" s="168" t="str">
        <f>Table13232[[#This Row],[Algo]]&amp;" "&amp;Table13232[[#This Row],[Nat and Combo Bet]]</f>
        <v>E-C  150</v>
      </c>
      <c r="AB793" s="171">
        <f>Table13232[[#This Row],[AM Odds]]</f>
        <v>0</v>
      </c>
      <c r="AC793" s="165">
        <f>Table13232[[#This Row],[Race]]</f>
        <v>5</v>
      </c>
      <c r="AD793" s="165">
        <f>Table13232[[#This Row],[TAB]]</f>
        <v>10</v>
      </c>
      <c r="AE793" s="166" t="str">
        <f>Table13232[[#This Row],[Horse]]</f>
        <v>Sovereign Hill</v>
      </c>
      <c r="AF793" s="169">
        <f>IF(Table13232[[#This Row],[Dual Listing]]&lt;&gt;1,"",Table13232[[#This Row],[Nat and Combo Bet]])</f>
        <v>150</v>
      </c>
    </row>
    <row r="794" spans="1:32" x14ac:dyDescent="0.25">
      <c r="A794" s="42">
        <v>46053</v>
      </c>
      <c r="B794" s="43">
        <v>0.62708333333333333</v>
      </c>
      <c r="C794" s="43" t="s">
        <v>12</v>
      </c>
      <c r="D794" s="46"/>
      <c r="E794" s="44">
        <v>4</v>
      </c>
      <c r="F794" s="44">
        <v>4</v>
      </c>
      <c r="G794" s="45" t="s">
        <v>621</v>
      </c>
      <c r="H794" s="45"/>
      <c r="I794" s="46"/>
      <c r="J794" s="206" t="s">
        <v>664</v>
      </c>
      <c r="K794" s="44" t="str">
        <f>VLOOKUP(Table13232[[#This Row],[Track]],$C$915:$E$968,2,FALSE)</f>
        <v>Qld</v>
      </c>
      <c r="L794" s="48">
        <v>100</v>
      </c>
      <c r="M794" s="44" t="str">
        <f>IF(Table13232[[#This Row],[Fin]]&lt;&gt;"1st","",Table13232[[#This Row],[Div]]*Table13232[[#This Row],[Lev Bet]])</f>
        <v/>
      </c>
      <c r="N794" s="44">
        <f>IF(Table13232[[#This Row],[Lev Ret]]="",Table13232[[#This Row],[Lev Bet]]*-1,M794-L794)</f>
        <v>-100</v>
      </c>
      <c r="O794" s="205">
        <v>100</v>
      </c>
      <c r="P794" s="205" t="str">
        <f>IF(Table13232[[#This Row],[Fin]]&lt;&gt;"1st","",Table13232[[#This Row],[Div]]*Table13232[[#This Row],[Nat and Combo Bet]])</f>
        <v/>
      </c>
      <c r="Q794" s="205">
        <f>IF(Table13232[[#This Row],[Lev Ret]]="",Table13232[[#This Row],[Nat and Combo Bet]]*-1,P794-O794)</f>
        <v>-100</v>
      </c>
      <c r="R794" s="44">
        <f t="shared" si="36"/>
        <v>1</v>
      </c>
      <c r="S794" s="44">
        <f>IF(AND(R793=2,R794=1),"",IF(R794=2,(O794+O795)/2,IF(Table13232[[#This Row],[Dual Listing]]=1,Table13232[[#This Row],[Nat and Combo Bet]],11)))</f>
        <v>100</v>
      </c>
      <c r="T794" s="44" t="str">
        <f t="shared" si="37"/>
        <v/>
      </c>
      <c r="U794" s="44">
        <f t="shared" si="38"/>
        <v>-100</v>
      </c>
      <c r="V794" s="44" t="str">
        <f>IF(Table13232[[#This Row],[Date]]&lt;$V$4,"","Live")</f>
        <v>Live</v>
      </c>
      <c r="W794" s="44" t="str">
        <f>TEXT(Table13232[[#This Row],[Date]],"DDD")</f>
        <v>Sat</v>
      </c>
      <c r="X794" s="44" t="str">
        <f>PROPER(TRIM(Table13232[[#This Row],[Horse]]))</f>
        <v>Edited By</v>
      </c>
      <c r="Y794" s="168">
        <f>Table13232[[#This Row],[Time]]</f>
        <v>0.62708333333333333</v>
      </c>
      <c r="Z794" s="168" t="str">
        <f>LEFT(Table13232[[#This Row],[Track]],3)</f>
        <v>Eag</v>
      </c>
      <c r="AA794" s="168" t="str">
        <f>Table13232[[#This Row],[Algo]]&amp;" "&amp;Table13232[[#This Row],[Nat and Combo Bet]]</f>
        <v>Nat 100</v>
      </c>
      <c r="AB794" s="171">
        <f>Table13232[[#This Row],[AM Odds]]</f>
        <v>0</v>
      </c>
      <c r="AC794" s="165">
        <f>Table13232[[#This Row],[Race]]</f>
        <v>4</v>
      </c>
      <c r="AD794" s="165">
        <f>Table13232[[#This Row],[TAB]]</f>
        <v>4</v>
      </c>
      <c r="AE794" s="166" t="str">
        <f>Table13232[[#This Row],[Horse]]</f>
        <v>Edited By</v>
      </c>
      <c r="AF794" s="169">
        <f>IF(Table13232[[#This Row],[Dual Listing]]&lt;&gt;1,"",Table13232[[#This Row],[Nat and Combo Bet]])</f>
        <v>100</v>
      </c>
    </row>
    <row r="795" spans="1:32" x14ac:dyDescent="0.25">
      <c r="A795" s="42">
        <v>46053</v>
      </c>
      <c r="B795" s="43">
        <v>0.67013888888888884</v>
      </c>
      <c r="C795" s="43" t="s">
        <v>11</v>
      </c>
      <c r="D795" s="46"/>
      <c r="E795" s="44">
        <v>7</v>
      </c>
      <c r="F795" s="44">
        <v>4</v>
      </c>
      <c r="G795" s="45" t="s">
        <v>294</v>
      </c>
      <c r="H795" s="45" t="s">
        <v>23</v>
      </c>
      <c r="I795" s="46"/>
      <c r="J795" s="206" t="s">
        <v>665</v>
      </c>
      <c r="K795" s="44" t="str">
        <f>VLOOKUP(Table13232[[#This Row],[Track]],$C$915:$E$968,2,FALSE)</f>
        <v>NSW</v>
      </c>
      <c r="L795" s="48">
        <v>100</v>
      </c>
      <c r="M795" s="44" t="str">
        <f>IF(Table13232[[#This Row],[Fin]]&lt;&gt;"1st","",Table13232[[#This Row],[Div]]*Table13232[[#This Row],[Lev Bet]])</f>
        <v/>
      </c>
      <c r="N795" s="44">
        <f>IF(Table13232[[#This Row],[Lev Ret]]="",Table13232[[#This Row],[Lev Bet]]*-1,M795-L795)</f>
        <v>-100</v>
      </c>
      <c r="O795" s="205">
        <v>150</v>
      </c>
      <c r="P795" s="205" t="str">
        <f>IF(Table13232[[#This Row],[Fin]]&lt;&gt;"1st","",Table13232[[#This Row],[Div]]*Table13232[[#This Row],[Nat and Combo Bet]])</f>
        <v/>
      </c>
      <c r="Q795" s="205">
        <f>IF(Table13232[[#This Row],[Lev Ret]]="",Table13232[[#This Row],[Nat and Combo Bet]]*-1,P795-O795)</f>
        <v>-150</v>
      </c>
      <c r="R795" s="44">
        <f t="shared" si="36"/>
        <v>1</v>
      </c>
      <c r="S795" s="44">
        <f>IF(AND(R794=2,R795=1),"",IF(R795=2,(O795+O796)/2,IF(Table13232[[#This Row],[Dual Listing]]=1,Table13232[[#This Row],[Nat and Combo Bet]],11)))</f>
        <v>150</v>
      </c>
      <c r="T795" s="44" t="str">
        <f t="shared" si="37"/>
        <v/>
      </c>
      <c r="U795" s="44">
        <f t="shared" si="38"/>
        <v>-150</v>
      </c>
      <c r="V795" s="44" t="str">
        <f>IF(Table13232[[#This Row],[Date]]&lt;$V$4,"","Live")</f>
        <v>Live</v>
      </c>
      <c r="W795" s="44" t="str">
        <f>TEXT(Table13232[[#This Row],[Date]],"DDD")</f>
        <v>Sat</v>
      </c>
      <c r="X795" s="44" t="str">
        <f>PROPER(TRIM(Table13232[[#This Row],[Horse]]))</f>
        <v>Roselyn'S Star</v>
      </c>
      <c r="Y795" s="168">
        <f>Table13232[[#This Row],[Time]]</f>
        <v>0.67013888888888884</v>
      </c>
      <c r="Z795" s="168" t="str">
        <f>LEFT(Table13232[[#This Row],[Track]],3)</f>
        <v>Ros</v>
      </c>
      <c r="AA795" s="168" t="str">
        <f>Table13232[[#This Row],[Algo]]&amp;" "&amp;Table13232[[#This Row],[Nat and Combo Bet]]</f>
        <v>E-C  150</v>
      </c>
      <c r="AB795" s="171">
        <f>Table13232[[#This Row],[AM Odds]]</f>
        <v>0</v>
      </c>
      <c r="AC795" s="165">
        <f>Table13232[[#This Row],[Race]]</f>
        <v>7</v>
      </c>
      <c r="AD795" s="165">
        <f>Table13232[[#This Row],[TAB]]</f>
        <v>4</v>
      </c>
      <c r="AE795" s="166" t="str">
        <f>Table13232[[#This Row],[Horse]]</f>
        <v>Roselyn'S Star</v>
      </c>
      <c r="AF795" s="169">
        <f>IF(Table13232[[#This Row],[Dual Listing]]&lt;&gt;1,"",Table13232[[#This Row],[Nat and Combo Bet]])</f>
        <v>150</v>
      </c>
    </row>
    <row r="796" spans="1:32" x14ac:dyDescent="0.25">
      <c r="A796" s="42">
        <v>46053</v>
      </c>
      <c r="B796" s="43">
        <v>0.67013888888888884</v>
      </c>
      <c r="C796" s="43" t="s">
        <v>11</v>
      </c>
      <c r="D796" s="46"/>
      <c r="E796" s="44">
        <v>7</v>
      </c>
      <c r="F796" s="44">
        <v>9</v>
      </c>
      <c r="G796" s="45" t="s">
        <v>613</v>
      </c>
      <c r="H796" s="45" t="s">
        <v>21</v>
      </c>
      <c r="I796" s="46">
        <v>4.2</v>
      </c>
      <c r="J796" s="206" t="s">
        <v>665</v>
      </c>
      <c r="K796" s="44" t="str">
        <f>VLOOKUP(Table13232[[#This Row],[Track]],$C$915:$E$968,2,FALSE)</f>
        <v>NSW</v>
      </c>
      <c r="L796" s="48">
        <v>100</v>
      </c>
      <c r="M796" s="44">
        <f>IF(Table13232[[#This Row],[Fin]]&lt;&gt;"1st","",Table13232[[#This Row],[Div]]*Table13232[[#This Row],[Lev Bet]])</f>
        <v>420</v>
      </c>
      <c r="N796" s="44">
        <f>IF(Table13232[[#This Row],[Lev Ret]]="",Table13232[[#This Row],[Lev Bet]]*-1,M796-L796)</f>
        <v>320</v>
      </c>
      <c r="O796" s="205">
        <v>140</v>
      </c>
      <c r="P796" s="205">
        <f>IF(Table13232[[#This Row],[Fin]]&lt;&gt;"1st","",Table13232[[#This Row],[Div]]*Table13232[[#This Row],[Nat and Combo Bet]])</f>
        <v>588</v>
      </c>
      <c r="Q796" s="205">
        <f>IF(Table13232[[#This Row],[Lev Ret]]="",Table13232[[#This Row],[Nat and Combo Bet]]*-1,P796-O796)</f>
        <v>448</v>
      </c>
      <c r="R796" s="44">
        <f t="shared" si="36"/>
        <v>1</v>
      </c>
      <c r="S796" s="44">
        <f>IF(AND(R795=2,R796=1),"",IF(R796=2,(O796+O797)/2,IF(Table13232[[#This Row],[Dual Listing]]=1,Table13232[[#This Row],[Nat and Combo Bet]],11)))</f>
        <v>140</v>
      </c>
      <c r="T796" s="44">
        <f t="shared" si="37"/>
        <v>588</v>
      </c>
      <c r="U796" s="44">
        <f t="shared" si="38"/>
        <v>448</v>
      </c>
      <c r="V796" s="44" t="str">
        <f>IF(Table13232[[#This Row],[Date]]&lt;$V$4,"","Live")</f>
        <v>Live</v>
      </c>
      <c r="W796" s="44" t="str">
        <f>TEXT(Table13232[[#This Row],[Date]],"DDD")</f>
        <v>Sat</v>
      </c>
      <c r="X796" s="44" t="str">
        <f>PROPER(TRIM(Table13232[[#This Row],[Horse]]))</f>
        <v>Sixties</v>
      </c>
      <c r="Y796" s="168">
        <f>Table13232[[#This Row],[Time]]</f>
        <v>0.67013888888888884</v>
      </c>
      <c r="Z796" s="168" t="str">
        <f>LEFT(Table13232[[#This Row],[Track]],3)</f>
        <v>Ros</v>
      </c>
      <c r="AA796" s="168" t="str">
        <f>Table13232[[#This Row],[Algo]]&amp;" "&amp;Table13232[[#This Row],[Nat and Combo Bet]]</f>
        <v>E-C  140</v>
      </c>
      <c r="AB796" s="171">
        <f>Table13232[[#This Row],[AM Odds]]</f>
        <v>0</v>
      </c>
      <c r="AC796" s="165">
        <f>Table13232[[#This Row],[Race]]</f>
        <v>7</v>
      </c>
      <c r="AD796" s="165">
        <f>Table13232[[#This Row],[TAB]]</f>
        <v>9</v>
      </c>
      <c r="AE796" s="166" t="str">
        <f>Table13232[[#This Row],[Horse]]</f>
        <v>Sixties</v>
      </c>
      <c r="AF796" s="169">
        <f>IF(Table13232[[#This Row],[Dual Listing]]&lt;&gt;1,"",Table13232[[#This Row],[Nat and Combo Bet]])</f>
        <v>140</v>
      </c>
    </row>
    <row r="797" spans="1:32" x14ac:dyDescent="0.25">
      <c r="A797" s="42">
        <v>46053</v>
      </c>
      <c r="B797" s="43">
        <v>0.68402777777777779</v>
      </c>
      <c r="C797" s="43" t="s">
        <v>523</v>
      </c>
      <c r="D797" s="46"/>
      <c r="E797" s="44">
        <v>8</v>
      </c>
      <c r="F797" s="44">
        <v>4</v>
      </c>
      <c r="G797" s="45" t="s">
        <v>614</v>
      </c>
      <c r="H797" s="45"/>
      <c r="I797" s="46"/>
      <c r="J797" s="206" t="s">
        <v>665</v>
      </c>
      <c r="K797" s="44" t="str">
        <f>VLOOKUP(Table13232[[#This Row],[Track]],$C$915:$E$968,2,FALSE)</f>
        <v>Vic</v>
      </c>
      <c r="L797" s="48">
        <v>100</v>
      </c>
      <c r="M797" s="44" t="str">
        <f>IF(Table13232[[#This Row],[Fin]]&lt;&gt;"1st","",Table13232[[#This Row],[Div]]*Table13232[[#This Row],[Lev Bet]])</f>
        <v/>
      </c>
      <c r="N797" s="44">
        <f>IF(Table13232[[#This Row],[Lev Ret]]="",Table13232[[#This Row],[Lev Bet]]*-1,M797-L797)</f>
        <v>-100</v>
      </c>
      <c r="O797" s="205">
        <v>150</v>
      </c>
      <c r="P797" s="205" t="str">
        <f>IF(Table13232[[#This Row],[Fin]]&lt;&gt;"1st","",Table13232[[#This Row],[Div]]*Table13232[[#This Row],[Nat and Combo Bet]])</f>
        <v/>
      </c>
      <c r="Q797" s="205">
        <f>IF(Table13232[[#This Row],[Lev Ret]]="",Table13232[[#This Row],[Nat and Combo Bet]]*-1,P797-O797)</f>
        <v>-150</v>
      </c>
      <c r="R797" s="44">
        <f t="shared" si="36"/>
        <v>1</v>
      </c>
      <c r="S797" s="44">
        <f>IF(AND(R796=2,R797=1),"",IF(R797=2,(O797+O798)/2,IF(Table13232[[#This Row],[Dual Listing]]=1,Table13232[[#This Row],[Nat and Combo Bet]],11)))</f>
        <v>150</v>
      </c>
      <c r="T797" s="44" t="str">
        <f t="shared" si="37"/>
        <v/>
      </c>
      <c r="U797" s="44">
        <f t="shared" si="38"/>
        <v>-150</v>
      </c>
      <c r="V797" s="44" t="str">
        <f>IF(Table13232[[#This Row],[Date]]&lt;$V$4,"","Live")</f>
        <v>Live</v>
      </c>
      <c r="W797" s="44" t="str">
        <f>TEXT(Table13232[[#This Row],[Date]],"DDD")</f>
        <v>Sat</v>
      </c>
      <c r="X797" s="44" t="str">
        <f>PROPER(TRIM(Table13232[[#This Row],[Horse]]))</f>
        <v>Rue De Royale</v>
      </c>
      <c r="Y797" s="168">
        <f>Table13232[[#This Row],[Time]]</f>
        <v>0.68402777777777779</v>
      </c>
      <c r="Z797" s="168" t="str">
        <f>LEFT(Table13232[[#This Row],[Track]],3)</f>
        <v>Cau</v>
      </c>
      <c r="AA797" s="168" t="str">
        <f>Table13232[[#This Row],[Algo]]&amp;" "&amp;Table13232[[#This Row],[Nat and Combo Bet]]</f>
        <v>E-C  150</v>
      </c>
      <c r="AB797" s="171">
        <f>Table13232[[#This Row],[AM Odds]]</f>
        <v>0</v>
      </c>
      <c r="AC797" s="165">
        <f>Table13232[[#This Row],[Race]]</f>
        <v>8</v>
      </c>
      <c r="AD797" s="165">
        <f>Table13232[[#This Row],[TAB]]</f>
        <v>4</v>
      </c>
      <c r="AE797" s="166" t="str">
        <f>Table13232[[#This Row],[Horse]]</f>
        <v>Rue De Royale</v>
      </c>
      <c r="AF797" s="169">
        <f>IF(Table13232[[#This Row],[Dual Listing]]&lt;&gt;1,"",Table13232[[#This Row],[Nat and Combo Bet]])</f>
        <v>150</v>
      </c>
    </row>
    <row r="798" spans="1:32" x14ac:dyDescent="0.25">
      <c r="A798" s="42">
        <v>46053</v>
      </c>
      <c r="B798" s="43">
        <v>0.69791666666666663</v>
      </c>
      <c r="C798" s="43" t="s">
        <v>11</v>
      </c>
      <c r="D798" s="46"/>
      <c r="E798" s="44">
        <v>8</v>
      </c>
      <c r="F798" s="44">
        <v>7</v>
      </c>
      <c r="G798" s="45" t="s">
        <v>615</v>
      </c>
      <c r="H798" s="45"/>
      <c r="I798" s="46"/>
      <c r="J798" s="206" t="s">
        <v>665</v>
      </c>
      <c r="K798" s="44" t="str">
        <f>VLOOKUP(Table13232[[#This Row],[Track]],$C$915:$E$968,2,FALSE)</f>
        <v>NSW</v>
      </c>
      <c r="L798" s="48">
        <v>100</v>
      </c>
      <c r="M798" s="44" t="str">
        <f>IF(Table13232[[#This Row],[Fin]]&lt;&gt;"1st","",Table13232[[#This Row],[Div]]*Table13232[[#This Row],[Lev Bet]])</f>
        <v/>
      </c>
      <c r="N798" s="44">
        <f>IF(Table13232[[#This Row],[Lev Ret]]="",Table13232[[#This Row],[Lev Bet]]*-1,M798-L798)</f>
        <v>-100</v>
      </c>
      <c r="O798" s="205">
        <v>100</v>
      </c>
      <c r="P798" s="205" t="str">
        <f>IF(Table13232[[#This Row],[Fin]]&lt;&gt;"1st","",Table13232[[#This Row],[Div]]*Table13232[[#This Row],[Nat and Combo Bet]])</f>
        <v/>
      </c>
      <c r="Q798" s="205">
        <f>IF(Table13232[[#This Row],[Lev Ret]]="",Table13232[[#This Row],[Nat and Combo Bet]]*-1,P798-O798)</f>
        <v>-100</v>
      </c>
      <c r="R798" s="44">
        <f t="shared" si="36"/>
        <v>1</v>
      </c>
      <c r="S798" s="44">
        <f>IF(AND(R797=2,R798=1),"",IF(R798=2,(O798+O799)/2,IF(Table13232[[#This Row],[Dual Listing]]=1,Table13232[[#This Row],[Nat and Combo Bet]],11)))</f>
        <v>100</v>
      </c>
      <c r="T798" s="44" t="str">
        <f t="shared" si="37"/>
        <v/>
      </c>
      <c r="U798" s="44">
        <f t="shared" si="38"/>
        <v>-100</v>
      </c>
      <c r="V798" s="44" t="str">
        <f>IF(Table13232[[#This Row],[Date]]&lt;$V$4,"","Live")</f>
        <v>Live</v>
      </c>
      <c r="W798" s="44" t="str">
        <f>TEXT(Table13232[[#This Row],[Date]],"DDD")</f>
        <v>Sat</v>
      </c>
      <c r="X798" s="44" t="str">
        <f>PROPER(TRIM(Table13232[[#This Row],[Horse]]))</f>
        <v>Fire Star</v>
      </c>
      <c r="Y798" s="168">
        <f>Table13232[[#This Row],[Time]]</f>
        <v>0.69791666666666663</v>
      </c>
      <c r="Z798" s="168" t="str">
        <f>LEFT(Table13232[[#This Row],[Track]],3)</f>
        <v>Ros</v>
      </c>
      <c r="AA798" s="168" t="str">
        <f>Table13232[[#This Row],[Algo]]&amp;" "&amp;Table13232[[#This Row],[Nat and Combo Bet]]</f>
        <v>E-C  100</v>
      </c>
      <c r="AB798" s="171">
        <f>Table13232[[#This Row],[AM Odds]]</f>
        <v>0</v>
      </c>
      <c r="AC798" s="165">
        <f>Table13232[[#This Row],[Race]]</f>
        <v>8</v>
      </c>
      <c r="AD798" s="165">
        <f>Table13232[[#This Row],[TAB]]</f>
        <v>7</v>
      </c>
      <c r="AE798" s="166" t="str">
        <f>Table13232[[#This Row],[Horse]]</f>
        <v>Fire Star</v>
      </c>
      <c r="AF798" s="169">
        <f>IF(Table13232[[#This Row],[Dual Listing]]&lt;&gt;1,"",Table13232[[#This Row],[Nat and Combo Bet]])</f>
        <v>100</v>
      </c>
    </row>
    <row r="799" spans="1:32" x14ac:dyDescent="0.25">
      <c r="A799" s="42">
        <v>46053</v>
      </c>
      <c r="B799" s="43">
        <v>0.72222222222222221</v>
      </c>
      <c r="C799" s="43" t="s">
        <v>11</v>
      </c>
      <c r="D799" s="46"/>
      <c r="E799" s="44">
        <v>9</v>
      </c>
      <c r="F799" s="44">
        <v>8</v>
      </c>
      <c r="G799" s="45" t="s">
        <v>616</v>
      </c>
      <c r="H799" s="45" t="s">
        <v>23</v>
      </c>
      <c r="I799" s="46"/>
      <c r="J799" s="206" t="s">
        <v>665</v>
      </c>
      <c r="K799" s="44" t="str">
        <f>VLOOKUP(Table13232[[#This Row],[Track]],$C$915:$E$968,2,FALSE)</f>
        <v>NSW</v>
      </c>
      <c r="L799" s="48">
        <v>100</v>
      </c>
      <c r="M799" s="44" t="str">
        <f>IF(Table13232[[#This Row],[Fin]]&lt;&gt;"1st","",Table13232[[#This Row],[Div]]*Table13232[[#This Row],[Lev Bet]])</f>
        <v/>
      </c>
      <c r="N799" s="44">
        <f>IF(Table13232[[#This Row],[Lev Ret]]="",Table13232[[#This Row],[Lev Bet]]*-1,M799-L799)</f>
        <v>-100</v>
      </c>
      <c r="O799" s="205">
        <v>100</v>
      </c>
      <c r="P799" s="205" t="str">
        <f>IF(Table13232[[#This Row],[Fin]]&lt;&gt;"1st","",Table13232[[#This Row],[Div]]*Table13232[[#This Row],[Nat and Combo Bet]])</f>
        <v/>
      </c>
      <c r="Q799" s="205">
        <f>IF(Table13232[[#This Row],[Lev Ret]]="",Table13232[[#This Row],[Nat and Combo Bet]]*-1,P799-O799)</f>
        <v>-100</v>
      </c>
      <c r="R799" s="44">
        <f t="shared" si="36"/>
        <v>1</v>
      </c>
      <c r="S799" s="44">
        <f>IF(AND(R798=2,R799=1),"",IF(R799=2,(O799+O800)/2,IF(Table13232[[#This Row],[Dual Listing]]=1,Table13232[[#This Row],[Nat and Combo Bet]],11)))</f>
        <v>100</v>
      </c>
      <c r="T799" s="44" t="str">
        <f t="shared" si="37"/>
        <v/>
      </c>
      <c r="U799" s="44">
        <f t="shared" si="38"/>
        <v>-100</v>
      </c>
      <c r="V799" s="44" t="str">
        <f>IF(Table13232[[#This Row],[Date]]&lt;$V$4,"","Live")</f>
        <v>Live</v>
      </c>
      <c r="W799" s="44" t="str">
        <f>TEXT(Table13232[[#This Row],[Date]],"DDD")</f>
        <v>Sat</v>
      </c>
      <c r="X799" s="44" t="str">
        <f>PROPER(TRIM(Table13232[[#This Row],[Horse]]))</f>
        <v>Existential Bob</v>
      </c>
      <c r="Y799" s="168">
        <f>Table13232[[#This Row],[Time]]</f>
        <v>0.72222222222222221</v>
      </c>
      <c r="Z799" s="168" t="str">
        <f>LEFT(Table13232[[#This Row],[Track]],3)</f>
        <v>Ros</v>
      </c>
      <c r="AA799" s="168" t="str">
        <f>Table13232[[#This Row],[Algo]]&amp;" "&amp;Table13232[[#This Row],[Nat and Combo Bet]]</f>
        <v>E-C  100</v>
      </c>
      <c r="AB799" s="171">
        <f>Table13232[[#This Row],[AM Odds]]</f>
        <v>0</v>
      </c>
      <c r="AC799" s="165">
        <f>Table13232[[#This Row],[Race]]</f>
        <v>9</v>
      </c>
      <c r="AD799" s="165">
        <f>Table13232[[#This Row],[TAB]]</f>
        <v>8</v>
      </c>
      <c r="AE799" s="166" t="str">
        <f>Table13232[[#This Row],[Horse]]</f>
        <v>Existential Bob</v>
      </c>
      <c r="AF799" s="169">
        <f>IF(Table13232[[#This Row],[Dual Listing]]&lt;&gt;1,"",Table13232[[#This Row],[Nat and Combo Bet]])</f>
        <v>100</v>
      </c>
    </row>
    <row r="800" spans="1:32" x14ac:dyDescent="0.25">
      <c r="A800" s="42">
        <v>46053</v>
      </c>
      <c r="B800" s="43">
        <v>0.73055555555555551</v>
      </c>
      <c r="C800" s="43" t="s">
        <v>12</v>
      </c>
      <c r="D800" s="46"/>
      <c r="E800" s="44">
        <v>8</v>
      </c>
      <c r="F800" s="44">
        <v>2</v>
      </c>
      <c r="G800" s="45" t="s">
        <v>478</v>
      </c>
      <c r="H800" s="45" t="s">
        <v>21</v>
      </c>
      <c r="I800" s="46">
        <v>2.8</v>
      </c>
      <c r="J800" s="206" t="s">
        <v>664</v>
      </c>
      <c r="K800" s="44" t="str">
        <f>VLOOKUP(Table13232[[#This Row],[Track]],$C$915:$E$968,2,FALSE)</f>
        <v>Qld</v>
      </c>
      <c r="L800" s="48">
        <v>100</v>
      </c>
      <c r="M800" s="44">
        <f>IF(Table13232[[#This Row],[Fin]]&lt;&gt;"1st","",Table13232[[#This Row],[Div]]*Table13232[[#This Row],[Lev Bet]])</f>
        <v>280</v>
      </c>
      <c r="N800" s="44">
        <f>IF(Table13232[[#This Row],[Lev Ret]]="",Table13232[[#This Row],[Lev Bet]]*-1,M800-L800)</f>
        <v>180</v>
      </c>
      <c r="O800" s="205">
        <v>100</v>
      </c>
      <c r="P800" s="205">
        <f>IF(Table13232[[#This Row],[Fin]]&lt;&gt;"1st","",Table13232[[#This Row],[Div]]*Table13232[[#This Row],[Nat and Combo Bet]])</f>
        <v>280</v>
      </c>
      <c r="Q800" s="205">
        <f>IF(Table13232[[#This Row],[Lev Ret]]="",Table13232[[#This Row],[Nat and Combo Bet]]*-1,P800-O800)</f>
        <v>180</v>
      </c>
      <c r="R800" s="44">
        <f t="shared" si="36"/>
        <v>1</v>
      </c>
      <c r="S800" s="44">
        <f>IF(AND(R799=2,R800=1),"",IF(R800=2,(O800+O801)/2,IF(Table13232[[#This Row],[Dual Listing]]=1,Table13232[[#This Row],[Nat and Combo Bet]],11)))</f>
        <v>100</v>
      </c>
      <c r="T800" s="44">
        <f t="shared" si="37"/>
        <v>280</v>
      </c>
      <c r="U800" s="44">
        <f t="shared" si="38"/>
        <v>180</v>
      </c>
      <c r="V800" s="44" t="str">
        <f>IF(Table13232[[#This Row],[Date]]&lt;$V$4,"","Live")</f>
        <v>Live</v>
      </c>
      <c r="W800" s="44" t="str">
        <f>TEXT(Table13232[[#This Row],[Date]],"DDD")</f>
        <v>Sat</v>
      </c>
      <c r="X800" s="44" t="str">
        <f>PROPER(TRIM(Table13232[[#This Row],[Horse]]))</f>
        <v>Battlefield</v>
      </c>
      <c r="Y800" s="168">
        <f>Table13232[[#This Row],[Time]]</f>
        <v>0.73055555555555551</v>
      </c>
      <c r="Z800" s="168" t="str">
        <f>LEFT(Table13232[[#This Row],[Track]],3)</f>
        <v>Eag</v>
      </c>
      <c r="AA800" s="168" t="str">
        <f>Table13232[[#This Row],[Algo]]&amp;" "&amp;Table13232[[#This Row],[Nat and Combo Bet]]</f>
        <v>Nat 100</v>
      </c>
      <c r="AB800" s="171">
        <f>Table13232[[#This Row],[AM Odds]]</f>
        <v>0</v>
      </c>
      <c r="AC800" s="165">
        <f>Table13232[[#This Row],[Race]]</f>
        <v>8</v>
      </c>
      <c r="AD800" s="165">
        <f>Table13232[[#This Row],[TAB]]</f>
        <v>2</v>
      </c>
      <c r="AE800" s="166" t="str">
        <f>Table13232[[#This Row],[Horse]]</f>
        <v>Battlefield</v>
      </c>
      <c r="AF800" s="169">
        <f>IF(Table13232[[#This Row],[Dual Listing]]&lt;&gt;1,"",Table13232[[#This Row],[Nat and Combo Bet]])</f>
        <v>100</v>
      </c>
    </row>
    <row r="801" spans="1:32" x14ac:dyDescent="0.25">
      <c r="A801" s="42">
        <v>46053</v>
      </c>
      <c r="B801" s="43">
        <v>0.73611111111111116</v>
      </c>
      <c r="C801" s="43" t="s">
        <v>523</v>
      </c>
      <c r="D801" s="46"/>
      <c r="E801" s="44">
        <v>10</v>
      </c>
      <c r="F801" s="44">
        <v>9</v>
      </c>
      <c r="G801" s="45" t="s">
        <v>617</v>
      </c>
      <c r="H801" s="45"/>
      <c r="I801" s="46"/>
      <c r="J801" s="206" t="s">
        <v>665</v>
      </c>
      <c r="K801" s="44" t="str">
        <f>VLOOKUP(Table13232[[#This Row],[Track]],$C$915:$E$968,2,FALSE)</f>
        <v>Vic</v>
      </c>
      <c r="L801" s="48">
        <v>100</v>
      </c>
      <c r="M801" s="44" t="str">
        <f>IF(Table13232[[#This Row],[Fin]]&lt;&gt;"1st","",Table13232[[#This Row],[Div]]*Table13232[[#This Row],[Lev Bet]])</f>
        <v/>
      </c>
      <c r="N801" s="44">
        <f>IF(Table13232[[#This Row],[Lev Ret]]="",Table13232[[#This Row],[Lev Bet]]*-1,M801-L801)</f>
        <v>-100</v>
      </c>
      <c r="O801" s="205">
        <v>150</v>
      </c>
      <c r="P801" s="205" t="str">
        <f>IF(Table13232[[#This Row],[Fin]]&lt;&gt;"1st","",Table13232[[#This Row],[Div]]*Table13232[[#This Row],[Nat and Combo Bet]])</f>
        <v/>
      </c>
      <c r="Q801" s="205">
        <f>IF(Table13232[[#This Row],[Lev Ret]]="",Table13232[[#This Row],[Nat and Combo Bet]]*-1,P801-O801)</f>
        <v>-150</v>
      </c>
      <c r="R801" s="44">
        <f t="shared" si="36"/>
        <v>1</v>
      </c>
      <c r="S801" s="44">
        <f>IF(AND(R800=2,R801=1),"",IF(R801=2,(O801+O802)/2,IF(Table13232[[#This Row],[Dual Listing]]=1,Table13232[[#This Row],[Nat and Combo Bet]],11)))</f>
        <v>150</v>
      </c>
      <c r="T801" s="44" t="str">
        <f t="shared" si="37"/>
        <v/>
      </c>
      <c r="U801" s="44">
        <f t="shared" si="38"/>
        <v>-150</v>
      </c>
      <c r="V801" s="44" t="str">
        <f>IF(Table13232[[#This Row],[Date]]&lt;$V$4,"","Live")</f>
        <v>Live</v>
      </c>
      <c r="W801" s="44" t="str">
        <f>TEXT(Table13232[[#This Row],[Date]],"DDD")</f>
        <v>Sat</v>
      </c>
      <c r="X801" s="44" t="str">
        <f>PROPER(TRIM(Table13232[[#This Row],[Horse]]))</f>
        <v>Porter</v>
      </c>
      <c r="Y801" s="168">
        <f>Table13232[[#This Row],[Time]]</f>
        <v>0.73611111111111116</v>
      </c>
      <c r="Z801" s="168" t="str">
        <f>LEFT(Table13232[[#This Row],[Track]],3)</f>
        <v>Cau</v>
      </c>
      <c r="AA801" s="168" t="str">
        <f>Table13232[[#This Row],[Algo]]&amp;" "&amp;Table13232[[#This Row],[Nat and Combo Bet]]</f>
        <v>E-C  150</v>
      </c>
      <c r="AB801" s="171">
        <f>Table13232[[#This Row],[AM Odds]]</f>
        <v>0</v>
      </c>
      <c r="AC801" s="165">
        <f>Table13232[[#This Row],[Race]]</f>
        <v>10</v>
      </c>
      <c r="AD801" s="165">
        <f>Table13232[[#This Row],[TAB]]</f>
        <v>9</v>
      </c>
      <c r="AE801" s="166" t="str">
        <f>Table13232[[#This Row],[Horse]]</f>
        <v>Porter</v>
      </c>
      <c r="AF801" s="169">
        <f>IF(Table13232[[#This Row],[Dual Listing]]&lt;&gt;1,"",Table13232[[#This Row],[Nat and Combo Bet]])</f>
        <v>150</v>
      </c>
    </row>
    <row r="802" spans="1:32" x14ac:dyDescent="0.25">
      <c r="A802" s="42">
        <v>46053</v>
      </c>
      <c r="B802" s="43">
        <v>0.73611111111111116</v>
      </c>
      <c r="C802" s="43" t="s">
        <v>34</v>
      </c>
      <c r="D802" s="46"/>
      <c r="E802" s="44">
        <v>10</v>
      </c>
      <c r="F802" s="44">
        <v>6</v>
      </c>
      <c r="G802" s="45" t="s">
        <v>579</v>
      </c>
      <c r="H802" s="45"/>
      <c r="I802" s="46"/>
      <c r="J802" s="206" t="s">
        <v>664</v>
      </c>
      <c r="K802" s="44" t="str">
        <f>VLOOKUP(Table13232[[#This Row],[Track]],$C$915:$E$968,2,FALSE)</f>
        <v>Vic</v>
      </c>
      <c r="L802" s="48">
        <v>100</v>
      </c>
      <c r="M802" s="44" t="str">
        <f>IF(Table13232[[#This Row],[Fin]]&lt;&gt;"1st","",Table13232[[#This Row],[Div]]*Table13232[[#This Row],[Lev Bet]])</f>
        <v/>
      </c>
      <c r="N802" s="44">
        <f>IF(Table13232[[#This Row],[Lev Ret]]="",Table13232[[#This Row],[Lev Bet]]*-1,M802-L802)</f>
        <v>-100</v>
      </c>
      <c r="O802" s="205">
        <v>100</v>
      </c>
      <c r="P802" s="205" t="str">
        <f>IF(Table13232[[#This Row],[Fin]]&lt;&gt;"1st","",Table13232[[#This Row],[Div]]*Table13232[[#This Row],[Nat and Combo Bet]])</f>
        <v/>
      </c>
      <c r="Q802" s="205">
        <f>IF(Table13232[[#This Row],[Lev Ret]]="",Table13232[[#This Row],[Nat and Combo Bet]]*-1,P802-O802)</f>
        <v>-100</v>
      </c>
      <c r="R802" s="44">
        <f t="shared" si="36"/>
        <v>1</v>
      </c>
      <c r="S802" s="44">
        <f>IF(AND(R801=2,R802=1),"",IF(R802=2,(O802+O803)/2,IF(Table13232[[#This Row],[Dual Listing]]=1,Table13232[[#This Row],[Nat and Combo Bet]],11)))</f>
        <v>100</v>
      </c>
      <c r="T802" s="44" t="str">
        <f t="shared" si="37"/>
        <v/>
      </c>
      <c r="U802" s="44">
        <f t="shared" si="38"/>
        <v>-100</v>
      </c>
      <c r="V802" s="44" t="str">
        <f>IF(Table13232[[#This Row],[Date]]&lt;$V$4,"","Live")</f>
        <v>Live</v>
      </c>
      <c r="W802" s="44" t="str">
        <f>TEXT(Table13232[[#This Row],[Date]],"DDD")</f>
        <v>Sat</v>
      </c>
      <c r="X802" s="44" t="str">
        <f>PROPER(TRIM(Table13232[[#This Row],[Horse]]))</f>
        <v>Zouper Fund</v>
      </c>
      <c r="Y802" s="168">
        <f>Table13232[[#This Row],[Time]]</f>
        <v>0.73611111111111116</v>
      </c>
      <c r="Z802" s="168" t="str">
        <f>LEFT(Table13232[[#This Row],[Track]],3)</f>
        <v>Cau</v>
      </c>
      <c r="AA802" s="168" t="str">
        <f>Table13232[[#This Row],[Algo]]&amp;" "&amp;Table13232[[#This Row],[Nat and Combo Bet]]</f>
        <v>Nat 100</v>
      </c>
      <c r="AB802" s="171">
        <f>Table13232[[#This Row],[AM Odds]]</f>
        <v>0</v>
      </c>
      <c r="AC802" s="165">
        <f>Table13232[[#This Row],[Race]]</f>
        <v>10</v>
      </c>
      <c r="AD802" s="165">
        <f>Table13232[[#This Row],[TAB]]</f>
        <v>6</v>
      </c>
      <c r="AE802" s="166" t="str">
        <f>Table13232[[#This Row],[Horse]]</f>
        <v>Zouper Fund</v>
      </c>
      <c r="AF802" s="169">
        <f>IF(Table13232[[#This Row],[Dual Listing]]&lt;&gt;1,"",Table13232[[#This Row],[Nat and Combo Bet]])</f>
        <v>100</v>
      </c>
    </row>
    <row r="803" spans="1:32" x14ac:dyDescent="0.25">
      <c r="A803" s="42">
        <v>46053</v>
      </c>
      <c r="B803" s="43">
        <v>0.74652777777777779</v>
      </c>
      <c r="C803" s="43" t="s">
        <v>11</v>
      </c>
      <c r="D803" s="46"/>
      <c r="E803" s="44">
        <v>10</v>
      </c>
      <c r="F803" s="44">
        <v>13</v>
      </c>
      <c r="G803" s="45" t="s">
        <v>618</v>
      </c>
      <c r="H803" s="45" t="s">
        <v>22</v>
      </c>
      <c r="I803" s="46"/>
      <c r="J803" s="206" t="s">
        <v>665</v>
      </c>
      <c r="K803" s="44" t="str">
        <f>VLOOKUP(Table13232[[#This Row],[Track]],$C$915:$E$968,2,FALSE)</f>
        <v>NSW</v>
      </c>
      <c r="L803" s="48">
        <v>100</v>
      </c>
      <c r="M803" s="44" t="str">
        <f>IF(Table13232[[#This Row],[Fin]]&lt;&gt;"1st","",Table13232[[#This Row],[Div]]*Table13232[[#This Row],[Lev Bet]])</f>
        <v/>
      </c>
      <c r="N803" s="44">
        <f>IF(Table13232[[#This Row],[Lev Ret]]="",Table13232[[#This Row],[Lev Bet]]*-1,M803-L803)</f>
        <v>-100</v>
      </c>
      <c r="O803" s="205">
        <v>150</v>
      </c>
      <c r="P803" s="205" t="str">
        <f>IF(Table13232[[#This Row],[Fin]]&lt;&gt;"1st","",Table13232[[#This Row],[Div]]*Table13232[[#This Row],[Nat and Combo Bet]])</f>
        <v/>
      </c>
      <c r="Q803" s="205">
        <f>IF(Table13232[[#This Row],[Lev Ret]]="",Table13232[[#This Row],[Nat and Combo Bet]]*-1,P803-O803)</f>
        <v>-150</v>
      </c>
      <c r="R803" s="44">
        <f t="shared" si="36"/>
        <v>1</v>
      </c>
      <c r="S803" s="44">
        <f>IF(AND(R802=2,R803=1),"",IF(R803=2,(O803+O804)/2,IF(Table13232[[#This Row],[Dual Listing]]=1,Table13232[[#This Row],[Nat and Combo Bet]],11)))</f>
        <v>150</v>
      </c>
      <c r="T803" s="44" t="str">
        <f t="shared" si="37"/>
        <v/>
      </c>
      <c r="U803" s="44">
        <f t="shared" si="38"/>
        <v>-150</v>
      </c>
      <c r="V803" s="44" t="str">
        <f>IF(Table13232[[#This Row],[Date]]&lt;$V$4,"","Live")</f>
        <v>Live</v>
      </c>
      <c r="W803" s="44" t="str">
        <f>TEXT(Table13232[[#This Row],[Date]],"DDD")</f>
        <v>Sat</v>
      </c>
      <c r="X803" s="44" t="str">
        <f>PROPER(TRIM(Table13232[[#This Row],[Horse]]))</f>
        <v>Nepo Baby</v>
      </c>
      <c r="Y803" s="168">
        <f>Table13232[[#This Row],[Time]]</f>
        <v>0.74652777777777779</v>
      </c>
      <c r="Z803" s="168" t="str">
        <f>LEFT(Table13232[[#This Row],[Track]],3)</f>
        <v>Ros</v>
      </c>
      <c r="AA803" s="168" t="str">
        <f>Table13232[[#This Row],[Algo]]&amp;" "&amp;Table13232[[#This Row],[Nat and Combo Bet]]</f>
        <v>E-C  150</v>
      </c>
      <c r="AB803" s="171">
        <f>Table13232[[#This Row],[AM Odds]]</f>
        <v>0</v>
      </c>
      <c r="AC803" s="165">
        <f>Table13232[[#This Row],[Race]]</f>
        <v>10</v>
      </c>
      <c r="AD803" s="165">
        <f>Table13232[[#This Row],[TAB]]</f>
        <v>13</v>
      </c>
      <c r="AE803" s="166" t="str">
        <f>Table13232[[#This Row],[Horse]]</f>
        <v>Nepo Baby</v>
      </c>
      <c r="AF803" s="169">
        <f>IF(Table13232[[#This Row],[Dual Listing]]&lt;&gt;1,"",Table13232[[#This Row],[Nat and Combo Bet]])</f>
        <v>150</v>
      </c>
    </row>
    <row r="804" spans="1:32" x14ac:dyDescent="0.25">
      <c r="A804" s="42">
        <v>46053</v>
      </c>
      <c r="B804" s="43">
        <v>0.75694444444444442</v>
      </c>
      <c r="C804" s="43" t="s">
        <v>12</v>
      </c>
      <c r="D804" s="46"/>
      <c r="E804" s="44">
        <v>9</v>
      </c>
      <c r="F804" s="44">
        <v>12</v>
      </c>
      <c r="G804" s="45" t="s">
        <v>622</v>
      </c>
      <c r="H804" s="45" t="s">
        <v>21</v>
      </c>
      <c r="I804" s="46">
        <v>4.2</v>
      </c>
      <c r="J804" s="206" t="s">
        <v>664</v>
      </c>
      <c r="K804" s="44" t="str">
        <f>VLOOKUP(Table13232[[#This Row],[Track]],$C$915:$E$968,2,FALSE)</f>
        <v>Qld</v>
      </c>
      <c r="L804" s="48">
        <v>100</v>
      </c>
      <c r="M804" s="44">
        <f>IF(Table13232[[#This Row],[Fin]]&lt;&gt;"1st","",Table13232[[#This Row],[Div]]*Table13232[[#This Row],[Lev Bet]])</f>
        <v>420</v>
      </c>
      <c r="N804" s="44">
        <f>IF(Table13232[[#This Row],[Lev Ret]]="",Table13232[[#This Row],[Lev Bet]]*-1,M804-L804)</f>
        <v>320</v>
      </c>
      <c r="O804" s="205">
        <v>100</v>
      </c>
      <c r="P804" s="205">
        <f>IF(Table13232[[#This Row],[Fin]]&lt;&gt;"1st","",Table13232[[#This Row],[Div]]*Table13232[[#This Row],[Nat and Combo Bet]])</f>
        <v>420</v>
      </c>
      <c r="Q804" s="205">
        <f>IF(Table13232[[#This Row],[Lev Ret]]="",Table13232[[#This Row],[Nat and Combo Bet]]*-1,P804-O804)</f>
        <v>320</v>
      </c>
      <c r="R804" s="44">
        <f t="shared" si="36"/>
        <v>1</v>
      </c>
      <c r="S804" s="44">
        <f>IF(AND(R803=2,R804=1),"",IF(R804=2,(O804+O805)/2,IF(Table13232[[#This Row],[Dual Listing]]=1,Table13232[[#This Row],[Nat and Combo Bet]],11)))</f>
        <v>100</v>
      </c>
      <c r="T804" s="44">
        <f t="shared" si="37"/>
        <v>420</v>
      </c>
      <c r="U804" s="44">
        <f t="shared" si="38"/>
        <v>320</v>
      </c>
      <c r="V804" s="44" t="str">
        <f>IF(Table13232[[#This Row],[Date]]&lt;$V$4,"","Live")</f>
        <v>Live</v>
      </c>
      <c r="W804" s="44" t="str">
        <f>TEXT(Table13232[[#This Row],[Date]],"DDD")</f>
        <v>Sat</v>
      </c>
      <c r="X804" s="44" t="str">
        <f>PROPER(TRIM(Table13232[[#This Row],[Horse]]))</f>
        <v>Tiger Tie</v>
      </c>
      <c r="Y804" s="164">
        <f>Table13232[[#This Row],[Time]]</f>
        <v>0.75694444444444442</v>
      </c>
      <c r="Z804" s="164" t="str">
        <f>LEFT(Table13232[[#This Row],[Track]],3)</f>
        <v>Eag</v>
      </c>
      <c r="AA804" s="164" t="str">
        <f>Table13232[[#This Row],[Algo]]&amp;" "&amp;Table13232[[#This Row],[Nat and Combo Bet]]</f>
        <v>Nat 100</v>
      </c>
      <c r="AB804" s="170">
        <f>Table13232[[#This Row],[AM Odds]]</f>
        <v>0</v>
      </c>
      <c r="AC804" s="165">
        <f>Table13232[[#This Row],[Race]]</f>
        <v>9</v>
      </c>
      <c r="AD804" s="165">
        <f>Table13232[[#This Row],[TAB]]</f>
        <v>12</v>
      </c>
      <c r="AE804" s="166" t="str">
        <f>Table13232[[#This Row],[Horse]]</f>
        <v>Tiger Tie</v>
      </c>
      <c r="AF804" s="169">
        <f>IF(Table13232[[#This Row],[Dual Listing]]&lt;&gt;1,"",Table13232[[#This Row],[Nat and Combo Bet]])</f>
        <v>100</v>
      </c>
    </row>
    <row r="805" spans="1:32" x14ac:dyDescent="0.25">
      <c r="A805" s="42">
        <v>46053</v>
      </c>
      <c r="B805" s="43">
        <v>0.78333333333333333</v>
      </c>
      <c r="C805" s="43" t="s">
        <v>12</v>
      </c>
      <c r="D805" s="46"/>
      <c r="E805" s="44">
        <v>10</v>
      </c>
      <c r="F805" s="44">
        <v>11</v>
      </c>
      <c r="G805" s="45" t="s">
        <v>623</v>
      </c>
      <c r="H805" s="45"/>
      <c r="I805" s="46"/>
      <c r="J805" s="206" t="s">
        <v>664</v>
      </c>
      <c r="K805" s="44" t="str">
        <f>VLOOKUP(Table13232[[#This Row],[Track]],$C$915:$E$968,2,FALSE)</f>
        <v>Qld</v>
      </c>
      <c r="L805" s="48">
        <v>100</v>
      </c>
      <c r="M805" s="44" t="str">
        <f>IF(Table13232[[#This Row],[Fin]]&lt;&gt;"1st","",Table13232[[#This Row],[Div]]*Table13232[[#This Row],[Lev Bet]])</f>
        <v/>
      </c>
      <c r="N805" s="44">
        <f>IF(Table13232[[#This Row],[Lev Ret]]="",Table13232[[#This Row],[Lev Bet]]*-1,M805-L805)</f>
        <v>-100</v>
      </c>
      <c r="O805" s="205">
        <v>100</v>
      </c>
      <c r="P805" s="205" t="str">
        <f>IF(Table13232[[#This Row],[Fin]]&lt;&gt;"1st","",Table13232[[#This Row],[Div]]*Table13232[[#This Row],[Nat and Combo Bet]])</f>
        <v/>
      </c>
      <c r="Q805" s="205">
        <f>IF(Table13232[[#This Row],[Lev Ret]]="",Table13232[[#This Row],[Nat and Combo Bet]]*-1,P805-O805)</f>
        <v>-100</v>
      </c>
      <c r="R805" s="44">
        <f t="shared" si="36"/>
        <v>1</v>
      </c>
      <c r="S805" s="44">
        <f>IF(AND(R804=2,R805=1),"",IF(R805=2,(O805+O806)/2,IF(Table13232[[#This Row],[Dual Listing]]=1,Table13232[[#This Row],[Nat and Combo Bet]],11)))</f>
        <v>100</v>
      </c>
      <c r="T805" s="44" t="str">
        <f t="shared" si="37"/>
        <v/>
      </c>
      <c r="U805" s="44">
        <f t="shared" si="38"/>
        <v>-100</v>
      </c>
      <c r="V805" s="44" t="str">
        <f>IF(Table13232[[#This Row],[Date]]&lt;$V$4,"","Live")</f>
        <v>Live</v>
      </c>
      <c r="W805" s="44" t="str">
        <f>TEXT(Table13232[[#This Row],[Date]],"DDD")</f>
        <v>Sat</v>
      </c>
      <c r="X805" s="44" t="str">
        <f>PROPER(TRIM(Table13232[[#This Row],[Horse]]))</f>
        <v>True Amor</v>
      </c>
      <c r="Y805" s="164">
        <f>Table13232[[#This Row],[Time]]</f>
        <v>0.78333333333333333</v>
      </c>
      <c r="Z805" s="164" t="str">
        <f>LEFT(Table13232[[#This Row],[Track]],3)</f>
        <v>Eag</v>
      </c>
      <c r="AA805" s="164" t="str">
        <f>Table13232[[#This Row],[Algo]]&amp;" "&amp;Table13232[[#This Row],[Nat and Combo Bet]]</f>
        <v>Nat 100</v>
      </c>
      <c r="AB805" s="170">
        <f>Table13232[[#This Row],[AM Odds]]</f>
        <v>0</v>
      </c>
      <c r="AC805" s="165">
        <f>Table13232[[#This Row],[Race]]</f>
        <v>10</v>
      </c>
      <c r="AD805" s="165">
        <f>Table13232[[#This Row],[TAB]]</f>
        <v>11</v>
      </c>
      <c r="AE805" s="166" t="str">
        <f>Table13232[[#This Row],[Horse]]</f>
        <v>True Amor</v>
      </c>
      <c r="AF805" s="169">
        <f>IF(Table13232[[#This Row],[Dual Listing]]&lt;&gt;1,"",Table13232[[#This Row],[Nat and Combo Bet]])</f>
        <v>100</v>
      </c>
    </row>
    <row r="806" spans="1:32" x14ac:dyDescent="0.25">
      <c r="A806" s="42">
        <v>46060</v>
      </c>
      <c r="B806" s="43">
        <v>0.53125</v>
      </c>
      <c r="C806" s="43" t="s">
        <v>523</v>
      </c>
      <c r="D806" s="46"/>
      <c r="E806" s="44">
        <v>2</v>
      </c>
      <c r="F806" s="44">
        <v>2</v>
      </c>
      <c r="G806" s="45" t="s">
        <v>628</v>
      </c>
      <c r="H806" s="45" t="s">
        <v>23</v>
      </c>
      <c r="I806" s="46"/>
      <c r="J806" s="206" t="s">
        <v>665</v>
      </c>
      <c r="K806" s="44" t="str">
        <f>VLOOKUP(Table13232[[#This Row],[Track]],$C$915:$E$968,2,FALSE)</f>
        <v>Vic</v>
      </c>
      <c r="L806" s="48">
        <v>100</v>
      </c>
      <c r="M806" s="44" t="str">
        <f>IF(Table13232[[#This Row],[Fin]]&lt;&gt;"1st","",Table13232[[#This Row],[Div]]*Table13232[[#This Row],[Lev Bet]])</f>
        <v/>
      </c>
      <c r="N806" s="44">
        <f>IF(Table13232[[#This Row],[Lev Ret]]="",Table13232[[#This Row],[Lev Bet]]*-1,M806-L806)</f>
        <v>-100</v>
      </c>
      <c r="O806" s="205">
        <v>150</v>
      </c>
      <c r="P806" s="205" t="str">
        <f>IF(Table13232[[#This Row],[Fin]]&lt;&gt;"1st","",Table13232[[#This Row],[Div]]*Table13232[[#This Row],[Nat and Combo Bet]])</f>
        <v/>
      </c>
      <c r="Q806" s="205">
        <f>IF(Table13232[[#This Row],[Lev Ret]]="",Table13232[[#This Row],[Nat and Combo Bet]]*-1,P806-O806)</f>
        <v>-150</v>
      </c>
      <c r="R806" s="44">
        <f t="shared" si="36"/>
        <v>1</v>
      </c>
      <c r="S806" s="44">
        <f>IF(AND(R805=2,R806=1),"",IF(R806=2,(O806+O807)/2,IF(Table13232[[#This Row],[Dual Listing]]=1,Table13232[[#This Row],[Nat and Combo Bet]],11)))</f>
        <v>150</v>
      </c>
      <c r="T806" s="44" t="str">
        <f t="shared" si="37"/>
        <v/>
      </c>
      <c r="U806" s="44">
        <f t="shared" si="38"/>
        <v>-150</v>
      </c>
      <c r="V806" s="44" t="str">
        <f>IF(Table13232[[#This Row],[Date]]&lt;$V$4,"","Live")</f>
        <v>Live</v>
      </c>
      <c r="W806" s="44" t="str">
        <f>TEXT(Table13232[[#This Row],[Date]],"DDD")</f>
        <v>Sat</v>
      </c>
      <c r="X806" s="44" t="str">
        <f>PROPER(TRIM(Table13232[[#This Row],[Horse]]))</f>
        <v>Magnaspin</v>
      </c>
      <c r="Y806" s="164">
        <f>Table13232[[#This Row],[Time]]</f>
        <v>0.53125</v>
      </c>
      <c r="Z806" s="164" t="str">
        <f>LEFT(Table13232[[#This Row],[Track]],3)</f>
        <v>Cau</v>
      </c>
      <c r="AA806" s="164" t="str">
        <f>Table13232[[#This Row],[Algo]]&amp;" "&amp;Table13232[[#This Row],[Nat and Combo Bet]]</f>
        <v>E-C  150</v>
      </c>
      <c r="AB806" s="170">
        <f>Table13232[[#This Row],[AM Odds]]</f>
        <v>0</v>
      </c>
      <c r="AC806" s="165">
        <f>Table13232[[#This Row],[Race]]</f>
        <v>2</v>
      </c>
      <c r="AD806" s="165">
        <f>Table13232[[#This Row],[TAB]]</f>
        <v>2</v>
      </c>
      <c r="AE806" s="166" t="str">
        <f>Table13232[[#This Row],[Horse]]</f>
        <v>Magnaspin</v>
      </c>
      <c r="AF806" s="169">
        <f>IF(Table13232[[#This Row],[Dual Listing]]&lt;&gt;1,"",Table13232[[#This Row],[Nat and Combo Bet]])</f>
        <v>150</v>
      </c>
    </row>
    <row r="807" spans="1:32" x14ac:dyDescent="0.25">
      <c r="A807" s="42">
        <v>46060</v>
      </c>
      <c r="B807" s="43">
        <v>0.53125</v>
      </c>
      <c r="C807" s="43" t="s">
        <v>34</v>
      </c>
      <c r="D807" s="46"/>
      <c r="E807" s="44">
        <v>2</v>
      </c>
      <c r="F807" s="44">
        <v>3</v>
      </c>
      <c r="G807" s="45" t="s">
        <v>591</v>
      </c>
      <c r="H807" s="45" t="s">
        <v>21</v>
      </c>
      <c r="I807" s="46">
        <v>1.8</v>
      </c>
      <c r="J807" s="206" t="s">
        <v>664</v>
      </c>
      <c r="K807" s="44" t="str">
        <f>VLOOKUP(Table13232[[#This Row],[Track]],$C$915:$E$968,2,FALSE)</f>
        <v>Vic</v>
      </c>
      <c r="L807" s="48">
        <v>100</v>
      </c>
      <c r="M807" s="44">
        <f>IF(Table13232[[#This Row],[Fin]]&lt;&gt;"1st","",Table13232[[#This Row],[Div]]*Table13232[[#This Row],[Lev Bet]])</f>
        <v>180</v>
      </c>
      <c r="N807" s="44">
        <f>IF(Table13232[[#This Row],[Lev Ret]]="",Table13232[[#This Row],[Lev Bet]]*-1,M807-L807)</f>
        <v>80</v>
      </c>
      <c r="O807" s="205">
        <v>100</v>
      </c>
      <c r="P807" s="205">
        <f>IF(Table13232[[#This Row],[Fin]]&lt;&gt;"1st","",Table13232[[#This Row],[Div]]*Table13232[[#This Row],[Nat and Combo Bet]])</f>
        <v>180</v>
      </c>
      <c r="Q807" s="205">
        <f>IF(Table13232[[#This Row],[Lev Ret]]="",Table13232[[#This Row],[Nat and Combo Bet]]*-1,P807-O807)</f>
        <v>80</v>
      </c>
      <c r="R807" s="44">
        <f t="shared" si="36"/>
        <v>1</v>
      </c>
      <c r="S807" s="44">
        <f>IF(AND(R806=2,R807=1),"",IF(R807=2,(O807+O808)/2,IF(Table13232[[#This Row],[Dual Listing]]=1,Table13232[[#This Row],[Nat and Combo Bet]],11)))</f>
        <v>100</v>
      </c>
      <c r="T807" s="44">
        <f t="shared" si="37"/>
        <v>180</v>
      </c>
      <c r="U807" s="44">
        <f t="shared" si="38"/>
        <v>80</v>
      </c>
      <c r="V807" s="44" t="str">
        <f>IF(Table13232[[#This Row],[Date]]&lt;$V$4,"","Live")</f>
        <v>Live</v>
      </c>
      <c r="W807" s="44" t="str">
        <f>TEXT(Table13232[[#This Row],[Date]],"DDD")</f>
        <v>Sat</v>
      </c>
      <c r="X807" s="44" t="str">
        <f>PROPER(TRIM(Table13232[[#This Row],[Horse]]))</f>
        <v>Suntora</v>
      </c>
      <c r="Y807" s="164">
        <f>Table13232[[#This Row],[Time]]</f>
        <v>0.53125</v>
      </c>
      <c r="Z807" s="164" t="str">
        <f>LEFT(Table13232[[#This Row],[Track]],3)</f>
        <v>Cau</v>
      </c>
      <c r="AA807" s="164" t="str">
        <f>Table13232[[#This Row],[Algo]]&amp;" "&amp;Table13232[[#This Row],[Nat and Combo Bet]]</f>
        <v>Nat 100</v>
      </c>
      <c r="AB807" s="170">
        <f>Table13232[[#This Row],[AM Odds]]</f>
        <v>0</v>
      </c>
      <c r="AC807" s="165">
        <f>Table13232[[#This Row],[Race]]</f>
        <v>2</v>
      </c>
      <c r="AD807" s="165">
        <f>Table13232[[#This Row],[TAB]]</f>
        <v>3</v>
      </c>
      <c r="AE807" s="166" t="str">
        <f>Table13232[[#This Row],[Horse]]</f>
        <v>Suntora</v>
      </c>
      <c r="AF807" s="169">
        <f>IF(Table13232[[#This Row],[Dual Listing]]&lt;&gt;1,"",Table13232[[#This Row],[Nat and Combo Bet]])</f>
        <v>100</v>
      </c>
    </row>
    <row r="808" spans="1:32" x14ac:dyDescent="0.25">
      <c r="A808" s="42">
        <v>46060</v>
      </c>
      <c r="B808" s="43">
        <v>0.59375</v>
      </c>
      <c r="C808" s="43" t="s">
        <v>13</v>
      </c>
      <c r="D808" s="46"/>
      <c r="E808" s="44">
        <v>4</v>
      </c>
      <c r="F808" s="44">
        <v>7</v>
      </c>
      <c r="G808" s="45" t="s">
        <v>629</v>
      </c>
      <c r="H808" s="45" t="s">
        <v>22</v>
      </c>
      <c r="I808" s="46"/>
      <c r="J808" s="206" t="s">
        <v>665</v>
      </c>
      <c r="K808" s="44" t="str">
        <f>VLOOKUP(Table13232[[#This Row],[Track]],$C$915:$E$968,2,FALSE)</f>
        <v>NSW</v>
      </c>
      <c r="L808" s="48">
        <v>100</v>
      </c>
      <c r="M808" s="44" t="str">
        <f>IF(Table13232[[#This Row],[Fin]]&lt;&gt;"1st","",Table13232[[#This Row],[Div]]*Table13232[[#This Row],[Lev Bet]])</f>
        <v/>
      </c>
      <c r="N808" s="44">
        <f>IF(Table13232[[#This Row],[Lev Ret]]="",Table13232[[#This Row],[Lev Bet]]*-1,M808-L808)</f>
        <v>-100</v>
      </c>
      <c r="O808" s="205">
        <v>150</v>
      </c>
      <c r="P808" s="205" t="str">
        <f>IF(Table13232[[#This Row],[Fin]]&lt;&gt;"1st","",Table13232[[#This Row],[Div]]*Table13232[[#This Row],[Nat and Combo Bet]])</f>
        <v/>
      </c>
      <c r="Q808" s="205">
        <f>IF(Table13232[[#This Row],[Lev Ret]]="",Table13232[[#This Row],[Nat and Combo Bet]]*-1,P808-O808)</f>
        <v>-150</v>
      </c>
      <c r="R808" s="44">
        <f t="shared" si="36"/>
        <v>1</v>
      </c>
      <c r="S808" s="44">
        <f>IF(AND(R807=2,R808=1),"",IF(R808=2,(O808+O809)/2,IF(Table13232[[#This Row],[Dual Listing]]=1,Table13232[[#This Row],[Nat and Combo Bet]],11)))</f>
        <v>150</v>
      </c>
      <c r="T808" s="44" t="str">
        <f t="shared" si="37"/>
        <v/>
      </c>
      <c r="U808" s="44">
        <f t="shared" si="38"/>
        <v>-150</v>
      </c>
      <c r="V808" s="44" t="str">
        <f>IF(Table13232[[#This Row],[Date]]&lt;$V$4,"","Live")</f>
        <v>Live</v>
      </c>
      <c r="W808" s="44" t="str">
        <f>TEXT(Table13232[[#This Row],[Date]],"DDD")</f>
        <v>Sat</v>
      </c>
      <c r="X808" s="44" t="str">
        <f>PROPER(TRIM(Table13232[[#This Row],[Horse]]))</f>
        <v>Lancelot Du Lac</v>
      </c>
      <c r="Y808" s="164">
        <f>Table13232[[#This Row],[Time]]</f>
        <v>0.59375</v>
      </c>
      <c r="Z808" s="164" t="str">
        <f>LEFT(Table13232[[#This Row],[Track]],3)</f>
        <v>Ran</v>
      </c>
      <c r="AA808" s="164" t="str">
        <f>Table13232[[#This Row],[Algo]]&amp;" "&amp;Table13232[[#This Row],[Nat and Combo Bet]]</f>
        <v>E-C  150</v>
      </c>
      <c r="AB808" s="170">
        <f>Table13232[[#This Row],[AM Odds]]</f>
        <v>0</v>
      </c>
      <c r="AC808" s="165">
        <f>Table13232[[#This Row],[Race]]</f>
        <v>4</v>
      </c>
      <c r="AD808" s="165">
        <f>Table13232[[#This Row],[TAB]]</f>
        <v>7</v>
      </c>
      <c r="AE808" s="166" t="str">
        <f>Table13232[[#This Row],[Horse]]</f>
        <v>Lancelot Du Lac</v>
      </c>
      <c r="AF808" s="169">
        <f>IF(Table13232[[#This Row],[Dual Listing]]&lt;&gt;1,"",Table13232[[#This Row],[Nat and Combo Bet]])</f>
        <v>150</v>
      </c>
    </row>
    <row r="809" spans="1:32" x14ac:dyDescent="0.25">
      <c r="A809" s="42">
        <v>46060</v>
      </c>
      <c r="B809" s="43">
        <v>0.61805555555555558</v>
      </c>
      <c r="C809" s="43" t="s">
        <v>13</v>
      </c>
      <c r="D809" s="46"/>
      <c r="E809" s="44">
        <v>5</v>
      </c>
      <c r="F809" s="44">
        <v>7</v>
      </c>
      <c r="G809" s="45" t="s">
        <v>630</v>
      </c>
      <c r="H809" s="45" t="s">
        <v>22</v>
      </c>
      <c r="I809" s="46"/>
      <c r="J809" s="206" t="s">
        <v>665</v>
      </c>
      <c r="K809" s="44" t="str">
        <f>VLOOKUP(Table13232[[#This Row],[Track]],$C$915:$E$968,2,FALSE)</f>
        <v>NSW</v>
      </c>
      <c r="L809" s="48">
        <v>100</v>
      </c>
      <c r="M809" s="44" t="str">
        <f>IF(Table13232[[#This Row],[Fin]]&lt;&gt;"1st","",Table13232[[#This Row],[Div]]*Table13232[[#This Row],[Lev Bet]])</f>
        <v/>
      </c>
      <c r="N809" s="44">
        <f>IF(Table13232[[#This Row],[Lev Ret]]="",Table13232[[#This Row],[Lev Bet]]*-1,M809-L809)</f>
        <v>-100</v>
      </c>
      <c r="O809" s="205">
        <v>200</v>
      </c>
      <c r="P809" s="205" t="str">
        <f>IF(Table13232[[#This Row],[Fin]]&lt;&gt;"1st","",Table13232[[#This Row],[Div]]*Table13232[[#This Row],[Nat and Combo Bet]])</f>
        <v/>
      </c>
      <c r="Q809" s="205">
        <f>IF(Table13232[[#This Row],[Lev Ret]]="",Table13232[[#This Row],[Nat and Combo Bet]]*-1,P809-O809)</f>
        <v>-200</v>
      </c>
      <c r="R809" s="44">
        <f t="shared" si="36"/>
        <v>1</v>
      </c>
      <c r="S809" s="44">
        <f>IF(AND(R808=2,R809=1),"",IF(R809=2,(O809+O810)/2,IF(Table13232[[#This Row],[Dual Listing]]=1,Table13232[[#This Row],[Nat and Combo Bet]],11)))</f>
        <v>200</v>
      </c>
      <c r="T809" s="44" t="str">
        <f t="shared" si="37"/>
        <v/>
      </c>
      <c r="U809" s="44">
        <f t="shared" si="38"/>
        <v>-200</v>
      </c>
      <c r="V809" s="44" t="str">
        <f>IF(Table13232[[#This Row],[Date]]&lt;$V$4,"","Live")</f>
        <v>Live</v>
      </c>
      <c r="W809" s="44" t="str">
        <f>TEXT(Table13232[[#This Row],[Date]],"DDD")</f>
        <v>Sat</v>
      </c>
      <c r="X809" s="44" t="str">
        <f>PROPER(TRIM(Table13232[[#This Row],[Horse]]))</f>
        <v>Monte Veebee</v>
      </c>
      <c r="Y809" s="164">
        <f>Table13232[[#This Row],[Time]]</f>
        <v>0.61805555555555558</v>
      </c>
      <c r="Z809" s="164" t="str">
        <f>LEFT(Table13232[[#This Row],[Track]],3)</f>
        <v>Ran</v>
      </c>
      <c r="AA809" s="164" t="str">
        <f>Table13232[[#This Row],[Algo]]&amp;" "&amp;Table13232[[#This Row],[Nat and Combo Bet]]</f>
        <v>E-C  200</v>
      </c>
      <c r="AB809" s="170">
        <f>Table13232[[#This Row],[AM Odds]]</f>
        <v>0</v>
      </c>
      <c r="AC809" s="165">
        <f>Table13232[[#This Row],[Race]]</f>
        <v>5</v>
      </c>
      <c r="AD809" s="165">
        <f>Table13232[[#This Row],[TAB]]</f>
        <v>7</v>
      </c>
      <c r="AE809" s="166" t="str">
        <f>Table13232[[#This Row],[Horse]]</f>
        <v>Monte Veebee</v>
      </c>
      <c r="AF809" s="169">
        <f>IF(Table13232[[#This Row],[Dual Listing]]&lt;&gt;1,"",Table13232[[#This Row],[Nat and Combo Bet]])</f>
        <v>200</v>
      </c>
    </row>
    <row r="810" spans="1:32" x14ac:dyDescent="0.25">
      <c r="A810" s="42">
        <v>46060</v>
      </c>
      <c r="B810" s="43">
        <v>0.62847222222222221</v>
      </c>
      <c r="C810" s="43" t="s">
        <v>523</v>
      </c>
      <c r="D810" s="46"/>
      <c r="E810" s="44">
        <v>6</v>
      </c>
      <c r="F810" s="44">
        <v>1</v>
      </c>
      <c r="G810" s="45" t="s">
        <v>309</v>
      </c>
      <c r="H810" s="45" t="s">
        <v>473</v>
      </c>
      <c r="I810" s="46"/>
      <c r="J810" s="206" t="s">
        <v>665</v>
      </c>
      <c r="K810" s="44" t="str">
        <f>VLOOKUP(Table13232[[#This Row],[Track]],$C$915:$E$968,2,FALSE)</f>
        <v>Vic</v>
      </c>
      <c r="L810" s="48">
        <v>100</v>
      </c>
      <c r="M810" s="44" t="str">
        <f>IF(Table13232[[#This Row],[Fin]]&lt;&gt;"1st","",Table13232[[#This Row],[Div]]*Table13232[[#This Row],[Lev Bet]])</f>
        <v/>
      </c>
      <c r="N810" s="44">
        <f>IF(Table13232[[#This Row],[Lev Ret]]="",Table13232[[#This Row],[Lev Bet]]*-1,M810-L810)</f>
        <v>-100</v>
      </c>
      <c r="O810" s="205">
        <v>100</v>
      </c>
      <c r="P810" s="205" t="str">
        <f>IF(Table13232[[#This Row],[Fin]]&lt;&gt;"1st","",Table13232[[#This Row],[Div]]*Table13232[[#This Row],[Nat and Combo Bet]])</f>
        <v/>
      </c>
      <c r="Q810" s="205">
        <f>IF(Table13232[[#This Row],[Lev Ret]]="",Table13232[[#This Row],[Nat and Combo Bet]]*-1,P810-O810)</f>
        <v>-100</v>
      </c>
      <c r="R810" s="44">
        <f t="shared" si="36"/>
        <v>1</v>
      </c>
      <c r="S810" s="44">
        <f>IF(AND(R809=2,R810=1),"",IF(R810=2,(O810+O811)/2,IF(Table13232[[#This Row],[Dual Listing]]=1,Table13232[[#This Row],[Nat and Combo Bet]],11)))</f>
        <v>100</v>
      </c>
      <c r="T810" s="44" t="str">
        <f t="shared" si="37"/>
        <v/>
      </c>
      <c r="U810" s="44">
        <f t="shared" si="38"/>
        <v>-100</v>
      </c>
      <c r="V810" s="44" t="str">
        <f>IF(Table13232[[#This Row],[Date]]&lt;$V$4,"","Live")</f>
        <v>Live</v>
      </c>
      <c r="W810" s="44" t="str">
        <f>TEXT(Table13232[[#This Row],[Date]],"DDD")</f>
        <v>Sat</v>
      </c>
      <c r="X810" s="44" t="str">
        <f>PROPER(TRIM(Table13232[[#This Row],[Horse]]))</f>
        <v>Hedged</v>
      </c>
      <c r="Y810" s="164">
        <f>Table13232[[#This Row],[Time]]</f>
        <v>0.62847222222222221</v>
      </c>
      <c r="Z810" s="164" t="str">
        <f>LEFT(Table13232[[#This Row],[Track]],3)</f>
        <v>Cau</v>
      </c>
      <c r="AA810" s="164" t="str">
        <f>Table13232[[#This Row],[Algo]]&amp;" "&amp;Table13232[[#This Row],[Nat and Combo Bet]]</f>
        <v>E-C  100</v>
      </c>
      <c r="AB810" s="170">
        <f>Table13232[[#This Row],[AM Odds]]</f>
        <v>0</v>
      </c>
      <c r="AC810" s="165">
        <f>Table13232[[#This Row],[Race]]</f>
        <v>6</v>
      </c>
      <c r="AD810" s="165">
        <f>Table13232[[#This Row],[TAB]]</f>
        <v>1</v>
      </c>
      <c r="AE810" s="166" t="str">
        <f>Table13232[[#This Row],[Horse]]</f>
        <v>Hedged</v>
      </c>
      <c r="AF810" s="169">
        <f>IF(Table13232[[#This Row],[Dual Listing]]&lt;&gt;1,"",Table13232[[#This Row],[Nat and Combo Bet]])</f>
        <v>100</v>
      </c>
    </row>
    <row r="811" spans="1:32" x14ac:dyDescent="0.25">
      <c r="A811" s="42">
        <v>46060</v>
      </c>
      <c r="B811" s="43">
        <v>0.62847222222222221</v>
      </c>
      <c r="C811" s="43" t="s">
        <v>523</v>
      </c>
      <c r="D811" s="46"/>
      <c r="E811" s="44">
        <v>6</v>
      </c>
      <c r="F811" s="44">
        <v>5</v>
      </c>
      <c r="G811" s="45" t="s">
        <v>604</v>
      </c>
      <c r="H811" s="45" t="s">
        <v>21</v>
      </c>
      <c r="I811" s="46">
        <v>4.8</v>
      </c>
      <c r="J811" s="206" t="s">
        <v>665</v>
      </c>
      <c r="K811" s="44" t="str">
        <f>VLOOKUP(Table13232[[#This Row],[Track]],$C$915:$E$968,2,FALSE)</f>
        <v>Vic</v>
      </c>
      <c r="L811" s="48">
        <v>100</v>
      </c>
      <c r="M811" s="44">
        <f>IF(Table13232[[#This Row],[Fin]]&lt;&gt;"1st","",Table13232[[#This Row],[Div]]*Table13232[[#This Row],[Lev Bet]])</f>
        <v>480</v>
      </c>
      <c r="N811" s="44">
        <f>IF(Table13232[[#This Row],[Lev Ret]]="",Table13232[[#This Row],[Lev Bet]]*-1,M811-L811)</f>
        <v>380</v>
      </c>
      <c r="O811" s="205">
        <v>100</v>
      </c>
      <c r="P811" s="205">
        <f>IF(Table13232[[#This Row],[Fin]]&lt;&gt;"1st","",Table13232[[#This Row],[Div]]*Table13232[[#This Row],[Nat and Combo Bet]])</f>
        <v>480</v>
      </c>
      <c r="Q811" s="205">
        <f>IF(Table13232[[#This Row],[Lev Ret]]="",Table13232[[#This Row],[Nat and Combo Bet]]*-1,P811-O811)</f>
        <v>380</v>
      </c>
      <c r="R811" s="44">
        <f t="shared" si="36"/>
        <v>1</v>
      </c>
      <c r="S811" s="44">
        <f>IF(AND(R810=2,R811=1),"",IF(R811=2,(O811+O812)/2,IF(Table13232[[#This Row],[Dual Listing]]=1,Table13232[[#This Row],[Nat and Combo Bet]],11)))</f>
        <v>100</v>
      </c>
      <c r="T811" s="44">
        <f t="shared" si="37"/>
        <v>480</v>
      </c>
      <c r="U811" s="44">
        <f t="shared" si="38"/>
        <v>380</v>
      </c>
      <c r="V811" s="44" t="str">
        <f>IF(Table13232[[#This Row],[Date]]&lt;$V$4,"","Live")</f>
        <v>Live</v>
      </c>
      <c r="W811" s="44" t="str">
        <f>TEXT(Table13232[[#This Row],[Date]],"DDD")</f>
        <v>Sat</v>
      </c>
      <c r="X811" s="44" t="str">
        <f>PROPER(TRIM(Table13232[[#This Row],[Horse]]))</f>
        <v>Oak Hill</v>
      </c>
      <c r="Y811" s="164">
        <f>Table13232[[#This Row],[Time]]</f>
        <v>0.62847222222222221</v>
      </c>
      <c r="Z811" s="164" t="str">
        <f>LEFT(Table13232[[#This Row],[Track]],3)</f>
        <v>Cau</v>
      </c>
      <c r="AA811" s="164" t="str">
        <f>Table13232[[#This Row],[Algo]]&amp;" "&amp;Table13232[[#This Row],[Nat and Combo Bet]]</f>
        <v>E-C  100</v>
      </c>
      <c r="AB811" s="170">
        <f>Table13232[[#This Row],[AM Odds]]</f>
        <v>0</v>
      </c>
      <c r="AC811" s="165">
        <f>Table13232[[#This Row],[Race]]</f>
        <v>6</v>
      </c>
      <c r="AD811" s="165">
        <f>Table13232[[#This Row],[TAB]]</f>
        <v>5</v>
      </c>
      <c r="AE811" s="166" t="str">
        <f>Table13232[[#This Row],[Horse]]</f>
        <v>Oak Hill</v>
      </c>
      <c r="AF811" s="169">
        <f>IF(Table13232[[#This Row],[Dual Listing]]&lt;&gt;1,"",Table13232[[#This Row],[Nat and Combo Bet]])</f>
        <v>100</v>
      </c>
    </row>
    <row r="812" spans="1:32" x14ac:dyDescent="0.25">
      <c r="A812" s="42">
        <v>46060</v>
      </c>
      <c r="B812" s="43">
        <v>0.64236111111111116</v>
      </c>
      <c r="C812" s="43" t="s">
        <v>13</v>
      </c>
      <c r="D812" s="46"/>
      <c r="E812" s="44">
        <v>6</v>
      </c>
      <c r="F812" s="44">
        <v>6</v>
      </c>
      <c r="G812" s="45" t="s">
        <v>631</v>
      </c>
      <c r="H812" s="45" t="s">
        <v>21</v>
      </c>
      <c r="I812" s="46">
        <v>2.35</v>
      </c>
      <c r="J812" s="206" t="s">
        <v>665</v>
      </c>
      <c r="K812" s="44" t="str">
        <f>VLOOKUP(Table13232[[#This Row],[Track]],$C$915:$E$968,2,FALSE)</f>
        <v>NSW</v>
      </c>
      <c r="L812" s="48">
        <v>100</v>
      </c>
      <c r="M812" s="44">
        <f>IF(Table13232[[#This Row],[Fin]]&lt;&gt;"1st","",Table13232[[#This Row],[Div]]*Table13232[[#This Row],[Lev Bet]])</f>
        <v>235</v>
      </c>
      <c r="N812" s="44">
        <f>IF(Table13232[[#This Row],[Lev Ret]]="",Table13232[[#This Row],[Lev Bet]]*-1,M812-L812)</f>
        <v>135</v>
      </c>
      <c r="O812" s="205">
        <v>150</v>
      </c>
      <c r="P812" s="205">
        <f>IF(Table13232[[#This Row],[Fin]]&lt;&gt;"1st","",Table13232[[#This Row],[Div]]*Table13232[[#This Row],[Nat and Combo Bet]])</f>
        <v>352.5</v>
      </c>
      <c r="Q812" s="205">
        <f>IF(Table13232[[#This Row],[Lev Ret]]="",Table13232[[#This Row],[Nat and Combo Bet]]*-1,P812-O812)</f>
        <v>202.5</v>
      </c>
      <c r="R812" s="44">
        <f t="shared" si="36"/>
        <v>1</v>
      </c>
      <c r="S812" s="44">
        <f>IF(AND(R811=2,R812=1),"",IF(R812=2,(O812+O813)/2,IF(Table13232[[#This Row],[Dual Listing]]=1,Table13232[[#This Row],[Nat and Combo Bet]],11)))</f>
        <v>150</v>
      </c>
      <c r="T812" s="44">
        <f t="shared" si="37"/>
        <v>352.5</v>
      </c>
      <c r="U812" s="44">
        <f t="shared" si="38"/>
        <v>202.5</v>
      </c>
      <c r="V812" s="44" t="str">
        <f>IF(Table13232[[#This Row],[Date]]&lt;$V$4,"","Live")</f>
        <v>Live</v>
      </c>
      <c r="W812" s="44" t="str">
        <f>TEXT(Table13232[[#This Row],[Date]],"DDD")</f>
        <v>Sat</v>
      </c>
      <c r="X812" s="44" t="str">
        <f>PROPER(TRIM(Table13232[[#This Row],[Horse]]))</f>
        <v>Cinsault</v>
      </c>
      <c r="Y812" s="164">
        <f>Table13232[[#This Row],[Time]]</f>
        <v>0.64236111111111116</v>
      </c>
      <c r="Z812" s="164" t="str">
        <f>LEFT(Table13232[[#This Row],[Track]],3)</f>
        <v>Ran</v>
      </c>
      <c r="AA812" s="164" t="str">
        <f>Table13232[[#This Row],[Algo]]&amp;" "&amp;Table13232[[#This Row],[Nat and Combo Bet]]</f>
        <v>E-C  150</v>
      </c>
      <c r="AB812" s="170">
        <f>Table13232[[#This Row],[AM Odds]]</f>
        <v>0</v>
      </c>
      <c r="AC812" s="165">
        <f>Table13232[[#This Row],[Race]]</f>
        <v>6</v>
      </c>
      <c r="AD812" s="165">
        <f>Table13232[[#This Row],[TAB]]</f>
        <v>6</v>
      </c>
      <c r="AE812" s="166" t="str">
        <f>Table13232[[#This Row],[Horse]]</f>
        <v>Cinsault</v>
      </c>
      <c r="AF812" s="169">
        <f>IF(Table13232[[#This Row],[Dual Listing]]&lt;&gt;1,"",Table13232[[#This Row],[Nat and Combo Bet]])</f>
        <v>150</v>
      </c>
    </row>
    <row r="813" spans="1:32" x14ac:dyDescent="0.25">
      <c r="A813" s="42">
        <v>46060</v>
      </c>
      <c r="B813" s="43">
        <v>0.65277777777777779</v>
      </c>
      <c r="C813" s="43" t="s">
        <v>34</v>
      </c>
      <c r="D813" s="46"/>
      <c r="E813" s="44">
        <v>7</v>
      </c>
      <c r="F813" s="44">
        <v>3</v>
      </c>
      <c r="G813" s="45" t="s">
        <v>624</v>
      </c>
      <c r="H813" s="45" t="s">
        <v>23</v>
      </c>
      <c r="I813" s="46"/>
      <c r="J813" s="206" t="s">
        <v>664</v>
      </c>
      <c r="K813" s="44" t="str">
        <f>VLOOKUP(Table13232[[#This Row],[Track]],$C$915:$E$968,2,FALSE)</f>
        <v>Vic</v>
      </c>
      <c r="L813" s="48">
        <v>100</v>
      </c>
      <c r="M813" s="44" t="str">
        <f>IF(Table13232[[#This Row],[Fin]]&lt;&gt;"1st","",Table13232[[#This Row],[Div]]*Table13232[[#This Row],[Lev Bet]])</f>
        <v/>
      </c>
      <c r="N813" s="44">
        <f>IF(Table13232[[#This Row],[Lev Ret]]="",Table13232[[#This Row],[Lev Bet]]*-1,M813-L813)</f>
        <v>-100</v>
      </c>
      <c r="O813" s="205">
        <v>200</v>
      </c>
      <c r="P813" s="205" t="str">
        <f>IF(Table13232[[#This Row],[Fin]]&lt;&gt;"1st","",Table13232[[#This Row],[Div]]*Table13232[[#This Row],[Nat and Combo Bet]])</f>
        <v/>
      </c>
      <c r="Q813" s="205">
        <f>IF(Table13232[[#This Row],[Lev Ret]]="",Table13232[[#This Row],[Nat and Combo Bet]]*-1,P813-O813)</f>
        <v>-200</v>
      </c>
      <c r="R813" s="44">
        <f t="shared" si="36"/>
        <v>1</v>
      </c>
      <c r="S813" s="44">
        <f>IF(AND(R812=2,R813=1),"",IF(R813=2,(O813+O814)/2,IF(Table13232[[#This Row],[Dual Listing]]=1,Table13232[[#This Row],[Nat and Combo Bet]],11)))</f>
        <v>200</v>
      </c>
      <c r="T813" s="44" t="str">
        <f t="shared" si="37"/>
        <v/>
      </c>
      <c r="U813" s="44">
        <f t="shared" si="38"/>
        <v>-200</v>
      </c>
      <c r="V813" s="44" t="str">
        <f>IF(Table13232[[#This Row],[Date]]&lt;$V$4,"","Live")</f>
        <v>Live</v>
      </c>
      <c r="W813" s="44" t="str">
        <f>TEXT(Table13232[[#This Row],[Date]],"DDD")</f>
        <v>Sat</v>
      </c>
      <c r="X813" s="44" t="str">
        <f>PROPER(TRIM(Table13232[[#This Row],[Horse]]))</f>
        <v>Feroce</v>
      </c>
      <c r="Y813" s="164">
        <f>Table13232[[#This Row],[Time]]</f>
        <v>0.65277777777777779</v>
      </c>
      <c r="Z813" s="164" t="str">
        <f>LEFT(Table13232[[#This Row],[Track]],3)</f>
        <v>Cau</v>
      </c>
      <c r="AA813" s="164" t="str">
        <f>Table13232[[#This Row],[Algo]]&amp;" "&amp;Table13232[[#This Row],[Nat and Combo Bet]]</f>
        <v>Nat 200</v>
      </c>
      <c r="AB813" s="170">
        <f>Table13232[[#This Row],[AM Odds]]</f>
        <v>0</v>
      </c>
      <c r="AC813" s="165">
        <f>Table13232[[#This Row],[Race]]</f>
        <v>7</v>
      </c>
      <c r="AD813" s="165">
        <f>Table13232[[#This Row],[TAB]]</f>
        <v>3</v>
      </c>
      <c r="AE813" s="166" t="str">
        <f>Table13232[[#This Row],[Horse]]</f>
        <v>Feroce</v>
      </c>
      <c r="AF813" s="169">
        <f>IF(Table13232[[#This Row],[Dual Listing]]&lt;&gt;1,"",Table13232[[#This Row],[Nat and Combo Bet]])</f>
        <v>200</v>
      </c>
    </row>
    <row r="814" spans="1:32" x14ac:dyDescent="0.25">
      <c r="A814" s="42">
        <v>46060</v>
      </c>
      <c r="B814" s="43">
        <v>0.65277777777777779</v>
      </c>
      <c r="C814" s="43" t="s">
        <v>523</v>
      </c>
      <c r="D814" s="46"/>
      <c r="E814" s="44">
        <v>7</v>
      </c>
      <c r="F814" s="44">
        <v>1</v>
      </c>
      <c r="G814" s="45" t="s">
        <v>390</v>
      </c>
      <c r="H814" s="45" t="s">
        <v>21</v>
      </c>
      <c r="I814" s="46">
        <v>3</v>
      </c>
      <c r="J814" s="206" t="s">
        <v>665</v>
      </c>
      <c r="K814" s="44" t="str">
        <f>VLOOKUP(Table13232[[#This Row],[Track]],$C$915:$E$968,2,FALSE)</f>
        <v>Vic</v>
      </c>
      <c r="L814" s="48">
        <v>100</v>
      </c>
      <c r="M814" s="44">
        <f>IF(Table13232[[#This Row],[Fin]]&lt;&gt;"1st","",Table13232[[#This Row],[Div]]*Table13232[[#This Row],[Lev Bet]])</f>
        <v>300</v>
      </c>
      <c r="N814" s="44">
        <f>IF(Table13232[[#This Row],[Lev Ret]]="",Table13232[[#This Row],[Lev Bet]]*-1,M814-L814)</f>
        <v>200</v>
      </c>
      <c r="O814" s="205">
        <v>100</v>
      </c>
      <c r="P814" s="205">
        <f>IF(Table13232[[#This Row],[Fin]]&lt;&gt;"1st","",Table13232[[#This Row],[Div]]*Table13232[[#This Row],[Nat and Combo Bet]])</f>
        <v>300</v>
      </c>
      <c r="Q814" s="205">
        <f>IF(Table13232[[#This Row],[Lev Ret]]="",Table13232[[#This Row],[Nat and Combo Bet]]*-1,P814-O814)</f>
        <v>200</v>
      </c>
      <c r="R814" s="44">
        <f t="shared" si="36"/>
        <v>1</v>
      </c>
      <c r="S814" s="44">
        <f>IF(AND(R813=2,R814=1),"",IF(R814=2,(O814+O815)/2,IF(Table13232[[#This Row],[Dual Listing]]=1,Table13232[[#This Row],[Nat and Combo Bet]],11)))</f>
        <v>100</v>
      </c>
      <c r="T814" s="44">
        <f t="shared" si="37"/>
        <v>300</v>
      </c>
      <c r="U814" s="44">
        <f t="shared" si="38"/>
        <v>200</v>
      </c>
      <c r="V814" s="44" t="str">
        <f>IF(Table13232[[#This Row],[Date]]&lt;$V$4,"","Live")</f>
        <v>Live</v>
      </c>
      <c r="W814" s="44" t="str">
        <f>TEXT(Table13232[[#This Row],[Date]],"DDD")</f>
        <v>Sat</v>
      </c>
      <c r="X814" s="44" t="str">
        <f>PROPER(TRIM(Table13232[[#This Row],[Horse]]))</f>
        <v>Tom Kitten</v>
      </c>
      <c r="Y814" s="164">
        <f>Table13232[[#This Row],[Time]]</f>
        <v>0.65277777777777779</v>
      </c>
      <c r="Z814" s="164" t="str">
        <f>LEFT(Table13232[[#This Row],[Track]],3)</f>
        <v>Cau</v>
      </c>
      <c r="AA814" s="164" t="str">
        <f>Table13232[[#This Row],[Algo]]&amp;" "&amp;Table13232[[#This Row],[Nat and Combo Bet]]</f>
        <v>E-C  100</v>
      </c>
      <c r="AB814" s="170">
        <f>Table13232[[#This Row],[AM Odds]]</f>
        <v>0</v>
      </c>
      <c r="AC814" s="165">
        <f>Table13232[[#This Row],[Race]]</f>
        <v>7</v>
      </c>
      <c r="AD814" s="165">
        <f>Table13232[[#This Row],[TAB]]</f>
        <v>1</v>
      </c>
      <c r="AE814" s="166" t="str">
        <f>Table13232[[#This Row],[Horse]]</f>
        <v>Tom Kitten</v>
      </c>
      <c r="AF814" s="169">
        <f>IF(Table13232[[#This Row],[Dual Listing]]&lt;&gt;1,"",Table13232[[#This Row],[Nat and Combo Bet]])</f>
        <v>100</v>
      </c>
    </row>
    <row r="815" spans="1:32" s="145" customFormat="1" x14ac:dyDescent="0.25">
      <c r="A815" s="106">
        <v>46060</v>
      </c>
      <c r="B815" s="43">
        <v>0.67708333333333337</v>
      </c>
      <c r="C815" s="107" t="s">
        <v>34</v>
      </c>
      <c r="D815" s="46"/>
      <c r="E815" s="108">
        <v>8</v>
      </c>
      <c r="F815" s="108">
        <v>2</v>
      </c>
      <c r="G815" s="109" t="s">
        <v>625</v>
      </c>
      <c r="H815" s="109" t="s">
        <v>21</v>
      </c>
      <c r="I815" s="110">
        <v>3.8</v>
      </c>
      <c r="J815" s="207" t="s">
        <v>664</v>
      </c>
      <c r="K815" s="44" t="str">
        <f>VLOOKUP(Table13232[[#This Row],[Track]],$C$915:$E$968,2,FALSE)</f>
        <v>Vic</v>
      </c>
      <c r="L815" s="48">
        <v>100</v>
      </c>
      <c r="M815" s="44">
        <f>IF(Table13232[[#This Row],[Fin]]&lt;&gt;"1st","",Table13232[[#This Row],[Div]]*Table13232[[#This Row],[Lev Bet]])</f>
        <v>380</v>
      </c>
      <c r="N815" s="44">
        <f>IF(Table13232[[#This Row],[Lev Ret]]="",Table13232[[#This Row],[Lev Bet]]*-1,M815-L815)</f>
        <v>280</v>
      </c>
      <c r="O815" s="205">
        <v>100</v>
      </c>
      <c r="P815" s="205">
        <f>IF(Table13232[[#This Row],[Fin]]&lt;&gt;"1st","",Table13232[[#This Row],[Div]]*Table13232[[#This Row],[Nat and Combo Bet]])</f>
        <v>380</v>
      </c>
      <c r="Q815" s="205">
        <f>IF(Table13232[[#This Row],[Lev Ret]]="",Table13232[[#This Row],[Nat and Combo Bet]]*-1,P815-O815)</f>
        <v>280</v>
      </c>
      <c r="R815" s="44">
        <f t="shared" si="36"/>
        <v>2</v>
      </c>
      <c r="S815" s="44">
        <f>IF(AND(R814=2,R815=1),"",IF(R815=2,(O815+O816)/2,IF(Table13232[[#This Row],[Dual Listing]]=1,Table13232[[#This Row],[Nat and Combo Bet]],11)))</f>
        <v>110</v>
      </c>
      <c r="T815" s="44">
        <f t="shared" si="37"/>
        <v>418</v>
      </c>
      <c r="U815" s="44">
        <f t="shared" si="38"/>
        <v>308</v>
      </c>
      <c r="V815" s="44" t="str">
        <f>IF(Table13232[[#This Row],[Date]]&lt;$V$4,"","Live")</f>
        <v>Live</v>
      </c>
      <c r="W815" s="44" t="str">
        <f>TEXT(Table13232[[#This Row],[Date]],"DDD")</f>
        <v>Sat</v>
      </c>
      <c r="X815" s="44" t="str">
        <f>PROPER(TRIM(Table13232[[#This Row],[Horse]]))</f>
        <v>Alpha Sofie</v>
      </c>
      <c r="Y815" s="167">
        <f>Table13232[[#This Row],[Time]]</f>
        <v>0.67708333333333337</v>
      </c>
      <c r="Z815" s="164" t="str">
        <f>LEFT(Table13232[[#This Row],[Track]],3)</f>
        <v>Cau</v>
      </c>
      <c r="AA815" s="164" t="str">
        <f>Table13232[[#This Row],[Algo]]&amp;" "&amp;Table13232[[#This Row],[Nat and Combo Bet]]</f>
        <v>Nat 100</v>
      </c>
      <c r="AB815" s="170">
        <f>Table13232[[#This Row],[AM Odds]]</f>
        <v>0</v>
      </c>
      <c r="AC815" s="165">
        <f>Table13232[[#This Row],[Race]]</f>
        <v>8</v>
      </c>
      <c r="AD815" s="165">
        <f>Table13232[[#This Row],[TAB]]</f>
        <v>2</v>
      </c>
      <c r="AE815" s="166" t="str">
        <f>Table13232[[#This Row],[Horse]]</f>
        <v>Alpha Sofie</v>
      </c>
      <c r="AF815" s="169" t="str">
        <f>IF(Table13232[[#This Row],[Dual Listing]]&lt;&gt;1,"",Table13232[[#This Row],[Nat and Combo Bet]])</f>
        <v/>
      </c>
    </row>
    <row r="816" spans="1:32" s="145" customFormat="1" x14ac:dyDescent="0.25">
      <c r="A816" s="106">
        <v>46060</v>
      </c>
      <c r="B816" s="43">
        <v>0.67708333333333337</v>
      </c>
      <c r="C816" s="107" t="s">
        <v>523</v>
      </c>
      <c r="D816" s="46"/>
      <c r="E816" s="108">
        <v>8</v>
      </c>
      <c r="F816" s="108">
        <v>2</v>
      </c>
      <c r="G816" s="109" t="s">
        <v>625</v>
      </c>
      <c r="H816" s="109" t="s">
        <v>21</v>
      </c>
      <c r="I816" s="110">
        <v>3.8</v>
      </c>
      <c r="J816" s="207" t="s">
        <v>665</v>
      </c>
      <c r="K816" s="44" t="str">
        <f>VLOOKUP(Table13232[[#This Row],[Track]],$C$915:$E$968,2,FALSE)</f>
        <v>Vic</v>
      </c>
      <c r="L816" s="48">
        <v>100</v>
      </c>
      <c r="M816" s="44">
        <f>IF(Table13232[[#This Row],[Fin]]&lt;&gt;"1st","",Table13232[[#This Row],[Div]]*Table13232[[#This Row],[Lev Bet]])</f>
        <v>380</v>
      </c>
      <c r="N816" s="44">
        <f>IF(Table13232[[#This Row],[Lev Ret]]="",Table13232[[#This Row],[Lev Bet]]*-1,M816-L816)</f>
        <v>280</v>
      </c>
      <c r="O816" s="205">
        <v>120</v>
      </c>
      <c r="P816" s="205">
        <f>IF(Table13232[[#This Row],[Fin]]&lt;&gt;"1st","",Table13232[[#This Row],[Div]]*Table13232[[#This Row],[Nat and Combo Bet]])</f>
        <v>456</v>
      </c>
      <c r="Q816" s="205">
        <f>IF(Table13232[[#This Row],[Lev Ret]]="",Table13232[[#This Row],[Nat and Combo Bet]]*-1,P816-O816)</f>
        <v>336</v>
      </c>
      <c r="R816" s="44">
        <f t="shared" si="36"/>
        <v>1</v>
      </c>
      <c r="S816" s="44" t="str">
        <f>IF(AND(R815=2,R816=1),"",IF(R816=2,(O816+O817)/2,IF(Table13232[[#This Row],[Dual Listing]]=1,Table13232[[#This Row],[Nat and Combo Bet]],11)))</f>
        <v/>
      </c>
      <c r="T816" s="44" t="str">
        <f t="shared" si="37"/>
        <v/>
      </c>
      <c r="U816" s="44" t="str">
        <f t="shared" si="38"/>
        <v/>
      </c>
      <c r="V816" s="44" t="str">
        <f>IF(Table13232[[#This Row],[Date]]&lt;$V$4,"","Live")</f>
        <v>Live</v>
      </c>
      <c r="W816" s="44" t="str">
        <f>TEXT(Table13232[[#This Row],[Date]],"DDD")</f>
        <v>Sat</v>
      </c>
      <c r="X816" s="44" t="str">
        <f>PROPER(TRIM(Table13232[[#This Row],[Horse]]))</f>
        <v>Alpha Sofie</v>
      </c>
      <c r="Y816" s="168">
        <f>Table13232[[#This Row],[Time]]</f>
        <v>0.67708333333333337</v>
      </c>
      <c r="Z816" s="168" t="str">
        <f>LEFT(Table13232[[#This Row],[Track]],3)</f>
        <v>Cau</v>
      </c>
      <c r="AA816" s="168" t="str">
        <f>Table13232[[#This Row],[Algo]]&amp;" "&amp;Table13232[[#This Row],[Nat and Combo Bet]]</f>
        <v>E-C  120</v>
      </c>
      <c r="AB816" s="171">
        <f>Table13232[[#This Row],[AM Odds]]</f>
        <v>0</v>
      </c>
      <c r="AC816" s="165">
        <f>Table13232[[#This Row],[Race]]</f>
        <v>8</v>
      </c>
      <c r="AD816" s="165">
        <f>Table13232[[#This Row],[TAB]]</f>
        <v>2</v>
      </c>
      <c r="AE816" s="166" t="str">
        <f>Table13232[[#This Row],[Horse]]</f>
        <v>Alpha Sofie</v>
      </c>
      <c r="AF816" s="169">
        <f>IF(Table13232[[#This Row],[Dual Listing]]&lt;&gt;1,"",Table13232[[#This Row],[Nat and Combo Bet]])</f>
        <v>120</v>
      </c>
    </row>
    <row r="817" spans="1:32" s="145" customFormat="1" x14ac:dyDescent="0.25">
      <c r="A817" s="42">
        <v>46060</v>
      </c>
      <c r="B817" s="43">
        <v>0.70486111111111116</v>
      </c>
      <c r="C817" s="43" t="s">
        <v>523</v>
      </c>
      <c r="D817" s="46"/>
      <c r="E817" s="44">
        <v>9</v>
      </c>
      <c r="F817" s="44">
        <v>1</v>
      </c>
      <c r="G817" s="45" t="s">
        <v>632</v>
      </c>
      <c r="H817" s="45" t="s">
        <v>21</v>
      </c>
      <c r="I817" s="46">
        <v>5</v>
      </c>
      <c r="J817" s="206" t="s">
        <v>665</v>
      </c>
      <c r="K817" s="44" t="str">
        <f>VLOOKUP(Table13232[[#This Row],[Track]],$C$915:$E$968,2,FALSE)</f>
        <v>Vic</v>
      </c>
      <c r="L817" s="48">
        <v>100</v>
      </c>
      <c r="M817" s="44">
        <f>IF(Table13232[[#This Row],[Fin]]&lt;&gt;"1st","",Table13232[[#This Row],[Div]]*Table13232[[#This Row],[Lev Bet]])</f>
        <v>500</v>
      </c>
      <c r="N817" s="44">
        <f>IF(Table13232[[#This Row],[Lev Ret]]="",Table13232[[#This Row],[Lev Bet]]*-1,M817-L817)</f>
        <v>400</v>
      </c>
      <c r="O817" s="205">
        <v>150</v>
      </c>
      <c r="P817" s="205">
        <f>IF(Table13232[[#This Row],[Fin]]&lt;&gt;"1st","",Table13232[[#This Row],[Div]]*Table13232[[#This Row],[Nat and Combo Bet]])</f>
        <v>750</v>
      </c>
      <c r="Q817" s="205">
        <f>IF(Table13232[[#This Row],[Lev Ret]]="",Table13232[[#This Row],[Nat and Combo Bet]]*-1,P817-O817)</f>
        <v>600</v>
      </c>
      <c r="R817" s="44">
        <f t="shared" si="36"/>
        <v>1</v>
      </c>
      <c r="S817" s="44">
        <f>IF(AND(R816=2,R817=1),"",IF(R817=2,(O817+O818)/2,IF(Table13232[[#This Row],[Dual Listing]]=1,Table13232[[#This Row],[Nat and Combo Bet]],11)))</f>
        <v>150</v>
      </c>
      <c r="T817" s="44">
        <f t="shared" si="37"/>
        <v>750</v>
      </c>
      <c r="U817" s="44">
        <f t="shared" si="38"/>
        <v>600</v>
      </c>
      <c r="V817" s="44" t="str">
        <f>IF(Table13232[[#This Row],[Date]]&lt;$V$4,"","Live")</f>
        <v>Live</v>
      </c>
      <c r="W817" s="44" t="str">
        <f>TEXT(Table13232[[#This Row],[Date]],"DDD")</f>
        <v>Sat</v>
      </c>
      <c r="X817" s="44" t="str">
        <f>PROPER(TRIM(Table13232[[#This Row],[Horse]]))</f>
        <v>Light Infantry Man</v>
      </c>
      <c r="Y817" s="168">
        <f>Table13232[[#This Row],[Time]]</f>
        <v>0.70486111111111116</v>
      </c>
      <c r="Z817" s="168" t="str">
        <f>LEFT(Table13232[[#This Row],[Track]],3)</f>
        <v>Cau</v>
      </c>
      <c r="AA817" s="168" t="str">
        <f>Table13232[[#This Row],[Algo]]&amp;" "&amp;Table13232[[#This Row],[Nat and Combo Bet]]</f>
        <v>E-C  150</v>
      </c>
      <c r="AB817" s="171">
        <f>Table13232[[#This Row],[AM Odds]]</f>
        <v>0</v>
      </c>
      <c r="AC817" s="165">
        <f>Table13232[[#This Row],[Race]]</f>
        <v>9</v>
      </c>
      <c r="AD817" s="165">
        <f>Table13232[[#This Row],[TAB]]</f>
        <v>1</v>
      </c>
      <c r="AE817" s="166" t="str">
        <f>Table13232[[#This Row],[Horse]]</f>
        <v>Light Infantry Man</v>
      </c>
      <c r="AF817" s="169">
        <f>IF(Table13232[[#This Row],[Dual Listing]]&lt;&gt;1,"",Table13232[[#This Row],[Nat and Combo Bet]])</f>
        <v>150</v>
      </c>
    </row>
    <row r="818" spans="1:32" s="145" customFormat="1" x14ac:dyDescent="0.25">
      <c r="A818" s="42">
        <v>46060</v>
      </c>
      <c r="B818" s="43">
        <v>0.70486111111111116</v>
      </c>
      <c r="C818" s="43" t="s">
        <v>34</v>
      </c>
      <c r="D818" s="46"/>
      <c r="E818" s="44">
        <v>9</v>
      </c>
      <c r="F818" s="44">
        <v>12</v>
      </c>
      <c r="G818" s="45" t="s">
        <v>585</v>
      </c>
      <c r="H818" s="45"/>
      <c r="I818" s="46"/>
      <c r="J818" s="206" t="s">
        <v>664</v>
      </c>
      <c r="K818" s="44" t="str">
        <f>VLOOKUP(Table13232[[#This Row],[Track]],$C$915:$E$968,2,FALSE)</f>
        <v>Vic</v>
      </c>
      <c r="L818" s="48">
        <v>100</v>
      </c>
      <c r="M818" s="44" t="str">
        <f>IF(Table13232[[#This Row],[Fin]]&lt;&gt;"1st","",Table13232[[#This Row],[Div]]*Table13232[[#This Row],[Lev Bet]])</f>
        <v/>
      </c>
      <c r="N818" s="44">
        <f>IF(Table13232[[#This Row],[Lev Ret]]="",Table13232[[#This Row],[Lev Bet]]*-1,M818-L818)</f>
        <v>-100</v>
      </c>
      <c r="O818" s="205">
        <v>100</v>
      </c>
      <c r="P818" s="205" t="str">
        <f>IF(Table13232[[#This Row],[Fin]]&lt;&gt;"1st","",Table13232[[#This Row],[Div]]*Table13232[[#This Row],[Nat and Combo Bet]])</f>
        <v/>
      </c>
      <c r="Q818" s="205">
        <f>IF(Table13232[[#This Row],[Lev Ret]]="",Table13232[[#This Row],[Nat and Combo Bet]]*-1,P818-O818)</f>
        <v>-100</v>
      </c>
      <c r="R818" s="44">
        <f t="shared" si="36"/>
        <v>1</v>
      </c>
      <c r="S818" s="44">
        <f>IF(AND(R817=2,R818=1),"",IF(R818=2,(O818+O819)/2,IF(Table13232[[#This Row],[Dual Listing]]=1,Table13232[[#This Row],[Nat and Combo Bet]],11)))</f>
        <v>100</v>
      </c>
      <c r="T818" s="44" t="str">
        <f t="shared" si="37"/>
        <v/>
      </c>
      <c r="U818" s="44">
        <f t="shared" si="38"/>
        <v>-100</v>
      </c>
      <c r="V818" s="44" t="str">
        <f>IF(Table13232[[#This Row],[Date]]&lt;$V$4,"","Live")</f>
        <v>Live</v>
      </c>
      <c r="W818" s="44" t="str">
        <f>TEXT(Table13232[[#This Row],[Date]],"DDD")</f>
        <v>Sat</v>
      </c>
      <c r="X818" s="44" t="str">
        <f>PROPER(TRIM(Table13232[[#This Row],[Horse]]))</f>
        <v>Welcometotheshow</v>
      </c>
      <c r="Y818" s="168">
        <f>Table13232[[#This Row],[Time]]</f>
        <v>0.70486111111111116</v>
      </c>
      <c r="Z818" s="168" t="str">
        <f>LEFT(Table13232[[#This Row],[Track]],3)</f>
        <v>Cau</v>
      </c>
      <c r="AA818" s="168" t="str">
        <f>Table13232[[#This Row],[Algo]]&amp;" "&amp;Table13232[[#This Row],[Nat and Combo Bet]]</f>
        <v>Nat 100</v>
      </c>
      <c r="AB818" s="171">
        <f>Table13232[[#This Row],[AM Odds]]</f>
        <v>0</v>
      </c>
      <c r="AC818" s="165">
        <f>Table13232[[#This Row],[Race]]</f>
        <v>9</v>
      </c>
      <c r="AD818" s="165">
        <f>Table13232[[#This Row],[TAB]]</f>
        <v>12</v>
      </c>
      <c r="AE818" s="166" t="str">
        <f>Table13232[[#This Row],[Horse]]</f>
        <v>Welcometotheshow</v>
      </c>
      <c r="AF818" s="169">
        <f>IF(Table13232[[#This Row],[Dual Listing]]&lt;&gt;1,"",Table13232[[#This Row],[Nat and Combo Bet]])</f>
        <v>100</v>
      </c>
    </row>
    <row r="819" spans="1:32" s="145" customFormat="1" x14ac:dyDescent="0.25">
      <c r="A819" s="106">
        <v>46060</v>
      </c>
      <c r="B819" s="43">
        <v>0.71875</v>
      </c>
      <c r="C819" s="107" t="s">
        <v>13</v>
      </c>
      <c r="D819" s="46"/>
      <c r="E819" s="108">
        <v>9</v>
      </c>
      <c r="F819" s="108">
        <v>16</v>
      </c>
      <c r="G819" s="109" t="s">
        <v>626</v>
      </c>
      <c r="H819" s="109" t="s">
        <v>21</v>
      </c>
      <c r="I819" s="110">
        <v>5.5</v>
      </c>
      <c r="J819" s="207" t="s">
        <v>665</v>
      </c>
      <c r="K819" s="44" t="str">
        <f>VLOOKUP(Table13232[[#This Row],[Track]],$C$915:$E$968,2,FALSE)</f>
        <v>NSW</v>
      </c>
      <c r="L819" s="48">
        <v>100</v>
      </c>
      <c r="M819" s="44">
        <f>IF(Table13232[[#This Row],[Fin]]&lt;&gt;"1st","",Table13232[[#This Row],[Div]]*Table13232[[#This Row],[Lev Bet]])</f>
        <v>550</v>
      </c>
      <c r="N819" s="44">
        <f>IF(Table13232[[#This Row],[Lev Ret]]="",Table13232[[#This Row],[Lev Bet]]*-1,M819-L819)</f>
        <v>450</v>
      </c>
      <c r="O819" s="205">
        <v>100</v>
      </c>
      <c r="P819" s="205">
        <f>IF(Table13232[[#This Row],[Fin]]&lt;&gt;"1st","",Table13232[[#This Row],[Div]]*Table13232[[#This Row],[Nat and Combo Bet]])</f>
        <v>550</v>
      </c>
      <c r="Q819" s="205">
        <f>IF(Table13232[[#This Row],[Lev Ret]]="",Table13232[[#This Row],[Nat and Combo Bet]]*-1,P819-O819)</f>
        <v>450</v>
      </c>
      <c r="R819" s="44">
        <f t="shared" si="36"/>
        <v>2</v>
      </c>
      <c r="S819" s="44">
        <f>IF(AND(R818=2,R819=1),"",IF(R819=2,(O819+O820)/2,IF(Table13232[[#This Row],[Dual Listing]]=1,Table13232[[#This Row],[Nat and Combo Bet]],11)))</f>
        <v>125</v>
      </c>
      <c r="T819" s="44">
        <f t="shared" si="37"/>
        <v>687.5</v>
      </c>
      <c r="U819" s="44">
        <f t="shared" si="38"/>
        <v>562.5</v>
      </c>
      <c r="V819" s="44" t="str">
        <f>IF(Table13232[[#This Row],[Date]]&lt;$V$4,"","Live")</f>
        <v>Live</v>
      </c>
      <c r="W819" s="44" t="str">
        <f>TEXT(Table13232[[#This Row],[Date]],"DDD")</f>
        <v>Sat</v>
      </c>
      <c r="X819" s="44" t="str">
        <f>PROPER(TRIM(Table13232[[#This Row],[Horse]]))</f>
        <v>Sun God</v>
      </c>
      <c r="Y819" s="167">
        <f>Table13232[[#This Row],[Time]]</f>
        <v>0.71875</v>
      </c>
      <c r="Z819" s="164" t="str">
        <f>LEFT(Table13232[[#This Row],[Track]],3)</f>
        <v>Ran</v>
      </c>
      <c r="AA819" s="164" t="str">
        <f>Table13232[[#This Row],[Algo]]&amp;" "&amp;Table13232[[#This Row],[Nat and Combo Bet]]</f>
        <v>E-C  100</v>
      </c>
      <c r="AB819" s="170">
        <f>Table13232[[#This Row],[AM Odds]]</f>
        <v>0</v>
      </c>
      <c r="AC819" s="165">
        <f>Table13232[[#This Row],[Race]]</f>
        <v>9</v>
      </c>
      <c r="AD819" s="165">
        <f>Table13232[[#This Row],[TAB]]</f>
        <v>16</v>
      </c>
      <c r="AE819" s="166" t="str">
        <f>Table13232[[#This Row],[Horse]]</f>
        <v>Sun God</v>
      </c>
      <c r="AF819" s="169" t="str">
        <f>IF(Table13232[[#This Row],[Dual Listing]]&lt;&gt;1,"",Table13232[[#This Row],[Nat and Combo Bet]])</f>
        <v/>
      </c>
    </row>
    <row r="820" spans="1:32" s="145" customFormat="1" x14ac:dyDescent="0.25">
      <c r="A820" s="106">
        <v>46060</v>
      </c>
      <c r="B820" s="43">
        <v>0.71875</v>
      </c>
      <c r="C820" s="107" t="s">
        <v>13</v>
      </c>
      <c r="D820" s="46"/>
      <c r="E820" s="108">
        <v>9</v>
      </c>
      <c r="F820" s="108">
        <v>16</v>
      </c>
      <c r="G820" s="109" t="s">
        <v>626</v>
      </c>
      <c r="H820" s="109" t="s">
        <v>21</v>
      </c>
      <c r="I820" s="110">
        <v>5.5</v>
      </c>
      <c r="J820" s="207" t="s">
        <v>664</v>
      </c>
      <c r="K820" s="44" t="str">
        <f>VLOOKUP(Table13232[[#This Row],[Track]],$C$915:$E$968,2,FALSE)</f>
        <v>NSW</v>
      </c>
      <c r="L820" s="48">
        <v>100</v>
      </c>
      <c r="M820" s="44">
        <f>IF(Table13232[[#This Row],[Fin]]&lt;&gt;"1st","",Table13232[[#This Row],[Div]]*Table13232[[#This Row],[Lev Bet]])</f>
        <v>550</v>
      </c>
      <c r="N820" s="44">
        <f>IF(Table13232[[#This Row],[Lev Ret]]="",Table13232[[#This Row],[Lev Bet]]*-1,M820-L820)</f>
        <v>450</v>
      </c>
      <c r="O820" s="205">
        <v>150</v>
      </c>
      <c r="P820" s="205">
        <f>IF(Table13232[[#This Row],[Fin]]&lt;&gt;"1st","",Table13232[[#This Row],[Div]]*Table13232[[#This Row],[Nat and Combo Bet]])</f>
        <v>825</v>
      </c>
      <c r="Q820" s="205">
        <f>IF(Table13232[[#This Row],[Lev Ret]]="",Table13232[[#This Row],[Nat and Combo Bet]]*-1,P820-O820)</f>
        <v>675</v>
      </c>
      <c r="R820" s="44">
        <f t="shared" si="36"/>
        <v>1</v>
      </c>
      <c r="S820" s="44" t="str">
        <f>IF(AND(R819=2,R820=1),"",IF(R820=2,(O820+O821)/2,IF(Table13232[[#This Row],[Dual Listing]]=1,Table13232[[#This Row],[Nat and Combo Bet]],11)))</f>
        <v/>
      </c>
      <c r="T820" s="44" t="str">
        <f t="shared" si="37"/>
        <v/>
      </c>
      <c r="U820" s="44" t="str">
        <f t="shared" si="38"/>
        <v/>
      </c>
      <c r="V820" s="44" t="str">
        <f>IF(Table13232[[#This Row],[Date]]&lt;$V$4,"","Live")</f>
        <v>Live</v>
      </c>
      <c r="W820" s="44" t="str">
        <f>TEXT(Table13232[[#This Row],[Date]],"DDD")</f>
        <v>Sat</v>
      </c>
      <c r="X820" s="44" t="str">
        <f>PROPER(TRIM(Table13232[[#This Row],[Horse]]))</f>
        <v>Sun God</v>
      </c>
      <c r="Y820" s="168">
        <f>Table13232[[#This Row],[Time]]</f>
        <v>0.71875</v>
      </c>
      <c r="Z820" s="168" t="str">
        <f>LEFT(Table13232[[#This Row],[Track]],3)</f>
        <v>Ran</v>
      </c>
      <c r="AA820" s="168" t="str">
        <f>Table13232[[#This Row],[Algo]]&amp;" "&amp;Table13232[[#This Row],[Nat and Combo Bet]]</f>
        <v>Nat 150</v>
      </c>
      <c r="AB820" s="171">
        <f>Table13232[[#This Row],[AM Odds]]</f>
        <v>0</v>
      </c>
      <c r="AC820" s="165">
        <f>Table13232[[#This Row],[Race]]</f>
        <v>9</v>
      </c>
      <c r="AD820" s="165">
        <f>Table13232[[#This Row],[TAB]]</f>
        <v>16</v>
      </c>
      <c r="AE820" s="166" t="str">
        <f>Table13232[[#This Row],[Horse]]</f>
        <v>Sun God</v>
      </c>
      <c r="AF820" s="169">
        <f>IF(Table13232[[#This Row],[Dual Listing]]&lt;&gt;1,"",Table13232[[#This Row],[Nat and Combo Bet]])</f>
        <v>150</v>
      </c>
    </row>
    <row r="821" spans="1:32" s="145" customFormat="1" x14ac:dyDescent="0.25">
      <c r="A821" s="106">
        <v>46060</v>
      </c>
      <c r="B821" s="43">
        <v>0.73263888888888884</v>
      </c>
      <c r="C821" s="107" t="s">
        <v>523</v>
      </c>
      <c r="D821" s="46"/>
      <c r="E821" s="108">
        <v>10</v>
      </c>
      <c r="F821" s="108">
        <v>8</v>
      </c>
      <c r="G821" s="109" t="s">
        <v>173</v>
      </c>
      <c r="H821" s="109" t="s">
        <v>23</v>
      </c>
      <c r="I821" s="110"/>
      <c r="J821" s="207" t="s">
        <v>665</v>
      </c>
      <c r="K821" s="44" t="str">
        <f>VLOOKUP(Table13232[[#This Row],[Track]],$C$915:$E$968,2,FALSE)</f>
        <v>Vic</v>
      </c>
      <c r="L821" s="48">
        <v>100</v>
      </c>
      <c r="M821" s="44" t="str">
        <f>IF(Table13232[[#This Row],[Fin]]&lt;&gt;"1st","",Table13232[[#This Row],[Div]]*Table13232[[#This Row],[Lev Bet]])</f>
        <v/>
      </c>
      <c r="N821" s="44">
        <f>IF(Table13232[[#This Row],[Lev Ret]]="",Table13232[[#This Row],[Lev Bet]]*-1,M821-L821)</f>
        <v>-100</v>
      </c>
      <c r="O821" s="205">
        <v>100</v>
      </c>
      <c r="P821" s="205" t="str">
        <f>IF(Table13232[[#This Row],[Fin]]&lt;&gt;"1st","",Table13232[[#This Row],[Div]]*Table13232[[#This Row],[Nat and Combo Bet]])</f>
        <v/>
      </c>
      <c r="Q821" s="205">
        <f>IF(Table13232[[#This Row],[Lev Ret]]="",Table13232[[#This Row],[Nat and Combo Bet]]*-1,P821-O821)</f>
        <v>-100</v>
      </c>
      <c r="R821" s="44">
        <f t="shared" si="36"/>
        <v>2</v>
      </c>
      <c r="S821" s="44">
        <f>IF(AND(R820=2,R821=1),"",IF(R821=2,(O821+O822)/2,IF(Table13232[[#This Row],[Dual Listing]]=1,Table13232[[#This Row],[Nat and Combo Bet]],11)))</f>
        <v>150</v>
      </c>
      <c r="T821" s="44" t="str">
        <f t="shared" si="37"/>
        <v/>
      </c>
      <c r="U821" s="44">
        <f t="shared" si="38"/>
        <v>-150</v>
      </c>
      <c r="V821" s="44" t="str">
        <f>IF(Table13232[[#This Row],[Date]]&lt;$V$4,"","Live")</f>
        <v>Live</v>
      </c>
      <c r="W821" s="44" t="str">
        <f>TEXT(Table13232[[#This Row],[Date]],"DDD")</f>
        <v>Sat</v>
      </c>
      <c r="X821" s="44" t="str">
        <f>PROPER(TRIM(Table13232[[#This Row],[Horse]]))</f>
        <v>Ahha Ahha</v>
      </c>
      <c r="Y821" s="167">
        <f>Table13232[[#This Row],[Time]]</f>
        <v>0.73263888888888884</v>
      </c>
      <c r="Z821" s="164" t="str">
        <f>LEFT(Table13232[[#This Row],[Track]],3)</f>
        <v>Cau</v>
      </c>
      <c r="AA821" s="164" t="str">
        <f>Table13232[[#This Row],[Algo]]&amp;" "&amp;Table13232[[#This Row],[Nat and Combo Bet]]</f>
        <v>E-C  100</v>
      </c>
      <c r="AB821" s="170">
        <f>Table13232[[#This Row],[AM Odds]]</f>
        <v>0</v>
      </c>
      <c r="AC821" s="165">
        <f>Table13232[[#This Row],[Race]]</f>
        <v>10</v>
      </c>
      <c r="AD821" s="165">
        <f>Table13232[[#This Row],[TAB]]</f>
        <v>8</v>
      </c>
      <c r="AE821" s="166" t="str">
        <f>Table13232[[#This Row],[Horse]]</f>
        <v>Ahha Ahha</v>
      </c>
      <c r="AF821" s="169" t="str">
        <f>IF(Table13232[[#This Row],[Dual Listing]]&lt;&gt;1,"",Table13232[[#This Row],[Nat and Combo Bet]])</f>
        <v/>
      </c>
    </row>
    <row r="822" spans="1:32" s="145" customFormat="1" x14ac:dyDescent="0.25">
      <c r="A822" s="106">
        <v>46060</v>
      </c>
      <c r="B822" s="43">
        <v>0.73263888888888884</v>
      </c>
      <c r="C822" s="107" t="s">
        <v>34</v>
      </c>
      <c r="D822" s="46"/>
      <c r="E822" s="108">
        <v>10</v>
      </c>
      <c r="F822" s="108">
        <v>8</v>
      </c>
      <c r="G822" s="109" t="s">
        <v>173</v>
      </c>
      <c r="H822" s="109" t="s">
        <v>23</v>
      </c>
      <c r="I822" s="110"/>
      <c r="J822" s="207" t="s">
        <v>664</v>
      </c>
      <c r="K822" s="44" t="str">
        <f>VLOOKUP(Table13232[[#This Row],[Track]],$C$915:$E$968,2,FALSE)</f>
        <v>Vic</v>
      </c>
      <c r="L822" s="48">
        <v>100</v>
      </c>
      <c r="M822" s="44" t="str">
        <f>IF(Table13232[[#This Row],[Fin]]&lt;&gt;"1st","",Table13232[[#This Row],[Div]]*Table13232[[#This Row],[Lev Bet]])</f>
        <v/>
      </c>
      <c r="N822" s="44">
        <f>IF(Table13232[[#This Row],[Lev Ret]]="",Table13232[[#This Row],[Lev Bet]]*-1,M822-L822)</f>
        <v>-100</v>
      </c>
      <c r="O822" s="205">
        <v>200</v>
      </c>
      <c r="P822" s="205" t="str">
        <f>IF(Table13232[[#This Row],[Fin]]&lt;&gt;"1st","",Table13232[[#This Row],[Div]]*Table13232[[#This Row],[Nat and Combo Bet]])</f>
        <v/>
      </c>
      <c r="Q822" s="205">
        <f>IF(Table13232[[#This Row],[Lev Ret]]="",Table13232[[#This Row],[Nat and Combo Bet]]*-1,P822-O822)</f>
        <v>-200</v>
      </c>
      <c r="R822" s="44">
        <f t="shared" si="36"/>
        <v>1</v>
      </c>
      <c r="S822" s="44" t="str">
        <f>IF(AND(R821=2,R822=1),"",IF(R822=2,(O822+O823)/2,IF(Table13232[[#This Row],[Dual Listing]]=1,Table13232[[#This Row],[Nat and Combo Bet]],11)))</f>
        <v/>
      </c>
      <c r="T822" s="44" t="str">
        <f t="shared" si="37"/>
        <v/>
      </c>
      <c r="U822" s="44" t="str">
        <f t="shared" si="38"/>
        <v/>
      </c>
      <c r="V822" s="44" t="str">
        <f>IF(Table13232[[#This Row],[Date]]&lt;$V$4,"","Live")</f>
        <v>Live</v>
      </c>
      <c r="W822" s="44" t="str">
        <f>TEXT(Table13232[[#This Row],[Date]],"DDD")</f>
        <v>Sat</v>
      </c>
      <c r="X822" s="44" t="str">
        <f>PROPER(TRIM(Table13232[[#This Row],[Horse]]))</f>
        <v>Ahha Ahha</v>
      </c>
      <c r="Y822" s="168">
        <f>Table13232[[#This Row],[Time]]</f>
        <v>0.73263888888888884</v>
      </c>
      <c r="Z822" s="168" t="str">
        <f>LEFT(Table13232[[#This Row],[Track]],3)</f>
        <v>Cau</v>
      </c>
      <c r="AA822" s="168" t="str">
        <f>Table13232[[#This Row],[Algo]]&amp;" "&amp;Table13232[[#This Row],[Nat and Combo Bet]]</f>
        <v>Nat 200</v>
      </c>
      <c r="AB822" s="171">
        <f>Table13232[[#This Row],[AM Odds]]</f>
        <v>0</v>
      </c>
      <c r="AC822" s="165">
        <f>Table13232[[#This Row],[Race]]</f>
        <v>10</v>
      </c>
      <c r="AD822" s="165">
        <f>Table13232[[#This Row],[TAB]]</f>
        <v>8</v>
      </c>
      <c r="AE822" s="166" t="str">
        <f>Table13232[[#This Row],[Horse]]</f>
        <v>Ahha Ahha</v>
      </c>
      <c r="AF822" s="169">
        <f>IF(Table13232[[#This Row],[Dual Listing]]&lt;&gt;1,"",Table13232[[#This Row],[Nat and Combo Bet]])</f>
        <v>200</v>
      </c>
    </row>
    <row r="823" spans="1:32" x14ac:dyDescent="0.25">
      <c r="A823" s="42">
        <v>46060</v>
      </c>
      <c r="B823" s="43">
        <v>0.74652777777777779</v>
      </c>
      <c r="C823" s="43" t="s">
        <v>13</v>
      </c>
      <c r="D823" s="46"/>
      <c r="E823" s="44">
        <v>10</v>
      </c>
      <c r="F823" s="44">
        <v>10</v>
      </c>
      <c r="G823" s="45" t="s">
        <v>633</v>
      </c>
      <c r="H823" s="45" t="s">
        <v>22</v>
      </c>
      <c r="I823" s="46"/>
      <c r="J823" s="206" t="s">
        <v>665</v>
      </c>
      <c r="K823" s="44" t="str">
        <f>VLOOKUP(Table13232[[#This Row],[Track]],$C$915:$E$968,2,FALSE)</f>
        <v>NSW</v>
      </c>
      <c r="L823" s="48">
        <v>100</v>
      </c>
      <c r="M823" s="44" t="str">
        <f>IF(Table13232[[#This Row],[Fin]]&lt;&gt;"1st","",Table13232[[#This Row],[Div]]*Table13232[[#This Row],[Lev Bet]])</f>
        <v/>
      </c>
      <c r="N823" s="44">
        <f>IF(Table13232[[#This Row],[Lev Ret]]="",Table13232[[#This Row],[Lev Bet]]*-1,M823-L823)</f>
        <v>-100</v>
      </c>
      <c r="O823" s="205">
        <v>100</v>
      </c>
      <c r="P823" s="205" t="str">
        <f>IF(Table13232[[#This Row],[Fin]]&lt;&gt;"1st","",Table13232[[#This Row],[Div]]*Table13232[[#This Row],[Nat and Combo Bet]])</f>
        <v/>
      </c>
      <c r="Q823" s="205">
        <f>IF(Table13232[[#This Row],[Lev Ret]]="",Table13232[[#This Row],[Nat and Combo Bet]]*-1,P823-O823)</f>
        <v>-100</v>
      </c>
      <c r="R823" s="44">
        <f t="shared" si="36"/>
        <v>1</v>
      </c>
      <c r="S823" s="44">
        <f>IF(AND(R822=2,R823=1),"",IF(R823=2,(O823+O824)/2,IF(Table13232[[#This Row],[Dual Listing]]=1,Table13232[[#This Row],[Nat and Combo Bet]],11)))</f>
        <v>100</v>
      </c>
      <c r="T823" s="44" t="str">
        <f t="shared" si="37"/>
        <v/>
      </c>
      <c r="U823" s="44">
        <f t="shared" si="38"/>
        <v>-100</v>
      </c>
      <c r="V823" s="44" t="str">
        <f>IF(Table13232[[#This Row],[Date]]&lt;$V$4,"","Live")</f>
        <v>Live</v>
      </c>
      <c r="W823" s="44" t="str">
        <f>TEXT(Table13232[[#This Row],[Date]],"DDD")</f>
        <v>Sat</v>
      </c>
      <c r="X823" s="44" t="str">
        <f>PROPER(TRIM(Table13232[[#This Row],[Horse]]))</f>
        <v>Lulumon</v>
      </c>
      <c r="Y823" s="164">
        <f>Table13232[[#This Row],[Time]]</f>
        <v>0.74652777777777779</v>
      </c>
      <c r="Z823" s="164" t="str">
        <f>LEFT(Table13232[[#This Row],[Track]],3)</f>
        <v>Ran</v>
      </c>
      <c r="AA823" s="164" t="str">
        <f>Table13232[[#This Row],[Algo]]&amp;" "&amp;Table13232[[#This Row],[Nat and Combo Bet]]</f>
        <v>E-C  100</v>
      </c>
      <c r="AB823" s="170">
        <f>Table13232[[#This Row],[AM Odds]]</f>
        <v>0</v>
      </c>
      <c r="AC823" s="165">
        <f>Table13232[[#This Row],[Race]]</f>
        <v>10</v>
      </c>
      <c r="AD823" s="165">
        <f>Table13232[[#This Row],[TAB]]</f>
        <v>10</v>
      </c>
      <c r="AE823" s="166" t="str">
        <f>Table13232[[#This Row],[Horse]]</f>
        <v>Lulumon</v>
      </c>
      <c r="AF823" s="169">
        <f>IF(Table13232[[#This Row],[Dual Listing]]&lt;&gt;1,"",Table13232[[#This Row],[Nat and Combo Bet]])</f>
        <v>100</v>
      </c>
    </row>
    <row r="824" spans="1:32" x14ac:dyDescent="0.25">
      <c r="A824" s="42">
        <v>46060</v>
      </c>
      <c r="B824" s="43">
        <v>0.75694444444444442</v>
      </c>
      <c r="C824" s="43" t="s">
        <v>9</v>
      </c>
      <c r="D824" s="46"/>
      <c r="E824" s="44">
        <v>9</v>
      </c>
      <c r="F824" s="44">
        <v>3</v>
      </c>
      <c r="G824" s="45" t="s">
        <v>627</v>
      </c>
      <c r="H824" s="45" t="s">
        <v>22</v>
      </c>
      <c r="I824" s="46"/>
      <c r="J824" s="206" t="s">
        <v>664</v>
      </c>
      <c r="K824" s="44" t="str">
        <f>VLOOKUP(Table13232[[#This Row],[Track]],$C$915:$E$968,2,FALSE)</f>
        <v>Qld</v>
      </c>
      <c r="L824" s="48">
        <v>100</v>
      </c>
      <c r="M824" s="44" t="str">
        <f>IF(Table13232[[#This Row],[Fin]]&lt;&gt;"1st","",Table13232[[#This Row],[Div]]*Table13232[[#This Row],[Lev Bet]])</f>
        <v/>
      </c>
      <c r="N824" s="44">
        <f>IF(Table13232[[#This Row],[Lev Ret]]="",Table13232[[#This Row],[Lev Bet]]*-1,M824-L824)</f>
        <v>-100</v>
      </c>
      <c r="O824" s="205">
        <v>100</v>
      </c>
      <c r="P824" s="205" t="str">
        <f>IF(Table13232[[#This Row],[Fin]]&lt;&gt;"1st","",Table13232[[#This Row],[Div]]*Table13232[[#This Row],[Nat and Combo Bet]])</f>
        <v/>
      </c>
      <c r="Q824" s="205">
        <f>IF(Table13232[[#This Row],[Lev Ret]]="",Table13232[[#This Row],[Nat and Combo Bet]]*-1,P824-O824)</f>
        <v>-100</v>
      </c>
      <c r="R824" s="44">
        <f t="shared" si="36"/>
        <v>1</v>
      </c>
      <c r="S824" s="44">
        <f>IF(AND(R823=2,R824=1),"",IF(R824=2,(O824+O825)/2,IF(Table13232[[#This Row],[Dual Listing]]=1,Table13232[[#This Row],[Nat and Combo Bet]],11)))</f>
        <v>100</v>
      </c>
      <c r="T824" s="44" t="str">
        <f t="shared" si="37"/>
        <v/>
      </c>
      <c r="U824" s="44">
        <f t="shared" si="38"/>
        <v>-100</v>
      </c>
      <c r="V824" s="44" t="str">
        <f>IF(Table13232[[#This Row],[Date]]&lt;$V$4,"","Live")</f>
        <v>Live</v>
      </c>
      <c r="W824" s="44" t="str">
        <f>TEXT(Table13232[[#This Row],[Date]],"DDD")</f>
        <v>Sat</v>
      </c>
      <c r="X824" s="44" t="str">
        <f>PROPER(TRIM(Table13232[[#This Row],[Horse]]))</f>
        <v>Hell</v>
      </c>
      <c r="Y824" s="164">
        <f>Table13232[[#This Row],[Time]]</f>
        <v>0.75694444444444442</v>
      </c>
      <c r="Z824" s="164" t="str">
        <f>LEFT(Table13232[[#This Row],[Track]],3)</f>
        <v>Doo</v>
      </c>
      <c r="AA824" s="164" t="str">
        <f>Table13232[[#This Row],[Algo]]&amp;" "&amp;Table13232[[#This Row],[Nat and Combo Bet]]</f>
        <v>Nat 100</v>
      </c>
      <c r="AB824" s="170">
        <f>Table13232[[#This Row],[AM Odds]]</f>
        <v>0</v>
      </c>
      <c r="AC824" s="165">
        <f>Table13232[[#This Row],[Race]]</f>
        <v>9</v>
      </c>
      <c r="AD824" s="165">
        <f>Table13232[[#This Row],[TAB]]</f>
        <v>3</v>
      </c>
      <c r="AE824" s="166" t="str">
        <f>Table13232[[#This Row],[Horse]]</f>
        <v>Hell</v>
      </c>
      <c r="AF824" s="169">
        <f>IF(Table13232[[#This Row],[Dual Listing]]&lt;&gt;1,"",Table13232[[#This Row],[Nat and Combo Bet]])</f>
        <v>100</v>
      </c>
    </row>
    <row r="825" spans="1:32" x14ac:dyDescent="0.25">
      <c r="A825" s="42">
        <v>46067</v>
      </c>
      <c r="B825" s="43">
        <v>0.52430555555555558</v>
      </c>
      <c r="C825" s="43" t="s">
        <v>10</v>
      </c>
      <c r="D825" s="46">
        <v>3.3</v>
      </c>
      <c r="E825" s="44">
        <v>2</v>
      </c>
      <c r="F825" s="44">
        <v>6</v>
      </c>
      <c r="G825" s="45" t="s">
        <v>641</v>
      </c>
      <c r="H825" s="45" t="s">
        <v>23</v>
      </c>
      <c r="I825" s="46"/>
      <c r="J825" s="206" t="s">
        <v>664</v>
      </c>
      <c r="K825" s="44" t="str">
        <f>VLOOKUP(Table13232[[#This Row],[Track]],$C$915:$E$968,2,FALSE)</f>
        <v>Vic</v>
      </c>
      <c r="L825" s="48">
        <v>100</v>
      </c>
      <c r="M825" s="44" t="str">
        <f>IF(Table13232[[#This Row],[Fin]]&lt;&gt;"1st","",Table13232[[#This Row],[Div]]*Table13232[[#This Row],[Lev Bet]])</f>
        <v/>
      </c>
      <c r="N825" s="44">
        <f>IF(Table13232[[#This Row],[Lev Ret]]="",Table13232[[#This Row],[Lev Bet]]*-1,M825-L825)</f>
        <v>-100</v>
      </c>
      <c r="O825" s="205">
        <v>100</v>
      </c>
      <c r="P825" s="205" t="str">
        <f>IF(Table13232[[#This Row],[Fin]]&lt;&gt;"1st","",Table13232[[#This Row],[Div]]*Table13232[[#This Row],[Nat and Combo Bet]])</f>
        <v/>
      </c>
      <c r="Q825" s="205">
        <f>IF(Table13232[[#This Row],[Lev Ret]]="",Table13232[[#This Row],[Nat and Combo Bet]]*-1,P825-O825)</f>
        <v>-100</v>
      </c>
      <c r="R825" s="44">
        <f t="shared" si="36"/>
        <v>1</v>
      </c>
      <c r="S825" s="44">
        <f>IF(AND(R824=2,R825=1),"",IF(R825=2,(O825+O826)/2,IF(Table13232[[#This Row],[Dual Listing]]=1,Table13232[[#This Row],[Nat and Combo Bet]],11)))</f>
        <v>100</v>
      </c>
      <c r="T825" s="44" t="str">
        <f t="shared" si="37"/>
        <v/>
      </c>
      <c r="U825" s="44">
        <f t="shared" si="38"/>
        <v>-100</v>
      </c>
      <c r="V825" s="44" t="str">
        <f>IF(Table13232[[#This Row],[Date]]&lt;$V$4,"","Live")</f>
        <v>Live</v>
      </c>
      <c r="W825" s="44" t="str">
        <f>TEXT(Table13232[[#This Row],[Date]],"DDD")</f>
        <v>Sat</v>
      </c>
      <c r="X825" s="44" t="str">
        <f>PROPER(TRIM(Table13232[[#This Row],[Horse]]))</f>
        <v>Fiorenot</v>
      </c>
      <c r="Y825" s="164">
        <f>Table13232[[#This Row],[Time]]</f>
        <v>0.52430555555555558</v>
      </c>
      <c r="Z825" s="164" t="str">
        <f>LEFT(Table13232[[#This Row],[Track]],3)</f>
        <v>Fle</v>
      </c>
      <c r="AA825" s="164" t="str">
        <f>Table13232[[#This Row],[Algo]]&amp;" "&amp;Table13232[[#This Row],[Nat and Combo Bet]]</f>
        <v>Nat 100</v>
      </c>
      <c r="AB825" s="170">
        <f>Table13232[[#This Row],[AM Odds]]</f>
        <v>3.3</v>
      </c>
      <c r="AC825" s="165">
        <f>Table13232[[#This Row],[Race]]</f>
        <v>2</v>
      </c>
      <c r="AD825" s="165">
        <f>Table13232[[#This Row],[TAB]]</f>
        <v>6</v>
      </c>
      <c r="AE825" s="166" t="str">
        <f>Table13232[[#This Row],[Horse]]</f>
        <v>Fiorenot</v>
      </c>
      <c r="AF825" s="169">
        <f>IF(Table13232[[#This Row],[Dual Listing]]&lt;&gt;1,"",Table13232[[#This Row],[Nat and Combo Bet]])</f>
        <v>100</v>
      </c>
    </row>
    <row r="826" spans="1:32" x14ac:dyDescent="0.25">
      <c r="A826" s="42">
        <v>46067</v>
      </c>
      <c r="B826" s="43">
        <v>0.54861111111111116</v>
      </c>
      <c r="C826" s="43" t="s">
        <v>588</v>
      </c>
      <c r="D826" s="46">
        <v>2.1</v>
      </c>
      <c r="E826" s="44">
        <v>3</v>
      </c>
      <c r="F826" s="44">
        <v>2</v>
      </c>
      <c r="G826" s="45" t="s">
        <v>600</v>
      </c>
      <c r="H826" s="45" t="s">
        <v>21</v>
      </c>
      <c r="I826" s="46">
        <v>2.2000000000000002</v>
      </c>
      <c r="J826" s="206" t="s">
        <v>665</v>
      </c>
      <c r="K826" s="44" t="str">
        <f>VLOOKUP(Table13232[[#This Row],[Track]],$C$915:$E$968,2,FALSE)</f>
        <v>Vic</v>
      </c>
      <c r="L826" s="48">
        <v>100</v>
      </c>
      <c r="M826" s="44">
        <f>IF(Table13232[[#This Row],[Fin]]&lt;&gt;"1st","",Table13232[[#This Row],[Div]]*Table13232[[#This Row],[Lev Bet]])</f>
        <v>220.00000000000003</v>
      </c>
      <c r="N826" s="44">
        <f>IF(Table13232[[#This Row],[Lev Ret]]="",Table13232[[#This Row],[Lev Bet]]*-1,M826-L826)</f>
        <v>120.00000000000003</v>
      </c>
      <c r="O826" s="205">
        <v>120</v>
      </c>
      <c r="P826" s="205">
        <f>IF(Table13232[[#This Row],[Fin]]&lt;&gt;"1st","",Table13232[[#This Row],[Div]]*Table13232[[#This Row],[Nat and Combo Bet]])</f>
        <v>264</v>
      </c>
      <c r="Q826" s="205">
        <f>IF(Table13232[[#This Row],[Lev Ret]]="",Table13232[[#This Row],[Nat and Combo Bet]]*-1,P826-O826)</f>
        <v>144</v>
      </c>
      <c r="R826" s="44">
        <f t="shared" si="36"/>
        <v>1</v>
      </c>
      <c r="S826" s="44">
        <f>IF(AND(R825=2,R826=1),"",IF(R826=2,(O826+O827)/2,IF(Table13232[[#This Row],[Dual Listing]]=1,Table13232[[#This Row],[Nat and Combo Bet]],11)))</f>
        <v>120</v>
      </c>
      <c r="T826" s="44">
        <f t="shared" si="37"/>
        <v>264</v>
      </c>
      <c r="U826" s="44">
        <f t="shared" si="38"/>
        <v>144</v>
      </c>
      <c r="V826" s="44" t="str">
        <f>IF(Table13232[[#This Row],[Date]]&lt;$V$4,"","Live")</f>
        <v>Live</v>
      </c>
      <c r="W826" s="44" t="str">
        <f>TEXT(Table13232[[#This Row],[Date]],"DDD")</f>
        <v>Sat</v>
      </c>
      <c r="X826" s="44" t="str">
        <f>PROPER(TRIM(Table13232[[#This Row],[Horse]]))</f>
        <v>Sass Appeal</v>
      </c>
      <c r="Y826" s="164">
        <f>Table13232[[#This Row],[Time]]</f>
        <v>0.54861111111111116</v>
      </c>
      <c r="Z826" s="164" t="str">
        <f>LEFT(Table13232[[#This Row],[Track]],3)</f>
        <v>Fle</v>
      </c>
      <c r="AA826" s="164" t="str">
        <f>Table13232[[#This Row],[Algo]]&amp;" "&amp;Table13232[[#This Row],[Nat and Combo Bet]]</f>
        <v>E-C  120</v>
      </c>
      <c r="AB826" s="170">
        <f>Table13232[[#This Row],[AM Odds]]</f>
        <v>2.1</v>
      </c>
      <c r="AC826" s="165">
        <f>Table13232[[#This Row],[Race]]</f>
        <v>3</v>
      </c>
      <c r="AD826" s="165">
        <f>Table13232[[#This Row],[TAB]]</f>
        <v>2</v>
      </c>
      <c r="AE826" s="166" t="str">
        <f>Table13232[[#This Row],[Horse]]</f>
        <v>Sass Appeal</v>
      </c>
      <c r="AF826" s="169">
        <f>IF(Table13232[[#This Row],[Dual Listing]]&lt;&gt;1,"",Table13232[[#This Row],[Nat and Combo Bet]])</f>
        <v>120</v>
      </c>
    </row>
    <row r="827" spans="1:32" x14ac:dyDescent="0.25">
      <c r="A827" s="42">
        <v>46067</v>
      </c>
      <c r="B827" s="43">
        <v>0.57291666666666663</v>
      </c>
      <c r="C827" s="43" t="s">
        <v>588</v>
      </c>
      <c r="D827" s="46">
        <v>2.2999999999999998</v>
      </c>
      <c r="E827" s="44">
        <v>4</v>
      </c>
      <c r="F827" s="44">
        <v>2</v>
      </c>
      <c r="G827" s="45" t="s">
        <v>635</v>
      </c>
      <c r="H827" s="45" t="s">
        <v>22</v>
      </c>
      <c r="I827" s="46"/>
      <c r="J827" s="206" t="s">
        <v>665</v>
      </c>
      <c r="K827" s="44" t="str">
        <f>VLOOKUP(Table13232[[#This Row],[Track]],$C$915:$E$968,2,FALSE)</f>
        <v>Vic</v>
      </c>
      <c r="L827" s="48">
        <v>100</v>
      </c>
      <c r="M827" s="44" t="str">
        <f>IF(Table13232[[#This Row],[Fin]]&lt;&gt;"1st","",Table13232[[#This Row],[Div]]*Table13232[[#This Row],[Lev Bet]])</f>
        <v/>
      </c>
      <c r="N827" s="44">
        <f>IF(Table13232[[#This Row],[Lev Ret]]="",Table13232[[#This Row],[Lev Bet]]*-1,M827-L827)</f>
        <v>-100</v>
      </c>
      <c r="O827" s="205">
        <v>120</v>
      </c>
      <c r="P827" s="205" t="str">
        <f>IF(Table13232[[#This Row],[Fin]]&lt;&gt;"1st","",Table13232[[#This Row],[Div]]*Table13232[[#This Row],[Nat and Combo Bet]])</f>
        <v/>
      </c>
      <c r="Q827" s="205">
        <f>IF(Table13232[[#This Row],[Lev Ret]]="",Table13232[[#This Row],[Nat and Combo Bet]]*-1,P827-O827)</f>
        <v>-120</v>
      </c>
      <c r="R827" s="44">
        <f t="shared" si="36"/>
        <v>1</v>
      </c>
      <c r="S827" s="44">
        <f>IF(AND(R826=2,R827=1),"",IF(R827=2,(O827+O828)/2,IF(Table13232[[#This Row],[Dual Listing]]=1,Table13232[[#This Row],[Nat and Combo Bet]],11)))</f>
        <v>120</v>
      </c>
      <c r="T827" s="44" t="str">
        <f t="shared" si="37"/>
        <v/>
      </c>
      <c r="U827" s="44">
        <f t="shared" si="38"/>
        <v>-120</v>
      </c>
      <c r="V827" s="44" t="str">
        <f>IF(Table13232[[#This Row],[Date]]&lt;$V$4,"","Live")</f>
        <v>Live</v>
      </c>
      <c r="W827" s="44" t="str">
        <f>TEXT(Table13232[[#This Row],[Date]],"DDD")</f>
        <v>Sat</v>
      </c>
      <c r="X827" s="44" t="str">
        <f>PROPER(TRIM(Table13232[[#This Row],[Horse]]))</f>
        <v>Immortal Star</v>
      </c>
      <c r="Y827" s="164">
        <f>Table13232[[#This Row],[Time]]</f>
        <v>0.57291666666666663</v>
      </c>
      <c r="Z827" s="164" t="str">
        <f>LEFT(Table13232[[#This Row],[Track]],3)</f>
        <v>Fle</v>
      </c>
      <c r="AA827" s="164" t="str">
        <f>Table13232[[#This Row],[Algo]]&amp;" "&amp;Table13232[[#This Row],[Nat and Combo Bet]]</f>
        <v>E-C  120</v>
      </c>
      <c r="AB827" s="170">
        <f>Table13232[[#This Row],[AM Odds]]</f>
        <v>2.2999999999999998</v>
      </c>
      <c r="AC827" s="165">
        <f>Table13232[[#This Row],[Race]]</f>
        <v>4</v>
      </c>
      <c r="AD827" s="165">
        <f>Table13232[[#This Row],[TAB]]</f>
        <v>2</v>
      </c>
      <c r="AE827" s="166" t="str">
        <f>Table13232[[#This Row],[Horse]]</f>
        <v>Immortal Star</v>
      </c>
      <c r="AF827" s="169">
        <f>IF(Table13232[[#This Row],[Dual Listing]]&lt;&gt;1,"",Table13232[[#This Row],[Nat and Combo Bet]])</f>
        <v>120</v>
      </c>
    </row>
    <row r="828" spans="1:32" s="145" customFormat="1" x14ac:dyDescent="0.25">
      <c r="A828" s="106">
        <v>46067</v>
      </c>
      <c r="B828" s="43">
        <v>0.57291666666666663</v>
      </c>
      <c r="C828" s="107" t="s">
        <v>588</v>
      </c>
      <c r="D828" s="46">
        <v>5</v>
      </c>
      <c r="E828" s="108">
        <v>4</v>
      </c>
      <c r="F828" s="108">
        <v>5</v>
      </c>
      <c r="G828" s="109" t="s">
        <v>636</v>
      </c>
      <c r="H828" s="109"/>
      <c r="I828" s="110"/>
      <c r="J828" s="207" t="s">
        <v>665</v>
      </c>
      <c r="K828" s="44" t="str">
        <f>VLOOKUP(Table13232[[#This Row],[Track]],$C$915:$E$968,2,FALSE)</f>
        <v>Vic</v>
      </c>
      <c r="L828" s="48">
        <v>100</v>
      </c>
      <c r="M828" s="44" t="str">
        <f>IF(Table13232[[#This Row],[Fin]]&lt;&gt;"1st","",Table13232[[#This Row],[Div]]*Table13232[[#This Row],[Lev Bet]])</f>
        <v/>
      </c>
      <c r="N828" s="44">
        <f>IF(Table13232[[#This Row],[Lev Ret]]="",Table13232[[#This Row],[Lev Bet]]*-1,M828-L828)</f>
        <v>-100</v>
      </c>
      <c r="O828" s="205">
        <v>160</v>
      </c>
      <c r="P828" s="205" t="str">
        <f>IF(Table13232[[#This Row],[Fin]]&lt;&gt;"1st","",Table13232[[#This Row],[Div]]*Table13232[[#This Row],[Nat and Combo Bet]])</f>
        <v/>
      </c>
      <c r="Q828" s="205">
        <f>IF(Table13232[[#This Row],[Lev Ret]]="",Table13232[[#This Row],[Nat and Combo Bet]]*-1,P828-O828)</f>
        <v>-160</v>
      </c>
      <c r="R828" s="44">
        <f t="shared" si="36"/>
        <v>2</v>
      </c>
      <c r="S828" s="44">
        <f>IF(AND(R827=2,R828=1),"",IF(R828=2,(O828+O829)/2,IF(Table13232[[#This Row],[Dual Listing]]=1,Table13232[[#This Row],[Nat and Combo Bet]],11)))</f>
        <v>180</v>
      </c>
      <c r="T828" s="44" t="str">
        <f t="shared" si="37"/>
        <v/>
      </c>
      <c r="U828" s="44">
        <f t="shared" si="38"/>
        <v>-180</v>
      </c>
      <c r="V828" s="44" t="str">
        <f>IF(Table13232[[#This Row],[Date]]&lt;$V$4,"","Live")</f>
        <v>Live</v>
      </c>
      <c r="W828" s="44" t="str">
        <f>TEXT(Table13232[[#This Row],[Date]],"DDD")</f>
        <v>Sat</v>
      </c>
      <c r="X828" s="44" t="str">
        <f>PROPER(TRIM(Table13232[[#This Row],[Horse]]))</f>
        <v>Tango Jewel</v>
      </c>
      <c r="Y828" s="168">
        <f>Table13232[[#This Row],[Time]]</f>
        <v>0.57291666666666663</v>
      </c>
      <c r="Z828" s="168" t="str">
        <f>LEFT(Table13232[[#This Row],[Track]],3)</f>
        <v>Fle</v>
      </c>
      <c r="AA828" s="168" t="str">
        <f>Table13232[[#This Row],[Algo]]&amp;" "&amp;Table13232[[#This Row],[Nat and Combo Bet]]</f>
        <v>E-C  160</v>
      </c>
      <c r="AB828" s="171">
        <f>Table13232[[#This Row],[AM Odds]]</f>
        <v>5</v>
      </c>
      <c r="AC828" s="165">
        <f>Table13232[[#This Row],[Race]]</f>
        <v>4</v>
      </c>
      <c r="AD828" s="165">
        <f>Table13232[[#This Row],[TAB]]</f>
        <v>5</v>
      </c>
      <c r="AE828" s="166" t="str">
        <f>Table13232[[#This Row],[Horse]]</f>
        <v>Tango Jewel</v>
      </c>
      <c r="AF828" s="169" t="str">
        <f>IF(Table13232[[#This Row],[Dual Listing]]&lt;&gt;1,"",Table13232[[#This Row],[Nat and Combo Bet]])</f>
        <v/>
      </c>
    </row>
    <row r="829" spans="1:32" s="145" customFormat="1" x14ac:dyDescent="0.25">
      <c r="A829" s="106">
        <v>46067</v>
      </c>
      <c r="B829" s="43">
        <v>0.57291666666666663</v>
      </c>
      <c r="C829" s="107" t="s">
        <v>10</v>
      </c>
      <c r="D829" s="46">
        <v>5.5</v>
      </c>
      <c r="E829" s="108">
        <v>4</v>
      </c>
      <c r="F829" s="108">
        <v>5</v>
      </c>
      <c r="G829" s="109" t="s">
        <v>636</v>
      </c>
      <c r="H829" s="109"/>
      <c r="I829" s="110"/>
      <c r="J829" s="207" t="s">
        <v>664</v>
      </c>
      <c r="K829" s="44" t="str">
        <f>VLOOKUP(Table13232[[#This Row],[Track]],$C$915:$E$968,2,FALSE)</f>
        <v>Vic</v>
      </c>
      <c r="L829" s="48">
        <v>100</v>
      </c>
      <c r="M829" s="44" t="str">
        <f>IF(Table13232[[#This Row],[Fin]]&lt;&gt;"1st","",Table13232[[#This Row],[Div]]*Table13232[[#This Row],[Lev Bet]])</f>
        <v/>
      </c>
      <c r="N829" s="44">
        <f>IF(Table13232[[#This Row],[Lev Ret]]="",Table13232[[#This Row],[Lev Bet]]*-1,M829-L829)</f>
        <v>-100</v>
      </c>
      <c r="O829" s="205">
        <v>200</v>
      </c>
      <c r="P829" s="205" t="str">
        <f>IF(Table13232[[#This Row],[Fin]]&lt;&gt;"1st","",Table13232[[#This Row],[Div]]*Table13232[[#This Row],[Nat and Combo Bet]])</f>
        <v/>
      </c>
      <c r="Q829" s="205">
        <f>IF(Table13232[[#This Row],[Lev Ret]]="",Table13232[[#This Row],[Nat and Combo Bet]]*-1,P829-O829)</f>
        <v>-200</v>
      </c>
      <c r="R829" s="44">
        <f t="shared" si="36"/>
        <v>1</v>
      </c>
      <c r="S829" s="44" t="str">
        <f>IF(AND(R828=2,R829=1),"",IF(R829=2,(O829+O830)/2,IF(Table13232[[#This Row],[Dual Listing]]=1,Table13232[[#This Row],[Nat and Combo Bet]],11)))</f>
        <v/>
      </c>
      <c r="T829" s="44" t="str">
        <f t="shared" si="37"/>
        <v/>
      </c>
      <c r="U829" s="44" t="str">
        <f t="shared" si="38"/>
        <v/>
      </c>
      <c r="V829" s="44" t="str">
        <f>IF(Table13232[[#This Row],[Date]]&lt;$V$4,"","Live")</f>
        <v>Live</v>
      </c>
      <c r="W829" s="44" t="str">
        <f>TEXT(Table13232[[#This Row],[Date]],"DDD")</f>
        <v>Sat</v>
      </c>
      <c r="X829" s="44" t="str">
        <f>PROPER(TRIM(Table13232[[#This Row],[Horse]]))</f>
        <v>Tango Jewel</v>
      </c>
      <c r="Y829" s="168">
        <f>Table13232[[#This Row],[Time]]</f>
        <v>0.57291666666666663</v>
      </c>
      <c r="Z829" s="168" t="str">
        <f>LEFT(Table13232[[#This Row],[Track]],3)</f>
        <v>Fle</v>
      </c>
      <c r="AA829" s="168" t="str">
        <f>Table13232[[#This Row],[Algo]]&amp;" "&amp;Table13232[[#This Row],[Nat and Combo Bet]]</f>
        <v>Nat 200</v>
      </c>
      <c r="AB829" s="171">
        <f>Table13232[[#This Row],[AM Odds]]</f>
        <v>5.5</v>
      </c>
      <c r="AC829" s="165">
        <f>Table13232[[#This Row],[Race]]</f>
        <v>4</v>
      </c>
      <c r="AD829" s="165">
        <f>Table13232[[#This Row],[TAB]]</f>
        <v>5</v>
      </c>
      <c r="AE829" s="166" t="str">
        <f>Table13232[[#This Row],[Horse]]</f>
        <v>Tango Jewel</v>
      </c>
      <c r="AF829" s="169">
        <f>IF(Table13232[[#This Row],[Dual Listing]]&lt;&gt;1,"",Table13232[[#This Row],[Nat and Combo Bet]])</f>
        <v>200</v>
      </c>
    </row>
    <row r="830" spans="1:32" s="145" customFormat="1" x14ac:dyDescent="0.25">
      <c r="A830" s="106">
        <v>46067</v>
      </c>
      <c r="B830" s="43">
        <v>0.58680555555555558</v>
      </c>
      <c r="C830" s="107" t="s">
        <v>13</v>
      </c>
      <c r="D830" s="46">
        <v>2.1</v>
      </c>
      <c r="E830" s="108">
        <v>4</v>
      </c>
      <c r="F830" s="108">
        <v>4</v>
      </c>
      <c r="G830" s="109" t="s">
        <v>612</v>
      </c>
      <c r="H830" s="109" t="s">
        <v>23</v>
      </c>
      <c r="I830" s="110"/>
      <c r="J830" s="207" t="s">
        <v>664</v>
      </c>
      <c r="K830" s="44" t="str">
        <f>VLOOKUP(Table13232[[#This Row],[Track]],$C$915:$E$968,2,FALSE)</f>
        <v>NSW</v>
      </c>
      <c r="L830" s="48">
        <v>100</v>
      </c>
      <c r="M830" s="44" t="str">
        <f>IF(Table13232[[#This Row],[Fin]]&lt;&gt;"1st","",Table13232[[#This Row],[Div]]*Table13232[[#This Row],[Lev Bet]])</f>
        <v/>
      </c>
      <c r="N830" s="44">
        <f>IF(Table13232[[#This Row],[Lev Ret]]="",Table13232[[#This Row],[Lev Bet]]*-1,M830-L830)</f>
        <v>-100</v>
      </c>
      <c r="O830" s="205">
        <v>150</v>
      </c>
      <c r="P830" s="205" t="str">
        <f>IF(Table13232[[#This Row],[Fin]]&lt;&gt;"1st","",Table13232[[#This Row],[Div]]*Table13232[[#This Row],[Nat and Combo Bet]])</f>
        <v/>
      </c>
      <c r="Q830" s="205">
        <f>IF(Table13232[[#This Row],[Lev Ret]]="",Table13232[[#This Row],[Nat and Combo Bet]]*-1,P830-O830)</f>
        <v>-150</v>
      </c>
      <c r="R830" s="44">
        <f t="shared" si="36"/>
        <v>2</v>
      </c>
      <c r="S830" s="44">
        <f>IF(AND(R829=2,R830=1),"",IF(R830=2,(O830+O831)/2,IF(Table13232[[#This Row],[Dual Listing]]=1,Table13232[[#This Row],[Nat and Combo Bet]],11)))</f>
        <v>175</v>
      </c>
      <c r="T830" s="44" t="str">
        <f t="shared" si="37"/>
        <v/>
      </c>
      <c r="U830" s="44">
        <f t="shared" si="38"/>
        <v>-175</v>
      </c>
      <c r="V830" s="44" t="str">
        <f>IF(Table13232[[#This Row],[Date]]&lt;$V$4,"","Live")</f>
        <v>Live</v>
      </c>
      <c r="W830" s="44" t="str">
        <f>TEXT(Table13232[[#This Row],[Date]],"DDD")</f>
        <v>Sat</v>
      </c>
      <c r="X830" s="44" t="str">
        <f>PROPER(TRIM(Table13232[[#This Row],[Horse]]))</f>
        <v>Sovereign Hill</v>
      </c>
      <c r="Y830" s="168">
        <f>Table13232[[#This Row],[Time]]</f>
        <v>0.58680555555555558</v>
      </c>
      <c r="Z830" s="168" t="str">
        <f>LEFT(Table13232[[#This Row],[Track]],3)</f>
        <v>Ran</v>
      </c>
      <c r="AA830" s="168" t="str">
        <f>Table13232[[#This Row],[Algo]]&amp;" "&amp;Table13232[[#This Row],[Nat and Combo Bet]]</f>
        <v>Nat 150</v>
      </c>
      <c r="AB830" s="171">
        <f>Table13232[[#This Row],[AM Odds]]</f>
        <v>2.1</v>
      </c>
      <c r="AC830" s="165">
        <f>Table13232[[#This Row],[Race]]</f>
        <v>4</v>
      </c>
      <c r="AD830" s="165">
        <f>Table13232[[#This Row],[TAB]]</f>
        <v>4</v>
      </c>
      <c r="AE830" s="166" t="str">
        <f>Table13232[[#This Row],[Horse]]</f>
        <v>Sovereign Hill</v>
      </c>
      <c r="AF830" s="169" t="str">
        <f>IF(Table13232[[#This Row],[Dual Listing]]&lt;&gt;1,"",Table13232[[#This Row],[Nat and Combo Bet]])</f>
        <v/>
      </c>
    </row>
    <row r="831" spans="1:32" s="145" customFormat="1" x14ac:dyDescent="0.25">
      <c r="A831" s="106">
        <v>46067</v>
      </c>
      <c r="B831" s="43">
        <v>0.58680555555555558</v>
      </c>
      <c r="C831" s="107" t="s">
        <v>13</v>
      </c>
      <c r="D831" s="46">
        <v>2.1</v>
      </c>
      <c r="E831" s="108">
        <v>4</v>
      </c>
      <c r="F831" s="108">
        <v>4</v>
      </c>
      <c r="G831" s="109" t="s">
        <v>612</v>
      </c>
      <c r="H831" s="109" t="s">
        <v>23</v>
      </c>
      <c r="I831" s="110"/>
      <c r="J831" s="207" t="s">
        <v>665</v>
      </c>
      <c r="K831" s="44" t="str">
        <f>VLOOKUP(Table13232[[#This Row],[Track]],$C$915:$E$968,2,FALSE)</f>
        <v>NSW</v>
      </c>
      <c r="L831" s="48">
        <v>100</v>
      </c>
      <c r="M831" s="44" t="str">
        <f>IF(Table13232[[#This Row],[Fin]]&lt;&gt;"1st","",Table13232[[#This Row],[Div]]*Table13232[[#This Row],[Lev Bet]])</f>
        <v/>
      </c>
      <c r="N831" s="44">
        <f>IF(Table13232[[#This Row],[Lev Ret]]="",Table13232[[#This Row],[Lev Bet]]*-1,M831-L831)</f>
        <v>-100</v>
      </c>
      <c r="O831" s="205">
        <v>200</v>
      </c>
      <c r="P831" s="205" t="str">
        <f>IF(Table13232[[#This Row],[Fin]]&lt;&gt;"1st","",Table13232[[#This Row],[Div]]*Table13232[[#This Row],[Nat and Combo Bet]])</f>
        <v/>
      </c>
      <c r="Q831" s="205">
        <f>IF(Table13232[[#This Row],[Lev Ret]]="",Table13232[[#This Row],[Nat and Combo Bet]]*-1,P831-O831)</f>
        <v>-200</v>
      </c>
      <c r="R831" s="44">
        <f t="shared" si="36"/>
        <v>1</v>
      </c>
      <c r="S831" s="44" t="str">
        <f>IF(AND(R830=2,R831=1),"",IF(R831=2,(O831+O832)/2,IF(Table13232[[#This Row],[Dual Listing]]=1,Table13232[[#This Row],[Nat and Combo Bet]],11)))</f>
        <v/>
      </c>
      <c r="T831" s="44" t="str">
        <f t="shared" si="37"/>
        <v/>
      </c>
      <c r="U831" s="44" t="str">
        <f t="shared" si="38"/>
        <v/>
      </c>
      <c r="V831" s="44" t="str">
        <f>IF(Table13232[[#This Row],[Date]]&lt;$V$4,"","Live")</f>
        <v>Live</v>
      </c>
      <c r="W831" s="44" t="str">
        <f>TEXT(Table13232[[#This Row],[Date]],"DDD")</f>
        <v>Sat</v>
      </c>
      <c r="X831" s="44" t="str">
        <f>PROPER(TRIM(Table13232[[#This Row],[Horse]]))</f>
        <v>Sovereign Hill</v>
      </c>
      <c r="Y831" s="168">
        <f>Table13232[[#This Row],[Time]]</f>
        <v>0.58680555555555558</v>
      </c>
      <c r="Z831" s="168" t="str">
        <f>LEFT(Table13232[[#This Row],[Track]],3)</f>
        <v>Ran</v>
      </c>
      <c r="AA831" s="168" t="str">
        <f>Table13232[[#This Row],[Algo]]&amp;" "&amp;Table13232[[#This Row],[Nat and Combo Bet]]</f>
        <v>E-C  200</v>
      </c>
      <c r="AB831" s="171">
        <f>Table13232[[#This Row],[AM Odds]]</f>
        <v>2.1</v>
      </c>
      <c r="AC831" s="165">
        <f>Table13232[[#This Row],[Race]]</f>
        <v>4</v>
      </c>
      <c r="AD831" s="165">
        <f>Table13232[[#This Row],[TAB]]</f>
        <v>4</v>
      </c>
      <c r="AE831" s="166" t="str">
        <f>Table13232[[#This Row],[Horse]]</f>
        <v>Sovereign Hill</v>
      </c>
      <c r="AF831" s="169">
        <f>IF(Table13232[[#This Row],[Dual Listing]]&lt;&gt;1,"",Table13232[[#This Row],[Nat and Combo Bet]])</f>
        <v>200</v>
      </c>
    </row>
    <row r="832" spans="1:32" x14ac:dyDescent="0.25">
      <c r="A832" s="42">
        <v>46067</v>
      </c>
      <c r="B832" s="43">
        <v>0.62152777777777779</v>
      </c>
      <c r="C832" s="43" t="s">
        <v>588</v>
      </c>
      <c r="D832" s="46">
        <v>6.5</v>
      </c>
      <c r="E832" s="44">
        <v>6</v>
      </c>
      <c r="F832" s="44">
        <v>9</v>
      </c>
      <c r="G832" s="45" t="s">
        <v>637</v>
      </c>
      <c r="H832" s="45"/>
      <c r="I832" s="46"/>
      <c r="J832" s="206" t="s">
        <v>665</v>
      </c>
      <c r="K832" s="44" t="str">
        <f>VLOOKUP(Table13232[[#This Row],[Track]],$C$915:$E$968,2,FALSE)</f>
        <v>Vic</v>
      </c>
      <c r="L832" s="48">
        <v>100</v>
      </c>
      <c r="M832" s="44" t="str">
        <f>IF(Table13232[[#This Row],[Fin]]&lt;&gt;"1st","",Table13232[[#This Row],[Div]]*Table13232[[#This Row],[Lev Bet]])</f>
        <v/>
      </c>
      <c r="N832" s="44">
        <f>IF(Table13232[[#This Row],[Lev Ret]]="",Table13232[[#This Row],[Lev Bet]]*-1,M832-L832)</f>
        <v>-100</v>
      </c>
      <c r="O832" s="205">
        <v>150</v>
      </c>
      <c r="P832" s="205" t="str">
        <f>IF(Table13232[[#This Row],[Fin]]&lt;&gt;"1st","",Table13232[[#This Row],[Div]]*Table13232[[#This Row],[Nat and Combo Bet]])</f>
        <v/>
      </c>
      <c r="Q832" s="205">
        <f>IF(Table13232[[#This Row],[Lev Ret]]="",Table13232[[#This Row],[Nat and Combo Bet]]*-1,P832-O832)</f>
        <v>-150</v>
      </c>
      <c r="R832" s="44">
        <f t="shared" si="36"/>
        <v>1</v>
      </c>
      <c r="S832" s="44">
        <f>IF(AND(R831=2,R832=1),"",IF(R832=2,(O832+O833)/2,IF(Table13232[[#This Row],[Dual Listing]]=1,Table13232[[#This Row],[Nat and Combo Bet]],11)))</f>
        <v>150</v>
      </c>
      <c r="T832" s="44" t="str">
        <f t="shared" si="37"/>
        <v/>
      </c>
      <c r="U832" s="44">
        <f t="shared" si="38"/>
        <v>-150</v>
      </c>
      <c r="V832" s="44" t="str">
        <f>IF(Table13232[[#This Row],[Date]]&lt;$V$4,"","Live")</f>
        <v>Live</v>
      </c>
      <c r="W832" s="44" t="str">
        <f>TEXT(Table13232[[#This Row],[Date]],"DDD")</f>
        <v>Sat</v>
      </c>
      <c r="X832" s="44" t="str">
        <f>PROPER(TRIM(Table13232[[#This Row],[Horse]]))</f>
        <v>Stylish Secret</v>
      </c>
      <c r="Y832" s="164">
        <f>Table13232[[#This Row],[Time]]</f>
        <v>0.62152777777777779</v>
      </c>
      <c r="Z832" s="164" t="str">
        <f>LEFT(Table13232[[#This Row],[Track]],3)</f>
        <v>Fle</v>
      </c>
      <c r="AA832" s="164" t="str">
        <f>Table13232[[#This Row],[Algo]]&amp;" "&amp;Table13232[[#This Row],[Nat and Combo Bet]]</f>
        <v>E-C  150</v>
      </c>
      <c r="AB832" s="170">
        <f>Table13232[[#This Row],[AM Odds]]</f>
        <v>6.5</v>
      </c>
      <c r="AC832" s="165">
        <f>Table13232[[#This Row],[Race]]</f>
        <v>6</v>
      </c>
      <c r="AD832" s="165">
        <f>Table13232[[#This Row],[TAB]]</f>
        <v>9</v>
      </c>
      <c r="AE832" s="166" t="str">
        <f>Table13232[[#This Row],[Horse]]</f>
        <v>Stylish Secret</v>
      </c>
      <c r="AF832" s="169">
        <f>IF(Table13232[[#This Row],[Dual Listing]]&lt;&gt;1,"",Table13232[[#This Row],[Nat and Combo Bet]])</f>
        <v>150</v>
      </c>
    </row>
    <row r="833" spans="1:32" x14ac:dyDescent="0.25">
      <c r="A833" s="42">
        <v>46067</v>
      </c>
      <c r="B833" s="43">
        <v>0.63541666666666663</v>
      </c>
      <c r="C833" s="43" t="s">
        <v>13</v>
      </c>
      <c r="D833" s="46">
        <v>1.55</v>
      </c>
      <c r="E833" s="44">
        <v>6</v>
      </c>
      <c r="F833" s="44">
        <v>1</v>
      </c>
      <c r="G833" s="45" t="s">
        <v>642</v>
      </c>
      <c r="H833" s="45" t="s">
        <v>23</v>
      </c>
      <c r="I833" s="46"/>
      <c r="J833" s="206" t="s">
        <v>664</v>
      </c>
      <c r="K833" s="44" t="str">
        <f>VLOOKUP(Table13232[[#This Row],[Track]],$C$915:$E$968,2,FALSE)</f>
        <v>NSW</v>
      </c>
      <c r="L833" s="48">
        <v>100</v>
      </c>
      <c r="M833" s="44" t="str">
        <f>IF(Table13232[[#This Row],[Fin]]&lt;&gt;"1st","",Table13232[[#This Row],[Div]]*Table13232[[#This Row],[Lev Bet]])</f>
        <v/>
      </c>
      <c r="N833" s="44">
        <f>IF(Table13232[[#This Row],[Lev Ret]]="",Table13232[[#This Row],[Lev Bet]]*-1,M833-L833)</f>
        <v>-100</v>
      </c>
      <c r="O833" s="205">
        <v>150</v>
      </c>
      <c r="P833" s="205" t="str">
        <f>IF(Table13232[[#This Row],[Fin]]&lt;&gt;"1st","",Table13232[[#This Row],[Div]]*Table13232[[#This Row],[Nat and Combo Bet]])</f>
        <v/>
      </c>
      <c r="Q833" s="205">
        <f>IF(Table13232[[#This Row],[Lev Ret]]="",Table13232[[#This Row],[Nat and Combo Bet]]*-1,P833-O833)</f>
        <v>-150</v>
      </c>
      <c r="R833" s="44">
        <f t="shared" si="36"/>
        <v>1</v>
      </c>
      <c r="S833" s="44">
        <f>IF(AND(R832=2,R833=1),"",IF(R833=2,(O833+O834)/2,IF(Table13232[[#This Row],[Dual Listing]]=1,Table13232[[#This Row],[Nat and Combo Bet]],11)))</f>
        <v>150</v>
      </c>
      <c r="T833" s="44" t="str">
        <f t="shared" si="37"/>
        <v/>
      </c>
      <c r="U833" s="44">
        <f t="shared" si="38"/>
        <v>-150</v>
      </c>
      <c r="V833" s="44" t="str">
        <f>IF(Table13232[[#This Row],[Date]]&lt;$V$4,"","Live")</f>
        <v>Live</v>
      </c>
      <c r="W833" s="44" t="str">
        <f>TEXT(Table13232[[#This Row],[Date]],"DDD")</f>
        <v>Sat</v>
      </c>
      <c r="X833" s="44" t="str">
        <f>PROPER(TRIM(Table13232[[#This Row],[Horse]]))</f>
        <v>Apocalyptic</v>
      </c>
      <c r="Y833" s="164">
        <f>Table13232[[#This Row],[Time]]</f>
        <v>0.63541666666666663</v>
      </c>
      <c r="Z833" s="164" t="str">
        <f>LEFT(Table13232[[#This Row],[Track]],3)</f>
        <v>Ran</v>
      </c>
      <c r="AA833" s="164" t="str">
        <f>Table13232[[#This Row],[Algo]]&amp;" "&amp;Table13232[[#This Row],[Nat and Combo Bet]]</f>
        <v>Nat 150</v>
      </c>
      <c r="AB833" s="170">
        <f>Table13232[[#This Row],[AM Odds]]</f>
        <v>1.55</v>
      </c>
      <c r="AC833" s="165">
        <f>Table13232[[#This Row],[Race]]</f>
        <v>6</v>
      </c>
      <c r="AD833" s="165">
        <f>Table13232[[#This Row],[TAB]]</f>
        <v>1</v>
      </c>
      <c r="AE833" s="166" t="str">
        <f>Table13232[[#This Row],[Horse]]</f>
        <v>Apocalyptic</v>
      </c>
      <c r="AF833" s="169">
        <f>IF(Table13232[[#This Row],[Dual Listing]]&lt;&gt;1,"",Table13232[[#This Row],[Nat and Combo Bet]])</f>
        <v>150</v>
      </c>
    </row>
    <row r="834" spans="1:32" x14ac:dyDescent="0.25">
      <c r="A834" s="42">
        <v>46067</v>
      </c>
      <c r="B834" s="43">
        <v>0.64583333333333337</v>
      </c>
      <c r="C834" s="43" t="s">
        <v>588</v>
      </c>
      <c r="D834" s="46">
        <v>5.5</v>
      </c>
      <c r="E834" s="44">
        <v>7</v>
      </c>
      <c r="F834" s="44">
        <v>2</v>
      </c>
      <c r="G834" s="45" t="s">
        <v>638</v>
      </c>
      <c r="H834" s="45" t="s">
        <v>21</v>
      </c>
      <c r="I834" s="46">
        <v>4.8</v>
      </c>
      <c r="J834" s="206" t="s">
        <v>665</v>
      </c>
      <c r="K834" s="44" t="str">
        <f>VLOOKUP(Table13232[[#This Row],[Track]],$C$915:$E$968,2,FALSE)</f>
        <v>Vic</v>
      </c>
      <c r="L834" s="48">
        <v>100</v>
      </c>
      <c r="M834" s="44">
        <f>IF(Table13232[[#This Row],[Fin]]&lt;&gt;"1st","",Table13232[[#This Row],[Div]]*Table13232[[#This Row],[Lev Bet]])</f>
        <v>480</v>
      </c>
      <c r="N834" s="44">
        <f>IF(Table13232[[#This Row],[Lev Ret]]="",Table13232[[#This Row],[Lev Bet]]*-1,M834-L834)</f>
        <v>380</v>
      </c>
      <c r="O834" s="205">
        <v>150</v>
      </c>
      <c r="P834" s="205">
        <f>IF(Table13232[[#This Row],[Fin]]&lt;&gt;"1st","",Table13232[[#This Row],[Div]]*Table13232[[#This Row],[Nat and Combo Bet]])</f>
        <v>720</v>
      </c>
      <c r="Q834" s="205">
        <f>IF(Table13232[[#This Row],[Lev Ret]]="",Table13232[[#This Row],[Nat and Combo Bet]]*-1,P834-O834)</f>
        <v>570</v>
      </c>
      <c r="R834" s="44">
        <f t="shared" si="36"/>
        <v>1</v>
      </c>
      <c r="S834" s="44">
        <f>IF(AND(R833=2,R834=1),"",IF(R834=2,(O834+O835)/2,IF(Table13232[[#This Row],[Dual Listing]]=1,Table13232[[#This Row],[Nat and Combo Bet]],11)))</f>
        <v>150</v>
      </c>
      <c r="T834" s="44">
        <f t="shared" si="37"/>
        <v>720</v>
      </c>
      <c r="U834" s="44">
        <f t="shared" si="38"/>
        <v>570</v>
      </c>
      <c r="V834" s="44" t="str">
        <f>IF(Table13232[[#This Row],[Date]]&lt;$V$4,"","Live")</f>
        <v>Live</v>
      </c>
      <c r="W834" s="44" t="str">
        <f>TEXT(Table13232[[#This Row],[Date]],"DDD")</f>
        <v>Sat</v>
      </c>
      <c r="X834" s="44" t="str">
        <f>PROPER(TRIM(Table13232[[#This Row],[Horse]]))</f>
        <v>Cafe Millenium</v>
      </c>
      <c r="Y834" s="164">
        <f>Table13232[[#This Row],[Time]]</f>
        <v>0.64583333333333337</v>
      </c>
      <c r="Z834" s="164" t="str">
        <f>LEFT(Table13232[[#This Row],[Track]],3)</f>
        <v>Fle</v>
      </c>
      <c r="AA834" s="164" t="str">
        <f>Table13232[[#This Row],[Algo]]&amp;" "&amp;Table13232[[#This Row],[Nat and Combo Bet]]</f>
        <v>E-C  150</v>
      </c>
      <c r="AB834" s="170">
        <f>Table13232[[#This Row],[AM Odds]]</f>
        <v>5.5</v>
      </c>
      <c r="AC834" s="165">
        <f>Table13232[[#This Row],[Race]]</f>
        <v>7</v>
      </c>
      <c r="AD834" s="165">
        <f>Table13232[[#This Row],[TAB]]</f>
        <v>2</v>
      </c>
      <c r="AE834" s="166" t="str">
        <f>Table13232[[#This Row],[Horse]]</f>
        <v>Cafe Millenium</v>
      </c>
      <c r="AF834" s="169">
        <f>IF(Table13232[[#This Row],[Dual Listing]]&lt;&gt;1,"",Table13232[[#This Row],[Nat and Combo Bet]])</f>
        <v>150</v>
      </c>
    </row>
    <row r="835" spans="1:32" s="145" customFormat="1" x14ac:dyDescent="0.25">
      <c r="A835" s="106">
        <v>46067</v>
      </c>
      <c r="B835" s="43">
        <v>0.64583333333333337</v>
      </c>
      <c r="C835" s="107" t="s">
        <v>588</v>
      </c>
      <c r="D835" s="46">
        <v>4</v>
      </c>
      <c r="E835" s="108">
        <v>7</v>
      </c>
      <c r="F835" s="108">
        <v>6</v>
      </c>
      <c r="G835" s="109" t="s">
        <v>147</v>
      </c>
      <c r="H835" s="109"/>
      <c r="I835" s="110"/>
      <c r="J835" s="207" t="s">
        <v>665</v>
      </c>
      <c r="K835" s="44" t="str">
        <f>VLOOKUP(Table13232[[#This Row],[Track]],$C$915:$E$968,2,FALSE)</f>
        <v>Vic</v>
      </c>
      <c r="L835" s="48">
        <v>100</v>
      </c>
      <c r="M835" s="44" t="str">
        <f>IF(Table13232[[#This Row],[Fin]]&lt;&gt;"1st","",Table13232[[#This Row],[Div]]*Table13232[[#This Row],[Lev Bet]])</f>
        <v/>
      </c>
      <c r="N835" s="44">
        <f>IF(Table13232[[#This Row],[Lev Ret]]="",Table13232[[#This Row],[Lev Bet]]*-1,M835-L835)</f>
        <v>-100</v>
      </c>
      <c r="O835" s="205">
        <v>160</v>
      </c>
      <c r="P835" s="205" t="str">
        <f>IF(Table13232[[#This Row],[Fin]]&lt;&gt;"1st","",Table13232[[#This Row],[Div]]*Table13232[[#This Row],[Nat and Combo Bet]])</f>
        <v/>
      </c>
      <c r="Q835" s="205">
        <f>IF(Table13232[[#This Row],[Lev Ret]]="",Table13232[[#This Row],[Nat and Combo Bet]]*-1,P835-O835)</f>
        <v>-160</v>
      </c>
      <c r="R835" s="44">
        <f t="shared" si="36"/>
        <v>2</v>
      </c>
      <c r="S835" s="44">
        <f>IF(AND(R834=2,R835=1),"",IF(R835=2,(O835+O836)/2,IF(Table13232[[#This Row],[Dual Listing]]=1,Table13232[[#This Row],[Nat and Combo Bet]],11)))</f>
        <v>180</v>
      </c>
      <c r="T835" s="44" t="str">
        <f t="shared" si="37"/>
        <v/>
      </c>
      <c r="U835" s="44">
        <f t="shared" si="38"/>
        <v>-180</v>
      </c>
      <c r="V835" s="44" t="str">
        <f>IF(Table13232[[#This Row],[Date]]&lt;$V$4,"","Live")</f>
        <v>Live</v>
      </c>
      <c r="W835" s="44" t="str">
        <f>TEXT(Table13232[[#This Row],[Date]],"DDD")</f>
        <v>Sat</v>
      </c>
      <c r="X835" s="44" t="str">
        <f>PROPER(TRIM(Table13232[[#This Row],[Horse]]))</f>
        <v>Matcha Latte</v>
      </c>
      <c r="Y835" s="168">
        <f>Table13232[[#This Row],[Time]]</f>
        <v>0.64583333333333337</v>
      </c>
      <c r="Z835" s="168" t="str">
        <f>LEFT(Table13232[[#This Row],[Track]],3)</f>
        <v>Fle</v>
      </c>
      <c r="AA835" s="168" t="str">
        <f>Table13232[[#This Row],[Algo]]&amp;" "&amp;Table13232[[#This Row],[Nat and Combo Bet]]</f>
        <v>E-C  160</v>
      </c>
      <c r="AB835" s="171">
        <f>Table13232[[#This Row],[AM Odds]]</f>
        <v>4</v>
      </c>
      <c r="AC835" s="165">
        <f>Table13232[[#This Row],[Race]]</f>
        <v>7</v>
      </c>
      <c r="AD835" s="165">
        <f>Table13232[[#This Row],[TAB]]</f>
        <v>6</v>
      </c>
      <c r="AE835" s="166" t="str">
        <f>Table13232[[#This Row],[Horse]]</f>
        <v>Matcha Latte</v>
      </c>
      <c r="AF835" s="169" t="str">
        <f>IF(Table13232[[#This Row],[Dual Listing]]&lt;&gt;1,"",Table13232[[#This Row],[Nat and Combo Bet]])</f>
        <v/>
      </c>
    </row>
    <row r="836" spans="1:32" s="145" customFormat="1" x14ac:dyDescent="0.25">
      <c r="A836" s="106">
        <v>46067</v>
      </c>
      <c r="B836" s="43">
        <v>0.64583333333333337</v>
      </c>
      <c r="C836" s="107" t="s">
        <v>10</v>
      </c>
      <c r="D836" s="46">
        <v>4.2</v>
      </c>
      <c r="E836" s="108">
        <v>7</v>
      </c>
      <c r="F836" s="108">
        <v>6</v>
      </c>
      <c r="G836" s="109" t="s">
        <v>147</v>
      </c>
      <c r="H836" s="109"/>
      <c r="I836" s="110"/>
      <c r="J836" s="207" t="s">
        <v>664</v>
      </c>
      <c r="K836" s="44" t="str">
        <f>VLOOKUP(Table13232[[#This Row],[Track]],$C$915:$E$968,2,FALSE)</f>
        <v>Vic</v>
      </c>
      <c r="L836" s="48">
        <v>100</v>
      </c>
      <c r="M836" s="44" t="str">
        <f>IF(Table13232[[#This Row],[Fin]]&lt;&gt;"1st","",Table13232[[#This Row],[Div]]*Table13232[[#This Row],[Lev Bet]])</f>
        <v/>
      </c>
      <c r="N836" s="44">
        <f>IF(Table13232[[#This Row],[Lev Ret]]="",Table13232[[#This Row],[Lev Bet]]*-1,M836-L836)</f>
        <v>-100</v>
      </c>
      <c r="O836" s="205">
        <v>200</v>
      </c>
      <c r="P836" s="205" t="str">
        <f>IF(Table13232[[#This Row],[Fin]]&lt;&gt;"1st","",Table13232[[#This Row],[Div]]*Table13232[[#This Row],[Nat and Combo Bet]])</f>
        <v/>
      </c>
      <c r="Q836" s="205">
        <f>IF(Table13232[[#This Row],[Lev Ret]]="",Table13232[[#This Row],[Nat and Combo Bet]]*-1,P836-O836)</f>
        <v>-200</v>
      </c>
      <c r="R836" s="44">
        <f t="shared" si="36"/>
        <v>1</v>
      </c>
      <c r="S836" s="44" t="str">
        <f>IF(AND(R835=2,R836=1),"",IF(R836=2,(O836+O837)/2,IF(Table13232[[#This Row],[Dual Listing]]=1,Table13232[[#This Row],[Nat and Combo Bet]],11)))</f>
        <v/>
      </c>
      <c r="T836" s="44" t="str">
        <f t="shared" si="37"/>
        <v/>
      </c>
      <c r="U836" s="44" t="str">
        <f t="shared" si="38"/>
        <v/>
      </c>
      <c r="V836" s="44" t="str">
        <f>IF(Table13232[[#This Row],[Date]]&lt;$V$4,"","Live")</f>
        <v>Live</v>
      </c>
      <c r="W836" s="44" t="str">
        <f>TEXT(Table13232[[#This Row],[Date]],"DDD")</f>
        <v>Sat</v>
      </c>
      <c r="X836" s="44" t="str">
        <f>PROPER(TRIM(Table13232[[#This Row],[Horse]]))</f>
        <v>Matcha Latte</v>
      </c>
      <c r="Y836" s="168">
        <f>Table13232[[#This Row],[Time]]</f>
        <v>0.64583333333333337</v>
      </c>
      <c r="Z836" s="168" t="str">
        <f>LEFT(Table13232[[#This Row],[Track]],3)</f>
        <v>Fle</v>
      </c>
      <c r="AA836" s="168" t="str">
        <f>Table13232[[#This Row],[Algo]]&amp;" "&amp;Table13232[[#This Row],[Nat and Combo Bet]]</f>
        <v>Nat 200</v>
      </c>
      <c r="AB836" s="171">
        <f>Table13232[[#This Row],[AM Odds]]</f>
        <v>4.2</v>
      </c>
      <c r="AC836" s="165">
        <f>Table13232[[#This Row],[Race]]</f>
        <v>7</v>
      </c>
      <c r="AD836" s="165">
        <f>Table13232[[#This Row],[TAB]]</f>
        <v>6</v>
      </c>
      <c r="AE836" s="166" t="str">
        <f>Table13232[[#This Row],[Horse]]</f>
        <v>Matcha Latte</v>
      </c>
      <c r="AF836" s="169">
        <f>IF(Table13232[[#This Row],[Dual Listing]]&lt;&gt;1,"",Table13232[[#This Row],[Nat and Combo Bet]])</f>
        <v>200</v>
      </c>
    </row>
    <row r="837" spans="1:32" x14ac:dyDescent="0.25">
      <c r="A837" s="42">
        <v>46067</v>
      </c>
      <c r="B837" s="43">
        <v>0.67361111111111116</v>
      </c>
      <c r="C837" s="43" t="s">
        <v>588</v>
      </c>
      <c r="D837" s="46">
        <v>2.6</v>
      </c>
      <c r="E837" s="44">
        <v>8</v>
      </c>
      <c r="F837" s="44">
        <v>4</v>
      </c>
      <c r="G837" s="45" t="s">
        <v>639</v>
      </c>
      <c r="H837" s="45" t="s">
        <v>21</v>
      </c>
      <c r="I837" s="46">
        <v>2.8</v>
      </c>
      <c r="J837" s="206" t="s">
        <v>665</v>
      </c>
      <c r="K837" s="44" t="str">
        <f>VLOOKUP(Table13232[[#This Row],[Track]],$C$915:$E$968,2,FALSE)</f>
        <v>Vic</v>
      </c>
      <c r="L837" s="48">
        <v>100</v>
      </c>
      <c r="M837" s="44">
        <f>IF(Table13232[[#This Row],[Fin]]&lt;&gt;"1st","",Table13232[[#This Row],[Div]]*Table13232[[#This Row],[Lev Bet]])</f>
        <v>280</v>
      </c>
      <c r="N837" s="44">
        <f>IF(Table13232[[#This Row],[Lev Ret]]="",Table13232[[#This Row],[Lev Bet]]*-1,M837-L837)</f>
        <v>180</v>
      </c>
      <c r="O837" s="205">
        <v>150</v>
      </c>
      <c r="P837" s="205">
        <f>IF(Table13232[[#This Row],[Fin]]&lt;&gt;"1st","",Table13232[[#This Row],[Div]]*Table13232[[#This Row],[Nat and Combo Bet]])</f>
        <v>420</v>
      </c>
      <c r="Q837" s="205">
        <f>IF(Table13232[[#This Row],[Lev Ret]]="",Table13232[[#This Row],[Nat and Combo Bet]]*-1,P837-O837)</f>
        <v>270</v>
      </c>
      <c r="R837" s="44">
        <f t="shared" si="36"/>
        <v>1</v>
      </c>
      <c r="S837" s="44">
        <f>IF(AND(R836=2,R837=1),"",IF(R837=2,(O837+O838)/2,IF(Table13232[[#This Row],[Dual Listing]]=1,Table13232[[#This Row],[Nat and Combo Bet]],11)))</f>
        <v>150</v>
      </c>
      <c r="T837" s="44">
        <f t="shared" si="37"/>
        <v>420</v>
      </c>
      <c r="U837" s="44">
        <f t="shared" si="38"/>
        <v>270</v>
      </c>
      <c r="V837" s="44" t="str">
        <f>IF(Table13232[[#This Row],[Date]]&lt;$V$4,"","Live")</f>
        <v>Live</v>
      </c>
      <c r="W837" s="44" t="str">
        <f>TEXT(Table13232[[#This Row],[Date]],"DDD")</f>
        <v>Sat</v>
      </c>
      <c r="X837" s="44" t="str">
        <f>PROPER(TRIM(Table13232[[#This Row],[Horse]]))</f>
        <v>Tentyris</v>
      </c>
      <c r="Y837" s="164">
        <f>Table13232[[#This Row],[Time]]</f>
        <v>0.67361111111111116</v>
      </c>
      <c r="Z837" s="164" t="str">
        <f>LEFT(Table13232[[#This Row],[Track]],3)</f>
        <v>Fle</v>
      </c>
      <c r="AA837" s="164" t="str">
        <f>Table13232[[#This Row],[Algo]]&amp;" "&amp;Table13232[[#This Row],[Nat and Combo Bet]]</f>
        <v>E-C  150</v>
      </c>
      <c r="AB837" s="170">
        <f>Table13232[[#This Row],[AM Odds]]</f>
        <v>2.6</v>
      </c>
      <c r="AC837" s="165">
        <f>Table13232[[#This Row],[Race]]</f>
        <v>8</v>
      </c>
      <c r="AD837" s="165">
        <f>Table13232[[#This Row],[TAB]]</f>
        <v>4</v>
      </c>
      <c r="AE837" s="166" t="str">
        <f>Table13232[[#This Row],[Horse]]</f>
        <v>Tentyris</v>
      </c>
      <c r="AF837" s="169">
        <f>IF(Table13232[[#This Row],[Dual Listing]]&lt;&gt;1,"",Table13232[[#This Row],[Nat and Combo Bet]])</f>
        <v>150</v>
      </c>
    </row>
    <row r="838" spans="1:32" s="145" customFormat="1" x14ac:dyDescent="0.25">
      <c r="A838" s="106">
        <v>46067</v>
      </c>
      <c r="B838" s="43">
        <v>0.70138888888888884</v>
      </c>
      <c r="C838" s="107" t="s">
        <v>10</v>
      </c>
      <c r="D838" s="46">
        <v>1.8</v>
      </c>
      <c r="E838" s="108">
        <v>9</v>
      </c>
      <c r="F838" s="108">
        <v>2</v>
      </c>
      <c r="G838" s="109" t="s">
        <v>613</v>
      </c>
      <c r="H838" s="109" t="s">
        <v>21</v>
      </c>
      <c r="I838" s="110">
        <v>1.75</v>
      </c>
      <c r="J838" s="207" t="s">
        <v>664</v>
      </c>
      <c r="K838" s="44" t="str">
        <f>VLOOKUP(Table13232[[#This Row],[Track]],$C$915:$E$968,2,FALSE)</f>
        <v>Vic</v>
      </c>
      <c r="L838" s="48">
        <v>100</v>
      </c>
      <c r="M838" s="44">
        <f>IF(Table13232[[#This Row],[Fin]]&lt;&gt;"1st","",Table13232[[#This Row],[Div]]*Table13232[[#This Row],[Lev Bet]])</f>
        <v>175</v>
      </c>
      <c r="N838" s="44">
        <f>IF(Table13232[[#This Row],[Lev Ret]]="",Table13232[[#This Row],[Lev Bet]]*-1,M838-L838)</f>
        <v>75</v>
      </c>
      <c r="O838" s="205">
        <v>100</v>
      </c>
      <c r="P838" s="205">
        <f>IF(Table13232[[#This Row],[Fin]]&lt;&gt;"1st","",Table13232[[#This Row],[Div]]*Table13232[[#This Row],[Nat and Combo Bet]])</f>
        <v>175</v>
      </c>
      <c r="Q838" s="205">
        <f>IF(Table13232[[#This Row],[Lev Ret]]="",Table13232[[#This Row],[Nat and Combo Bet]]*-1,P838-O838)</f>
        <v>75</v>
      </c>
      <c r="R838" s="44">
        <f t="shared" si="36"/>
        <v>2</v>
      </c>
      <c r="S838" s="44">
        <f>IF(AND(R837=2,R838=1),"",IF(R838=2,(O838+O839)/2,IF(Table13232[[#This Row],[Dual Listing]]=1,Table13232[[#This Row],[Nat and Combo Bet]],11)))</f>
        <v>110</v>
      </c>
      <c r="T838" s="44">
        <f t="shared" si="37"/>
        <v>192.5</v>
      </c>
      <c r="U838" s="44">
        <f t="shared" si="38"/>
        <v>82.5</v>
      </c>
      <c r="V838" s="44" t="str">
        <f>IF(Table13232[[#This Row],[Date]]&lt;$V$4,"","Live")</f>
        <v>Live</v>
      </c>
      <c r="W838" s="44" t="str">
        <f>TEXT(Table13232[[#This Row],[Date]],"DDD")</f>
        <v>Sat</v>
      </c>
      <c r="X838" s="44" t="str">
        <f>PROPER(TRIM(Table13232[[#This Row],[Horse]]))</f>
        <v>Sixties</v>
      </c>
      <c r="Y838" s="168">
        <f>Table13232[[#This Row],[Time]]</f>
        <v>0.70138888888888884</v>
      </c>
      <c r="Z838" s="168" t="str">
        <f>LEFT(Table13232[[#This Row],[Track]],3)</f>
        <v>Fle</v>
      </c>
      <c r="AA838" s="168" t="str">
        <f>Table13232[[#This Row],[Algo]]&amp;" "&amp;Table13232[[#This Row],[Nat and Combo Bet]]</f>
        <v>Nat 100</v>
      </c>
      <c r="AB838" s="171">
        <f>Table13232[[#This Row],[AM Odds]]</f>
        <v>1.8</v>
      </c>
      <c r="AC838" s="165">
        <f>Table13232[[#This Row],[Race]]</f>
        <v>9</v>
      </c>
      <c r="AD838" s="165">
        <f>Table13232[[#This Row],[TAB]]</f>
        <v>2</v>
      </c>
      <c r="AE838" s="166" t="str">
        <f>Table13232[[#This Row],[Horse]]</f>
        <v>Sixties</v>
      </c>
      <c r="AF838" s="169" t="str">
        <f>IF(Table13232[[#This Row],[Dual Listing]]&lt;&gt;1,"",Table13232[[#This Row],[Nat and Combo Bet]])</f>
        <v/>
      </c>
    </row>
    <row r="839" spans="1:32" s="145" customFormat="1" x14ac:dyDescent="0.25">
      <c r="A839" s="106">
        <v>46067</v>
      </c>
      <c r="B839" s="43">
        <v>0.70138888888888884</v>
      </c>
      <c r="C839" s="107" t="s">
        <v>588</v>
      </c>
      <c r="D839" s="46">
        <v>1.9</v>
      </c>
      <c r="E839" s="108">
        <v>9</v>
      </c>
      <c r="F839" s="108">
        <v>2</v>
      </c>
      <c r="G839" s="109" t="s">
        <v>613</v>
      </c>
      <c r="H839" s="109" t="s">
        <v>21</v>
      </c>
      <c r="I839" s="110">
        <v>1.75</v>
      </c>
      <c r="J839" s="207" t="s">
        <v>665</v>
      </c>
      <c r="K839" s="44" t="str">
        <f>VLOOKUP(Table13232[[#This Row],[Track]],$C$915:$E$968,2,FALSE)</f>
        <v>Vic</v>
      </c>
      <c r="L839" s="48">
        <v>100</v>
      </c>
      <c r="M839" s="44">
        <f>IF(Table13232[[#This Row],[Fin]]&lt;&gt;"1st","",Table13232[[#This Row],[Div]]*Table13232[[#This Row],[Lev Bet]])</f>
        <v>175</v>
      </c>
      <c r="N839" s="44">
        <f>IF(Table13232[[#This Row],[Lev Ret]]="",Table13232[[#This Row],[Lev Bet]]*-1,M839-L839)</f>
        <v>75</v>
      </c>
      <c r="O839" s="205">
        <v>120</v>
      </c>
      <c r="P839" s="205">
        <f>IF(Table13232[[#This Row],[Fin]]&lt;&gt;"1st","",Table13232[[#This Row],[Div]]*Table13232[[#This Row],[Nat and Combo Bet]])</f>
        <v>210</v>
      </c>
      <c r="Q839" s="205">
        <f>IF(Table13232[[#This Row],[Lev Ret]]="",Table13232[[#This Row],[Nat and Combo Bet]]*-1,P839-O839)</f>
        <v>90</v>
      </c>
      <c r="R839" s="44">
        <f t="shared" ref="R839:R889" si="39">IF(AND(A840=A839,G840=G839),2,1)</f>
        <v>1</v>
      </c>
      <c r="S839" s="44" t="str">
        <f>IF(AND(R838=2,R839=1),"",IF(R839=2,(O839+O840)/2,IF(Table13232[[#This Row],[Dual Listing]]=1,Table13232[[#This Row],[Nat and Combo Bet]],11)))</f>
        <v/>
      </c>
      <c r="T839" s="44" t="str">
        <f t="shared" ref="T839:T902" si="40">IF(S839="","",IF(P839="","",S839*I839))</f>
        <v/>
      </c>
      <c r="U839" s="44" t="str">
        <f t="shared" ref="U839:U902" si="41">IF(S839="","",IF(T839="",S839*-1,T839-S839))</f>
        <v/>
      </c>
      <c r="V839" s="44" t="str">
        <f>IF(Table13232[[#This Row],[Date]]&lt;$V$4,"","Live")</f>
        <v>Live</v>
      </c>
      <c r="W839" s="44" t="str">
        <f>TEXT(Table13232[[#This Row],[Date]],"DDD")</f>
        <v>Sat</v>
      </c>
      <c r="X839" s="44" t="str">
        <f>PROPER(TRIM(Table13232[[#This Row],[Horse]]))</f>
        <v>Sixties</v>
      </c>
      <c r="Y839" s="168">
        <f>Table13232[[#This Row],[Time]]</f>
        <v>0.70138888888888884</v>
      </c>
      <c r="Z839" s="168" t="str">
        <f>LEFT(Table13232[[#This Row],[Track]],3)</f>
        <v>Fle</v>
      </c>
      <c r="AA839" s="168" t="str">
        <f>Table13232[[#This Row],[Algo]]&amp;" "&amp;Table13232[[#This Row],[Nat and Combo Bet]]</f>
        <v>E-C  120</v>
      </c>
      <c r="AB839" s="171">
        <f>Table13232[[#This Row],[AM Odds]]</f>
        <v>1.9</v>
      </c>
      <c r="AC839" s="165">
        <f>Table13232[[#This Row],[Race]]</f>
        <v>9</v>
      </c>
      <c r="AD839" s="165">
        <f>Table13232[[#This Row],[TAB]]</f>
        <v>2</v>
      </c>
      <c r="AE839" s="166" t="str">
        <f>Table13232[[#This Row],[Horse]]</f>
        <v>Sixties</v>
      </c>
      <c r="AF839" s="169">
        <f>IF(Table13232[[#This Row],[Dual Listing]]&lt;&gt;1,"",Table13232[[#This Row],[Nat and Combo Bet]])</f>
        <v>120</v>
      </c>
    </row>
    <row r="840" spans="1:32" x14ac:dyDescent="0.25">
      <c r="A840" s="42">
        <v>46067</v>
      </c>
      <c r="B840" s="43">
        <v>0.72916666666666663</v>
      </c>
      <c r="C840" s="43" t="s">
        <v>588</v>
      </c>
      <c r="D840" s="46">
        <v>3</v>
      </c>
      <c r="E840" s="44">
        <v>10</v>
      </c>
      <c r="F840" s="44">
        <v>3</v>
      </c>
      <c r="G840" s="45" t="s">
        <v>640</v>
      </c>
      <c r="H840" s="45" t="s">
        <v>22</v>
      </c>
      <c r="I840" s="46"/>
      <c r="J840" s="206" t="s">
        <v>665</v>
      </c>
      <c r="K840" s="44" t="str">
        <f>VLOOKUP(Table13232[[#This Row],[Track]],$C$915:$E$968,2,FALSE)</f>
        <v>Vic</v>
      </c>
      <c r="L840" s="48">
        <v>100</v>
      </c>
      <c r="M840" s="44" t="str">
        <f>IF(Table13232[[#This Row],[Fin]]&lt;&gt;"1st","",Table13232[[#This Row],[Div]]*Table13232[[#This Row],[Lev Bet]])</f>
        <v/>
      </c>
      <c r="N840" s="44">
        <f>IF(Table13232[[#This Row],[Lev Ret]]="",Table13232[[#This Row],[Lev Bet]]*-1,M840-L840)</f>
        <v>-100</v>
      </c>
      <c r="O840" s="205">
        <v>150</v>
      </c>
      <c r="P840" s="205" t="str">
        <f>IF(Table13232[[#This Row],[Fin]]&lt;&gt;"1st","",Table13232[[#This Row],[Div]]*Table13232[[#This Row],[Nat and Combo Bet]])</f>
        <v/>
      </c>
      <c r="Q840" s="205">
        <f>IF(Table13232[[#This Row],[Lev Ret]]="",Table13232[[#This Row],[Nat and Combo Bet]]*-1,P840-O840)</f>
        <v>-150</v>
      </c>
      <c r="R840" s="44">
        <f t="shared" si="39"/>
        <v>1</v>
      </c>
      <c r="S840" s="44">
        <f>IF(AND(R839=2,R840=1),"",IF(R840=2,(O840+O841)/2,IF(Table13232[[#This Row],[Dual Listing]]=1,Table13232[[#This Row],[Nat and Combo Bet]],11)))</f>
        <v>150</v>
      </c>
      <c r="T840" s="44" t="str">
        <f t="shared" si="40"/>
        <v/>
      </c>
      <c r="U840" s="44">
        <f t="shared" si="41"/>
        <v>-150</v>
      </c>
      <c r="V840" s="44" t="str">
        <f>IF(Table13232[[#This Row],[Date]]&lt;$V$4,"","Live")</f>
        <v>Live</v>
      </c>
      <c r="W840" s="44" t="str">
        <f>TEXT(Table13232[[#This Row],[Date]],"DDD")</f>
        <v>Sat</v>
      </c>
      <c r="X840" s="44" t="str">
        <f>PROPER(TRIM(Table13232[[#This Row],[Horse]]))</f>
        <v>Wrote To Arataki</v>
      </c>
      <c r="Y840" s="164">
        <f>Table13232[[#This Row],[Time]]</f>
        <v>0.72916666666666663</v>
      </c>
      <c r="Z840" s="164" t="str">
        <f>LEFT(Table13232[[#This Row],[Track]],3)</f>
        <v>Fle</v>
      </c>
      <c r="AA840" s="164" t="str">
        <f>Table13232[[#This Row],[Algo]]&amp;" "&amp;Table13232[[#This Row],[Nat and Combo Bet]]</f>
        <v>E-C  150</v>
      </c>
      <c r="AB840" s="170">
        <f>Table13232[[#This Row],[AM Odds]]</f>
        <v>3</v>
      </c>
      <c r="AC840" s="165">
        <f>Table13232[[#This Row],[Race]]</f>
        <v>10</v>
      </c>
      <c r="AD840" s="165">
        <f>Table13232[[#This Row],[TAB]]</f>
        <v>3</v>
      </c>
      <c r="AE840" s="166" t="str">
        <f>Table13232[[#This Row],[Horse]]</f>
        <v>Wrote To Arataki</v>
      </c>
      <c r="AF840" s="169">
        <f>IF(Table13232[[#This Row],[Dual Listing]]&lt;&gt;1,"",Table13232[[#This Row],[Nat and Combo Bet]])</f>
        <v>150</v>
      </c>
    </row>
    <row r="841" spans="1:32" x14ac:dyDescent="0.25">
      <c r="A841" s="42">
        <v>46074</v>
      </c>
      <c r="B841" s="43">
        <v>0.52083333333333337</v>
      </c>
      <c r="C841" s="43" t="s">
        <v>681</v>
      </c>
      <c r="D841" s="46">
        <v>8.1999999999999993</v>
      </c>
      <c r="E841" s="44">
        <v>1</v>
      </c>
      <c r="F841" s="44">
        <v>10</v>
      </c>
      <c r="G841" s="45" t="s">
        <v>693</v>
      </c>
      <c r="H841" s="45"/>
      <c r="I841" s="46"/>
      <c r="J841" s="206" t="s">
        <v>665</v>
      </c>
      <c r="K841" s="44" t="str">
        <f>VLOOKUP(Table13232[[#This Row],[Track]],$C$915:$E$968,2,FALSE)</f>
        <v>NSW</v>
      </c>
      <c r="L841" s="48">
        <v>100</v>
      </c>
      <c r="M841" s="44" t="str">
        <f>IF(Table13232[[#This Row],[Fin]]&lt;&gt;"1st","",Table13232[[#This Row],[Div]]*Table13232[[#This Row],[Lev Bet]])</f>
        <v/>
      </c>
      <c r="N841" s="44">
        <f>IF(Table13232[[#This Row],[Lev Ret]]="",Table13232[[#This Row],[Lev Bet]]*-1,M841-L841)</f>
        <v>-100</v>
      </c>
      <c r="O841" s="205">
        <v>100</v>
      </c>
      <c r="P841" s="205" t="str">
        <f>IF(Table13232[[#This Row],[Fin]]&lt;&gt;"1st","",Table13232[[#This Row],[Div]]*Table13232[[#This Row],[Nat and Combo Bet]])</f>
        <v/>
      </c>
      <c r="Q841" s="205">
        <f>IF(Table13232[[#This Row],[Lev Ret]]="",Table13232[[#This Row],[Nat and Combo Bet]]*-1,P841-O841)</f>
        <v>-100</v>
      </c>
      <c r="R841" s="44">
        <f t="shared" si="39"/>
        <v>1</v>
      </c>
      <c r="S841" s="44">
        <f>IF(AND(R840=2,R841=1),"",IF(R841=2,(O841+O842)/2,IF(Table13232[[#This Row],[Dual Listing]]=1,Table13232[[#This Row],[Nat and Combo Bet]],11)))</f>
        <v>100</v>
      </c>
      <c r="T841" s="44" t="str">
        <f t="shared" si="40"/>
        <v/>
      </c>
      <c r="U841" s="44">
        <f t="shared" si="41"/>
        <v>-100</v>
      </c>
      <c r="V841" s="44" t="str">
        <f>IF(Table13232[[#This Row],[Date]]&lt;$V$4,"","Live")</f>
        <v>Live</v>
      </c>
      <c r="W841" s="44" t="str">
        <f>TEXT(Table13232[[#This Row],[Date]],"DDD")</f>
        <v>Sat</v>
      </c>
      <c r="X841" s="44" t="str">
        <f>PROPER(TRIM(Table13232[[#This Row],[Horse]]))</f>
        <v>Yabby Pump</v>
      </c>
      <c r="Y841" s="164">
        <f>Table13232[[#This Row],[Time]]</f>
        <v>0.52083333333333337</v>
      </c>
      <c r="Z841" s="164" t="str">
        <f>LEFT(Table13232[[#This Row],[Track]],3)</f>
        <v>Ros</v>
      </c>
      <c r="AA841" s="164" t="str">
        <f>Table13232[[#This Row],[Algo]]&amp;" "&amp;Table13232[[#This Row],[Nat and Combo Bet]]</f>
        <v>E-C  100</v>
      </c>
      <c r="AB841" s="170">
        <f>Table13232[[#This Row],[AM Odds]]</f>
        <v>8.1999999999999993</v>
      </c>
      <c r="AC841" s="165">
        <f>Table13232[[#This Row],[Race]]</f>
        <v>1</v>
      </c>
      <c r="AD841" s="165">
        <f>Table13232[[#This Row],[TAB]]</f>
        <v>10</v>
      </c>
      <c r="AE841" s="166" t="str">
        <f>Table13232[[#This Row],[Horse]]</f>
        <v>Yabby Pump</v>
      </c>
      <c r="AF841" s="169">
        <f>IF(Table13232[[#This Row],[Dual Listing]]&lt;&gt;1,"",Table13232[[#This Row],[Nat and Combo Bet]])</f>
        <v>100</v>
      </c>
    </row>
    <row r="842" spans="1:32" x14ac:dyDescent="0.25">
      <c r="A842" s="42">
        <v>46074</v>
      </c>
      <c r="B842" s="43">
        <v>0.55555555555555558</v>
      </c>
      <c r="C842" s="43" t="s">
        <v>523</v>
      </c>
      <c r="D842" s="46">
        <v>4.5</v>
      </c>
      <c r="E842" s="44">
        <v>3</v>
      </c>
      <c r="F842" s="44">
        <v>2</v>
      </c>
      <c r="G842" s="45" t="s">
        <v>159</v>
      </c>
      <c r="H842" s="45"/>
      <c r="I842" s="46"/>
      <c r="J842" s="206" t="s">
        <v>665</v>
      </c>
      <c r="K842" s="44" t="str">
        <f>VLOOKUP(Table13232[[#This Row],[Track]],$C$915:$E$968,2,FALSE)</f>
        <v>Vic</v>
      </c>
      <c r="L842" s="48">
        <v>100</v>
      </c>
      <c r="M842" s="44" t="str">
        <f>IF(Table13232[[#This Row],[Fin]]&lt;&gt;"1st","",Table13232[[#This Row],[Div]]*Table13232[[#This Row],[Lev Bet]])</f>
        <v/>
      </c>
      <c r="N842" s="44">
        <f>IF(Table13232[[#This Row],[Lev Ret]]="",Table13232[[#This Row],[Lev Bet]]*-1,M842-L842)</f>
        <v>-100</v>
      </c>
      <c r="O842" s="205">
        <v>100</v>
      </c>
      <c r="P842" s="205" t="str">
        <f>IF(Table13232[[#This Row],[Fin]]&lt;&gt;"1st","",Table13232[[#This Row],[Div]]*Table13232[[#This Row],[Nat and Combo Bet]])</f>
        <v/>
      </c>
      <c r="Q842" s="205">
        <f>IF(Table13232[[#This Row],[Lev Ret]]="",Table13232[[#This Row],[Nat and Combo Bet]]*-1,P842-O842)</f>
        <v>-100</v>
      </c>
      <c r="R842" s="44">
        <f t="shared" si="39"/>
        <v>1</v>
      </c>
      <c r="S842" s="44">
        <f>IF(AND(R841=2,R842=1),"",IF(R842=2,(O842+O843)/2,IF(Table13232[[#This Row],[Dual Listing]]=1,Table13232[[#This Row],[Nat and Combo Bet]],11)))</f>
        <v>100</v>
      </c>
      <c r="T842" s="44" t="str">
        <f t="shared" si="40"/>
        <v/>
      </c>
      <c r="U842" s="44">
        <f t="shared" si="41"/>
        <v>-100</v>
      </c>
      <c r="V842" s="44" t="str">
        <f>IF(Table13232[[#This Row],[Date]]&lt;$V$4,"","Live")</f>
        <v>Live</v>
      </c>
      <c r="W842" s="44" t="str">
        <f>TEXT(Table13232[[#This Row],[Date]],"DDD")</f>
        <v>Sat</v>
      </c>
      <c r="X842" s="44" t="str">
        <f>PROPER(TRIM(Table13232[[#This Row],[Horse]]))</f>
        <v>Immediacy</v>
      </c>
      <c r="Y842" s="164">
        <f>Table13232[[#This Row],[Time]]</f>
        <v>0.55555555555555558</v>
      </c>
      <c r="Z842" s="164" t="str">
        <f>LEFT(Table13232[[#This Row],[Track]],3)</f>
        <v>Cau</v>
      </c>
      <c r="AA842" s="164" t="str">
        <f>Table13232[[#This Row],[Algo]]&amp;" "&amp;Table13232[[#This Row],[Nat and Combo Bet]]</f>
        <v>E-C  100</v>
      </c>
      <c r="AB842" s="170">
        <f>Table13232[[#This Row],[AM Odds]]</f>
        <v>4.5</v>
      </c>
      <c r="AC842" s="165">
        <f>Table13232[[#This Row],[Race]]</f>
        <v>3</v>
      </c>
      <c r="AD842" s="165">
        <f>Table13232[[#This Row],[TAB]]</f>
        <v>2</v>
      </c>
      <c r="AE842" s="166" t="str">
        <f>Table13232[[#This Row],[Horse]]</f>
        <v>Immediacy</v>
      </c>
      <c r="AF842" s="169">
        <f>IF(Table13232[[#This Row],[Dual Listing]]&lt;&gt;1,"",Table13232[[#This Row],[Nat and Combo Bet]])</f>
        <v>100</v>
      </c>
    </row>
    <row r="843" spans="1:32" x14ac:dyDescent="0.25">
      <c r="A843" s="42">
        <v>46074</v>
      </c>
      <c r="B843" s="43">
        <v>0.55555555555555558</v>
      </c>
      <c r="C843" s="43" t="s">
        <v>523</v>
      </c>
      <c r="D843" s="46">
        <v>2.2000000000000002</v>
      </c>
      <c r="E843" s="44">
        <v>3</v>
      </c>
      <c r="F843" s="44">
        <v>4</v>
      </c>
      <c r="G843" s="45" t="s">
        <v>331</v>
      </c>
      <c r="H843" s="45"/>
      <c r="I843" s="46"/>
      <c r="J843" s="206" t="s">
        <v>665</v>
      </c>
      <c r="K843" s="44" t="str">
        <f>VLOOKUP(Table13232[[#This Row],[Track]],$C$915:$E$968,2,FALSE)</f>
        <v>Vic</v>
      </c>
      <c r="L843" s="48">
        <v>100</v>
      </c>
      <c r="M843" s="44" t="str">
        <f>IF(Table13232[[#This Row],[Fin]]&lt;&gt;"1st","",Table13232[[#This Row],[Div]]*Table13232[[#This Row],[Lev Bet]])</f>
        <v/>
      </c>
      <c r="N843" s="44">
        <f>IF(Table13232[[#This Row],[Lev Ret]]="",Table13232[[#This Row],[Lev Bet]]*-1,M843-L843)</f>
        <v>-100</v>
      </c>
      <c r="O843" s="205">
        <v>150</v>
      </c>
      <c r="P843" s="205" t="str">
        <f>IF(Table13232[[#This Row],[Fin]]&lt;&gt;"1st","",Table13232[[#This Row],[Div]]*Table13232[[#This Row],[Nat and Combo Bet]])</f>
        <v/>
      </c>
      <c r="Q843" s="205">
        <f>IF(Table13232[[#This Row],[Lev Ret]]="",Table13232[[#This Row],[Nat and Combo Bet]]*-1,P843-O843)</f>
        <v>-150</v>
      </c>
      <c r="R843" s="44">
        <f t="shared" si="39"/>
        <v>1</v>
      </c>
      <c r="S843" s="44">
        <f>IF(AND(R842=2,R843=1),"",IF(R843=2,(O843+O844)/2,IF(Table13232[[#This Row],[Dual Listing]]=1,Table13232[[#This Row],[Nat and Combo Bet]],11)))</f>
        <v>150</v>
      </c>
      <c r="T843" s="44" t="str">
        <f t="shared" si="40"/>
        <v/>
      </c>
      <c r="U843" s="44">
        <f t="shared" si="41"/>
        <v>-150</v>
      </c>
      <c r="V843" s="44" t="str">
        <f>IF(Table13232[[#This Row],[Date]]&lt;$V$4,"","Live")</f>
        <v>Live</v>
      </c>
      <c r="W843" s="44" t="str">
        <f>TEXT(Table13232[[#This Row],[Date]],"DDD")</f>
        <v>Sat</v>
      </c>
      <c r="X843" s="44" t="str">
        <f>PROPER(TRIM(Table13232[[#This Row],[Horse]]))</f>
        <v>Taken</v>
      </c>
      <c r="Y843" s="164">
        <f>Table13232[[#This Row],[Time]]</f>
        <v>0.55555555555555558</v>
      </c>
      <c r="Z843" s="164" t="str">
        <f>LEFT(Table13232[[#This Row],[Track]],3)</f>
        <v>Cau</v>
      </c>
      <c r="AA843" s="164" t="str">
        <f>Table13232[[#This Row],[Algo]]&amp;" "&amp;Table13232[[#This Row],[Nat and Combo Bet]]</f>
        <v>E-C  150</v>
      </c>
      <c r="AB843" s="170">
        <f>Table13232[[#This Row],[AM Odds]]</f>
        <v>2.2000000000000002</v>
      </c>
      <c r="AC843" s="165">
        <f>Table13232[[#This Row],[Race]]</f>
        <v>3</v>
      </c>
      <c r="AD843" s="165">
        <f>Table13232[[#This Row],[TAB]]</f>
        <v>4</v>
      </c>
      <c r="AE843" s="166" t="str">
        <f>Table13232[[#This Row],[Horse]]</f>
        <v>Taken</v>
      </c>
      <c r="AF843" s="169">
        <f>IF(Table13232[[#This Row],[Dual Listing]]&lt;&gt;1,"",Table13232[[#This Row],[Nat and Combo Bet]])</f>
        <v>150</v>
      </c>
    </row>
    <row r="844" spans="1:32" s="203" customFormat="1" x14ac:dyDescent="0.25">
      <c r="A844" s="106">
        <v>46074</v>
      </c>
      <c r="B844" s="43">
        <v>0.59375</v>
      </c>
      <c r="C844" s="107" t="s">
        <v>675</v>
      </c>
      <c r="D844" s="46">
        <v>2.6</v>
      </c>
      <c r="E844" s="108">
        <v>4</v>
      </c>
      <c r="F844" s="108">
        <v>14</v>
      </c>
      <c r="G844" s="109" t="s">
        <v>630</v>
      </c>
      <c r="H844" s="109" t="s">
        <v>22</v>
      </c>
      <c r="I844" s="110"/>
      <c r="J844" s="207" t="s">
        <v>664</v>
      </c>
      <c r="K844" s="44" t="str">
        <f>VLOOKUP(Table13232[[#This Row],[Track]],$C$915:$E$968,2,FALSE)</f>
        <v>NSW</v>
      </c>
      <c r="L844" s="48">
        <v>100</v>
      </c>
      <c r="M844" s="44" t="str">
        <f>IF(Table13232[[#This Row],[Fin]]&lt;&gt;"1st","",Table13232[[#This Row],[Div]]*Table13232[[#This Row],[Lev Bet]])</f>
        <v/>
      </c>
      <c r="N844" s="44">
        <f>IF(Table13232[[#This Row],[Lev Ret]]="",Table13232[[#This Row],[Lev Bet]]*-1,M844-L844)</f>
        <v>-100</v>
      </c>
      <c r="O844" s="205">
        <v>150</v>
      </c>
      <c r="P844" s="205" t="str">
        <f>IF(Table13232[[#This Row],[Fin]]&lt;&gt;"1st","",Table13232[[#This Row],[Div]]*Table13232[[#This Row],[Nat and Combo Bet]])</f>
        <v/>
      </c>
      <c r="Q844" s="205">
        <f>IF(Table13232[[#This Row],[Lev Ret]]="",Table13232[[#This Row],[Nat and Combo Bet]]*-1,P844-O844)</f>
        <v>-150</v>
      </c>
      <c r="R844" s="44">
        <f t="shared" si="39"/>
        <v>2</v>
      </c>
      <c r="S844" s="44">
        <f>IF(AND(R843=2,R844=1),"",IF(R844=2,(O844+O845)/2,IF(Table13232[[#This Row],[Dual Listing]]=1,Table13232[[#This Row],[Nat and Combo Bet]],11)))</f>
        <v>175</v>
      </c>
      <c r="T844" s="44" t="str">
        <f t="shared" si="40"/>
        <v/>
      </c>
      <c r="U844" s="44">
        <f t="shared" si="41"/>
        <v>-175</v>
      </c>
      <c r="V844" s="44" t="str">
        <f>IF(Table13232[[#This Row],[Date]]&lt;$V$4,"","Live")</f>
        <v>Live</v>
      </c>
      <c r="W844" s="44" t="str">
        <f>TEXT(Table13232[[#This Row],[Date]],"DDD")</f>
        <v>Sat</v>
      </c>
      <c r="X844" s="44" t="str">
        <f>PROPER(TRIM(Table13232[[#This Row],[Horse]]))</f>
        <v>Monte Veebee</v>
      </c>
      <c r="Y844" s="168">
        <f>Table13232[[#This Row],[Time]]</f>
        <v>0.59375</v>
      </c>
      <c r="Z844" s="168" t="str">
        <f>LEFT(Table13232[[#This Row],[Track]],3)</f>
        <v>Ros</v>
      </c>
      <c r="AA844" s="168" t="str">
        <f>Table13232[[#This Row],[Algo]]&amp;" "&amp;Table13232[[#This Row],[Nat and Combo Bet]]</f>
        <v>Nat 150</v>
      </c>
      <c r="AB844" s="171">
        <f>Table13232[[#This Row],[AM Odds]]</f>
        <v>2.6</v>
      </c>
      <c r="AC844" s="165">
        <f>Table13232[[#This Row],[Race]]</f>
        <v>4</v>
      </c>
      <c r="AD844" s="165">
        <f>Table13232[[#This Row],[TAB]]</f>
        <v>14</v>
      </c>
      <c r="AE844" s="166" t="str">
        <f>Table13232[[#This Row],[Horse]]</f>
        <v>Monte Veebee</v>
      </c>
      <c r="AF844" s="169" t="str">
        <f>IF(Table13232[[#This Row],[Dual Listing]]&lt;&gt;1,"",Table13232[[#This Row],[Nat and Combo Bet]])</f>
        <v/>
      </c>
    </row>
    <row r="845" spans="1:32" s="203" customFormat="1" x14ac:dyDescent="0.25">
      <c r="A845" s="106">
        <v>46074</v>
      </c>
      <c r="B845" s="43">
        <v>0.59375</v>
      </c>
      <c r="C845" s="107" t="s">
        <v>681</v>
      </c>
      <c r="D845" s="46">
        <v>2.6</v>
      </c>
      <c r="E845" s="108">
        <v>4</v>
      </c>
      <c r="F845" s="108">
        <v>14</v>
      </c>
      <c r="G845" s="109" t="s">
        <v>630</v>
      </c>
      <c r="H845" s="109" t="s">
        <v>22</v>
      </c>
      <c r="I845" s="110"/>
      <c r="J845" s="207" t="s">
        <v>665</v>
      </c>
      <c r="K845" s="44" t="str">
        <f>VLOOKUP(Table13232[[#This Row],[Track]],$C$915:$E$968,2,FALSE)</f>
        <v>NSW</v>
      </c>
      <c r="L845" s="48">
        <v>100</v>
      </c>
      <c r="M845" s="44" t="str">
        <f>IF(Table13232[[#This Row],[Fin]]&lt;&gt;"1st","",Table13232[[#This Row],[Div]]*Table13232[[#This Row],[Lev Bet]])</f>
        <v/>
      </c>
      <c r="N845" s="44">
        <f>IF(Table13232[[#This Row],[Lev Ret]]="",Table13232[[#This Row],[Lev Bet]]*-1,M845-L845)</f>
        <v>-100</v>
      </c>
      <c r="O845" s="205">
        <v>200</v>
      </c>
      <c r="P845" s="205" t="str">
        <f>IF(Table13232[[#This Row],[Fin]]&lt;&gt;"1st","",Table13232[[#This Row],[Div]]*Table13232[[#This Row],[Nat and Combo Bet]])</f>
        <v/>
      </c>
      <c r="Q845" s="205">
        <f>IF(Table13232[[#This Row],[Lev Ret]]="",Table13232[[#This Row],[Nat and Combo Bet]]*-1,P845-O845)</f>
        <v>-200</v>
      </c>
      <c r="R845" s="44">
        <f t="shared" si="39"/>
        <v>1</v>
      </c>
      <c r="S845" s="44" t="str">
        <f>IF(AND(R844=2,R845=1),"",IF(R845=2,(O845+O846)/2,IF(Table13232[[#This Row],[Dual Listing]]=1,Table13232[[#This Row],[Nat and Combo Bet]],11)))</f>
        <v/>
      </c>
      <c r="T845" s="44" t="str">
        <f t="shared" si="40"/>
        <v/>
      </c>
      <c r="U845" s="44" t="str">
        <f t="shared" si="41"/>
        <v/>
      </c>
      <c r="V845" s="44" t="str">
        <f>IF(Table13232[[#This Row],[Date]]&lt;$V$4,"","Live")</f>
        <v>Live</v>
      </c>
      <c r="W845" s="44" t="str">
        <f>TEXT(Table13232[[#This Row],[Date]],"DDD")</f>
        <v>Sat</v>
      </c>
      <c r="X845" s="44" t="str">
        <f>PROPER(TRIM(Table13232[[#This Row],[Horse]]))</f>
        <v>Monte Veebee</v>
      </c>
      <c r="Y845" s="168">
        <f>Table13232[[#This Row],[Time]]</f>
        <v>0.59375</v>
      </c>
      <c r="Z845" s="168" t="str">
        <f>LEFT(Table13232[[#This Row],[Track]],3)</f>
        <v>Ros</v>
      </c>
      <c r="AA845" s="168" t="str">
        <f>Table13232[[#This Row],[Algo]]&amp;" "&amp;Table13232[[#This Row],[Nat and Combo Bet]]</f>
        <v>E-C  200</v>
      </c>
      <c r="AB845" s="171">
        <f>Table13232[[#This Row],[AM Odds]]</f>
        <v>2.6</v>
      </c>
      <c r="AC845" s="165">
        <f>Table13232[[#This Row],[Race]]</f>
        <v>4</v>
      </c>
      <c r="AD845" s="165">
        <f>Table13232[[#This Row],[TAB]]</f>
        <v>14</v>
      </c>
      <c r="AE845" s="166" t="str">
        <f>Table13232[[#This Row],[Horse]]</f>
        <v>Monte Veebee</v>
      </c>
      <c r="AF845" s="169">
        <f>IF(Table13232[[#This Row],[Dual Listing]]&lt;&gt;1,"",Table13232[[#This Row],[Nat and Combo Bet]])</f>
        <v>200</v>
      </c>
    </row>
    <row r="846" spans="1:32" s="203" customFormat="1" x14ac:dyDescent="0.25">
      <c r="A846" s="106">
        <v>46074</v>
      </c>
      <c r="B846" s="43">
        <v>0.60416666666666663</v>
      </c>
      <c r="C846" s="107" t="s">
        <v>676</v>
      </c>
      <c r="D846" s="46">
        <v>1.4</v>
      </c>
      <c r="E846" s="108">
        <v>5</v>
      </c>
      <c r="F846" s="108">
        <v>1</v>
      </c>
      <c r="G846" s="109" t="s">
        <v>677</v>
      </c>
      <c r="H846" s="109" t="s">
        <v>21</v>
      </c>
      <c r="I846" s="110">
        <v>1.5</v>
      </c>
      <c r="J846" s="207" t="s">
        <v>664</v>
      </c>
      <c r="K846" s="44" t="str">
        <f>VLOOKUP(Table13232[[#This Row],[Track]],$C$915:$E$968,2,FALSE)</f>
        <v>Vic</v>
      </c>
      <c r="L846" s="48">
        <v>100</v>
      </c>
      <c r="M846" s="44">
        <f>IF(Table13232[[#This Row],[Fin]]&lt;&gt;"1st","",Table13232[[#This Row],[Div]]*Table13232[[#This Row],[Lev Bet]])</f>
        <v>150</v>
      </c>
      <c r="N846" s="44">
        <f>IF(Table13232[[#This Row],[Lev Ret]]="",Table13232[[#This Row],[Lev Bet]]*-1,M846-L846)</f>
        <v>50</v>
      </c>
      <c r="O846" s="205">
        <v>100</v>
      </c>
      <c r="P846" s="205">
        <f>IF(Table13232[[#This Row],[Fin]]&lt;&gt;"1st","",Table13232[[#This Row],[Div]]*Table13232[[#This Row],[Nat and Combo Bet]])</f>
        <v>150</v>
      </c>
      <c r="Q846" s="205">
        <f>IF(Table13232[[#This Row],[Lev Ret]]="",Table13232[[#This Row],[Nat and Combo Bet]]*-1,P846-O846)</f>
        <v>50</v>
      </c>
      <c r="R846" s="44">
        <f t="shared" si="39"/>
        <v>2</v>
      </c>
      <c r="S846" s="44">
        <f>IF(AND(R845=2,R846=1),"",IF(R846=2,(O846+O847)/2,IF(Table13232[[#This Row],[Dual Listing]]=1,Table13232[[#This Row],[Nat and Combo Bet]],11)))</f>
        <v>110</v>
      </c>
      <c r="T846" s="44">
        <f t="shared" si="40"/>
        <v>165</v>
      </c>
      <c r="U846" s="44">
        <f t="shared" si="41"/>
        <v>55</v>
      </c>
      <c r="V846" s="44" t="str">
        <f>IF(Table13232[[#This Row],[Date]]&lt;$V$4,"","Live")</f>
        <v>Live</v>
      </c>
      <c r="W846" s="44" t="str">
        <f>TEXT(Table13232[[#This Row],[Date]],"DDD")</f>
        <v>Sat</v>
      </c>
      <c r="X846" s="44" t="str">
        <f>PROPER(TRIM(Table13232[[#This Row],[Horse]]))</f>
        <v>Sheza Alibi</v>
      </c>
      <c r="Y846" s="168">
        <f>Table13232[[#This Row],[Time]]</f>
        <v>0.60416666666666663</v>
      </c>
      <c r="Z846" s="168" t="str">
        <f>LEFT(Table13232[[#This Row],[Track]],3)</f>
        <v>Cau</v>
      </c>
      <c r="AA846" s="168" t="str">
        <f>Table13232[[#This Row],[Algo]]&amp;" "&amp;Table13232[[#This Row],[Nat and Combo Bet]]</f>
        <v>Nat 100</v>
      </c>
      <c r="AB846" s="171">
        <f>Table13232[[#This Row],[AM Odds]]</f>
        <v>1.4</v>
      </c>
      <c r="AC846" s="165">
        <f>Table13232[[#This Row],[Race]]</f>
        <v>5</v>
      </c>
      <c r="AD846" s="165">
        <f>Table13232[[#This Row],[TAB]]</f>
        <v>1</v>
      </c>
      <c r="AE846" s="166" t="str">
        <f>Table13232[[#This Row],[Horse]]</f>
        <v>Sheza Alibi</v>
      </c>
      <c r="AF846" s="169" t="str">
        <f>IF(Table13232[[#This Row],[Dual Listing]]&lt;&gt;1,"",Table13232[[#This Row],[Nat and Combo Bet]])</f>
        <v/>
      </c>
    </row>
    <row r="847" spans="1:32" s="203" customFormat="1" x14ac:dyDescent="0.25">
      <c r="A847" s="106">
        <v>46074</v>
      </c>
      <c r="B847" s="43">
        <v>0.60416666666666663</v>
      </c>
      <c r="C847" s="107" t="s">
        <v>523</v>
      </c>
      <c r="D847" s="46">
        <v>1.45</v>
      </c>
      <c r="E847" s="108">
        <v>5</v>
      </c>
      <c r="F847" s="108">
        <v>1</v>
      </c>
      <c r="G847" s="109" t="s">
        <v>677</v>
      </c>
      <c r="H847" s="109" t="s">
        <v>21</v>
      </c>
      <c r="I847" s="110">
        <v>1.5</v>
      </c>
      <c r="J847" s="207" t="s">
        <v>665</v>
      </c>
      <c r="K847" s="44" t="str">
        <f>VLOOKUP(Table13232[[#This Row],[Track]],$C$915:$E$968,2,FALSE)</f>
        <v>Vic</v>
      </c>
      <c r="L847" s="48">
        <v>100</v>
      </c>
      <c r="M847" s="44">
        <f>IF(Table13232[[#This Row],[Fin]]&lt;&gt;"1st","",Table13232[[#This Row],[Div]]*Table13232[[#This Row],[Lev Bet]])</f>
        <v>150</v>
      </c>
      <c r="N847" s="44">
        <f>IF(Table13232[[#This Row],[Lev Ret]]="",Table13232[[#This Row],[Lev Bet]]*-1,M847-L847)</f>
        <v>50</v>
      </c>
      <c r="O847" s="205">
        <v>120</v>
      </c>
      <c r="P847" s="205">
        <f>IF(Table13232[[#This Row],[Fin]]&lt;&gt;"1st","",Table13232[[#This Row],[Div]]*Table13232[[#This Row],[Nat and Combo Bet]])</f>
        <v>180</v>
      </c>
      <c r="Q847" s="205">
        <f>IF(Table13232[[#This Row],[Lev Ret]]="",Table13232[[#This Row],[Nat and Combo Bet]]*-1,P847-O847)</f>
        <v>60</v>
      </c>
      <c r="R847" s="44">
        <f t="shared" si="39"/>
        <v>1</v>
      </c>
      <c r="S847" s="44" t="str">
        <f>IF(AND(R846=2,R847=1),"",IF(R847=2,(O847+O848)/2,IF(Table13232[[#This Row],[Dual Listing]]=1,Table13232[[#This Row],[Nat and Combo Bet]],11)))</f>
        <v/>
      </c>
      <c r="T847" s="44" t="str">
        <f t="shared" si="40"/>
        <v/>
      </c>
      <c r="U847" s="44" t="str">
        <f t="shared" si="41"/>
        <v/>
      </c>
      <c r="V847" s="44" t="str">
        <f>IF(Table13232[[#This Row],[Date]]&lt;$V$4,"","Live")</f>
        <v>Live</v>
      </c>
      <c r="W847" s="44" t="str">
        <f>TEXT(Table13232[[#This Row],[Date]],"DDD")</f>
        <v>Sat</v>
      </c>
      <c r="X847" s="44" t="str">
        <f>PROPER(TRIM(Table13232[[#This Row],[Horse]]))</f>
        <v>Sheza Alibi</v>
      </c>
      <c r="Y847" s="168">
        <f>Table13232[[#This Row],[Time]]</f>
        <v>0.60416666666666663</v>
      </c>
      <c r="Z847" s="168" t="str">
        <f>LEFT(Table13232[[#This Row],[Track]],3)</f>
        <v>Cau</v>
      </c>
      <c r="AA847" s="168" t="str">
        <f>Table13232[[#This Row],[Algo]]&amp;" "&amp;Table13232[[#This Row],[Nat and Combo Bet]]</f>
        <v>E-C  120</v>
      </c>
      <c r="AB847" s="171">
        <f>Table13232[[#This Row],[AM Odds]]</f>
        <v>1.45</v>
      </c>
      <c r="AC847" s="165">
        <f>Table13232[[#This Row],[Race]]</f>
        <v>5</v>
      </c>
      <c r="AD847" s="165">
        <f>Table13232[[#This Row],[TAB]]</f>
        <v>1</v>
      </c>
      <c r="AE847" s="166" t="str">
        <f>Table13232[[#This Row],[Horse]]</f>
        <v>Sheza Alibi</v>
      </c>
      <c r="AF847" s="169">
        <f>IF(Table13232[[#This Row],[Dual Listing]]&lt;&gt;1,"",Table13232[[#This Row],[Nat and Combo Bet]])</f>
        <v>120</v>
      </c>
    </row>
    <row r="848" spans="1:32" x14ac:dyDescent="0.25">
      <c r="A848" s="42">
        <v>46074</v>
      </c>
      <c r="B848" s="43">
        <v>0.61805555555555558</v>
      </c>
      <c r="C848" s="43" t="s">
        <v>681</v>
      </c>
      <c r="D848" s="46">
        <v>5.0999999999999996</v>
      </c>
      <c r="E848" s="44">
        <v>5</v>
      </c>
      <c r="F848" s="44">
        <v>6</v>
      </c>
      <c r="G848" s="45" t="s">
        <v>41</v>
      </c>
      <c r="H848" s="45"/>
      <c r="I848" s="46"/>
      <c r="J848" s="206" t="s">
        <v>665</v>
      </c>
      <c r="K848" s="44" t="str">
        <f>VLOOKUP(Table13232[[#This Row],[Track]],$C$915:$E$968,2,FALSE)</f>
        <v>NSW</v>
      </c>
      <c r="L848" s="48">
        <v>100</v>
      </c>
      <c r="M848" s="44" t="str">
        <f>IF(Table13232[[#This Row],[Fin]]&lt;&gt;"1st","",Table13232[[#This Row],[Div]]*Table13232[[#This Row],[Lev Bet]])</f>
        <v/>
      </c>
      <c r="N848" s="44">
        <f>IF(Table13232[[#This Row],[Lev Ret]]="",Table13232[[#This Row],[Lev Bet]]*-1,M848-L848)</f>
        <v>-100</v>
      </c>
      <c r="O848" s="205">
        <v>150</v>
      </c>
      <c r="P848" s="205" t="str">
        <f>IF(Table13232[[#This Row],[Fin]]&lt;&gt;"1st","",Table13232[[#This Row],[Div]]*Table13232[[#This Row],[Nat and Combo Bet]])</f>
        <v/>
      </c>
      <c r="Q848" s="205">
        <f>IF(Table13232[[#This Row],[Lev Ret]]="",Table13232[[#This Row],[Nat and Combo Bet]]*-1,P848-O848)</f>
        <v>-150</v>
      </c>
      <c r="R848" s="44">
        <f t="shared" si="39"/>
        <v>1</v>
      </c>
      <c r="S848" s="44">
        <f>IF(AND(R847=2,R848=1),"",IF(R848=2,(O848+O849)/2,IF(Table13232[[#This Row],[Dual Listing]]=1,Table13232[[#This Row],[Nat and Combo Bet]],11)))</f>
        <v>150</v>
      </c>
      <c r="T848" s="44" t="str">
        <f t="shared" si="40"/>
        <v/>
      </c>
      <c r="U848" s="44">
        <f t="shared" si="41"/>
        <v>-150</v>
      </c>
      <c r="V848" s="44" t="str">
        <f>IF(Table13232[[#This Row],[Date]]&lt;$V$4,"","Live")</f>
        <v>Live</v>
      </c>
      <c r="W848" s="44" t="str">
        <f>TEXT(Table13232[[#This Row],[Date]],"DDD")</f>
        <v>Sat</v>
      </c>
      <c r="X848" s="44" t="str">
        <f>PROPER(TRIM(Table13232[[#This Row],[Horse]]))</f>
        <v>Thunderlips</v>
      </c>
      <c r="Y848" s="164">
        <f>Table13232[[#This Row],[Time]]</f>
        <v>0.61805555555555558</v>
      </c>
      <c r="Z848" s="164" t="str">
        <f>LEFT(Table13232[[#This Row],[Track]],3)</f>
        <v>Ros</v>
      </c>
      <c r="AA848" s="164" t="str">
        <f>Table13232[[#This Row],[Algo]]&amp;" "&amp;Table13232[[#This Row],[Nat and Combo Bet]]</f>
        <v>E-C  150</v>
      </c>
      <c r="AB848" s="170">
        <f>Table13232[[#This Row],[AM Odds]]</f>
        <v>5.0999999999999996</v>
      </c>
      <c r="AC848" s="165">
        <f>Table13232[[#This Row],[Race]]</f>
        <v>5</v>
      </c>
      <c r="AD848" s="165">
        <f>Table13232[[#This Row],[TAB]]</f>
        <v>6</v>
      </c>
      <c r="AE848" s="166" t="str">
        <f>Table13232[[#This Row],[Horse]]</f>
        <v>Thunderlips</v>
      </c>
      <c r="AF848" s="169">
        <f>IF(Table13232[[#This Row],[Dual Listing]]&lt;&gt;1,"",Table13232[[#This Row],[Nat and Combo Bet]])</f>
        <v>150</v>
      </c>
    </row>
    <row r="849" spans="1:32" x14ac:dyDescent="0.25">
      <c r="A849" s="42">
        <v>46074</v>
      </c>
      <c r="B849" s="43">
        <v>0.62361111111111112</v>
      </c>
      <c r="C849" s="43" t="s">
        <v>689</v>
      </c>
      <c r="D849" s="46">
        <v>10</v>
      </c>
      <c r="E849" s="44">
        <v>4</v>
      </c>
      <c r="F849" s="44">
        <v>9</v>
      </c>
      <c r="G849" s="45" t="s">
        <v>690</v>
      </c>
      <c r="H849" s="45" t="s">
        <v>23</v>
      </c>
      <c r="I849" s="46"/>
      <c r="J849" s="206" t="s">
        <v>664</v>
      </c>
      <c r="K849" s="44" t="str">
        <f>VLOOKUP(Table13232[[#This Row],[Track]],$C$915:$E$968,2,FALSE)</f>
        <v>Qld</v>
      </c>
      <c r="L849" s="48">
        <v>100</v>
      </c>
      <c r="M849" s="44" t="str">
        <f>IF(Table13232[[#This Row],[Fin]]&lt;&gt;"1st","",Table13232[[#This Row],[Div]]*Table13232[[#This Row],[Lev Bet]])</f>
        <v/>
      </c>
      <c r="N849" s="44">
        <f>IF(Table13232[[#This Row],[Lev Ret]]="",Table13232[[#This Row],[Lev Bet]]*-1,M849-L849)</f>
        <v>-100</v>
      </c>
      <c r="O849" s="205">
        <v>100</v>
      </c>
      <c r="P849" s="205" t="str">
        <f>IF(Table13232[[#This Row],[Fin]]&lt;&gt;"1st","",Table13232[[#This Row],[Div]]*Table13232[[#This Row],[Nat and Combo Bet]])</f>
        <v/>
      </c>
      <c r="Q849" s="205">
        <f>IF(Table13232[[#This Row],[Lev Ret]]="",Table13232[[#This Row],[Nat and Combo Bet]]*-1,P849-O849)</f>
        <v>-100</v>
      </c>
      <c r="R849" s="44">
        <f t="shared" si="39"/>
        <v>1</v>
      </c>
      <c r="S849" s="44">
        <f>IF(AND(R848=2,R849=1),"",IF(R849=2,(O849+O850)/2,IF(Table13232[[#This Row],[Dual Listing]]=1,Table13232[[#This Row],[Nat and Combo Bet]],11)))</f>
        <v>100</v>
      </c>
      <c r="T849" s="44" t="str">
        <f t="shared" si="40"/>
        <v/>
      </c>
      <c r="U849" s="44">
        <f t="shared" si="41"/>
        <v>-100</v>
      </c>
      <c r="V849" s="44" t="str">
        <f>IF(Table13232[[#This Row],[Date]]&lt;$V$4,"","Live")</f>
        <v>Live</v>
      </c>
      <c r="W849" s="44" t="str">
        <f>TEXT(Table13232[[#This Row],[Date]],"DDD")</f>
        <v>Sat</v>
      </c>
      <c r="X849" s="44" t="str">
        <f>PROPER(TRIM(Table13232[[#This Row],[Horse]]))</f>
        <v>Laridae</v>
      </c>
      <c r="Y849" s="164">
        <f>Table13232[[#This Row],[Time]]</f>
        <v>0.62361111111111112</v>
      </c>
      <c r="Z849" s="164" t="str">
        <f>LEFT(Table13232[[#This Row],[Track]],3)</f>
        <v>Doo</v>
      </c>
      <c r="AA849" s="164" t="str">
        <f>Table13232[[#This Row],[Algo]]&amp;" "&amp;Table13232[[#This Row],[Nat and Combo Bet]]</f>
        <v>Nat 100</v>
      </c>
      <c r="AB849" s="170">
        <f>Table13232[[#This Row],[AM Odds]]</f>
        <v>10</v>
      </c>
      <c r="AC849" s="165">
        <f>Table13232[[#This Row],[Race]]</f>
        <v>4</v>
      </c>
      <c r="AD849" s="165">
        <f>Table13232[[#This Row],[TAB]]</f>
        <v>9</v>
      </c>
      <c r="AE849" s="166" t="str">
        <f>Table13232[[#This Row],[Horse]]</f>
        <v>Laridae</v>
      </c>
      <c r="AF849" s="169">
        <f>IF(Table13232[[#This Row],[Dual Listing]]&lt;&gt;1,"",Table13232[[#This Row],[Nat and Combo Bet]])</f>
        <v>100</v>
      </c>
    </row>
    <row r="850" spans="1:32" x14ac:dyDescent="0.25">
      <c r="A850" s="42">
        <v>46074</v>
      </c>
      <c r="B850" s="43">
        <v>0.62847222222222221</v>
      </c>
      <c r="C850" s="43" t="s">
        <v>676</v>
      </c>
      <c r="D850" s="46">
        <v>3.2</v>
      </c>
      <c r="E850" s="44">
        <v>6</v>
      </c>
      <c r="F850" s="44">
        <v>5</v>
      </c>
      <c r="G850" s="45" t="s">
        <v>678</v>
      </c>
      <c r="H850" s="45" t="s">
        <v>22</v>
      </c>
      <c r="I850" s="46"/>
      <c r="J850" s="206" t="s">
        <v>664</v>
      </c>
      <c r="K850" s="44" t="str">
        <f>VLOOKUP(Table13232[[#This Row],[Track]],$C$915:$E$968,2,FALSE)</f>
        <v>Vic</v>
      </c>
      <c r="L850" s="48">
        <v>100</v>
      </c>
      <c r="M850" s="44" t="str">
        <f>IF(Table13232[[#This Row],[Fin]]&lt;&gt;"1st","",Table13232[[#This Row],[Div]]*Table13232[[#This Row],[Lev Bet]])</f>
        <v/>
      </c>
      <c r="N850" s="44">
        <f>IF(Table13232[[#This Row],[Lev Ret]]="",Table13232[[#This Row],[Lev Bet]]*-1,M850-L850)</f>
        <v>-100</v>
      </c>
      <c r="O850" s="205">
        <v>100</v>
      </c>
      <c r="P850" s="205" t="str">
        <f>IF(Table13232[[#This Row],[Fin]]&lt;&gt;"1st","",Table13232[[#This Row],[Div]]*Table13232[[#This Row],[Nat and Combo Bet]])</f>
        <v/>
      </c>
      <c r="Q850" s="205">
        <f>IF(Table13232[[#This Row],[Lev Ret]]="",Table13232[[#This Row],[Nat and Combo Bet]]*-1,P850-O850)</f>
        <v>-100</v>
      </c>
      <c r="R850" s="44">
        <f t="shared" si="39"/>
        <v>1</v>
      </c>
      <c r="S850" s="44">
        <f>IF(AND(R849=2,R850=1),"",IF(R850=2,(O850+O851)/2,IF(Table13232[[#This Row],[Dual Listing]]=1,Table13232[[#This Row],[Nat and Combo Bet]],11)))</f>
        <v>100</v>
      </c>
      <c r="T850" s="44" t="str">
        <f t="shared" si="40"/>
        <v/>
      </c>
      <c r="U850" s="44">
        <f t="shared" si="41"/>
        <v>-100</v>
      </c>
      <c r="V850" s="44" t="str">
        <f>IF(Table13232[[#This Row],[Date]]&lt;$V$4,"","Live")</f>
        <v>Live</v>
      </c>
      <c r="W850" s="44" t="str">
        <f>TEXT(Table13232[[#This Row],[Date]],"DDD")</f>
        <v>Sat</v>
      </c>
      <c r="X850" s="44" t="str">
        <f>PROPER(TRIM(Table13232[[#This Row],[Horse]]))</f>
        <v>Damask Rose</v>
      </c>
      <c r="Y850" s="164">
        <f>Table13232[[#This Row],[Time]]</f>
        <v>0.62847222222222221</v>
      </c>
      <c r="Z850" s="164" t="str">
        <f>LEFT(Table13232[[#This Row],[Track]],3)</f>
        <v>Cau</v>
      </c>
      <c r="AA850" s="164" t="str">
        <f>Table13232[[#This Row],[Algo]]&amp;" "&amp;Table13232[[#This Row],[Nat and Combo Bet]]</f>
        <v>Nat 100</v>
      </c>
      <c r="AB850" s="170">
        <f>Table13232[[#This Row],[AM Odds]]</f>
        <v>3.2</v>
      </c>
      <c r="AC850" s="165">
        <f>Table13232[[#This Row],[Race]]</f>
        <v>6</v>
      </c>
      <c r="AD850" s="165">
        <f>Table13232[[#This Row],[TAB]]</f>
        <v>5</v>
      </c>
      <c r="AE850" s="166" t="str">
        <f>Table13232[[#This Row],[Horse]]</f>
        <v>Damask Rose</v>
      </c>
      <c r="AF850" s="169">
        <f>IF(Table13232[[#This Row],[Dual Listing]]&lt;&gt;1,"",Table13232[[#This Row],[Nat and Combo Bet]])</f>
        <v>100</v>
      </c>
    </row>
    <row r="851" spans="1:32" x14ac:dyDescent="0.25">
      <c r="A851" s="42">
        <v>46074</v>
      </c>
      <c r="B851" s="43">
        <v>0.62847222222222221</v>
      </c>
      <c r="C851" s="43" t="s">
        <v>523</v>
      </c>
      <c r="D851" s="46">
        <v>6.5</v>
      </c>
      <c r="E851" s="44">
        <v>6</v>
      </c>
      <c r="F851" s="44">
        <v>4</v>
      </c>
      <c r="G851" s="45" t="s">
        <v>679</v>
      </c>
      <c r="H851" s="45"/>
      <c r="I851" s="46"/>
      <c r="J851" s="206" t="s">
        <v>665</v>
      </c>
      <c r="K851" s="44" t="str">
        <f>VLOOKUP(Table13232[[#This Row],[Track]],$C$915:$E$968,2,FALSE)</f>
        <v>Vic</v>
      </c>
      <c r="L851" s="48">
        <v>100</v>
      </c>
      <c r="M851" s="44" t="str">
        <f>IF(Table13232[[#This Row],[Fin]]&lt;&gt;"1st","",Table13232[[#This Row],[Div]]*Table13232[[#This Row],[Lev Bet]])</f>
        <v/>
      </c>
      <c r="N851" s="44">
        <f>IF(Table13232[[#This Row],[Lev Ret]]="",Table13232[[#This Row],[Lev Bet]]*-1,M851-L851)</f>
        <v>-100</v>
      </c>
      <c r="O851" s="205">
        <v>100</v>
      </c>
      <c r="P851" s="205" t="str">
        <f>IF(Table13232[[#This Row],[Fin]]&lt;&gt;"1st","",Table13232[[#This Row],[Div]]*Table13232[[#This Row],[Nat and Combo Bet]])</f>
        <v/>
      </c>
      <c r="Q851" s="205">
        <f>IF(Table13232[[#This Row],[Lev Ret]]="",Table13232[[#This Row],[Nat and Combo Bet]]*-1,P851-O851)</f>
        <v>-100</v>
      </c>
      <c r="R851" s="44">
        <f t="shared" si="39"/>
        <v>1</v>
      </c>
      <c r="S851" s="44">
        <f>IF(AND(R850=2,R851=1),"",IF(R851=2,(O851+O852)/2,IF(Table13232[[#This Row],[Dual Listing]]=1,Table13232[[#This Row],[Nat and Combo Bet]],11)))</f>
        <v>100</v>
      </c>
      <c r="T851" s="44" t="str">
        <f t="shared" si="40"/>
        <v/>
      </c>
      <c r="U851" s="44">
        <f t="shared" si="41"/>
        <v>-100</v>
      </c>
      <c r="V851" s="44" t="str">
        <f>IF(Table13232[[#This Row],[Date]]&lt;$V$4,"","Live")</f>
        <v>Live</v>
      </c>
      <c r="W851" s="44" t="str">
        <f>TEXT(Table13232[[#This Row],[Date]],"DDD")</f>
        <v>Sat</v>
      </c>
      <c r="X851" s="44" t="str">
        <f>PROPER(TRIM(Table13232[[#This Row],[Horse]]))</f>
        <v>Paradise City</v>
      </c>
      <c r="Y851" s="164">
        <f>Table13232[[#This Row],[Time]]</f>
        <v>0.62847222222222221</v>
      </c>
      <c r="Z851" s="164" t="str">
        <f>LEFT(Table13232[[#This Row],[Track]],3)</f>
        <v>Cau</v>
      </c>
      <c r="AA851" s="164" t="str">
        <f>Table13232[[#This Row],[Algo]]&amp;" "&amp;Table13232[[#This Row],[Nat and Combo Bet]]</f>
        <v>E-C  100</v>
      </c>
      <c r="AB851" s="170">
        <f>Table13232[[#This Row],[AM Odds]]</f>
        <v>6.5</v>
      </c>
      <c r="AC851" s="165">
        <f>Table13232[[#This Row],[Race]]</f>
        <v>6</v>
      </c>
      <c r="AD851" s="165">
        <f>Table13232[[#This Row],[TAB]]</f>
        <v>4</v>
      </c>
      <c r="AE851" s="166" t="str">
        <f>Table13232[[#This Row],[Horse]]</f>
        <v>Paradise City</v>
      </c>
      <c r="AF851" s="169">
        <f>IF(Table13232[[#This Row],[Dual Listing]]&lt;&gt;1,"",Table13232[[#This Row],[Nat and Combo Bet]])</f>
        <v>100</v>
      </c>
    </row>
    <row r="852" spans="1:32" x14ac:dyDescent="0.25">
      <c r="A852" s="42">
        <v>46074</v>
      </c>
      <c r="B852" s="43">
        <v>0.65277777777777779</v>
      </c>
      <c r="C852" s="43" t="s">
        <v>523</v>
      </c>
      <c r="D852" s="46">
        <v>6</v>
      </c>
      <c r="E852" s="44">
        <v>7</v>
      </c>
      <c r="F852" s="44">
        <v>1</v>
      </c>
      <c r="G852" s="45" t="s">
        <v>694</v>
      </c>
      <c r="H852" s="45" t="s">
        <v>21</v>
      </c>
      <c r="I852" s="46">
        <v>5.5</v>
      </c>
      <c r="J852" s="206" t="s">
        <v>665</v>
      </c>
      <c r="K852" s="44" t="str">
        <f>VLOOKUP(Table13232[[#This Row],[Track]],$C$915:$E$968,2,FALSE)</f>
        <v>Vic</v>
      </c>
      <c r="L852" s="48">
        <v>100</v>
      </c>
      <c r="M852" s="44">
        <f>IF(Table13232[[#This Row],[Fin]]&lt;&gt;"1st","",Table13232[[#This Row],[Div]]*Table13232[[#This Row],[Lev Bet]])</f>
        <v>550</v>
      </c>
      <c r="N852" s="44">
        <f>IF(Table13232[[#This Row],[Lev Ret]]="",Table13232[[#This Row],[Lev Bet]]*-1,M852-L852)</f>
        <v>450</v>
      </c>
      <c r="O852" s="205">
        <v>150</v>
      </c>
      <c r="P852" s="205">
        <f>IF(Table13232[[#This Row],[Fin]]&lt;&gt;"1st","",Table13232[[#This Row],[Div]]*Table13232[[#This Row],[Nat and Combo Bet]])</f>
        <v>825</v>
      </c>
      <c r="Q852" s="205">
        <f>IF(Table13232[[#This Row],[Lev Ret]]="",Table13232[[#This Row],[Nat and Combo Bet]]*-1,P852-O852)</f>
        <v>675</v>
      </c>
      <c r="R852" s="44">
        <f t="shared" si="39"/>
        <v>1</v>
      </c>
      <c r="S852" s="44">
        <f>IF(AND(R851=2,R852=1),"",IF(R852=2,(O852+O853)/2,IF(Table13232[[#This Row],[Dual Listing]]=1,Table13232[[#This Row],[Nat and Combo Bet]],11)))</f>
        <v>150</v>
      </c>
      <c r="T852" s="44">
        <f t="shared" si="40"/>
        <v>825</v>
      </c>
      <c r="U852" s="44">
        <f t="shared" si="41"/>
        <v>675</v>
      </c>
      <c r="V852" s="44" t="str">
        <f>IF(Table13232[[#This Row],[Date]]&lt;$V$4,"","Live")</f>
        <v>Live</v>
      </c>
      <c r="W852" s="44" t="str">
        <f>TEXT(Table13232[[#This Row],[Date]],"DDD")</f>
        <v>Sat</v>
      </c>
      <c r="X852" s="44" t="str">
        <f>PROPER(TRIM(Table13232[[#This Row],[Horse]]))</f>
        <v>Pericles</v>
      </c>
      <c r="Y852" s="164">
        <f>Table13232[[#This Row],[Time]]</f>
        <v>0.65277777777777779</v>
      </c>
      <c r="Z852" s="164" t="str">
        <f>LEFT(Table13232[[#This Row],[Track]],3)</f>
        <v>Cau</v>
      </c>
      <c r="AA852" s="164" t="str">
        <f>Table13232[[#This Row],[Algo]]&amp;" "&amp;Table13232[[#This Row],[Nat and Combo Bet]]</f>
        <v>E-C  150</v>
      </c>
      <c r="AB852" s="170">
        <f>Table13232[[#This Row],[AM Odds]]</f>
        <v>6</v>
      </c>
      <c r="AC852" s="165">
        <f>Table13232[[#This Row],[Race]]</f>
        <v>7</v>
      </c>
      <c r="AD852" s="165">
        <f>Table13232[[#This Row],[TAB]]</f>
        <v>1</v>
      </c>
      <c r="AE852" s="166" t="str">
        <f>Table13232[[#This Row],[Horse]]</f>
        <v>Pericles</v>
      </c>
      <c r="AF852" s="169">
        <f>IF(Table13232[[#This Row],[Dual Listing]]&lt;&gt;1,"",Table13232[[#This Row],[Nat and Combo Bet]])</f>
        <v>150</v>
      </c>
    </row>
    <row r="853" spans="1:32" x14ac:dyDescent="0.25">
      <c r="A853" s="42">
        <v>46074</v>
      </c>
      <c r="B853" s="43">
        <v>0.65277777777777779</v>
      </c>
      <c r="C853" s="43" t="s">
        <v>676</v>
      </c>
      <c r="D853" s="46">
        <v>1.9</v>
      </c>
      <c r="E853" s="44">
        <v>7</v>
      </c>
      <c r="F853" s="44">
        <v>7</v>
      </c>
      <c r="G853" s="45" t="s">
        <v>150</v>
      </c>
      <c r="H853" s="45" t="s">
        <v>22</v>
      </c>
      <c r="I853" s="46"/>
      <c r="J853" s="206" t="s">
        <v>664</v>
      </c>
      <c r="K853" s="44" t="str">
        <f>VLOOKUP(Table13232[[#This Row],[Track]],$C$915:$E$968,2,FALSE)</f>
        <v>Vic</v>
      </c>
      <c r="L853" s="48">
        <v>100</v>
      </c>
      <c r="M853" s="44" t="str">
        <f>IF(Table13232[[#This Row],[Fin]]&lt;&gt;"1st","",Table13232[[#This Row],[Div]]*Table13232[[#This Row],[Lev Bet]])</f>
        <v/>
      </c>
      <c r="N853" s="44">
        <f>IF(Table13232[[#This Row],[Lev Ret]]="",Table13232[[#This Row],[Lev Bet]]*-1,M853-L853)</f>
        <v>-100</v>
      </c>
      <c r="O853" s="205">
        <v>200</v>
      </c>
      <c r="P853" s="205" t="str">
        <f>IF(Table13232[[#This Row],[Fin]]&lt;&gt;"1st","",Table13232[[#This Row],[Div]]*Table13232[[#This Row],[Nat and Combo Bet]])</f>
        <v/>
      </c>
      <c r="Q853" s="205">
        <f>IF(Table13232[[#This Row],[Lev Ret]]="",Table13232[[#This Row],[Nat and Combo Bet]]*-1,P853-O853)</f>
        <v>-200</v>
      </c>
      <c r="R853" s="44">
        <f t="shared" si="39"/>
        <v>1</v>
      </c>
      <c r="S853" s="44">
        <f>IF(AND(R852=2,R853=1),"",IF(R853=2,(O853+O854)/2,IF(Table13232[[#This Row],[Dual Listing]]=1,Table13232[[#This Row],[Nat and Combo Bet]],11)))</f>
        <v>200</v>
      </c>
      <c r="T853" s="44" t="str">
        <f t="shared" si="40"/>
        <v/>
      </c>
      <c r="U853" s="44">
        <f t="shared" si="41"/>
        <v>-200</v>
      </c>
      <c r="V853" s="44" t="str">
        <f>IF(Table13232[[#This Row],[Date]]&lt;$V$4,"","Live")</f>
        <v>Live</v>
      </c>
      <c r="W853" s="44" t="str">
        <f>TEXT(Table13232[[#This Row],[Date]],"DDD")</f>
        <v>Sat</v>
      </c>
      <c r="X853" s="44" t="str">
        <f>PROPER(TRIM(Table13232[[#This Row],[Horse]]))</f>
        <v>Treasurethe Moment</v>
      </c>
      <c r="Y853" s="164">
        <f>Table13232[[#This Row],[Time]]</f>
        <v>0.65277777777777779</v>
      </c>
      <c r="Z853" s="164" t="str">
        <f>LEFT(Table13232[[#This Row],[Track]],3)</f>
        <v>Cau</v>
      </c>
      <c r="AA853" s="164" t="str">
        <f>Table13232[[#This Row],[Algo]]&amp;" "&amp;Table13232[[#This Row],[Nat and Combo Bet]]</f>
        <v>Nat 200</v>
      </c>
      <c r="AB853" s="170">
        <f>Table13232[[#This Row],[AM Odds]]</f>
        <v>1.9</v>
      </c>
      <c r="AC853" s="165">
        <f>Table13232[[#This Row],[Race]]</f>
        <v>7</v>
      </c>
      <c r="AD853" s="165">
        <f>Table13232[[#This Row],[TAB]]</f>
        <v>7</v>
      </c>
      <c r="AE853" s="166" t="str">
        <f>Table13232[[#This Row],[Horse]]</f>
        <v>Treasurethe Moment</v>
      </c>
      <c r="AF853" s="169">
        <f>IF(Table13232[[#This Row],[Dual Listing]]&lt;&gt;1,"",Table13232[[#This Row],[Nat and Combo Bet]])</f>
        <v>200</v>
      </c>
    </row>
    <row r="854" spans="1:32" x14ac:dyDescent="0.25">
      <c r="A854" s="42">
        <v>46074</v>
      </c>
      <c r="B854" s="43">
        <v>0.67152777777777772</v>
      </c>
      <c r="C854" s="43" t="s">
        <v>689</v>
      </c>
      <c r="D854" s="46">
        <v>4.2</v>
      </c>
      <c r="E854" s="44">
        <v>6</v>
      </c>
      <c r="F854" s="44">
        <v>4</v>
      </c>
      <c r="G854" s="45" t="s">
        <v>691</v>
      </c>
      <c r="H854" s="45"/>
      <c r="I854" s="46"/>
      <c r="J854" s="206" t="s">
        <v>664</v>
      </c>
      <c r="K854" s="44" t="str">
        <f>VLOOKUP(Table13232[[#This Row],[Track]],$C$915:$E$968,2,FALSE)</f>
        <v>Qld</v>
      </c>
      <c r="L854" s="48">
        <v>100</v>
      </c>
      <c r="M854" s="44" t="str">
        <f>IF(Table13232[[#This Row],[Fin]]&lt;&gt;"1st","",Table13232[[#This Row],[Div]]*Table13232[[#This Row],[Lev Bet]])</f>
        <v/>
      </c>
      <c r="N854" s="44">
        <f>IF(Table13232[[#This Row],[Lev Ret]]="",Table13232[[#This Row],[Lev Bet]]*-1,M854-L854)</f>
        <v>-100</v>
      </c>
      <c r="O854" s="205">
        <v>100</v>
      </c>
      <c r="P854" s="205" t="str">
        <f>IF(Table13232[[#This Row],[Fin]]&lt;&gt;"1st","",Table13232[[#This Row],[Div]]*Table13232[[#This Row],[Nat and Combo Bet]])</f>
        <v/>
      </c>
      <c r="Q854" s="205">
        <f>IF(Table13232[[#This Row],[Lev Ret]]="",Table13232[[#This Row],[Nat and Combo Bet]]*-1,P854-O854)</f>
        <v>-100</v>
      </c>
      <c r="R854" s="44">
        <f t="shared" si="39"/>
        <v>1</v>
      </c>
      <c r="S854" s="44">
        <f>IF(AND(R853=2,R854=1),"",IF(R854=2,(O854+O855)/2,IF(Table13232[[#This Row],[Dual Listing]]=1,Table13232[[#This Row],[Nat and Combo Bet]],11)))</f>
        <v>100</v>
      </c>
      <c r="T854" s="44" t="str">
        <f t="shared" si="40"/>
        <v/>
      </c>
      <c r="U854" s="44">
        <f t="shared" si="41"/>
        <v>-100</v>
      </c>
      <c r="V854" s="44" t="str">
        <f>IF(Table13232[[#This Row],[Date]]&lt;$V$4,"","Live")</f>
        <v>Live</v>
      </c>
      <c r="W854" s="44" t="str">
        <f>TEXT(Table13232[[#This Row],[Date]],"DDD")</f>
        <v>Sat</v>
      </c>
      <c r="X854" s="44" t="str">
        <f>PROPER(TRIM(Table13232[[#This Row],[Horse]]))</f>
        <v>Greyzous</v>
      </c>
      <c r="Y854" s="164">
        <f>Table13232[[#This Row],[Time]]</f>
        <v>0.67152777777777772</v>
      </c>
      <c r="Z854" s="164" t="str">
        <f>LEFT(Table13232[[#This Row],[Track]],3)</f>
        <v>Doo</v>
      </c>
      <c r="AA854" s="164" t="str">
        <f>Table13232[[#This Row],[Algo]]&amp;" "&amp;Table13232[[#This Row],[Nat and Combo Bet]]</f>
        <v>Nat 100</v>
      </c>
      <c r="AB854" s="170">
        <f>Table13232[[#This Row],[AM Odds]]</f>
        <v>4.2</v>
      </c>
      <c r="AC854" s="165">
        <f>Table13232[[#This Row],[Race]]</f>
        <v>6</v>
      </c>
      <c r="AD854" s="165">
        <f>Table13232[[#This Row],[TAB]]</f>
        <v>4</v>
      </c>
      <c r="AE854" s="166" t="str">
        <f>Table13232[[#This Row],[Horse]]</f>
        <v>Greyzous</v>
      </c>
      <c r="AF854" s="169">
        <f>IF(Table13232[[#This Row],[Dual Listing]]&lt;&gt;1,"",Table13232[[#This Row],[Nat and Combo Bet]])</f>
        <v>100</v>
      </c>
    </row>
    <row r="855" spans="1:32" x14ac:dyDescent="0.25">
      <c r="A855" s="42">
        <v>46074</v>
      </c>
      <c r="B855" s="43">
        <v>0.71875</v>
      </c>
      <c r="C855" s="43" t="s">
        <v>681</v>
      </c>
      <c r="D855" s="46">
        <v>2.4</v>
      </c>
      <c r="E855" s="44">
        <v>9</v>
      </c>
      <c r="F855" s="44">
        <v>1</v>
      </c>
      <c r="G855" s="45" t="s">
        <v>246</v>
      </c>
      <c r="H855" s="45" t="s">
        <v>23</v>
      </c>
      <c r="I855" s="46"/>
      <c r="J855" s="206" t="s">
        <v>665</v>
      </c>
      <c r="K855" s="44" t="str">
        <f>VLOOKUP(Table13232[[#This Row],[Track]],$C$915:$E$968,2,FALSE)</f>
        <v>NSW</v>
      </c>
      <c r="L855" s="48">
        <v>100</v>
      </c>
      <c r="M855" s="44" t="str">
        <f>IF(Table13232[[#This Row],[Fin]]&lt;&gt;"1st","",Table13232[[#This Row],[Div]]*Table13232[[#This Row],[Lev Bet]])</f>
        <v/>
      </c>
      <c r="N855" s="44">
        <f>IF(Table13232[[#This Row],[Lev Ret]]="",Table13232[[#This Row],[Lev Bet]]*-1,M855-L855)</f>
        <v>-100</v>
      </c>
      <c r="O855" s="205">
        <v>150</v>
      </c>
      <c r="P855" s="205" t="str">
        <f>IF(Table13232[[#This Row],[Fin]]&lt;&gt;"1st","",Table13232[[#This Row],[Div]]*Table13232[[#This Row],[Nat and Combo Bet]])</f>
        <v/>
      </c>
      <c r="Q855" s="205">
        <f>IF(Table13232[[#This Row],[Lev Ret]]="",Table13232[[#This Row],[Nat and Combo Bet]]*-1,P855-O855)</f>
        <v>-150</v>
      </c>
      <c r="R855" s="44">
        <f t="shared" si="39"/>
        <v>1</v>
      </c>
      <c r="S855" s="44">
        <f>IF(AND(R854=2,R855=1),"",IF(R855=2,(O855+O856)/2,IF(Table13232[[#This Row],[Dual Listing]]=1,Table13232[[#This Row],[Nat and Combo Bet]],11)))</f>
        <v>150</v>
      </c>
      <c r="T855" s="44" t="str">
        <f t="shared" si="40"/>
        <v/>
      </c>
      <c r="U855" s="44">
        <f t="shared" si="41"/>
        <v>-150</v>
      </c>
      <c r="V855" s="44" t="str">
        <f>IF(Table13232[[#This Row],[Date]]&lt;$V$4,"","Live")</f>
        <v>Live</v>
      </c>
      <c r="W855" s="44" t="str">
        <f>TEXT(Table13232[[#This Row],[Date]],"DDD")</f>
        <v>Sat</v>
      </c>
      <c r="X855" s="44" t="str">
        <f>PROPER(TRIM(Table13232[[#This Row],[Horse]]))</f>
        <v>Lazzura</v>
      </c>
      <c r="Y855" s="164">
        <f>Table13232[[#This Row],[Time]]</f>
        <v>0.71875</v>
      </c>
      <c r="Z855" s="164" t="str">
        <f>LEFT(Table13232[[#This Row],[Track]],3)</f>
        <v>Ros</v>
      </c>
      <c r="AA855" s="164" t="str">
        <f>Table13232[[#This Row],[Algo]]&amp;" "&amp;Table13232[[#This Row],[Nat and Combo Bet]]</f>
        <v>E-C  150</v>
      </c>
      <c r="AB855" s="170">
        <f>Table13232[[#This Row],[AM Odds]]</f>
        <v>2.4</v>
      </c>
      <c r="AC855" s="165">
        <f>Table13232[[#This Row],[Race]]</f>
        <v>9</v>
      </c>
      <c r="AD855" s="165">
        <f>Table13232[[#This Row],[TAB]]</f>
        <v>1</v>
      </c>
      <c r="AE855" s="166" t="str">
        <f>Table13232[[#This Row],[Horse]]</f>
        <v>Lazzura</v>
      </c>
      <c r="AF855" s="169">
        <f>IF(Table13232[[#This Row],[Dual Listing]]&lt;&gt;1,"",Table13232[[#This Row],[Nat and Combo Bet]])</f>
        <v>150</v>
      </c>
    </row>
    <row r="856" spans="1:32" x14ac:dyDescent="0.25">
      <c r="A856" s="42">
        <v>46074</v>
      </c>
      <c r="B856" s="43">
        <v>0.72430555555555554</v>
      </c>
      <c r="C856" s="43" t="s">
        <v>689</v>
      </c>
      <c r="D856" s="46">
        <v>3.3</v>
      </c>
      <c r="E856" s="44">
        <v>8</v>
      </c>
      <c r="F856" s="44">
        <v>15</v>
      </c>
      <c r="G856" s="45" t="s">
        <v>692</v>
      </c>
      <c r="H856" s="45" t="s">
        <v>23</v>
      </c>
      <c r="I856" s="46"/>
      <c r="J856" s="206" t="s">
        <v>664</v>
      </c>
      <c r="K856" s="44" t="str">
        <f>VLOOKUP(Table13232[[#This Row],[Track]],$C$915:$E$968,2,FALSE)</f>
        <v>Qld</v>
      </c>
      <c r="L856" s="48">
        <v>100</v>
      </c>
      <c r="M856" s="44" t="str">
        <f>IF(Table13232[[#This Row],[Fin]]&lt;&gt;"1st","",Table13232[[#This Row],[Div]]*Table13232[[#This Row],[Lev Bet]])</f>
        <v/>
      </c>
      <c r="N856" s="44">
        <f>IF(Table13232[[#This Row],[Lev Ret]]="",Table13232[[#This Row],[Lev Bet]]*-1,M856-L856)</f>
        <v>-100</v>
      </c>
      <c r="O856" s="205">
        <v>100</v>
      </c>
      <c r="P856" s="205" t="str">
        <f>IF(Table13232[[#This Row],[Fin]]&lt;&gt;"1st","",Table13232[[#This Row],[Div]]*Table13232[[#This Row],[Nat and Combo Bet]])</f>
        <v/>
      </c>
      <c r="Q856" s="205">
        <f>IF(Table13232[[#This Row],[Lev Ret]]="",Table13232[[#This Row],[Nat and Combo Bet]]*-1,P856-O856)</f>
        <v>-100</v>
      </c>
      <c r="R856" s="44">
        <f t="shared" si="39"/>
        <v>1</v>
      </c>
      <c r="S856" s="44">
        <f>IF(AND(R855=2,R856=1),"",IF(R856=2,(O856+O857)/2,IF(Table13232[[#This Row],[Dual Listing]]=1,Table13232[[#This Row],[Nat and Combo Bet]],11)))</f>
        <v>100</v>
      </c>
      <c r="T856" s="44" t="str">
        <f t="shared" si="40"/>
        <v/>
      </c>
      <c r="U856" s="44">
        <f t="shared" si="41"/>
        <v>-100</v>
      </c>
      <c r="V856" s="44" t="str">
        <f>IF(Table13232[[#This Row],[Date]]&lt;$V$4,"","Live")</f>
        <v>Live</v>
      </c>
      <c r="W856" s="44" t="str">
        <f>TEXT(Table13232[[#This Row],[Date]],"DDD")</f>
        <v>Sat</v>
      </c>
      <c r="X856" s="44" t="str">
        <f>PROPER(TRIM(Table13232[[#This Row],[Horse]]))</f>
        <v>Barrelling</v>
      </c>
      <c r="Y856" s="164">
        <f>Table13232[[#This Row],[Time]]</f>
        <v>0.72430555555555554</v>
      </c>
      <c r="Z856" s="164" t="str">
        <f>LEFT(Table13232[[#This Row],[Track]],3)</f>
        <v>Doo</v>
      </c>
      <c r="AA856" s="164" t="str">
        <f>Table13232[[#This Row],[Algo]]&amp;" "&amp;Table13232[[#This Row],[Nat and Combo Bet]]</f>
        <v>Nat 100</v>
      </c>
      <c r="AB856" s="170">
        <f>Table13232[[#This Row],[AM Odds]]</f>
        <v>3.3</v>
      </c>
      <c r="AC856" s="165">
        <f>Table13232[[#This Row],[Race]]</f>
        <v>8</v>
      </c>
      <c r="AD856" s="165">
        <f>Table13232[[#This Row],[TAB]]</f>
        <v>15</v>
      </c>
      <c r="AE856" s="166" t="str">
        <f>Table13232[[#This Row],[Horse]]</f>
        <v>Barrelling</v>
      </c>
      <c r="AF856" s="169">
        <f>IF(Table13232[[#This Row],[Dual Listing]]&lt;&gt;1,"",Table13232[[#This Row],[Nat and Combo Bet]])</f>
        <v>100</v>
      </c>
    </row>
    <row r="857" spans="1:32" x14ac:dyDescent="0.25">
      <c r="A857" s="42">
        <v>46074</v>
      </c>
      <c r="B857" s="43">
        <v>0.73263888888888884</v>
      </c>
      <c r="C857" s="43" t="s">
        <v>523</v>
      </c>
      <c r="D857" s="46">
        <v>8.4</v>
      </c>
      <c r="E857" s="44">
        <v>10</v>
      </c>
      <c r="F857" s="44">
        <v>1</v>
      </c>
      <c r="G857" s="45" t="s">
        <v>532</v>
      </c>
      <c r="H857" s="45" t="s">
        <v>21</v>
      </c>
      <c r="I857" s="46">
        <v>4.8</v>
      </c>
      <c r="J857" s="206" t="s">
        <v>665</v>
      </c>
      <c r="K857" s="44" t="str">
        <f>VLOOKUP(Table13232[[#This Row],[Track]],$C$915:$E$968,2,FALSE)</f>
        <v>Vic</v>
      </c>
      <c r="L857" s="48">
        <v>100</v>
      </c>
      <c r="M857" s="44">
        <f>IF(Table13232[[#This Row],[Fin]]&lt;&gt;"1st","",Table13232[[#This Row],[Div]]*Table13232[[#This Row],[Lev Bet]])</f>
        <v>480</v>
      </c>
      <c r="N857" s="44">
        <f>IF(Table13232[[#This Row],[Lev Ret]]="",Table13232[[#This Row],[Lev Bet]]*-1,M857-L857)</f>
        <v>380</v>
      </c>
      <c r="O857" s="205">
        <v>50</v>
      </c>
      <c r="P857" s="205">
        <f>IF(Table13232[[#This Row],[Fin]]&lt;&gt;"1st","",Table13232[[#This Row],[Div]]*Table13232[[#This Row],[Nat and Combo Bet]])</f>
        <v>240</v>
      </c>
      <c r="Q857" s="205">
        <f>IF(Table13232[[#This Row],[Lev Ret]]="",Table13232[[#This Row],[Nat and Combo Bet]]*-1,P857-O857)</f>
        <v>190</v>
      </c>
      <c r="R857" s="44">
        <f t="shared" si="39"/>
        <v>1</v>
      </c>
      <c r="S857" s="44">
        <f>IF(AND(R856=2,R857=1),"",IF(R857=2,(O857+O858)/2,IF(Table13232[[#This Row],[Dual Listing]]=1,Table13232[[#This Row],[Nat and Combo Bet]],11)))</f>
        <v>50</v>
      </c>
      <c r="T857" s="44">
        <f t="shared" si="40"/>
        <v>240</v>
      </c>
      <c r="U857" s="44">
        <f t="shared" si="41"/>
        <v>190</v>
      </c>
      <c r="V857" s="44" t="str">
        <f>IF(Table13232[[#This Row],[Date]]&lt;$V$4,"","Live")</f>
        <v>Live</v>
      </c>
      <c r="W857" s="44" t="str">
        <f>TEXT(Table13232[[#This Row],[Date]],"DDD")</f>
        <v>Sat</v>
      </c>
      <c r="X857" s="44" t="str">
        <f>PROPER(TRIM(Table13232[[#This Row],[Horse]]))</f>
        <v>Harry'S Yacht</v>
      </c>
      <c r="Y857" s="164">
        <f>Table13232[[#This Row],[Time]]</f>
        <v>0.73263888888888884</v>
      </c>
      <c r="Z857" s="164" t="str">
        <f>LEFT(Table13232[[#This Row],[Track]],3)</f>
        <v>Cau</v>
      </c>
      <c r="AA857" s="164" t="str">
        <f>Table13232[[#This Row],[Algo]]&amp;" "&amp;Table13232[[#This Row],[Nat and Combo Bet]]</f>
        <v>E-C  50</v>
      </c>
      <c r="AB857" s="170">
        <f>Table13232[[#This Row],[AM Odds]]</f>
        <v>8.4</v>
      </c>
      <c r="AC857" s="165">
        <f>Table13232[[#This Row],[Race]]</f>
        <v>10</v>
      </c>
      <c r="AD857" s="165">
        <f>Table13232[[#This Row],[TAB]]</f>
        <v>1</v>
      </c>
      <c r="AE857" s="166" t="str">
        <f>Table13232[[#This Row],[Horse]]</f>
        <v>Harry'S Yacht</v>
      </c>
      <c r="AF857" s="169">
        <f>IF(Table13232[[#This Row],[Dual Listing]]&lt;&gt;1,"",Table13232[[#This Row],[Nat and Combo Bet]])</f>
        <v>50</v>
      </c>
    </row>
    <row r="858" spans="1:32" x14ac:dyDescent="0.25">
      <c r="A858" s="42">
        <v>46074</v>
      </c>
      <c r="B858" s="43">
        <v>0.73263888888888884</v>
      </c>
      <c r="C858" s="43" t="s">
        <v>523</v>
      </c>
      <c r="D858" s="46">
        <v>2.6</v>
      </c>
      <c r="E858" s="44">
        <v>10</v>
      </c>
      <c r="F858" s="44">
        <v>12</v>
      </c>
      <c r="G858" s="45" t="s">
        <v>680</v>
      </c>
      <c r="H858" s="45" t="s">
        <v>22</v>
      </c>
      <c r="I858" s="46"/>
      <c r="J858" s="206" t="s">
        <v>665</v>
      </c>
      <c r="K858" s="44" t="str">
        <f>VLOOKUP(Table13232[[#This Row],[Track]],$C$915:$E$968,2,FALSE)</f>
        <v>Vic</v>
      </c>
      <c r="L858" s="48">
        <v>100</v>
      </c>
      <c r="M858" s="44" t="str">
        <f>IF(Table13232[[#This Row],[Fin]]&lt;&gt;"1st","",Table13232[[#This Row],[Div]]*Table13232[[#This Row],[Lev Bet]])</f>
        <v/>
      </c>
      <c r="N858" s="44">
        <f>IF(Table13232[[#This Row],[Lev Ret]]="",Table13232[[#This Row],[Lev Bet]]*-1,M858-L858)</f>
        <v>-100</v>
      </c>
      <c r="O858" s="205">
        <v>100</v>
      </c>
      <c r="P858" s="205" t="str">
        <f>IF(Table13232[[#This Row],[Fin]]&lt;&gt;"1st","",Table13232[[#This Row],[Div]]*Table13232[[#This Row],[Nat and Combo Bet]])</f>
        <v/>
      </c>
      <c r="Q858" s="205">
        <f>IF(Table13232[[#This Row],[Lev Ret]]="",Table13232[[#This Row],[Nat and Combo Bet]]*-1,P858-O858)</f>
        <v>-100</v>
      </c>
      <c r="R858" s="44">
        <f t="shared" si="39"/>
        <v>1</v>
      </c>
      <c r="S858" s="44">
        <f>IF(AND(R857=2,R858=1),"",IF(R858=2,(O858+O859)/2,IF(Table13232[[#This Row],[Dual Listing]]=1,Table13232[[#This Row],[Nat and Combo Bet]],11)))</f>
        <v>100</v>
      </c>
      <c r="T858" s="44" t="str">
        <f t="shared" si="40"/>
        <v/>
      </c>
      <c r="U858" s="44">
        <f t="shared" si="41"/>
        <v>-100</v>
      </c>
      <c r="V858" s="44" t="str">
        <f>IF(Table13232[[#This Row],[Date]]&lt;$V$4,"","Live")</f>
        <v>Live</v>
      </c>
      <c r="W858" s="44" t="str">
        <f>TEXT(Table13232[[#This Row],[Date]],"DDD")</f>
        <v>Sat</v>
      </c>
      <c r="X858" s="44" t="str">
        <f>PROPER(TRIM(Table13232[[#This Row],[Horse]]))</f>
        <v>Stealth Of Night</v>
      </c>
      <c r="Y858" s="164">
        <f>Table13232[[#This Row],[Time]]</f>
        <v>0.73263888888888884</v>
      </c>
      <c r="Z858" s="164" t="str">
        <f>LEFT(Table13232[[#This Row],[Track]],3)</f>
        <v>Cau</v>
      </c>
      <c r="AA858" s="164" t="str">
        <f>Table13232[[#This Row],[Algo]]&amp;" "&amp;Table13232[[#This Row],[Nat and Combo Bet]]</f>
        <v>E-C  100</v>
      </c>
      <c r="AB858" s="170">
        <f>Table13232[[#This Row],[AM Odds]]</f>
        <v>2.6</v>
      </c>
      <c r="AC858" s="165">
        <f>Table13232[[#This Row],[Race]]</f>
        <v>10</v>
      </c>
      <c r="AD858" s="165">
        <f>Table13232[[#This Row],[TAB]]</f>
        <v>12</v>
      </c>
      <c r="AE858" s="166" t="str">
        <f>Table13232[[#This Row],[Horse]]</f>
        <v>Stealth Of Night</v>
      </c>
      <c r="AF858" s="169">
        <f>IF(Table13232[[#This Row],[Dual Listing]]&lt;&gt;1,"",Table13232[[#This Row],[Nat and Combo Bet]])</f>
        <v>100</v>
      </c>
    </row>
    <row r="859" spans="1:32" x14ac:dyDescent="0.25">
      <c r="A859" s="42">
        <v>46081</v>
      </c>
      <c r="B859" s="43">
        <v>0.55555555555555558</v>
      </c>
      <c r="C859" s="43" t="s">
        <v>588</v>
      </c>
      <c r="D859" s="46">
        <v>4.5999999999999996</v>
      </c>
      <c r="E859" s="44">
        <v>3</v>
      </c>
      <c r="F859" s="44">
        <v>5</v>
      </c>
      <c r="G859" s="45" t="s">
        <v>706</v>
      </c>
      <c r="H859" s="45"/>
      <c r="I859" s="46"/>
      <c r="J859" s="206" t="s">
        <v>664</v>
      </c>
      <c r="K859" s="44" t="str">
        <f>VLOOKUP(Table13232[[#This Row],[Track]],$C$915:$E$968,2,FALSE)</f>
        <v>Vic</v>
      </c>
      <c r="L859" s="48">
        <v>100</v>
      </c>
      <c r="M859" s="44" t="str">
        <f>IF(Table13232[[#This Row],[Fin]]&lt;&gt;"1st","",Table13232[[#This Row],[Div]]*Table13232[[#This Row],[Lev Bet]])</f>
        <v/>
      </c>
      <c r="N859" s="44">
        <f>IF(Table13232[[#This Row],[Lev Ret]]="",Table13232[[#This Row],[Lev Bet]]*-1,M859-L859)</f>
        <v>-100</v>
      </c>
      <c r="O859" s="205">
        <v>200</v>
      </c>
      <c r="P859" s="205" t="str">
        <f>IF(Table13232[[#This Row],[Fin]]&lt;&gt;"1st","",Table13232[[#This Row],[Div]]*Table13232[[#This Row],[Nat and Combo Bet]])</f>
        <v/>
      </c>
      <c r="Q859" s="205">
        <f>IF(Table13232[[#This Row],[Lev Ret]]="",Table13232[[#This Row],[Nat and Combo Bet]]*-1,P859-O859)</f>
        <v>-200</v>
      </c>
      <c r="R859" s="44">
        <f t="shared" si="39"/>
        <v>1</v>
      </c>
      <c r="S859" s="44">
        <f>IF(AND(R858=2,R859=1),"",IF(R859=2,(O859+O860)/2,IF(Table13232[[#This Row],[Dual Listing]]=1,Table13232[[#This Row],[Nat and Combo Bet]],11)))</f>
        <v>200</v>
      </c>
      <c r="T859" s="44" t="str">
        <f t="shared" si="40"/>
        <v/>
      </c>
      <c r="U859" s="44">
        <f t="shared" si="41"/>
        <v>-200</v>
      </c>
      <c r="V859" s="44" t="str">
        <f>IF(Table13232[[#This Row],[Date]]&lt;$V$4,"","Live")</f>
        <v>Live</v>
      </c>
      <c r="W859" s="44" t="str">
        <f>TEXT(Table13232[[#This Row],[Date]],"DDD")</f>
        <v>Sat</v>
      </c>
      <c r="X859" s="44" t="str">
        <f>PROPER(TRIM(Table13232[[#This Row],[Horse]]))</f>
        <v>Bons To Riches</v>
      </c>
      <c r="Y859" s="164">
        <f>Table13232[[#This Row],[Time]]</f>
        <v>0.55555555555555558</v>
      </c>
      <c r="Z859" s="164" t="str">
        <f>LEFT(Table13232[[#This Row],[Track]],3)</f>
        <v>Fle</v>
      </c>
      <c r="AA859" s="164" t="str">
        <f>Table13232[[#This Row],[Algo]]&amp;" "&amp;Table13232[[#This Row],[Nat and Combo Bet]]</f>
        <v>Nat 200</v>
      </c>
      <c r="AB859" s="170">
        <f>Table13232[[#This Row],[AM Odds]]</f>
        <v>4.5999999999999996</v>
      </c>
      <c r="AC859" s="165">
        <f>Table13232[[#This Row],[Race]]</f>
        <v>3</v>
      </c>
      <c r="AD859" s="165">
        <f>Table13232[[#This Row],[TAB]]</f>
        <v>5</v>
      </c>
      <c r="AE859" s="166" t="str">
        <f>Table13232[[#This Row],[Horse]]</f>
        <v>Bons To Riches</v>
      </c>
      <c r="AF859" s="169">
        <f>IF(Table13232[[#This Row],[Dual Listing]]&lt;&gt;1,"",Table13232[[#This Row],[Nat and Combo Bet]])</f>
        <v>200</v>
      </c>
    </row>
    <row r="860" spans="1:32" x14ac:dyDescent="0.25">
      <c r="A860" s="42">
        <v>46081</v>
      </c>
      <c r="B860" s="43">
        <v>0.55555555555555558</v>
      </c>
      <c r="C860" s="43" t="s">
        <v>682</v>
      </c>
      <c r="D860" s="46">
        <v>5.5</v>
      </c>
      <c r="E860" s="44">
        <v>3</v>
      </c>
      <c r="F860" s="44">
        <v>1</v>
      </c>
      <c r="G860" s="45" t="s">
        <v>700</v>
      </c>
      <c r="H860" s="45"/>
      <c r="I860" s="46"/>
      <c r="J860" s="206" t="s">
        <v>665</v>
      </c>
      <c r="K860" s="44" t="str">
        <f>VLOOKUP(Table13232[[#This Row],[Track]],$C$915:$E$968,2,FALSE)</f>
        <v>Vic</v>
      </c>
      <c r="L860" s="48">
        <v>100</v>
      </c>
      <c r="M860" s="44" t="str">
        <f>IF(Table13232[[#This Row],[Fin]]&lt;&gt;"1st","",Table13232[[#This Row],[Div]]*Table13232[[#This Row],[Lev Bet]])</f>
        <v/>
      </c>
      <c r="N860" s="44">
        <f>IF(Table13232[[#This Row],[Lev Ret]]="",Table13232[[#This Row],[Lev Bet]]*-1,M860-L860)</f>
        <v>-100</v>
      </c>
      <c r="O860" s="205">
        <v>100</v>
      </c>
      <c r="P860" s="205" t="str">
        <f>IF(Table13232[[#This Row],[Fin]]&lt;&gt;"1st","",Table13232[[#This Row],[Div]]*Table13232[[#This Row],[Nat and Combo Bet]])</f>
        <v/>
      </c>
      <c r="Q860" s="205">
        <f>IF(Table13232[[#This Row],[Lev Ret]]="",Table13232[[#This Row],[Nat and Combo Bet]]*-1,P860-O860)</f>
        <v>-100</v>
      </c>
      <c r="R860" s="44">
        <f t="shared" si="39"/>
        <v>1</v>
      </c>
      <c r="S860" s="44">
        <f>IF(AND(R859=2,R860=1),"",IF(R860=2,(O860+O861)/2,IF(Table13232[[#This Row],[Dual Listing]]=1,Table13232[[#This Row],[Nat and Combo Bet]],11)))</f>
        <v>100</v>
      </c>
      <c r="T860" s="44" t="str">
        <f t="shared" si="40"/>
        <v/>
      </c>
      <c r="U860" s="44">
        <f t="shared" si="41"/>
        <v>-100</v>
      </c>
      <c r="V860" s="44" t="str">
        <f>IF(Table13232[[#This Row],[Date]]&lt;$V$4,"","Live")</f>
        <v>Live</v>
      </c>
      <c r="W860" s="44" t="str">
        <f>TEXT(Table13232[[#This Row],[Date]],"DDD")</f>
        <v>Sat</v>
      </c>
      <c r="X860" s="44" t="str">
        <f>PROPER(TRIM(Table13232[[#This Row],[Horse]]))</f>
        <v>Great Maximus</v>
      </c>
      <c r="Y860" s="164">
        <f>Table13232[[#This Row],[Time]]</f>
        <v>0.55555555555555558</v>
      </c>
      <c r="Z860" s="164" t="str">
        <f>LEFT(Table13232[[#This Row],[Track]],3)</f>
        <v>Fle</v>
      </c>
      <c r="AA860" s="164" t="str">
        <f>Table13232[[#This Row],[Algo]]&amp;" "&amp;Table13232[[#This Row],[Nat and Combo Bet]]</f>
        <v>E-C  100</v>
      </c>
      <c r="AB860" s="170">
        <f>Table13232[[#This Row],[AM Odds]]</f>
        <v>5.5</v>
      </c>
      <c r="AC860" s="165">
        <f>Table13232[[#This Row],[Race]]</f>
        <v>3</v>
      </c>
      <c r="AD860" s="165">
        <f>Table13232[[#This Row],[TAB]]</f>
        <v>1</v>
      </c>
      <c r="AE860" s="166" t="str">
        <f>Table13232[[#This Row],[Horse]]</f>
        <v>Great Maximus</v>
      </c>
      <c r="AF860" s="169">
        <f>IF(Table13232[[#This Row],[Dual Listing]]&lt;&gt;1,"",Table13232[[#This Row],[Nat and Combo Bet]])</f>
        <v>100</v>
      </c>
    </row>
    <row r="861" spans="1:32" x14ac:dyDescent="0.25">
      <c r="A861" s="42">
        <v>46081</v>
      </c>
      <c r="B861" s="43">
        <v>0.55555555555555558</v>
      </c>
      <c r="C861" s="43" t="s">
        <v>682</v>
      </c>
      <c r="D861" s="46">
        <v>2.6</v>
      </c>
      <c r="E861" s="44">
        <v>3</v>
      </c>
      <c r="F861" s="44">
        <v>7</v>
      </c>
      <c r="G861" s="45" t="s">
        <v>699</v>
      </c>
      <c r="H861" s="45" t="s">
        <v>21</v>
      </c>
      <c r="I861" s="46">
        <v>2.7</v>
      </c>
      <c r="J861" s="206" t="s">
        <v>665</v>
      </c>
      <c r="K861" s="44" t="str">
        <f>VLOOKUP(Table13232[[#This Row],[Track]],$C$915:$E$968,2,FALSE)</f>
        <v>Vic</v>
      </c>
      <c r="L861" s="48">
        <v>100</v>
      </c>
      <c r="M861" s="44">
        <f>IF(Table13232[[#This Row],[Fin]]&lt;&gt;"1st","",Table13232[[#This Row],[Div]]*Table13232[[#This Row],[Lev Bet]])</f>
        <v>270</v>
      </c>
      <c r="N861" s="44">
        <f>IF(Table13232[[#This Row],[Lev Ret]]="",Table13232[[#This Row],[Lev Bet]]*-1,M861-L861)</f>
        <v>170</v>
      </c>
      <c r="O861" s="205">
        <v>160</v>
      </c>
      <c r="P861" s="205">
        <f>IF(Table13232[[#This Row],[Fin]]&lt;&gt;"1st","",Table13232[[#This Row],[Div]]*Table13232[[#This Row],[Nat and Combo Bet]])</f>
        <v>432</v>
      </c>
      <c r="Q861" s="205">
        <f>IF(Table13232[[#This Row],[Lev Ret]]="",Table13232[[#This Row],[Nat and Combo Bet]]*-1,P861-O861)</f>
        <v>272</v>
      </c>
      <c r="R861" s="44">
        <f t="shared" si="39"/>
        <v>1</v>
      </c>
      <c r="S861" s="44">
        <f>IF(AND(R860=2,R861=1),"",IF(R861=2,(O861+O862)/2,IF(Table13232[[#This Row],[Dual Listing]]=1,Table13232[[#This Row],[Nat and Combo Bet]],11)))</f>
        <v>160</v>
      </c>
      <c r="T861" s="44">
        <f t="shared" si="40"/>
        <v>432</v>
      </c>
      <c r="U861" s="44">
        <f t="shared" si="41"/>
        <v>272</v>
      </c>
      <c r="V861" s="44" t="str">
        <f>IF(Table13232[[#This Row],[Date]]&lt;$V$4,"","Live")</f>
        <v>Live</v>
      </c>
      <c r="W861" s="44" t="str">
        <f>TEXT(Table13232[[#This Row],[Date]],"DDD")</f>
        <v>Sat</v>
      </c>
      <c r="X861" s="44" t="str">
        <f>PROPER(TRIM(Table13232[[#This Row],[Horse]]))</f>
        <v>Watersports</v>
      </c>
      <c r="Y861" s="164">
        <f>Table13232[[#This Row],[Time]]</f>
        <v>0.55555555555555558</v>
      </c>
      <c r="Z861" s="164" t="str">
        <f>LEFT(Table13232[[#This Row],[Track]],3)</f>
        <v>Fle</v>
      </c>
      <c r="AA861" s="164" t="str">
        <f>Table13232[[#This Row],[Algo]]&amp;" "&amp;Table13232[[#This Row],[Nat and Combo Bet]]</f>
        <v>E-C  160</v>
      </c>
      <c r="AB861" s="170">
        <f>Table13232[[#This Row],[AM Odds]]</f>
        <v>2.6</v>
      </c>
      <c r="AC861" s="165">
        <f>Table13232[[#This Row],[Race]]</f>
        <v>3</v>
      </c>
      <c r="AD861" s="165">
        <f>Table13232[[#This Row],[TAB]]</f>
        <v>7</v>
      </c>
      <c r="AE861" s="166" t="str">
        <f>Table13232[[#This Row],[Horse]]</f>
        <v>Watersports</v>
      </c>
      <c r="AF861" s="169">
        <f>IF(Table13232[[#This Row],[Dual Listing]]&lt;&gt;1,"",Table13232[[#This Row],[Nat and Combo Bet]])</f>
        <v>160</v>
      </c>
    </row>
    <row r="862" spans="1:32" x14ac:dyDescent="0.25">
      <c r="A862" s="106">
        <v>46081</v>
      </c>
      <c r="B862" s="43">
        <v>0.57986111111111116</v>
      </c>
      <c r="C862" s="107" t="s">
        <v>588</v>
      </c>
      <c r="D862" s="46">
        <v>6.5</v>
      </c>
      <c r="E862" s="108">
        <v>4</v>
      </c>
      <c r="F862" s="108">
        <v>7</v>
      </c>
      <c r="G862" s="109" t="s">
        <v>701</v>
      </c>
      <c r="H862" s="109"/>
      <c r="I862" s="110"/>
      <c r="J862" s="206" t="s">
        <v>664</v>
      </c>
      <c r="K862" s="44" t="str">
        <f>VLOOKUP(Table13232[[#This Row],[Track]],$C$915:$E$968,2,FALSE)</f>
        <v>Vic</v>
      </c>
      <c r="L862" s="48">
        <v>100</v>
      </c>
      <c r="M862" s="44" t="str">
        <f>IF(Table13232[[#This Row],[Fin]]&lt;&gt;"1st","",Table13232[[#This Row],[Div]]*Table13232[[#This Row],[Lev Bet]])</f>
        <v/>
      </c>
      <c r="N862" s="44">
        <f>IF(Table13232[[#This Row],[Lev Ret]]="",Table13232[[#This Row],[Lev Bet]]*-1,M862-L862)</f>
        <v>-100</v>
      </c>
      <c r="O862" s="205">
        <v>200</v>
      </c>
      <c r="P862" s="205" t="str">
        <f>IF(Table13232[[#This Row],[Fin]]&lt;&gt;"1st","",Table13232[[#This Row],[Div]]*Table13232[[#This Row],[Nat and Combo Bet]])</f>
        <v/>
      </c>
      <c r="Q862" s="205">
        <f>IF(Table13232[[#This Row],[Lev Ret]]="",Table13232[[#This Row],[Nat and Combo Bet]]*-1,P862-O862)</f>
        <v>-200</v>
      </c>
      <c r="R862" s="44">
        <f t="shared" si="39"/>
        <v>2</v>
      </c>
      <c r="S862" s="44">
        <f>IF(AND(R861=2,R862=1),"",IF(R862=2,(O862+O863)/2,IF(Table13232[[#This Row],[Dual Listing]]=1,Table13232[[#This Row],[Nat and Combo Bet]],11)))</f>
        <v>200</v>
      </c>
      <c r="T862" s="44" t="str">
        <f t="shared" si="40"/>
        <v/>
      </c>
      <c r="U862" s="44">
        <f t="shared" si="41"/>
        <v>-200</v>
      </c>
      <c r="V862" s="44" t="str">
        <f>IF(Table13232[[#This Row],[Date]]&lt;$V$4,"","Live")</f>
        <v>Live</v>
      </c>
      <c r="W862" s="44" t="str">
        <f>TEXT(Table13232[[#This Row],[Date]],"DDD")</f>
        <v>Sat</v>
      </c>
      <c r="X862" s="44" t="str">
        <f>PROPER(TRIM(Table13232[[#This Row],[Horse]]))</f>
        <v>Hot Digity Boom</v>
      </c>
      <c r="Y862" s="164">
        <f>Table13232[[#This Row],[Time]]</f>
        <v>0.57986111111111116</v>
      </c>
      <c r="Z862" s="164" t="str">
        <f>LEFT(Table13232[[#This Row],[Track]],3)</f>
        <v>Fle</v>
      </c>
      <c r="AA862" s="164" t="str">
        <f>Table13232[[#This Row],[Algo]]&amp;" "&amp;Table13232[[#This Row],[Nat and Combo Bet]]</f>
        <v>Nat 200</v>
      </c>
      <c r="AB862" s="170">
        <f>Table13232[[#This Row],[AM Odds]]</f>
        <v>6.5</v>
      </c>
      <c r="AC862" s="165">
        <f>Table13232[[#This Row],[Race]]</f>
        <v>4</v>
      </c>
      <c r="AD862" s="165">
        <f>Table13232[[#This Row],[TAB]]</f>
        <v>7</v>
      </c>
      <c r="AE862" s="166" t="str">
        <f>Table13232[[#This Row],[Horse]]</f>
        <v>Hot Digity Boom</v>
      </c>
      <c r="AF862" s="169" t="str">
        <f>IF(Table13232[[#This Row],[Dual Listing]]&lt;&gt;1,"",Table13232[[#This Row],[Nat and Combo Bet]])</f>
        <v/>
      </c>
    </row>
    <row r="863" spans="1:32" x14ac:dyDescent="0.25">
      <c r="A863" s="106">
        <v>46081</v>
      </c>
      <c r="B863" s="43">
        <v>0.57986111111111116</v>
      </c>
      <c r="C863" s="107" t="s">
        <v>682</v>
      </c>
      <c r="D863" s="46">
        <v>6</v>
      </c>
      <c r="E863" s="108">
        <v>4</v>
      </c>
      <c r="F863" s="108">
        <v>7</v>
      </c>
      <c r="G863" s="109" t="s">
        <v>701</v>
      </c>
      <c r="H863" s="109"/>
      <c r="I863" s="110"/>
      <c r="J863" s="206" t="s">
        <v>665</v>
      </c>
      <c r="K863" s="44" t="str">
        <f>VLOOKUP(Table13232[[#This Row],[Track]],$C$915:$E$968,2,FALSE)</f>
        <v>Vic</v>
      </c>
      <c r="L863" s="48">
        <v>100</v>
      </c>
      <c r="M863" s="44" t="str">
        <f>IF(Table13232[[#This Row],[Fin]]&lt;&gt;"1st","",Table13232[[#This Row],[Div]]*Table13232[[#This Row],[Lev Bet]])</f>
        <v/>
      </c>
      <c r="N863" s="44">
        <f>IF(Table13232[[#This Row],[Lev Ret]]="",Table13232[[#This Row],[Lev Bet]]*-1,M863-L863)</f>
        <v>-100</v>
      </c>
      <c r="O863" s="205">
        <v>200</v>
      </c>
      <c r="P863" s="205" t="str">
        <f>IF(Table13232[[#This Row],[Fin]]&lt;&gt;"1st","",Table13232[[#This Row],[Div]]*Table13232[[#This Row],[Nat and Combo Bet]])</f>
        <v/>
      </c>
      <c r="Q863" s="205">
        <f>IF(Table13232[[#This Row],[Lev Ret]]="",Table13232[[#This Row],[Nat and Combo Bet]]*-1,P863-O863)</f>
        <v>-200</v>
      </c>
      <c r="R863" s="44">
        <f t="shared" si="39"/>
        <v>1</v>
      </c>
      <c r="S863" s="44" t="str">
        <f>IF(AND(R862=2,R863=1),"",IF(R863=2,(O863+O864)/2,IF(Table13232[[#This Row],[Dual Listing]]=1,Table13232[[#This Row],[Nat and Combo Bet]],11)))</f>
        <v/>
      </c>
      <c r="T863" s="44" t="str">
        <f t="shared" si="40"/>
        <v/>
      </c>
      <c r="U863" s="44" t="str">
        <f t="shared" si="41"/>
        <v/>
      </c>
      <c r="V863" s="44" t="str">
        <f>IF(Table13232[[#This Row],[Date]]&lt;$V$4,"","Live")</f>
        <v>Live</v>
      </c>
      <c r="W863" s="44" t="str">
        <f>TEXT(Table13232[[#This Row],[Date]],"DDD")</f>
        <v>Sat</v>
      </c>
      <c r="X863" s="44" t="str">
        <f>PROPER(TRIM(Table13232[[#This Row],[Horse]]))</f>
        <v>Hot Digity Boom</v>
      </c>
      <c r="Y863" s="164">
        <f>Table13232[[#This Row],[Time]]</f>
        <v>0.57986111111111116</v>
      </c>
      <c r="Z863" s="164" t="str">
        <f>LEFT(Table13232[[#This Row],[Track]],3)</f>
        <v>Fle</v>
      </c>
      <c r="AA863" s="164" t="str">
        <f>Table13232[[#This Row],[Algo]]&amp;" "&amp;Table13232[[#This Row],[Nat and Combo Bet]]</f>
        <v>E-C  200</v>
      </c>
      <c r="AB863" s="170">
        <f>Table13232[[#This Row],[AM Odds]]</f>
        <v>6</v>
      </c>
      <c r="AC863" s="165">
        <f>Table13232[[#This Row],[Race]]</f>
        <v>4</v>
      </c>
      <c r="AD863" s="165">
        <f>Table13232[[#This Row],[TAB]]</f>
        <v>7</v>
      </c>
      <c r="AE863" s="166" t="str">
        <f>Table13232[[#This Row],[Horse]]</f>
        <v>Hot Digity Boom</v>
      </c>
      <c r="AF863" s="169">
        <f>IF(Table13232[[#This Row],[Dual Listing]]&lt;&gt;1,"",Table13232[[#This Row],[Nat and Combo Bet]])</f>
        <v>200</v>
      </c>
    </row>
    <row r="864" spans="1:32" x14ac:dyDescent="0.25">
      <c r="A864" s="42">
        <v>46081</v>
      </c>
      <c r="B864" s="43">
        <v>0.60416666666666663</v>
      </c>
      <c r="C864" s="43" t="s">
        <v>682</v>
      </c>
      <c r="D864" s="46">
        <v>3.3</v>
      </c>
      <c r="E864" s="44">
        <v>5</v>
      </c>
      <c r="F864" s="44">
        <v>4</v>
      </c>
      <c r="G864" s="45" t="s">
        <v>702</v>
      </c>
      <c r="H864" s="45"/>
      <c r="I864" s="46"/>
      <c r="J864" s="206" t="s">
        <v>665</v>
      </c>
      <c r="K864" s="44" t="str">
        <f>VLOOKUP(Table13232[[#This Row],[Track]],$C$915:$E$968,2,FALSE)</f>
        <v>Vic</v>
      </c>
      <c r="L864" s="48">
        <v>100</v>
      </c>
      <c r="M864" s="44" t="str">
        <f>IF(Table13232[[#This Row],[Fin]]&lt;&gt;"1st","",Table13232[[#This Row],[Div]]*Table13232[[#This Row],[Lev Bet]])</f>
        <v/>
      </c>
      <c r="N864" s="44">
        <f>IF(Table13232[[#This Row],[Lev Ret]]="",Table13232[[#This Row],[Lev Bet]]*-1,M864-L864)</f>
        <v>-100</v>
      </c>
      <c r="O864" s="205">
        <v>150</v>
      </c>
      <c r="P864" s="205" t="str">
        <f>IF(Table13232[[#This Row],[Fin]]&lt;&gt;"1st","",Table13232[[#This Row],[Div]]*Table13232[[#This Row],[Nat and Combo Bet]])</f>
        <v/>
      </c>
      <c r="Q864" s="205">
        <f>IF(Table13232[[#This Row],[Lev Ret]]="",Table13232[[#This Row],[Nat and Combo Bet]]*-1,P864-O864)</f>
        <v>-150</v>
      </c>
      <c r="R864" s="44">
        <f t="shared" si="39"/>
        <v>1</v>
      </c>
      <c r="S864" s="44">
        <f>IF(AND(R863=2,R864=1),"",IF(R864=2,(O864+O865)/2,IF(Table13232[[#This Row],[Dual Listing]]=1,Table13232[[#This Row],[Nat and Combo Bet]],11)))</f>
        <v>150</v>
      </c>
      <c r="T864" s="44" t="str">
        <f t="shared" si="40"/>
        <v/>
      </c>
      <c r="U864" s="44">
        <f t="shared" si="41"/>
        <v>-150</v>
      </c>
      <c r="V864" s="44" t="str">
        <f>IF(Table13232[[#This Row],[Date]]&lt;$V$4,"","Live")</f>
        <v>Live</v>
      </c>
      <c r="W864" s="44" t="str">
        <f>TEXT(Table13232[[#This Row],[Date]],"DDD")</f>
        <v>Sat</v>
      </c>
      <c r="X864" s="44" t="str">
        <f>PROPER(TRIM(Table13232[[#This Row],[Horse]]))</f>
        <v>Mcgaw</v>
      </c>
      <c r="Y864" s="164">
        <f>Table13232[[#This Row],[Time]]</f>
        <v>0.60416666666666663</v>
      </c>
      <c r="Z864" s="164" t="str">
        <f>LEFT(Table13232[[#This Row],[Track]],3)</f>
        <v>Fle</v>
      </c>
      <c r="AA864" s="164" t="str">
        <f>Table13232[[#This Row],[Algo]]&amp;" "&amp;Table13232[[#This Row],[Nat and Combo Bet]]</f>
        <v>E-C  150</v>
      </c>
      <c r="AB864" s="170">
        <f>Table13232[[#This Row],[AM Odds]]</f>
        <v>3.3</v>
      </c>
      <c r="AC864" s="165">
        <f>Table13232[[#This Row],[Race]]</f>
        <v>5</v>
      </c>
      <c r="AD864" s="165">
        <f>Table13232[[#This Row],[TAB]]</f>
        <v>4</v>
      </c>
      <c r="AE864" s="166" t="str">
        <f>Table13232[[#This Row],[Horse]]</f>
        <v>Mcgaw</v>
      </c>
      <c r="AF864" s="169">
        <f>IF(Table13232[[#This Row],[Dual Listing]]&lt;&gt;1,"",Table13232[[#This Row],[Nat and Combo Bet]])</f>
        <v>150</v>
      </c>
    </row>
    <row r="865" spans="1:32" x14ac:dyDescent="0.25">
      <c r="A865" s="106">
        <v>46081</v>
      </c>
      <c r="B865" s="43">
        <v>0.62847222222222221</v>
      </c>
      <c r="C865" s="107" t="s">
        <v>682</v>
      </c>
      <c r="D865" s="46">
        <v>3.7</v>
      </c>
      <c r="E865" s="108">
        <v>6</v>
      </c>
      <c r="F865" s="108">
        <v>6</v>
      </c>
      <c r="G865" s="109" t="s">
        <v>703</v>
      </c>
      <c r="H865" s="109" t="s">
        <v>21</v>
      </c>
      <c r="I865" s="110">
        <v>3.8</v>
      </c>
      <c r="J865" s="206" t="s">
        <v>665</v>
      </c>
      <c r="K865" s="44" t="str">
        <f>VLOOKUP(Table13232[[#This Row],[Track]],$C$915:$E$968,2,FALSE)</f>
        <v>Vic</v>
      </c>
      <c r="L865" s="48">
        <v>100</v>
      </c>
      <c r="M865" s="44">
        <f>IF(Table13232[[#This Row],[Fin]]&lt;&gt;"1st","",Table13232[[#This Row],[Div]]*Table13232[[#This Row],[Lev Bet]])</f>
        <v>380</v>
      </c>
      <c r="N865" s="44">
        <f>IF(Table13232[[#This Row],[Lev Ret]]="",Table13232[[#This Row],[Lev Bet]]*-1,M865-L865)</f>
        <v>280</v>
      </c>
      <c r="O865" s="205">
        <v>120</v>
      </c>
      <c r="P865" s="205">
        <f>IF(Table13232[[#This Row],[Fin]]&lt;&gt;"1st","",Table13232[[#This Row],[Div]]*Table13232[[#This Row],[Nat and Combo Bet]])</f>
        <v>456</v>
      </c>
      <c r="Q865" s="205">
        <f>IF(Table13232[[#This Row],[Lev Ret]]="",Table13232[[#This Row],[Nat and Combo Bet]]*-1,P865-O865)</f>
        <v>336</v>
      </c>
      <c r="R865" s="44">
        <f t="shared" si="39"/>
        <v>2</v>
      </c>
      <c r="S865" s="44">
        <f>IF(AND(R864=2,R865=1),"",IF(R865=2,(O865+O866)/2,IF(Table13232[[#This Row],[Dual Listing]]=1,Table13232[[#This Row],[Nat and Combo Bet]],11)))</f>
        <v>135</v>
      </c>
      <c r="T865" s="44">
        <f t="shared" si="40"/>
        <v>513</v>
      </c>
      <c r="U865" s="44">
        <f t="shared" si="41"/>
        <v>378</v>
      </c>
      <c r="V865" s="44" t="str">
        <f>IF(Table13232[[#This Row],[Date]]&lt;$V$4,"","Live")</f>
        <v>Live</v>
      </c>
      <c r="W865" s="44" t="str">
        <f>TEXT(Table13232[[#This Row],[Date]],"DDD")</f>
        <v>Sat</v>
      </c>
      <c r="X865" s="44" t="str">
        <f>PROPER(TRIM(Table13232[[#This Row],[Horse]]))</f>
        <v>Educated</v>
      </c>
      <c r="Y865" s="164">
        <f>Table13232[[#This Row],[Time]]</f>
        <v>0.62847222222222221</v>
      </c>
      <c r="Z865" s="164" t="str">
        <f>LEFT(Table13232[[#This Row],[Track]],3)</f>
        <v>Fle</v>
      </c>
      <c r="AA865" s="164" t="str">
        <f>Table13232[[#This Row],[Algo]]&amp;" "&amp;Table13232[[#This Row],[Nat and Combo Bet]]</f>
        <v>E-C  120</v>
      </c>
      <c r="AB865" s="170">
        <f>Table13232[[#This Row],[AM Odds]]</f>
        <v>3.7</v>
      </c>
      <c r="AC865" s="165">
        <f>Table13232[[#This Row],[Race]]</f>
        <v>6</v>
      </c>
      <c r="AD865" s="165">
        <f>Table13232[[#This Row],[TAB]]</f>
        <v>6</v>
      </c>
      <c r="AE865" s="166" t="str">
        <f>Table13232[[#This Row],[Horse]]</f>
        <v>Educated</v>
      </c>
      <c r="AF865" s="169" t="str">
        <f>IF(Table13232[[#This Row],[Dual Listing]]&lt;&gt;1,"",Table13232[[#This Row],[Nat and Combo Bet]])</f>
        <v/>
      </c>
    </row>
    <row r="866" spans="1:32" x14ac:dyDescent="0.25">
      <c r="A866" s="106">
        <v>46081</v>
      </c>
      <c r="B866" s="43">
        <v>0.62847222222222221</v>
      </c>
      <c r="C866" s="107" t="s">
        <v>588</v>
      </c>
      <c r="D866" s="46">
        <v>3.6</v>
      </c>
      <c r="E866" s="108">
        <v>6</v>
      </c>
      <c r="F866" s="108">
        <v>6</v>
      </c>
      <c r="G866" s="109" t="s">
        <v>703</v>
      </c>
      <c r="H866" s="109" t="s">
        <v>21</v>
      </c>
      <c r="I866" s="110">
        <v>3.8</v>
      </c>
      <c r="J866" s="206" t="s">
        <v>664</v>
      </c>
      <c r="K866" s="44" t="str">
        <f>VLOOKUP(Table13232[[#This Row],[Track]],$C$915:$E$968,2,FALSE)</f>
        <v>Vic</v>
      </c>
      <c r="L866" s="48">
        <v>100</v>
      </c>
      <c r="M866" s="44">
        <f>IF(Table13232[[#This Row],[Fin]]&lt;&gt;"1st","",Table13232[[#This Row],[Div]]*Table13232[[#This Row],[Lev Bet]])</f>
        <v>380</v>
      </c>
      <c r="N866" s="44">
        <f>IF(Table13232[[#This Row],[Lev Ret]]="",Table13232[[#This Row],[Lev Bet]]*-1,M866-L866)</f>
        <v>280</v>
      </c>
      <c r="O866" s="205">
        <v>150</v>
      </c>
      <c r="P866" s="205">
        <f>IF(Table13232[[#This Row],[Fin]]&lt;&gt;"1st","",Table13232[[#This Row],[Div]]*Table13232[[#This Row],[Nat and Combo Bet]])</f>
        <v>570</v>
      </c>
      <c r="Q866" s="205">
        <f>IF(Table13232[[#This Row],[Lev Ret]]="",Table13232[[#This Row],[Nat and Combo Bet]]*-1,P866-O866)</f>
        <v>420</v>
      </c>
      <c r="R866" s="44">
        <f t="shared" si="39"/>
        <v>1</v>
      </c>
      <c r="S866" s="44" t="str">
        <f>IF(AND(R865=2,R866=1),"",IF(R866=2,(O866+O867)/2,IF(Table13232[[#This Row],[Dual Listing]]=1,Table13232[[#This Row],[Nat and Combo Bet]],11)))</f>
        <v/>
      </c>
      <c r="T866" s="44" t="str">
        <f t="shared" si="40"/>
        <v/>
      </c>
      <c r="U866" s="44" t="str">
        <f t="shared" si="41"/>
        <v/>
      </c>
      <c r="V866" s="44" t="str">
        <f>IF(Table13232[[#This Row],[Date]]&lt;$V$4,"","Live")</f>
        <v>Live</v>
      </c>
      <c r="W866" s="44" t="str">
        <f>TEXT(Table13232[[#This Row],[Date]],"DDD")</f>
        <v>Sat</v>
      </c>
      <c r="X866" s="44" t="str">
        <f>PROPER(TRIM(Table13232[[#This Row],[Horse]]))</f>
        <v>Educated</v>
      </c>
      <c r="Y866" s="164">
        <f>Table13232[[#This Row],[Time]]</f>
        <v>0.62847222222222221</v>
      </c>
      <c r="Z866" s="164" t="str">
        <f>LEFT(Table13232[[#This Row],[Track]],3)</f>
        <v>Fle</v>
      </c>
      <c r="AA866" s="164" t="str">
        <f>Table13232[[#This Row],[Algo]]&amp;" "&amp;Table13232[[#This Row],[Nat and Combo Bet]]</f>
        <v>Nat 150</v>
      </c>
      <c r="AB866" s="170">
        <f>Table13232[[#This Row],[AM Odds]]</f>
        <v>3.6</v>
      </c>
      <c r="AC866" s="165">
        <f>Table13232[[#This Row],[Race]]</f>
        <v>6</v>
      </c>
      <c r="AD866" s="165">
        <f>Table13232[[#This Row],[TAB]]</f>
        <v>6</v>
      </c>
      <c r="AE866" s="166" t="str">
        <f>Table13232[[#This Row],[Horse]]</f>
        <v>Educated</v>
      </c>
      <c r="AF866" s="169">
        <f>IF(Table13232[[#This Row],[Dual Listing]]&lt;&gt;1,"",Table13232[[#This Row],[Nat and Combo Bet]])</f>
        <v>150</v>
      </c>
    </row>
    <row r="867" spans="1:32" x14ac:dyDescent="0.25">
      <c r="A867" s="42">
        <v>46081</v>
      </c>
      <c r="B867" s="43">
        <v>0.64236111111111116</v>
      </c>
      <c r="C867" s="43" t="s">
        <v>683</v>
      </c>
      <c r="D867" s="46">
        <v>3.8</v>
      </c>
      <c r="E867" s="44">
        <v>6</v>
      </c>
      <c r="F867" s="44">
        <v>1</v>
      </c>
      <c r="G867" s="45" t="s">
        <v>709</v>
      </c>
      <c r="H867" s="45" t="s">
        <v>23</v>
      </c>
      <c r="I867" s="46"/>
      <c r="J867" s="206" t="s">
        <v>665</v>
      </c>
      <c r="K867" s="44" t="str">
        <f>VLOOKUP(Table13232[[#This Row],[Track]],$C$915:$E$968,2,FALSE)</f>
        <v>NSW</v>
      </c>
      <c r="L867" s="48">
        <v>100</v>
      </c>
      <c r="M867" s="44" t="str">
        <f>IF(Table13232[[#This Row],[Fin]]&lt;&gt;"1st","",Table13232[[#This Row],[Div]]*Table13232[[#This Row],[Lev Bet]])</f>
        <v/>
      </c>
      <c r="N867" s="44">
        <f>IF(Table13232[[#This Row],[Lev Ret]]="",Table13232[[#This Row],[Lev Bet]]*-1,M867-L867)</f>
        <v>-100</v>
      </c>
      <c r="O867" s="205">
        <v>150</v>
      </c>
      <c r="P867" s="205" t="str">
        <f>IF(Table13232[[#This Row],[Fin]]&lt;&gt;"1st","",Table13232[[#This Row],[Div]]*Table13232[[#This Row],[Nat and Combo Bet]])</f>
        <v/>
      </c>
      <c r="Q867" s="205">
        <f>IF(Table13232[[#This Row],[Lev Ret]]="",Table13232[[#This Row],[Nat and Combo Bet]]*-1,P867-O867)</f>
        <v>-150</v>
      </c>
      <c r="R867" s="44">
        <f t="shared" si="39"/>
        <v>1</v>
      </c>
      <c r="S867" s="44">
        <f>IF(AND(R866=2,R867=1),"",IF(R867=2,(O867+O868)/2,IF(Table13232[[#This Row],[Dual Listing]]=1,Table13232[[#This Row],[Nat and Combo Bet]],11)))</f>
        <v>150</v>
      </c>
      <c r="T867" s="44" t="str">
        <f t="shared" si="40"/>
        <v/>
      </c>
      <c r="U867" s="44">
        <f t="shared" si="41"/>
        <v>-150</v>
      </c>
      <c r="V867" s="44" t="str">
        <f>IF(Table13232[[#This Row],[Date]]&lt;$V$4,"","Live")</f>
        <v>Live</v>
      </c>
      <c r="W867" s="44" t="str">
        <f>TEXT(Table13232[[#This Row],[Date]],"DDD")</f>
        <v>Sat</v>
      </c>
      <c r="X867" s="44" t="str">
        <f>PROPER(TRIM(Table13232[[#This Row],[Horse]]))</f>
        <v>Manaal</v>
      </c>
      <c r="Y867" s="164">
        <f>Table13232[[#This Row],[Time]]</f>
        <v>0.64236111111111116</v>
      </c>
      <c r="Z867" s="164" t="str">
        <f>LEFT(Table13232[[#This Row],[Track]],3)</f>
        <v>Ran</v>
      </c>
      <c r="AA867" s="164" t="str">
        <f>Table13232[[#This Row],[Algo]]&amp;" "&amp;Table13232[[#This Row],[Nat and Combo Bet]]</f>
        <v>E-C  150</v>
      </c>
      <c r="AB867" s="170">
        <f>Table13232[[#This Row],[AM Odds]]</f>
        <v>3.8</v>
      </c>
      <c r="AC867" s="165">
        <f>Table13232[[#This Row],[Race]]</f>
        <v>6</v>
      </c>
      <c r="AD867" s="165">
        <f>Table13232[[#This Row],[TAB]]</f>
        <v>1</v>
      </c>
      <c r="AE867" s="166" t="str">
        <f>Table13232[[#This Row],[Horse]]</f>
        <v>Manaal</v>
      </c>
      <c r="AF867" s="169">
        <f>IF(Table13232[[#This Row],[Dual Listing]]&lt;&gt;1,"",Table13232[[#This Row],[Nat and Combo Bet]])</f>
        <v>150</v>
      </c>
    </row>
    <row r="868" spans="1:32" x14ac:dyDescent="0.25">
      <c r="A868" s="42">
        <v>46081</v>
      </c>
      <c r="B868" s="43">
        <v>0.65277777777777779</v>
      </c>
      <c r="C868" s="43" t="s">
        <v>682</v>
      </c>
      <c r="D868" s="46">
        <v>5</v>
      </c>
      <c r="E868" s="44">
        <v>7</v>
      </c>
      <c r="F868" s="44">
        <v>5</v>
      </c>
      <c r="G868" s="45" t="s">
        <v>704</v>
      </c>
      <c r="H868" s="45" t="s">
        <v>21</v>
      </c>
      <c r="I868" s="46">
        <v>3.8</v>
      </c>
      <c r="J868" s="206" t="s">
        <v>665</v>
      </c>
      <c r="K868" s="44" t="str">
        <f>VLOOKUP(Table13232[[#This Row],[Track]],$C$915:$E$968,2,FALSE)</f>
        <v>Vic</v>
      </c>
      <c r="L868" s="48">
        <v>100</v>
      </c>
      <c r="M868" s="44">
        <f>IF(Table13232[[#This Row],[Fin]]&lt;&gt;"1st","",Table13232[[#This Row],[Div]]*Table13232[[#This Row],[Lev Bet]])</f>
        <v>380</v>
      </c>
      <c r="N868" s="44">
        <f>IF(Table13232[[#This Row],[Lev Ret]]="",Table13232[[#This Row],[Lev Bet]]*-1,M868-L868)</f>
        <v>280</v>
      </c>
      <c r="O868" s="205">
        <v>100</v>
      </c>
      <c r="P868" s="205">
        <f>IF(Table13232[[#This Row],[Fin]]&lt;&gt;"1st","",Table13232[[#This Row],[Div]]*Table13232[[#This Row],[Nat and Combo Bet]])</f>
        <v>380</v>
      </c>
      <c r="Q868" s="205">
        <f>IF(Table13232[[#This Row],[Lev Ret]]="",Table13232[[#This Row],[Nat and Combo Bet]]*-1,P868-O868)</f>
        <v>280</v>
      </c>
      <c r="R868" s="44">
        <f t="shared" si="39"/>
        <v>1</v>
      </c>
      <c r="S868" s="44">
        <f>IF(AND(R867=2,R868=1),"",IF(R868=2,(O868+O869)/2,IF(Table13232[[#This Row],[Dual Listing]]=1,Table13232[[#This Row],[Nat and Combo Bet]],11)))</f>
        <v>100</v>
      </c>
      <c r="T868" s="44">
        <f t="shared" si="40"/>
        <v>380</v>
      </c>
      <c r="U868" s="44">
        <f t="shared" si="41"/>
        <v>280</v>
      </c>
      <c r="V868" s="44" t="str">
        <f>IF(Table13232[[#This Row],[Date]]&lt;$V$4,"","Live")</f>
        <v>Live</v>
      </c>
      <c r="W868" s="44" t="str">
        <f>TEXT(Table13232[[#This Row],[Date]],"DDD")</f>
        <v>Sat</v>
      </c>
      <c r="X868" s="44" t="str">
        <f>PROPER(TRIM(Table13232[[#This Row],[Horse]]))</f>
        <v>Birdman</v>
      </c>
      <c r="Y868" s="164">
        <f>Table13232[[#This Row],[Time]]</f>
        <v>0.65277777777777779</v>
      </c>
      <c r="Z868" s="164" t="str">
        <f>LEFT(Table13232[[#This Row],[Track]],3)</f>
        <v>Fle</v>
      </c>
      <c r="AA868" s="164" t="str">
        <f>Table13232[[#This Row],[Algo]]&amp;" "&amp;Table13232[[#This Row],[Nat and Combo Bet]]</f>
        <v>E-C  100</v>
      </c>
      <c r="AB868" s="170">
        <f>Table13232[[#This Row],[AM Odds]]</f>
        <v>5</v>
      </c>
      <c r="AC868" s="165">
        <f>Table13232[[#This Row],[Race]]</f>
        <v>7</v>
      </c>
      <c r="AD868" s="165">
        <f>Table13232[[#This Row],[TAB]]</f>
        <v>5</v>
      </c>
      <c r="AE868" s="166" t="str">
        <f>Table13232[[#This Row],[Horse]]</f>
        <v>Birdman</v>
      </c>
      <c r="AF868" s="169">
        <f>IF(Table13232[[#This Row],[Dual Listing]]&lt;&gt;1,"",Table13232[[#This Row],[Nat and Combo Bet]])</f>
        <v>100</v>
      </c>
    </row>
    <row r="869" spans="1:32" x14ac:dyDescent="0.25">
      <c r="A869" s="42">
        <v>46081</v>
      </c>
      <c r="B869" s="43">
        <v>0.65277777777777779</v>
      </c>
      <c r="C869" s="43" t="s">
        <v>682</v>
      </c>
      <c r="D869" s="46">
        <v>9.5</v>
      </c>
      <c r="E869" s="44">
        <v>7</v>
      </c>
      <c r="F869" s="44">
        <v>6</v>
      </c>
      <c r="G869" s="45" t="s">
        <v>430</v>
      </c>
      <c r="H869" s="45"/>
      <c r="I869" s="46"/>
      <c r="J869" s="206" t="s">
        <v>665</v>
      </c>
      <c r="K869" s="44" t="str">
        <f>VLOOKUP(Table13232[[#This Row],[Track]],$C$915:$E$968,2,FALSE)</f>
        <v>Vic</v>
      </c>
      <c r="L869" s="48">
        <v>100</v>
      </c>
      <c r="M869" s="44" t="str">
        <f>IF(Table13232[[#This Row],[Fin]]&lt;&gt;"1st","",Table13232[[#This Row],[Div]]*Table13232[[#This Row],[Lev Bet]])</f>
        <v/>
      </c>
      <c r="N869" s="44">
        <f>IF(Table13232[[#This Row],[Lev Ret]]="",Table13232[[#This Row],[Lev Bet]]*-1,M869-L869)</f>
        <v>-100</v>
      </c>
      <c r="O869" s="205">
        <v>50</v>
      </c>
      <c r="P869" s="205" t="str">
        <f>IF(Table13232[[#This Row],[Fin]]&lt;&gt;"1st","",Table13232[[#This Row],[Div]]*Table13232[[#This Row],[Nat and Combo Bet]])</f>
        <v/>
      </c>
      <c r="Q869" s="205">
        <f>IF(Table13232[[#This Row],[Lev Ret]]="",Table13232[[#This Row],[Nat and Combo Bet]]*-1,P869-O869)</f>
        <v>-50</v>
      </c>
      <c r="R869" s="44">
        <f t="shared" si="39"/>
        <v>1</v>
      </c>
      <c r="S869" s="44">
        <f>IF(AND(R868=2,R869=1),"",IF(R869=2,(O869+O870)/2,IF(Table13232[[#This Row],[Dual Listing]]=1,Table13232[[#This Row],[Nat and Combo Bet]],11)))</f>
        <v>50</v>
      </c>
      <c r="T869" s="44" t="str">
        <f t="shared" si="40"/>
        <v/>
      </c>
      <c r="U869" s="44">
        <f t="shared" si="41"/>
        <v>-50</v>
      </c>
      <c r="V869" s="44" t="str">
        <f>IF(Table13232[[#This Row],[Date]]&lt;$V$4,"","Live")</f>
        <v>Live</v>
      </c>
      <c r="W869" s="44" t="str">
        <f>TEXT(Table13232[[#This Row],[Date]],"DDD")</f>
        <v>Sat</v>
      </c>
      <c r="X869" s="44" t="str">
        <f>PROPER(TRIM(Table13232[[#This Row],[Horse]]))</f>
        <v>Holymanz</v>
      </c>
      <c r="Y869" s="164">
        <f>Table13232[[#This Row],[Time]]</f>
        <v>0.65277777777777779</v>
      </c>
      <c r="Z869" s="164" t="str">
        <f>LEFT(Table13232[[#This Row],[Track]],3)</f>
        <v>Fle</v>
      </c>
      <c r="AA869" s="164" t="str">
        <f>Table13232[[#This Row],[Algo]]&amp;" "&amp;Table13232[[#This Row],[Nat and Combo Bet]]</f>
        <v>E-C  50</v>
      </c>
      <c r="AB869" s="170">
        <f>Table13232[[#This Row],[AM Odds]]</f>
        <v>9.5</v>
      </c>
      <c r="AC869" s="165">
        <f>Table13232[[#This Row],[Race]]</f>
        <v>7</v>
      </c>
      <c r="AD869" s="165">
        <f>Table13232[[#This Row],[TAB]]</f>
        <v>6</v>
      </c>
      <c r="AE869" s="166" t="str">
        <f>Table13232[[#This Row],[Horse]]</f>
        <v>Holymanz</v>
      </c>
      <c r="AF869" s="169">
        <f>IF(Table13232[[#This Row],[Dual Listing]]&lt;&gt;1,"",Table13232[[#This Row],[Nat and Combo Bet]])</f>
        <v>50</v>
      </c>
    </row>
    <row r="870" spans="1:32" x14ac:dyDescent="0.25">
      <c r="A870" s="106">
        <v>46081</v>
      </c>
      <c r="B870" s="43">
        <v>0.68055555555555558</v>
      </c>
      <c r="C870" s="107" t="s">
        <v>588</v>
      </c>
      <c r="D870" s="46">
        <v>2.9</v>
      </c>
      <c r="E870" s="108">
        <v>8</v>
      </c>
      <c r="F870" s="108">
        <v>4</v>
      </c>
      <c r="G870" s="109" t="s">
        <v>613</v>
      </c>
      <c r="H870" s="109" t="s">
        <v>22</v>
      </c>
      <c r="I870" s="110"/>
      <c r="J870" s="206" t="s">
        <v>664</v>
      </c>
      <c r="K870" s="44" t="str">
        <f>VLOOKUP(Table13232[[#This Row],[Track]],$C$915:$E$968,2,FALSE)</f>
        <v>Vic</v>
      </c>
      <c r="L870" s="48">
        <v>100</v>
      </c>
      <c r="M870" s="44" t="str">
        <f>IF(Table13232[[#This Row],[Fin]]&lt;&gt;"1st","",Table13232[[#This Row],[Div]]*Table13232[[#This Row],[Lev Bet]])</f>
        <v/>
      </c>
      <c r="N870" s="44">
        <f>IF(Table13232[[#This Row],[Lev Ret]]="",Table13232[[#This Row],[Lev Bet]]*-1,M870-L870)</f>
        <v>-100</v>
      </c>
      <c r="O870" s="205">
        <v>-50</v>
      </c>
      <c r="P870" s="205" t="str">
        <f>IF(Table13232[[#This Row],[Fin]]&lt;&gt;"1st","",Table13232[[#This Row],[Div]]*Table13232[[#This Row],[Nat and Combo Bet]])</f>
        <v/>
      </c>
      <c r="Q870" s="205">
        <f>IF(Table13232[[#This Row],[Lev Ret]]="",Table13232[[#This Row],[Nat and Combo Bet]]*-1,P870-O870)</f>
        <v>50</v>
      </c>
      <c r="R870" s="44">
        <f t="shared" si="39"/>
        <v>2</v>
      </c>
      <c r="S870" s="44">
        <f>IF(AND(R869=2,R870=1),"",IF(R870=2,(O870+O871)/2,IF(Table13232[[#This Row],[Dual Listing]]=1,Table13232[[#This Row],[Nat and Combo Bet]],11)))</f>
        <v>-25</v>
      </c>
      <c r="T870" s="44" t="str">
        <f t="shared" si="40"/>
        <v/>
      </c>
      <c r="U870" s="44">
        <f t="shared" si="41"/>
        <v>25</v>
      </c>
      <c r="V870" s="44" t="str">
        <f>IF(Table13232[[#This Row],[Date]]&lt;$V$4,"","Live")</f>
        <v>Live</v>
      </c>
      <c r="W870" s="44" t="str">
        <f>TEXT(Table13232[[#This Row],[Date]],"DDD")</f>
        <v>Sat</v>
      </c>
      <c r="X870" s="44" t="str">
        <f>PROPER(TRIM(Table13232[[#This Row],[Horse]]))</f>
        <v>Sixties</v>
      </c>
      <c r="Y870" s="164">
        <f>Table13232[[#This Row],[Time]]</f>
        <v>0.68055555555555558</v>
      </c>
      <c r="Z870" s="164" t="str">
        <f>LEFT(Table13232[[#This Row],[Track]],3)</f>
        <v>Fle</v>
      </c>
      <c r="AA870" s="164" t="str">
        <f>Table13232[[#This Row],[Algo]]&amp;" "&amp;Table13232[[#This Row],[Nat and Combo Bet]]</f>
        <v>Nat -50</v>
      </c>
      <c r="AB870" s="170">
        <f>Table13232[[#This Row],[AM Odds]]</f>
        <v>2.9</v>
      </c>
      <c r="AC870" s="165">
        <f>Table13232[[#This Row],[Race]]</f>
        <v>8</v>
      </c>
      <c r="AD870" s="165">
        <f>Table13232[[#This Row],[TAB]]</f>
        <v>4</v>
      </c>
      <c r="AE870" s="166" t="str">
        <f>Table13232[[#This Row],[Horse]]</f>
        <v>Sixties</v>
      </c>
      <c r="AF870" s="169" t="str">
        <f>IF(Table13232[[#This Row],[Dual Listing]]&lt;&gt;1,"",Table13232[[#This Row],[Nat and Combo Bet]])</f>
        <v/>
      </c>
    </row>
    <row r="871" spans="1:32" x14ac:dyDescent="0.25">
      <c r="A871" s="106">
        <v>46081</v>
      </c>
      <c r="B871" s="43">
        <v>0.68055555555555558</v>
      </c>
      <c r="C871" s="107" t="s">
        <v>682</v>
      </c>
      <c r="D871" s="46">
        <v>2.9</v>
      </c>
      <c r="E871" s="108">
        <v>8</v>
      </c>
      <c r="F871" s="108">
        <v>4</v>
      </c>
      <c r="G871" s="109" t="s">
        <v>613</v>
      </c>
      <c r="H871" s="109" t="s">
        <v>22</v>
      </c>
      <c r="I871" s="110"/>
      <c r="J871" s="206" t="s">
        <v>665</v>
      </c>
      <c r="K871" s="44" t="str">
        <f>VLOOKUP(Table13232[[#This Row],[Track]],$C$915:$E$968,2,FALSE)</f>
        <v>Vic</v>
      </c>
      <c r="L871" s="48">
        <v>100</v>
      </c>
      <c r="M871" s="44" t="str">
        <f>IF(Table13232[[#This Row],[Fin]]&lt;&gt;"1st","",Table13232[[#This Row],[Div]]*Table13232[[#This Row],[Lev Bet]])</f>
        <v/>
      </c>
      <c r="N871" s="44">
        <f>IF(Table13232[[#This Row],[Lev Ret]]="",Table13232[[#This Row],[Lev Bet]]*-1,M871-L871)</f>
        <v>-100</v>
      </c>
      <c r="O871" s="205">
        <v>0</v>
      </c>
      <c r="P871" s="205" t="str">
        <f>IF(Table13232[[#This Row],[Fin]]&lt;&gt;"1st","",Table13232[[#This Row],[Div]]*Table13232[[#This Row],[Nat and Combo Bet]])</f>
        <v/>
      </c>
      <c r="Q871" s="205">
        <f>IF(Table13232[[#This Row],[Lev Ret]]="",Table13232[[#This Row],[Nat and Combo Bet]]*-1,P871-O871)</f>
        <v>0</v>
      </c>
      <c r="R871" s="44">
        <f t="shared" si="39"/>
        <v>1</v>
      </c>
      <c r="S871" s="44" t="str">
        <f>IF(AND(R870=2,R871=1),"",IF(R871=2,(O871+O872)/2,IF(Table13232[[#This Row],[Dual Listing]]=1,Table13232[[#This Row],[Nat and Combo Bet]],11)))</f>
        <v/>
      </c>
      <c r="T871" s="44" t="str">
        <f t="shared" si="40"/>
        <v/>
      </c>
      <c r="U871" s="44" t="str">
        <f t="shared" si="41"/>
        <v/>
      </c>
      <c r="V871" s="44" t="str">
        <f>IF(Table13232[[#This Row],[Date]]&lt;$V$4,"","Live")</f>
        <v>Live</v>
      </c>
      <c r="W871" s="44" t="str">
        <f>TEXT(Table13232[[#This Row],[Date]],"DDD")</f>
        <v>Sat</v>
      </c>
      <c r="X871" s="44" t="str">
        <f>PROPER(TRIM(Table13232[[#This Row],[Horse]]))</f>
        <v>Sixties</v>
      </c>
      <c r="Y871" s="164">
        <f>Table13232[[#This Row],[Time]]</f>
        <v>0.68055555555555558</v>
      </c>
      <c r="Z871" s="164" t="str">
        <f>LEFT(Table13232[[#This Row],[Track]],3)</f>
        <v>Fle</v>
      </c>
      <c r="AA871" s="164" t="str">
        <f>Table13232[[#This Row],[Algo]]&amp;" "&amp;Table13232[[#This Row],[Nat and Combo Bet]]</f>
        <v>E-C  0</v>
      </c>
      <c r="AB871" s="170">
        <f>Table13232[[#This Row],[AM Odds]]</f>
        <v>2.9</v>
      </c>
      <c r="AC871" s="165">
        <f>Table13232[[#This Row],[Race]]</f>
        <v>8</v>
      </c>
      <c r="AD871" s="165">
        <f>Table13232[[#This Row],[TAB]]</f>
        <v>4</v>
      </c>
      <c r="AE871" s="166" t="str">
        <f>Table13232[[#This Row],[Horse]]</f>
        <v>Sixties</v>
      </c>
      <c r="AF871" s="169">
        <f>IF(Table13232[[#This Row],[Dual Listing]]&lt;&gt;1,"",Table13232[[#This Row],[Nat and Combo Bet]])</f>
        <v>0</v>
      </c>
    </row>
    <row r="872" spans="1:32" x14ac:dyDescent="0.25">
      <c r="A872" s="42">
        <v>46081</v>
      </c>
      <c r="B872" s="43">
        <v>0.70486111111111116</v>
      </c>
      <c r="C872" s="43" t="s">
        <v>588</v>
      </c>
      <c r="D872" s="46">
        <v>2.2000000000000002</v>
      </c>
      <c r="E872" s="44">
        <v>9</v>
      </c>
      <c r="F872" s="44">
        <v>3</v>
      </c>
      <c r="G872" s="45" t="s">
        <v>625</v>
      </c>
      <c r="H872" s="45"/>
      <c r="I872" s="46"/>
      <c r="J872" s="206" t="s">
        <v>664</v>
      </c>
      <c r="K872" s="44" t="str">
        <f>VLOOKUP(Table13232[[#This Row],[Track]],$C$915:$E$968,2,FALSE)</f>
        <v>Vic</v>
      </c>
      <c r="L872" s="48">
        <v>100</v>
      </c>
      <c r="M872" s="44" t="str">
        <f>IF(Table13232[[#This Row],[Fin]]&lt;&gt;"1st","",Table13232[[#This Row],[Div]]*Table13232[[#This Row],[Lev Bet]])</f>
        <v/>
      </c>
      <c r="N872" s="44">
        <f>IF(Table13232[[#This Row],[Lev Ret]]="",Table13232[[#This Row],[Lev Bet]]*-1,M872-L872)</f>
        <v>-100</v>
      </c>
      <c r="O872" s="205">
        <v>-100</v>
      </c>
      <c r="P872" s="205" t="str">
        <f>IF(Table13232[[#This Row],[Fin]]&lt;&gt;"1st","",Table13232[[#This Row],[Div]]*Table13232[[#This Row],[Nat and Combo Bet]])</f>
        <v/>
      </c>
      <c r="Q872" s="205">
        <f>IF(Table13232[[#This Row],[Lev Ret]]="",Table13232[[#This Row],[Nat and Combo Bet]]*-1,P872-O872)</f>
        <v>100</v>
      </c>
      <c r="R872" s="44">
        <f t="shared" si="39"/>
        <v>1</v>
      </c>
      <c r="S872" s="44">
        <f>IF(AND(R871=2,R872=1),"",IF(R872=2,(O872+O873)/2,IF(Table13232[[#This Row],[Dual Listing]]=1,Table13232[[#This Row],[Nat and Combo Bet]],11)))</f>
        <v>-100</v>
      </c>
      <c r="T872" s="44" t="str">
        <f t="shared" si="40"/>
        <v/>
      </c>
      <c r="U872" s="44">
        <f t="shared" si="41"/>
        <v>100</v>
      </c>
      <c r="V872" s="44" t="str">
        <f>IF(Table13232[[#This Row],[Date]]&lt;$V$4,"","Live")</f>
        <v>Live</v>
      </c>
      <c r="W872" s="44" t="str">
        <f>TEXT(Table13232[[#This Row],[Date]],"DDD")</f>
        <v>Sat</v>
      </c>
      <c r="X872" s="44" t="str">
        <f>PROPER(TRIM(Table13232[[#This Row],[Horse]]))</f>
        <v>Alpha Sofie</v>
      </c>
      <c r="Y872" s="164">
        <f>Table13232[[#This Row],[Time]]</f>
        <v>0.70486111111111116</v>
      </c>
      <c r="Z872" s="164" t="str">
        <f>LEFT(Table13232[[#This Row],[Track]],3)</f>
        <v>Fle</v>
      </c>
      <c r="AA872" s="164" t="str">
        <f>Table13232[[#This Row],[Algo]]&amp;" "&amp;Table13232[[#This Row],[Nat and Combo Bet]]</f>
        <v>Nat -100</v>
      </c>
      <c r="AB872" s="170">
        <f>Table13232[[#This Row],[AM Odds]]</f>
        <v>2.2000000000000002</v>
      </c>
      <c r="AC872" s="165">
        <f>Table13232[[#This Row],[Race]]</f>
        <v>9</v>
      </c>
      <c r="AD872" s="165">
        <f>Table13232[[#This Row],[TAB]]</f>
        <v>3</v>
      </c>
      <c r="AE872" s="166" t="str">
        <f>Table13232[[#This Row],[Horse]]</f>
        <v>Alpha Sofie</v>
      </c>
      <c r="AF872" s="169">
        <f>IF(Table13232[[#This Row],[Dual Listing]]&lt;&gt;1,"",Table13232[[#This Row],[Nat and Combo Bet]])</f>
        <v>-100</v>
      </c>
    </row>
    <row r="873" spans="1:32" x14ac:dyDescent="0.25">
      <c r="A873" s="42">
        <v>46081</v>
      </c>
      <c r="B873" s="43">
        <v>0.73263888888888884</v>
      </c>
      <c r="C873" s="43" t="s">
        <v>588</v>
      </c>
      <c r="D873" s="46">
        <v>3.6</v>
      </c>
      <c r="E873" s="44">
        <v>10</v>
      </c>
      <c r="F873" s="44">
        <v>7</v>
      </c>
      <c r="G873" s="45" t="s">
        <v>641</v>
      </c>
      <c r="H873" s="45"/>
      <c r="I873" s="46"/>
      <c r="J873" s="206" t="s">
        <v>664</v>
      </c>
      <c r="K873" s="44" t="str">
        <f>VLOOKUP(Table13232[[#This Row],[Track]],$C$915:$E$968,2,FALSE)</f>
        <v>Vic</v>
      </c>
      <c r="L873" s="48">
        <v>100</v>
      </c>
      <c r="M873" s="44" t="str">
        <f>IF(Table13232[[#This Row],[Fin]]&lt;&gt;"1st","",Table13232[[#This Row],[Div]]*Table13232[[#This Row],[Lev Bet]])</f>
        <v/>
      </c>
      <c r="N873" s="44">
        <f>IF(Table13232[[#This Row],[Lev Ret]]="",Table13232[[#This Row],[Lev Bet]]*-1,M873-L873)</f>
        <v>-100</v>
      </c>
      <c r="O873" s="205">
        <v>-150</v>
      </c>
      <c r="P873" s="205" t="str">
        <f>IF(Table13232[[#This Row],[Fin]]&lt;&gt;"1st","",Table13232[[#This Row],[Div]]*Table13232[[#This Row],[Nat and Combo Bet]])</f>
        <v/>
      </c>
      <c r="Q873" s="205">
        <f>IF(Table13232[[#This Row],[Lev Ret]]="",Table13232[[#This Row],[Nat and Combo Bet]]*-1,P873-O873)</f>
        <v>150</v>
      </c>
      <c r="R873" s="44">
        <f t="shared" si="39"/>
        <v>1</v>
      </c>
      <c r="S873" s="44">
        <f>IF(AND(R872=2,R873=1),"",IF(R873=2,(O873+O874)/2,IF(Table13232[[#This Row],[Dual Listing]]=1,Table13232[[#This Row],[Nat and Combo Bet]],11)))</f>
        <v>-150</v>
      </c>
      <c r="T873" s="44" t="str">
        <f t="shared" si="40"/>
        <v/>
      </c>
      <c r="U873" s="44">
        <f t="shared" si="41"/>
        <v>150</v>
      </c>
      <c r="V873" s="44" t="str">
        <f>IF(Table13232[[#This Row],[Date]]&lt;$V$4,"","Live")</f>
        <v>Live</v>
      </c>
      <c r="W873" s="44" t="str">
        <f>TEXT(Table13232[[#This Row],[Date]],"DDD")</f>
        <v>Sat</v>
      </c>
      <c r="X873" s="44" t="str">
        <f>PROPER(TRIM(Table13232[[#This Row],[Horse]]))</f>
        <v>Fiorenot</v>
      </c>
      <c r="Y873" s="164">
        <f>Table13232[[#This Row],[Time]]</f>
        <v>0.73263888888888884</v>
      </c>
      <c r="Z873" s="164" t="str">
        <f>LEFT(Table13232[[#This Row],[Track]],3)</f>
        <v>Fle</v>
      </c>
      <c r="AA873" s="164" t="str">
        <f>Table13232[[#This Row],[Algo]]&amp;" "&amp;Table13232[[#This Row],[Nat and Combo Bet]]</f>
        <v>Nat -150</v>
      </c>
      <c r="AB873" s="170">
        <f>Table13232[[#This Row],[AM Odds]]</f>
        <v>3.6</v>
      </c>
      <c r="AC873" s="165">
        <f>Table13232[[#This Row],[Race]]</f>
        <v>10</v>
      </c>
      <c r="AD873" s="165">
        <f>Table13232[[#This Row],[TAB]]</f>
        <v>7</v>
      </c>
      <c r="AE873" s="166" t="str">
        <f>Table13232[[#This Row],[Horse]]</f>
        <v>Fiorenot</v>
      </c>
      <c r="AF873" s="169">
        <f>IF(Table13232[[#This Row],[Dual Listing]]&lt;&gt;1,"",Table13232[[#This Row],[Nat and Combo Bet]])</f>
        <v>-150</v>
      </c>
    </row>
    <row r="874" spans="1:32" x14ac:dyDescent="0.25">
      <c r="A874" s="42">
        <v>46081</v>
      </c>
      <c r="B874" s="43">
        <v>0.73263888888888884</v>
      </c>
      <c r="C874" s="43" t="s">
        <v>682</v>
      </c>
      <c r="D874" s="46">
        <v>4.5</v>
      </c>
      <c r="E874" s="44">
        <v>10</v>
      </c>
      <c r="F874" s="44">
        <v>10</v>
      </c>
      <c r="G874" s="45" t="s">
        <v>705</v>
      </c>
      <c r="H874" s="45" t="s">
        <v>22</v>
      </c>
      <c r="I874" s="46"/>
      <c r="J874" s="206" t="s">
        <v>665</v>
      </c>
      <c r="K874" s="44" t="str">
        <f>VLOOKUP(Table13232[[#This Row],[Track]],$C$915:$E$968,2,FALSE)</f>
        <v>Vic</v>
      </c>
      <c r="L874" s="48">
        <v>100</v>
      </c>
      <c r="M874" s="44" t="str">
        <f>IF(Table13232[[#This Row],[Fin]]&lt;&gt;"1st","",Table13232[[#This Row],[Div]]*Table13232[[#This Row],[Lev Bet]])</f>
        <v/>
      </c>
      <c r="N874" s="44">
        <f>IF(Table13232[[#This Row],[Lev Ret]]="",Table13232[[#This Row],[Lev Bet]]*-1,M874-L874)</f>
        <v>-100</v>
      </c>
      <c r="O874" s="205">
        <v>-200</v>
      </c>
      <c r="P874" s="205" t="str">
        <f>IF(Table13232[[#This Row],[Fin]]&lt;&gt;"1st","",Table13232[[#This Row],[Div]]*Table13232[[#This Row],[Nat and Combo Bet]])</f>
        <v/>
      </c>
      <c r="Q874" s="205">
        <f>IF(Table13232[[#This Row],[Lev Ret]]="",Table13232[[#This Row],[Nat and Combo Bet]]*-1,P874-O874)</f>
        <v>200</v>
      </c>
      <c r="R874" s="44">
        <f t="shared" si="39"/>
        <v>1</v>
      </c>
      <c r="S874" s="44">
        <f>IF(AND(R873=2,R874=1),"",IF(R874=2,(O874+O875)/2,IF(Table13232[[#This Row],[Dual Listing]]=1,Table13232[[#This Row],[Nat and Combo Bet]],11)))</f>
        <v>-200</v>
      </c>
      <c r="T874" s="44" t="str">
        <f t="shared" si="40"/>
        <v/>
      </c>
      <c r="U874" s="44">
        <f t="shared" si="41"/>
        <v>200</v>
      </c>
      <c r="V874" s="44" t="str">
        <f>IF(Table13232[[#This Row],[Date]]&lt;$V$4,"","Live")</f>
        <v>Live</v>
      </c>
      <c r="W874" s="44" t="str">
        <f>TEXT(Table13232[[#This Row],[Date]],"DDD")</f>
        <v>Sat</v>
      </c>
      <c r="X874" s="44" t="str">
        <f>PROPER(TRIM(Table13232[[#This Row],[Horse]]))</f>
        <v>Xtra Rush</v>
      </c>
      <c r="Y874" s="164">
        <f>Table13232[[#This Row],[Time]]</f>
        <v>0.73263888888888884</v>
      </c>
      <c r="Z874" s="164" t="str">
        <f>LEFT(Table13232[[#This Row],[Track]],3)</f>
        <v>Fle</v>
      </c>
      <c r="AA874" s="164" t="str">
        <f>Table13232[[#This Row],[Algo]]&amp;" "&amp;Table13232[[#This Row],[Nat and Combo Bet]]</f>
        <v>E-C  -200</v>
      </c>
      <c r="AB874" s="170">
        <f>Table13232[[#This Row],[AM Odds]]</f>
        <v>4.5</v>
      </c>
      <c r="AC874" s="165">
        <f>Table13232[[#This Row],[Race]]</f>
        <v>10</v>
      </c>
      <c r="AD874" s="165">
        <f>Table13232[[#This Row],[TAB]]</f>
        <v>10</v>
      </c>
      <c r="AE874" s="166" t="str">
        <f>Table13232[[#This Row],[Horse]]</f>
        <v>Xtra Rush</v>
      </c>
      <c r="AF874" s="169">
        <f>IF(Table13232[[#This Row],[Dual Listing]]&lt;&gt;1,"",Table13232[[#This Row],[Nat and Combo Bet]])</f>
        <v>-200</v>
      </c>
    </row>
    <row r="875" spans="1:32" x14ac:dyDescent="0.25">
      <c r="A875" s="106">
        <v>46088</v>
      </c>
      <c r="B875" s="43">
        <v>0.51041666666666663</v>
      </c>
      <c r="C875" s="107" t="s">
        <v>682</v>
      </c>
      <c r="D875" s="46">
        <v>2.5</v>
      </c>
      <c r="E875" s="108">
        <v>1</v>
      </c>
      <c r="F875" s="108">
        <v>1</v>
      </c>
      <c r="G875" s="109" t="s">
        <v>710</v>
      </c>
      <c r="H875" s="109" t="s">
        <v>21</v>
      </c>
      <c r="I875" s="110">
        <v>2.6</v>
      </c>
      <c r="J875" s="206" t="s">
        <v>665</v>
      </c>
      <c r="K875" s="44" t="str">
        <f>VLOOKUP(Table13232[[#This Row],[Track]],$C$915:$E$968,2,FALSE)</f>
        <v>Vic</v>
      </c>
      <c r="L875" s="48">
        <v>100</v>
      </c>
      <c r="M875" s="44">
        <f>IF(Table13232[[#This Row],[Fin]]&lt;&gt;"1st","",Table13232[[#This Row],[Div]]*Table13232[[#This Row],[Lev Bet]])</f>
        <v>260</v>
      </c>
      <c r="N875" s="44">
        <f>IF(Table13232[[#This Row],[Lev Ret]]="",Table13232[[#This Row],[Lev Bet]]*-1,M875-L875)</f>
        <v>160</v>
      </c>
      <c r="O875" s="205">
        <v>50</v>
      </c>
      <c r="P875" s="205">
        <f>IF(Table13232[[#This Row],[Fin]]&lt;&gt;"1st","",Table13232[[#This Row],[Div]]*Table13232[[#This Row],[Nat and Combo Bet]])</f>
        <v>130</v>
      </c>
      <c r="Q875" s="205">
        <f>IF(Table13232[[#This Row],[Lev Ret]]="",Table13232[[#This Row],[Nat and Combo Bet]]*-1,P875-O875)</f>
        <v>80</v>
      </c>
      <c r="R875" s="44">
        <f t="shared" si="39"/>
        <v>2</v>
      </c>
      <c r="S875" s="44">
        <f>IF(AND(R874=2,R875=1),"",IF(R875=2,(O875+O876)/2,IF(Table13232[[#This Row],[Dual Listing]]=1,Table13232[[#This Row],[Nat and Combo Bet]],11)))</f>
        <v>100</v>
      </c>
      <c r="T875" s="44">
        <f t="shared" si="40"/>
        <v>260</v>
      </c>
      <c r="U875" s="44">
        <f t="shared" si="41"/>
        <v>160</v>
      </c>
      <c r="V875" s="44" t="str">
        <f>IF(Table13232[[#This Row],[Date]]&lt;$V$4,"","Live")</f>
        <v>Live</v>
      </c>
      <c r="W875" s="44" t="str">
        <f>TEXT(Table13232[[#This Row],[Date]],"DDD")</f>
        <v>Sat</v>
      </c>
      <c r="X875" s="44" t="str">
        <f>PROPER(TRIM(Table13232[[#This Row],[Horse]]))</f>
        <v>Legacy Bound</v>
      </c>
      <c r="Y875" s="164">
        <f>Table13232[[#This Row],[Time]]</f>
        <v>0.51041666666666663</v>
      </c>
      <c r="Z875" s="164" t="str">
        <f>LEFT(Table13232[[#This Row],[Track]],3)</f>
        <v>Fle</v>
      </c>
      <c r="AA875" s="164" t="str">
        <f>Table13232[[#This Row],[Algo]]&amp;" "&amp;Table13232[[#This Row],[Nat and Combo Bet]]</f>
        <v>E-C  50</v>
      </c>
      <c r="AB875" s="170">
        <f>Table13232[[#This Row],[AM Odds]]</f>
        <v>2.5</v>
      </c>
      <c r="AC875" s="165">
        <f>Table13232[[#This Row],[Race]]</f>
        <v>1</v>
      </c>
      <c r="AD875" s="165">
        <f>Table13232[[#This Row],[TAB]]</f>
        <v>1</v>
      </c>
      <c r="AE875" s="166" t="str">
        <f>Table13232[[#This Row],[Horse]]</f>
        <v>Legacy Bound</v>
      </c>
      <c r="AF875" s="169" t="str">
        <f>IF(Table13232[[#This Row],[Dual Listing]]&lt;&gt;1,"",Table13232[[#This Row],[Nat and Combo Bet]])</f>
        <v/>
      </c>
    </row>
    <row r="876" spans="1:32" x14ac:dyDescent="0.25">
      <c r="A876" s="106">
        <v>46088</v>
      </c>
      <c r="B876" s="43">
        <v>0.51041666666666663</v>
      </c>
      <c r="C876" s="107" t="s">
        <v>588</v>
      </c>
      <c r="D876" s="46">
        <v>2.6</v>
      </c>
      <c r="E876" s="108">
        <v>1</v>
      </c>
      <c r="F876" s="108">
        <v>1</v>
      </c>
      <c r="G876" s="109" t="s">
        <v>710</v>
      </c>
      <c r="H876" s="109" t="s">
        <v>21</v>
      </c>
      <c r="I876" s="110">
        <v>2.6</v>
      </c>
      <c r="J876" s="206" t="s">
        <v>664</v>
      </c>
      <c r="K876" s="44" t="str">
        <f>VLOOKUP(Table13232[[#This Row],[Track]],$C$915:$E$968,2,FALSE)</f>
        <v>Vic</v>
      </c>
      <c r="L876" s="48">
        <v>100</v>
      </c>
      <c r="M876" s="44">
        <f>IF(Table13232[[#This Row],[Fin]]&lt;&gt;"1st","",Table13232[[#This Row],[Div]]*Table13232[[#This Row],[Lev Bet]])</f>
        <v>260</v>
      </c>
      <c r="N876" s="44">
        <f>IF(Table13232[[#This Row],[Lev Ret]]="",Table13232[[#This Row],[Lev Bet]]*-1,M876-L876)</f>
        <v>160</v>
      </c>
      <c r="O876" s="205">
        <v>150</v>
      </c>
      <c r="P876" s="205">
        <f>IF(Table13232[[#This Row],[Fin]]&lt;&gt;"1st","",Table13232[[#This Row],[Div]]*Table13232[[#This Row],[Nat and Combo Bet]])</f>
        <v>390</v>
      </c>
      <c r="Q876" s="205">
        <f>IF(Table13232[[#This Row],[Lev Ret]]="",Table13232[[#This Row],[Nat and Combo Bet]]*-1,P876-O876)</f>
        <v>240</v>
      </c>
      <c r="R876" s="44">
        <f t="shared" si="39"/>
        <v>1</v>
      </c>
      <c r="S876" s="44" t="str">
        <f>IF(AND(R875=2,R876=1),"",IF(R876=2,(O876+O877)/2,IF(Table13232[[#This Row],[Dual Listing]]=1,Table13232[[#This Row],[Nat and Combo Bet]],11)))</f>
        <v/>
      </c>
      <c r="T876" s="44" t="str">
        <f t="shared" si="40"/>
        <v/>
      </c>
      <c r="U876" s="44" t="str">
        <f t="shared" si="41"/>
        <v/>
      </c>
      <c r="V876" s="44" t="str">
        <f>IF(Table13232[[#This Row],[Date]]&lt;$V$4,"","Live")</f>
        <v>Live</v>
      </c>
      <c r="W876" s="44" t="str">
        <f>TEXT(Table13232[[#This Row],[Date]],"DDD")</f>
        <v>Sat</v>
      </c>
      <c r="X876" s="44" t="str">
        <f>PROPER(TRIM(Table13232[[#This Row],[Horse]]))</f>
        <v>Legacy Bound</v>
      </c>
      <c r="Y876" s="164">
        <f>Table13232[[#This Row],[Time]]</f>
        <v>0.51041666666666663</v>
      </c>
      <c r="Z876" s="164" t="str">
        <f>LEFT(Table13232[[#This Row],[Track]],3)</f>
        <v>Fle</v>
      </c>
      <c r="AA876" s="164" t="str">
        <f>Table13232[[#This Row],[Algo]]&amp;" "&amp;Table13232[[#This Row],[Nat and Combo Bet]]</f>
        <v>Nat 150</v>
      </c>
      <c r="AB876" s="170">
        <f>Table13232[[#This Row],[AM Odds]]</f>
        <v>2.6</v>
      </c>
      <c r="AC876" s="165">
        <f>Table13232[[#This Row],[Race]]</f>
        <v>1</v>
      </c>
      <c r="AD876" s="165">
        <f>Table13232[[#This Row],[TAB]]</f>
        <v>1</v>
      </c>
      <c r="AE876" s="166" t="str">
        <f>Table13232[[#This Row],[Horse]]</f>
        <v>Legacy Bound</v>
      </c>
      <c r="AF876" s="169">
        <f>IF(Table13232[[#This Row],[Dual Listing]]&lt;&gt;1,"",Table13232[[#This Row],[Nat and Combo Bet]])</f>
        <v>150</v>
      </c>
    </row>
    <row r="877" spans="1:32" x14ac:dyDescent="0.25">
      <c r="A877" s="42">
        <v>46088</v>
      </c>
      <c r="B877" s="43">
        <v>0.52083333333333337</v>
      </c>
      <c r="C877" s="43" t="s">
        <v>683</v>
      </c>
      <c r="D877" s="46">
        <v>5</v>
      </c>
      <c r="E877" s="44">
        <v>1</v>
      </c>
      <c r="F877" s="44">
        <v>8</v>
      </c>
      <c r="G877" s="45" t="s">
        <v>711</v>
      </c>
      <c r="H877" s="45"/>
      <c r="I877" s="46"/>
      <c r="J877" s="206" t="s">
        <v>664</v>
      </c>
      <c r="K877" s="44" t="str">
        <f>VLOOKUP(Table13232[[#This Row],[Track]],$C$915:$E$968,2,FALSE)</f>
        <v>NSW</v>
      </c>
      <c r="L877" s="48">
        <v>100</v>
      </c>
      <c r="M877" s="44" t="str">
        <f>IF(Table13232[[#This Row],[Fin]]&lt;&gt;"1st","",Table13232[[#This Row],[Div]]*Table13232[[#This Row],[Lev Bet]])</f>
        <v/>
      </c>
      <c r="N877" s="44">
        <f>IF(Table13232[[#This Row],[Lev Ret]]="",Table13232[[#This Row],[Lev Bet]]*-1,M877-L877)</f>
        <v>-100</v>
      </c>
      <c r="O877" s="205">
        <v>150</v>
      </c>
      <c r="P877" s="205" t="str">
        <f>IF(Table13232[[#This Row],[Fin]]&lt;&gt;"1st","",Table13232[[#This Row],[Div]]*Table13232[[#This Row],[Nat and Combo Bet]])</f>
        <v/>
      </c>
      <c r="Q877" s="205">
        <f>IF(Table13232[[#This Row],[Lev Ret]]="",Table13232[[#This Row],[Nat and Combo Bet]]*-1,P877-O877)</f>
        <v>-150</v>
      </c>
      <c r="R877" s="44">
        <f t="shared" si="39"/>
        <v>1</v>
      </c>
      <c r="S877" s="44">
        <f>IF(AND(R876=2,R877=1),"",IF(R877=2,(O877+O878)/2,IF(Table13232[[#This Row],[Dual Listing]]=1,Table13232[[#This Row],[Nat and Combo Bet]],11)))</f>
        <v>150</v>
      </c>
      <c r="T877" s="44" t="str">
        <f t="shared" si="40"/>
        <v/>
      </c>
      <c r="U877" s="44">
        <f t="shared" si="41"/>
        <v>-150</v>
      </c>
      <c r="V877" s="44" t="str">
        <f>IF(Table13232[[#This Row],[Date]]&lt;$V$4,"","Live")</f>
        <v>Live</v>
      </c>
      <c r="W877" s="44" t="str">
        <f>TEXT(Table13232[[#This Row],[Date]],"DDD")</f>
        <v>Sat</v>
      </c>
      <c r="X877" s="44" t="str">
        <f>PROPER(TRIM(Table13232[[#This Row],[Horse]]))</f>
        <v>Kilbrannan</v>
      </c>
      <c r="Y877" s="164">
        <f>Table13232[[#This Row],[Time]]</f>
        <v>0.52083333333333337</v>
      </c>
      <c r="Z877" s="164" t="str">
        <f>LEFT(Table13232[[#This Row],[Track]],3)</f>
        <v>Ran</v>
      </c>
      <c r="AA877" s="164" t="str">
        <f>Table13232[[#This Row],[Algo]]&amp;" "&amp;Table13232[[#This Row],[Nat and Combo Bet]]</f>
        <v>Nat 150</v>
      </c>
      <c r="AB877" s="170">
        <f>Table13232[[#This Row],[AM Odds]]</f>
        <v>5</v>
      </c>
      <c r="AC877" s="165">
        <f>Table13232[[#This Row],[Race]]</f>
        <v>1</v>
      </c>
      <c r="AD877" s="165">
        <f>Table13232[[#This Row],[TAB]]</f>
        <v>8</v>
      </c>
      <c r="AE877" s="166" t="str">
        <f>Table13232[[#This Row],[Horse]]</f>
        <v>Kilbrannan</v>
      </c>
      <c r="AF877" s="169">
        <f>IF(Table13232[[#This Row],[Dual Listing]]&lt;&gt;1,"",Table13232[[#This Row],[Nat and Combo Bet]])</f>
        <v>150</v>
      </c>
    </row>
    <row r="878" spans="1:32" x14ac:dyDescent="0.25">
      <c r="A878" s="42">
        <v>46088</v>
      </c>
      <c r="B878" s="43">
        <v>0.53125</v>
      </c>
      <c r="C878" s="43" t="s">
        <v>588</v>
      </c>
      <c r="D878" s="46">
        <v>6</v>
      </c>
      <c r="E878" s="44">
        <v>2</v>
      </c>
      <c r="F878" s="44">
        <v>9</v>
      </c>
      <c r="G878" s="45" t="s">
        <v>712</v>
      </c>
      <c r="H878" s="45" t="s">
        <v>21</v>
      </c>
      <c r="I878" s="46">
        <v>5.5</v>
      </c>
      <c r="J878" s="206" t="s">
        <v>664</v>
      </c>
      <c r="K878" s="44" t="str">
        <f>VLOOKUP(Table13232[[#This Row],[Track]],$C$915:$E$968,2,FALSE)</f>
        <v>Vic</v>
      </c>
      <c r="L878" s="48">
        <v>100</v>
      </c>
      <c r="M878" s="44">
        <f>IF(Table13232[[#This Row],[Fin]]&lt;&gt;"1st","",Table13232[[#This Row],[Div]]*Table13232[[#This Row],[Lev Bet]])</f>
        <v>550</v>
      </c>
      <c r="N878" s="44">
        <f>IF(Table13232[[#This Row],[Lev Ret]]="",Table13232[[#This Row],[Lev Bet]]*-1,M878-L878)</f>
        <v>450</v>
      </c>
      <c r="O878" s="205">
        <v>100</v>
      </c>
      <c r="P878" s="205">
        <f>IF(Table13232[[#This Row],[Fin]]&lt;&gt;"1st","",Table13232[[#This Row],[Div]]*Table13232[[#This Row],[Nat and Combo Bet]])</f>
        <v>550</v>
      </c>
      <c r="Q878" s="205">
        <f>IF(Table13232[[#This Row],[Lev Ret]]="",Table13232[[#This Row],[Nat and Combo Bet]]*-1,P878-O878)</f>
        <v>450</v>
      </c>
      <c r="R878" s="44">
        <f t="shared" si="39"/>
        <v>1</v>
      </c>
      <c r="S878" s="44">
        <f>IF(AND(R877=2,R878=1),"",IF(R878=2,(O878+O879)/2,IF(Table13232[[#This Row],[Dual Listing]]=1,Table13232[[#This Row],[Nat and Combo Bet]],11)))</f>
        <v>100</v>
      </c>
      <c r="T878" s="44">
        <f t="shared" si="40"/>
        <v>550</v>
      </c>
      <c r="U878" s="44">
        <f t="shared" si="41"/>
        <v>450</v>
      </c>
      <c r="V878" s="44" t="str">
        <f>IF(Table13232[[#This Row],[Date]]&lt;$V$4,"","Live")</f>
        <v>Live</v>
      </c>
      <c r="W878" s="44" t="str">
        <f>TEXT(Table13232[[#This Row],[Date]],"DDD")</f>
        <v>Sat</v>
      </c>
      <c r="X878" s="44" t="str">
        <f>PROPER(TRIM(Table13232[[#This Row],[Horse]]))</f>
        <v>Verdoux</v>
      </c>
      <c r="Y878" s="164">
        <f>Table13232[[#This Row],[Time]]</f>
        <v>0.53125</v>
      </c>
      <c r="Z878" s="164" t="str">
        <f>LEFT(Table13232[[#This Row],[Track]],3)</f>
        <v>Fle</v>
      </c>
      <c r="AA878" s="164" t="str">
        <f>Table13232[[#This Row],[Algo]]&amp;" "&amp;Table13232[[#This Row],[Nat and Combo Bet]]</f>
        <v>Nat 100</v>
      </c>
      <c r="AB878" s="170">
        <f>Table13232[[#This Row],[AM Odds]]</f>
        <v>6</v>
      </c>
      <c r="AC878" s="165">
        <f>Table13232[[#This Row],[Race]]</f>
        <v>2</v>
      </c>
      <c r="AD878" s="165">
        <f>Table13232[[#This Row],[TAB]]</f>
        <v>9</v>
      </c>
      <c r="AE878" s="166" t="str">
        <f>Table13232[[#This Row],[Horse]]</f>
        <v>Verdoux</v>
      </c>
      <c r="AF878" s="169">
        <f>IF(Table13232[[#This Row],[Dual Listing]]&lt;&gt;1,"",Table13232[[#This Row],[Nat and Combo Bet]])</f>
        <v>100</v>
      </c>
    </row>
    <row r="879" spans="1:32" x14ac:dyDescent="0.25">
      <c r="A879" s="42">
        <v>46088</v>
      </c>
      <c r="B879" s="43">
        <v>0.54513888888888884</v>
      </c>
      <c r="C879" s="43" t="s">
        <v>683</v>
      </c>
      <c r="D879" s="46">
        <v>4.3</v>
      </c>
      <c r="E879" s="44">
        <v>2</v>
      </c>
      <c r="F879" s="44">
        <v>7</v>
      </c>
      <c r="G879" s="45" t="s">
        <v>232</v>
      </c>
      <c r="H879" s="45"/>
      <c r="I879" s="46"/>
      <c r="J879" s="206" t="s">
        <v>665</v>
      </c>
      <c r="K879" s="44" t="str">
        <f>VLOOKUP(Table13232[[#This Row],[Track]],$C$915:$E$968,2,FALSE)</f>
        <v>NSW</v>
      </c>
      <c r="L879" s="48">
        <v>100</v>
      </c>
      <c r="M879" s="44" t="str">
        <f>IF(Table13232[[#This Row],[Fin]]&lt;&gt;"1st","",Table13232[[#This Row],[Div]]*Table13232[[#This Row],[Lev Bet]])</f>
        <v/>
      </c>
      <c r="N879" s="44">
        <f>IF(Table13232[[#This Row],[Lev Ret]]="",Table13232[[#This Row],[Lev Bet]]*-1,M879-L879)</f>
        <v>-100</v>
      </c>
      <c r="O879" s="205">
        <v>150</v>
      </c>
      <c r="P879" s="205" t="str">
        <f>IF(Table13232[[#This Row],[Fin]]&lt;&gt;"1st","",Table13232[[#This Row],[Div]]*Table13232[[#This Row],[Nat and Combo Bet]])</f>
        <v/>
      </c>
      <c r="Q879" s="205">
        <f>IF(Table13232[[#This Row],[Lev Ret]]="",Table13232[[#This Row],[Nat and Combo Bet]]*-1,P879-O879)</f>
        <v>-150</v>
      </c>
      <c r="R879" s="44">
        <f t="shared" si="39"/>
        <v>1</v>
      </c>
      <c r="S879" s="44">
        <f>IF(AND(R878=2,R879=1),"",IF(R879=2,(O879+O880)/2,IF(Table13232[[#This Row],[Dual Listing]]=1,Table13232[[#This Row],[Nat and Combo Bet]],11)))</f>
        <v>150</v>
      </c>
      <c r="T879" s="44" t="str">
        <f t="shared" si="40"/>
        <v/>
      </c>
      <c r="U879" s="44">
        <f t="shared" si="41"/>
        <v>-150</v>
      </c>
      <c r="V879" s="44" t="str">
        <f>IF(Table13232[[#This Row],[Date]]&lt;$V$4,"","Live")</f>
        <v>Live</v>
      </c>
      <c r="W879" s="44" t="str">
        <f>TEXT(Table13232[[#This Row],[Date]],"DDD")</f>
        <v>Sat</v>
      </c>
      <c r="X879" s="44" t="str">
        <f>PROPER(TRIM(Table13232[[#This Row],[Horse]]))</f>
        <v>Piggyback</v>
      </c>
      <c r="Y879" s="164">
        <f>Table13232[[#This Row],[Time]]</f>
        <v>0.54513888888888884</v>
      </c>
      <c r="Z879" s="164" t="str">
        <f>LEFT(Table13232[[#This Row],[Track]],3)</f>
        <v>Ran</v>
      </c>
      <c r="AA879" s="164" t="str">
        <f>Table13232[[#This Row],[Algo]]&amp;" "&amp;Table13232[[#This Row],[Nat and Combo Bet]]</f>
        <v>E-C  150</v>
      </c>
      <c r="AB879" s="170">
        <f>Table13232[[#This Row],[AM Odds]]</f>
        <v>4.3</v>
      </c>
      <c r="AC879" s="165">
        <f>Table13232[[#This Row],[Race]]</f>
        <v>2</v>
      </c>
      <c r="AD879" s="165">
        <f>Table13232[[#This Row],[TAB]]</f>
        <v>7</v>
      </c>
      <c r="AE879" s="166" t="str">
        <f>Table13232[[#This Row],[Horse]]</f>
        <v>Piggyback</v>
      </c>
      <c r="AF879" s="169">
        <f>IF(Table13232[[#This Row],[Dual Listing]]&lt;&gt;1,"",Table13232[[#This Row],[Nat and Combo Bet]])</f>
        <v>150</v>
      </c>
    </row>
    <row r="880" spans="1:32" x14ac:dyDescent="0.25">
      <c r="A880" s="42">
        <v>46088</v>
      </c>
      <c r="B880" s="43">
        <v>0.57499999999999996</v>
      </c>
      <c r="C880" s="43" t="s">
        <v>707</v>
      </c>
      <c r="D880" s="46">
        <v>3.1</v>
      </c>
      <c r="E880" s="44">
        <v>2</v>
      </c>
      <c r="F880" s="44">
        <v>5</v>
      </c>
      <c r="G880" s="45" t="s">
        <v>713</v>
      </c>
      <c r="H880" s="45"/>
      <c r="I880" s="46"/>
      <c r="J880" s="206" t="s">
        <v>664</v>
      </c>
      <c r="K880" s="44" t="str">
        <f>VLOOKUP(Table13232[[#This Row],[Track]],$C$915:$E$968,2,FALSE)</f>
        <v>Qld</v>
      </c>
      <c r="L880" s="48">
        <v>100</v>
      </c>
      <c r="M880" s="44" t="str">
        <f>IF(Table13232[[#This Row],[Fin]]&lt;&gt;"1st","",Table13232[[#This Row],[Div]]*Table13232[[#This Row],[Lev Bet]])</f>
        <v/>
      </c>
      <c r="N880" s="44">
        <f>IF(Table13232[[#This Row],[Lev Ret]]="",Table13232[[#This Row],[Lev Bet]]*-1,M880-L880)</f>
        <v>-100</v>
      </c>
      <c r="O880" s="205">
        <v>100</v>
      </c>
      <c r="P880" s="205" t="str">
        <f>IF(Table13232[[#This Row],[Fin]]&lt;&gt;"1st","",Table13232[[#This Row],[Div]]*Table13232[[#This Row],[Nat and Combo Bet]])</f>
        <v/>
      </c>
      <c r="Q880" s="205">
        <f>IF(Table13232[[#This Row],[Lev Ret]]="",Table13232[[#This Row],[Nat and Combo Bet]]*-1,P880-O880)</f>
        <v>-100</v>
      </c>
      <c r="R880" s="44">
        <f t="shared" si="39"/>
        <v>1</v>
      </c>
      <c r="S880" s="44">
        <f>IF(AND(R879=2,R880=1),"",IF(R880=2,(O880+O881)/2,IF(Table13232[[#This Row],[Dual Listing]]=1,Table13232[[#This Row],[Nat and Combo Bet]],11)))</f>
        <v>100</v>
      </c>
      <c r="T880" s="44" t="str">
        <f t="shared" si="40"/>
        <v/>
      </c>
      <c r="U880" s="44">
        <f t="shared" si="41"/>
        <v>-100</v>
      </c>
      <c r="V880" s="44" t="str">
        <f>IF(Table13232[[#This Row],[Date]]&lt;$V$4,"","Live")</f>
        <v>Live</v>
      </c>
      <c r="W880" s="44" t="str">
        <f>TEXT(Table13232[[#This Row],[Date]],"DDD")</f>
        <v>Sat</v>
      </c>
      <c r="X880" s="44" t="str">
        <f>PROPER(TRIM(Table13232[[#This Row],[Horse]]))</f>
        <v>Mr Oreilly</v>
      </c>
      <c r="Y880" s="164">
        <f>Table13232[[#This Row],[Time]]</f>
        <v>0.57499999999999996</v>
      </c>
      <c r="Z880" s="164" t="str">
        <f>LEFT(Table13232[[#This Row],[Track]],3)</f>
        <v>Eag</v>
      </c>
      <c r="AA880" s="164" t="str">
        <f>Table13232[[#This Row],[Algo]]&amp;" "&amp;Table13232[[#This Row],[Nat and Combo Bet]]</f>
        <v>Nat 100</v>
      </c>
      <c r="AB880" s="170">
        <f>Table13232[[#This Row],[AM Odds]]</f>
        <v>3.1</v>
      </c>
      <c r="AC880" s="165">
        <f>Table13232[[#This Row],[Race]]</f>
        <v>2</v>
      </c>
      <c r="AD880" s="165">
        <f>Table13232[[#This Row],[TAB]]</f>
        <v>5</v>
      </c>
      <c r="AE880" s="166" t="str">
        <f>Table13232[[#This Row],[Horse]]</f>
        <v>Mr Oreilly</v>
      </c>
      <c r="AF880" s="169">
        <f>IF(Table13232[[#This Row],[Dual Listing]]&lt;&gt;1,"",Table13232[[#This Row],[Nat and Combo Bet]])</f>
        <v>100</v>
      </c>
    </row>
    <row r="881" spans="1:32" x14ac:dyDescent="0.25">
      <c r="A881" s="42">
        <v>46088</v>
      </c>
      <c r="B881" s="43">
        <v>0.57986111111111116</v>
      </c>
      <c r="C881" s="43" t="s">
        <v>682</v>
      </c>
      <c r="D881" s="46">
        <v>5</v>
      </c>
      <c r="E881" s="44">
        <v>4</v>
      </c>
      <c r="F881" s="44">
        <v>2</v>
      </c>
      <c r="G881" s="45" t="s">
        <v>638</v>
      </c>
      <c r="H881" s="45"/>
      <c r="I881" s="46"/>
      <c r="J881" s="206" t="s">
        <v>665</v>
      </c>
      <c r="K881" s="44" t="str">
        <f>VLOOKUP(Table13232[[#This Row],[Track]],$C$915:$E$968,2,FALSE)</f>
        <v>Vic</v>
      </c>
      <c r="L881" s="48">
        <v>100</v>
      </c>
      <c r="M881" s="44" t="str">
        <f>IF(Table13232[[#This Row],[Fin]]&lt;&gt;"1st","",Table13232[[#This Row],[Div]]*Table13232[[#This Row],[Lev Bet]])</f>
        <v/>
      </c>
      <c r="N881" s="44">
        <f>IF(Table13232[[#This Row],[Lev Ret]]="",Table13232[[#This Row],[Lev Bet]]*-1,M881-L881)</f>
        <v>-100</v>
      </c>
      <c r="O881" s="205">
        <v>100</v>
      </c>
      <c r="P881" s="205" t="str">
        <f>IF(Table13232[[#This Row],[Fin]]&lt;&gt;"1st","",Table13232[[#This Row],[Div]]*Table13232[[#This Row],[Nat and Combo Bet]])</f>
        <v/>
      </c>
      <c r="Q881" s="205">
        <f>IF(Table13232[[#This Row],[Lev Ret]]="",Table13232[[#This Row],[Nat and Combo Bet]]*-1,P881-O881)</f>
        <v>-100</v>
      </c>
      <c r="R881" s="44">
        <f t="shared" si="39"/>
        <v>1</v>
      </c>
      <c r="S881" s="44">
        <f>IF(AND(R880=2,R881=1),"",IF(R881=2,(O881+O882)/2,IF(Table13232[[#This Row],[Dual Listing]]=1,Table13232[[#This Row],[Nat and Combo Bet]],11)))</f>
        <v>100</v>
      </c>
      <c r="T881" s="44" t="str">
        <f t="shared" si="40"/>
        <v/>
      </c>
      <c r="U881" s="44">
        <f t="shared" si="41"/>
        <v>-100</v>
      </c>
      <c r="V881" s="44" t="str">
        <f>IF(Table13232[[#This Row],[Date]]&lt;$V$4,"","Live")</f>
        <v>Live</v>
      </c>
      <c r="W881" s="44" t="str">
        <f>TEXT(Table13232[[#This Row],[Date]],"DDD")</f>
        <v>Sat</v>
      </c>
      <c r="X881" s="44" t="str">
        <f>PROPER(TRIM(Table13232[[#This Row],[Horse]]))</f>
        <v>Cafe Millenium</v>
      </c>
      <c r="Y881" s="164">
        <f>Table13232[[#This Row],[Time]]</f>
        <v>0.57986111111111116</v>
      </c>
      <c r="Z881" s="164" t="str">
        <f>LEFT(Table13232[[#This Row],[Track]],3)</f>
        <v>Fle</v>
      </c>
      <c r="AA881" s="164" t="str">
        <f>Table13232[[#This Row],[Algo]]&amp;" "&amp;Table13232[[#This Row],[Nat and Combo Bet]]</f>
        <v>E-C  100</v>
      </c>
      <c r="AB881" s="170">
        <f>Table13232[[#This Row],[AM Odds]]</f>
        <v>5</v>
      </c>
      <c r="AC881" s="165">
        <f>Table13232[[#This Row],[Race]]</f>
        <v>4</v>
      </c>
      <c r="AD881" s="165">
        <f>Table13232[[#This Row],[TAB]]</f>
        <v>2</v>
      </c>
      <c r="AE881" s="166" t="str">
        <f>Table13232[[#This Row],[Horse]]</f>
        <v>Cafe Millenium</v>
      </c>
      <c r="AF881" s="169">
        <f>IF(Table13232[[#This Row],[Dual Listing]]&lt;&gt;1,"",Table13232[[#This Row],[Nat and Combo Bet]])</f>
        <v>100</v>
      </c>
    </row>
    <row r="882" spans="1:32" x14ac:dyDescent="0.25">
      <c r="A882" s="106">
        <v>46088</v>
      </c>
      <c r="B882" s="43">
        <v>0.60416666666666663</v>
      </c>
      <c r="C882" s="107" t="s">
        <v>682</v>
      </c>
      <c r="D882" s="46">
        <v>2.9</v>
      </c>
      <c r="E882" s="108">
        <v>5</v>
      </c>
      <c r="F882" s="108">
        <v>1</v>
      </c>
      <c r="G882" s="109" t="s">
        <v>714</v>
      </c>
      <c r="H882" s="109" t="s">
        <v>22</v>
      </c>
      <c r="I882" s="110"/>
      <c r="J882" s="206" t="s">
        <v>665</v>
      </c>
      <c r="K882" s="44" t="str">
        <f>VLOOKUP(Table13232[[#This Row],[Track]],$C$915:$E$968,2,FALSE)</f>
        <v>Vic</v>
      </c>
      <c r="L882" s="48">
        <v>100</v>
      </c>
      <c r="M882" s="44" t="str">
        <f>IF(Table13232[[#This Row],[Fin]]&lt;&gt;"1st","",Table13232[[#This Row],[Div]]*Table13232[[#This Row],[Lev Bet]])</f>
        <v/>
      </c>
      <c r="N882" s="44">
        <f>IF(Table13232[[#This Row],[Lev Ret]]="",Table13232[[#This Row],[Lev Bet]]*-1,M882-L882)</f>
        <v>-100</v>
      </c>
      <c r="O882" s="205">
        <v>50</v>
      </c>
      <c r="P882" s="205" t="str">
        <f>IF(Table13232[[#This Row],[Fin]]&lt;&gt;"1st","",Table13232[[#This Row],[Div]]*Table13232[[#This Row],[Nat and Combo Bet]])</f>
        <v/>
      </c>
      <c r="Q882" s="205">
        <f>IF(Table13232[[#This Row],[Lev Ret]]="",Table13232[[#This Row],[Nat and Combo Bet]]*-1,P882-O882)</f>
        <v>-50</v>
      </c>
      <c r="R882" s="44">
        <f t="shared" si="39"/>
        <v>2</v>
      </c>
      <c r="S882" s="44">
        <f>IF(AND(R881=2,R882=1),"",IF(R882=2,(O882+O883)/2,IF(Table13232[[#This Row],[Dual Listing]]=1,Table13232[[#This Row],[Nat and Combo Bet]],11)))</f>
        <v>75</v>
      </c>
      <c r="T882" s="44" t="str">
        <f t="shared" si="40"/>
        <v/>
      </c>
      <c r="U882" s="44">
        <f t="shared" si="41"/>
        <v>-75</v>
      </c>
      <c r="V882" s="44" t="str">
        <f>IF(Table13232[[#This Row],[Date]]&lt;$V$4,"","Live")</f>
        <v>Live</v>
      </c>
      <c r="W882" s="44" t="str">
        <f>TEXT(Table13232[[#This Row],[Date]],"DDD")</f>
        <v>Sat</v>
      </c>
      <c r="X882" s="44" t="str">
        <f>PROPER(TRIM(Table13232[[#This Row],[Horse]]))</f>
        <v>Salty Pearl</v>
      </c>
      <c r="Y882" s="164">
        <f>Table13232[[#This Row],[Time]]</f>
        <v>0.60416666666666663</v>
      </c>
      <c r="Z882" s="164" t="str">
        <f>LEFT(Table13232[[#This Row],[Track]],3)</f>
        <v>Fle</v>
      </c>
      <c r="AA882" s="164" t="str">
        <f>Table13232[[#This Row],[Algo]]&amp;" "&amp;Table13232[[#This Row],[Nat and Combo Bet]]</f>
        <v>E-C  50</v>
      </c>
      <c r="AB882" s="170">
        <f>Table13232[[#This Row],[AM Odds]]</f>
        <v>2.9</v>
      </c>
      <c r="AC882" s="165">
        <f>Table13232[[#This Row],[Race]]</f>
        <v>5</v>
      </c>
      <c r="AD882" s="165">
        <f>Table13232[[#This Row],[TAB]]</f>
        <v>1</v>
      </c>
      <c r="AE882" s="166" t="str">
        <f>Table13232[[#This Row],[Horse]]</f>
        <v>Salty Pearl</v>
      </c>
      <c r="AF882" s="169" t="str">
        <f>IF(Table13232[[#This Row],[Dual Listing]]&lt;&gt;1,"",Table13232[[#This Row],[Nat and Combo Bet]])</f>
        <v/>
      </c>
    </row>
    <row r="883" spans="1:32" x14ac:dyDescent="0.25">
      <c r="A883" s="106">
        <v>46088</v>
      </c>
      <c r="B883" s="43">
        <v>0.60416666666666663</v>
      </c>
      <c r="C883" s="107" t="s">
        <v>588</v>
      </c>
      <c r="D883" s="46">
        <v>2.75</v>
      </c>
      <c r="E883" s="108">
        <v>5</v>
      </c>
      <c r="F883" s="108">
        <v>1</v>
      </c>
      <c r="G883" s="109" t="s">
        <v>714</v>
      </c>
      <c r="H883" s="109" t="s">
        <v>22</v>
      </c>
      <c r="I883" s="110"/>
      <c r="J883" s="206" t="s">
        <v>664</v>
      </c>
      <c r="K883" s="44" t="str">
        <f>VLOOKUP(Table13232[[#This Row],[Track]],$C$915:$E$968,2,FALSE)</f>
        <v>Vic</v>
      </c>
      <c r="L883" s="48">
        <v>100</v>
      </c>
      <c r="M883" s="44" t="str">
        <f>IF(Table13232[[#This Row],[Fin]]&lt;&gt;"1st","",Table13232[[#This Row],[Div]]*Table13232[[#This Row],[Lev Bet]])</f>
        <v/>
      </c>
      <c r="N883" s="44">
        <f>IF(Table13232[[#This Row],[Lev Ret]]="",Table13232[[#This Row],[Lev Bet]]*-1,M883-L883)</f>
        <v>-100</v>
      </c>
      <c r="O883" s="205">
        <v>100</v>
      </c>
      <c r="P883" s="205" t="str">
        <f>IF(Table13232[[#This Row],[Fin]]&lt;&gt;"1st","",Table13232[[#This Row],[Div]]*Table13232[[#This Row],[Nat and Combo Bet]])</f>
        <v/>
      </c>
      <c r="Q883" s="205">
        <f>IF(Table13232[[#This Row],[Lev Ret]]="",Table13232[[#This Row],[Nat and Combo Bet]]*-1,P883-O883)</f>
        <v>-100</v>
      </c>
      <c r="R883" s="44">
        <f t="shared" si="39"/>
        <v>1</v>
      </c>
      <c r="S883" s="44" t="str">
        <f>IF(AND(R882=2,R883=1),"",IF(R883=2,(O883+O884)/2,IF(Table13232[[#This Row],[Dual Listing]]=1,Table13232[[#This Row],[Nat and Combo Bet]],11)))</f>
        <v/>
      </c>
      <c r="T883" s="44" t="str">
        <f t="shared" si="40"/>
        <v/>
      </c>
      <c r="U883" s="44" t="str">
        <f t="shared" si="41"/>
        <v/>
      </c>
      <c r="V883" s="44" t="str">
        <f>IF(Table13232[[#This Row],[Date]]&lt;$V$4,"","Live")</f>
        <v>Live</v>
      </c>
      <c r="W883" s="44" t="str">
        <f>TEXT(Table13232[[#This Row],[Date]],"DDD")</f>
        <v>Sat</v>
      </c>
      <c r="X883" s="44" t="str">
        <f>PROPER(TRIM(Table13232[[#This Row],[Horse]]))</f>
        <v>Salty Pearl</v>
      </c>
      <c r="Y883" s="164">
        <f>Table13232[[#This Row],[Time]]</f>
        <v>0.60416666666666663</v>
      </c>
      <c r="Z883" s="164" t="str">
        <f>LEFT(Table13232[[#This Row],[Track]],3)</f>
        <v>Fle</v>
      </c>
      <c r="AA883" s="164" t="str">
        <f>Table13232[[#This Row],[Algo]]&amp;" "&amp;Table13232[[#This Row],[Nat and Combo Bet]]</f>
        <v>Nat 100</v>
      </c>
      <c r="AB883" s="170">
        <f>Table13232[[#This Row],[AM Odds]]</f>
        <v>2.75</v>
      </c>
      <c r="AC883" s="165">
        <f>Table13232[[#This Row],[Race]]</f>
        <v>5</v>
      </c>
      <c r="AD883" s="165">
        <f>Table13232[[#This Row],[TAB]]</f>
        <v>1</v>
      </c>
      <c r="AE883" s="166" t="str">
        <f>Table13232[[#This Row],[Horse]]</f>
        <v>Salty Pearl</v>
      </c>
      <c r="AF883" s="169">
        <f>IF(Table13232[[#This Row],[Dual Listing]]&lt;&gt;1,"",Table13232[[#This Row],[Nat and Combo Bet]])</f>
        <v>100</v>
      </c>
    </row>
    <row r="884" spans="1:32" x14ac:dyDescent="0.25">
      <c r="A884" s="42">
        <v>46088</v>
      </c>
      <c r="B884" s="43">
        <v>0.64236111111111116</v>
      </c>
      <c r="C884" s="43" t="s">
        <v>683</v>
      </c>
      <c r="D884" s="46">
        <v>3.7</v>
      </c>
      <c r="E884" s="44">
        <v>6</v>
      </c>
      <c r="F884" s="44">
        <v>5</v>
      </c>
      <c r="G884" s="45" t="s">
        <v>717</v>
      </c>
      <c r="H884" s="45"/>
      <c r="I884" s="46"/>
      <c r="J884" s="206" t="s">
        <v>665</v>
      </c>
      <c r="K884" s="44" t="str">
        <f>VLOOKUP(Table13232[[#This Row],[Track]],$C$915:$E$968,2,FALSE)</f>
        <v>NSW</v>
      </c>
      <c r="L884" s="48">
        <v>100</v>
      </c>
      <c r="M884" s="44" t="str">
        <f>IF(Table13232[[#This Row],[Fin]]&lt;&gt;"1st","",Table13232[[#This Row],[Div]]*Table13232[[#This Row],[Lev Bet]])</f>
        <v/>
      </c>
      <c r="N884" s="44">
        <f>IF(Table13232[[#This Row],[Lev Ret]]="",Table13232[[#This Row],[Lev Bet]]*-1,M884-L884)</f>
        <v>-100</v>
      </c>
      <c r="O884" s="205">
        <v>150</v>
      </c>
      <c r="P884" s="205" t="str">
        <f>IF(Table13232[[#This Row],[Fin]]&lt;&gt;"1st","",Table13232[[#This Row],[Div]]*Table13232[[#This Row],[Nat and Combo Bet]])</f>
        <v/>
      </c>
      <c r="Q884" s="205">
        <f>IF(Table13232[[#This Row],[Lev Ret]]="",Table13232[[#This Row],[Nat and Combo Bet]]*-1,P884-O884)</f>
        <v>-150</v>
      </c>
      <c r="R884" s="44">
        <f t="shared" si="39"/>
        <v>1</v>
      </c>
      <c r="S884" s="44">
        <f>IF(AND(R883=2,R884=1),"",IF(R884=2,(O884+O885)/2,IF(Table13232[[#This Row],[Dual Listing]]=1,Table13232[[#This Row],[Nat and Combo Bet]],11)))</f>
        <v>150</v>
      </c>
      <c r="T884" s="44" t="str">
        <f t="shared" si="40"/>
        <v/>
      </c>
      <c r="U884" s="44">
        <f t="shared" si="41"/>
        <v>-150</v>
      </c>
      <c r="V884" s="44" t="str">
        <f>IF(Table13232[[#This Row],[Date]]&lt;$V$4,"","Live")</f>
        <v>Live</v>
      </c>
      <c r="W884" s="44" t="str">
        <f>TEXT(Table13232[[#This Row],[Date]],"DDD")</f>
        <v>Sat</v>
      </c>
      <c r="X884" s="44" t="str">
        <f>PROPER(TRIM(Table13232[[#This Row],[Horse]]))</f>
        <v>Unleeshing</v>
      </c>
      <c r="Y884" s="164">
        <f>Table13232[[#This Row],[Time]]</f>
        <v>0.64236111111111116</v>
      </c>
      <c r="Z884" s="164" t="str">
        <f>LEFT(Table13232[[#This Row],[Track]],3)</f>
        <v>Ran</v>
      </c>
      <c r="AA884" s="164" t="str">
        <f>Table13232[[#This Row],[Algo]]&amp;" "&amp;Table13232[[#This Row],[Nat and Combo Bet]]</f>
        <v>E-C  150</v>
      </c>
      <c r="AB884" s="170">
        <f>Table13232[[#This Row],[AM Odds]]</f>
        <v>3.7</v>
      </c>
      <c r="AC884" s="165">
        <f>Table13232[[#This Row],[Race]]</f>
        <v>6</v>
      </c>
      <c r="AD884" s="165">
        <f>Table13232[[#This Row],[TAB]]</f>
        <v>5</v>
      </c>
      <c r="AE884" s="166" t="str">
        <f>Table13232[[#This Row],[Horse]]</f>
        <v>Unleeshing</v>
      </c>
      <c r="AF884" s="169">
        <f>IF(Table13232[[#This Row],[Dual Listing]]&lt;&gt;1,"",Table13232[[#This Row],[Nat and Combo Bet]])</f>
        <v>150</v>
      </c>
    </row>
    <row r="885" spans="1:32" x14ac:dyDescent="0.25">
      <c r="A885" s="42">
        <v>46088</v>
      </c>
      <c r="B885" s="43">
        <v>0.65277777777777779</v>
      </c>
      <c r="C885" s="43" t="s">
        <v>682</v>
      </c>
      <c r="D885" s="46">
        <v>4.5999999999999996</v>
      </c>
      <c r="E885" s="44">
        <v>7</v>
      </c>
      <c r="F885" s="44">
        <v>1</v>
      </c>
      <c r="G885" s="45" t="s">
        <v>390</v>
      </c>
      <c r="H885" s="45" t="s">
        <v>21</v>
      </c>
      <c r="I885" s="46">
        <v>4.2</v>
      </c>
      <c r="J885" s="206" t="s">
        <v>665</v>
      </c>
      <c r="K885" s="44" t="str">
        <f>VLOOKUP(Table13232[[#This Row],[Track]],$C$915:$E$968,2,FALSE)</f>
        <v>Vic</v>
      </c>
      <c r="L885" s="48">
        <v>100</v>
      </c>
      <c r="M885" s="44">
        <f>IF(Table13232[[#This Row],[Fin]]&lt;&gt;"1st","",Table13232[[#This Row],[Div]]*Table13232[[#This Row],[Lev Bet]])</f>
        <v>420</v>
      </c>
      <c r="N885" s="44">
        <f>IF(Table13232[[#This Row],[Lev Ret]]="",Table13232[[#This Row],[Lev Bet]]*-1,M885-L885)</f>
        <v>320</v>
      </c>
      <c r="O885" s="205">
        <v>100</v>
      </c>
      <c r="P885" s="205">
        <f>IF(Table13232[[#This Row],[Fin]]&lt;&gt;"1st","",Table13232[[#This Row],[Div]]*Table13232[[#This Row],[Nat and Combo Bet]])</f>
        <v>420</v>
      </c>
      <c r="Q885" s="205">
        <f>IF(Table13232[[#This Row],[Lev Ret]]="",Table13232[[#This Row],[Nat and Combo Bet]]*-1,P885-O885)</f>
        <v>320</v>
      </c>
      <c r="R885" s="44">
        <f t="shared" si="39"/>
        <v>1</v>
      </c>
      <c r="S885" s="44">
        <f>IF(AND(R884=2,R885=1),"",IF(R885=2,(O885+O886)/2,IF(Table13232[[#This Row],[Dual Listing]]=1,Table13232[[#This Row],[Nat and Combo Bet]],11)))</f>
        <v>100</v>
      </c>
      <c r="T885" s="44">
        <f t="shared" si="40"/>
        <v>420</v>
      </c>
      <c r="U885" s="44">
        <f t="shared" si="41"/>
        <v>320</v>
      </c>
      <c r="V885" s="44" t="str">
        <f>IF(Table13232[[#This Row],[Date]]&lt;$V$4,"","Live")</f>
        <v>Live</v>
      </c>
      <c r="W885" s="44" t="str">
        <f>TEXT(Table13232[[#This Row],[Date]],"DDD")</f>
        <v>Sat</v>
      </c>
      <c r="X885" s="44" t="str">
        <f>PROPER(TRIM(Table13232[[#This Row],[Horse]]))</f>
        <v>Tom Kitten</v>
      </c>
      <c r="Y885" s="164">
        <f>Table13232[[#This Row],[Time]]</f>
        <v>0.65277777777777779</v>
      </c>
      <c r="Z885" s="164" t="str">
        <f>LEFT(Table13232[[#This Row],[Track]],3)</f>
        <v>Fle</v>
      </c>
      <c r="AA885" s="164" t="str">
        <f>Table13232[[#This Row],[Algo]]&amp;" "&amp;Table13232[[#This Row],[Nat and Combo Bet]]</f>
        <v>E-C  100</v>
      </c>
      <c r="AB885" s="170">
        <f>Table13232[[#This Row],[AM Odds]]</f>
        <v>4.5999999999999996</v>
      </c>
      <c r="AC885" s="165">
        <f>Table13232[[#This Row],[Race]]</f>
        <v>7</v>
      </c>
      <c r="AD885" s="165">
        <f>Table13232[[#This Row],[TAB]]</f>
        <v>1</v>
      </c>
      <c r="AE885" s="166" t="str">
        <f>Table13232[[#This Row],[Horse]]</f>
        <v>Tom Kitten</v>
      </c>
      <c r="AF885" s="169">
        <f>IF(Table13232[[#This Row],[Dual Listing]]&lt;&gt;1,"",Table13232[[#This Row],[Nat and Combo Bet]])</f>
        <v>100</v>
      </c>
    </row>
    <row r="886" spans="1:32" x14ac:dyDescent="0.25">
      <c r="A886" s="42">
        <v>46088</v>
      </c>
      <c r="B886" s="43">
        <v>0.67222222222222228</v>
      </c>
      <c r="C886" s="43" t="s">
        <v>707</v>
      </c>
      <c r="D886" s="46">
        <v>3</v>
      </c>
      <c r="E886" s="44">
        <v>6</v>
      </c>
      <c r="F886" s="44">
        <v>4</v>
      </c>
      <c r="G886" s="45" t="s">
        <v>715</v>
      </c>
      <c r="H886" s="45" t="s">
        <v>21</v>
      </c>
      <c r="I886" s="46">
        <v>3</v>
      </c>
      <c r="J886" s="206" t="s">
        <v>664</v>
      </c>
      <c r="K886" s="44" t="str">
        <f>VLOOKUP(Table13232[[#This Row],[Track]],$C$915:$E$968,2,FALSE)</f>
        <v>Qld</v>
      </c>
      <c r="L886" s="48">
        <v>100</v>
      </c>
      <c r="M886" s="44">
        <f>IF(Table13232[[#This Row],[Fin]]&lt;&gt;"1st","",Table13232[[#This Row],[Div]]*Table13232[[#This Row],[Lev Bet]])</f>
        <v>300</v>
      </c>
      <c r="N886" s="44">
        <f>IF(Table13232[[#This Row],[Lev Ret]]="",Table13232[[#This Row],[Lev Bet]]*-1,M886-L886)</f>
        <v>200</v>
      </c>
      <c r="O886" s="205">
        <v>100</v>
      </c>
      <c r="P886" s="205">
        <f>IF(Table13232[[#This Row],[Fin]]&lt;&gt;"1st","",Table13232[[#This Row],[Div]]*Table13232[[#This Row],[Nat and Combo Bet]])</f>
        <v>300</v>
      </c>
      <c r="Q886" s="205">
        <f>IF(Table13232[[#This Row],[Lev Ret]]="",Table13232[[#This Row],[Nat and Combo Bet]]*-1,P886-O886)</f>
        <v>200</v>
      </c>
      <c r="R886" s="44">
        <f t="shared" si="39"/>
        <v>1</v>
      </c>
      <c r="S886" s="44">
        <f>IF(AND(R885=2,R886=1),"",IF(R886=2,(O886+O887)/2,IF(Table13232[[#This Row],[Dual Listing]]=1,Table13232[[#This Row],[Nat and Combo Bet]],11)))</f>
        <v>100</v>
      </c>
      <c r="T886" s="44">
        <f t="shared" si="40"/>
        <v>300</v>
      </c>
      <c r="U886" s="44">
        <f t="shared" si="41"/>
        <v>200</v>
      </c>
      <c r="V886" s="44" t="str">
        <f>IF(Table13232[[#This Row],[Date]]&lt;$V$4,"","Live")</f>
        <v>Live</v>
      </c>
      <c r="W886" s="44" t="str">
        <f>TEXT(Table13232[[#This Row],[Date]],"DDD")</f>
        <v>Sat</v>
      </c>
      <c r="X886" s="44" t="str">
        <f>PROPER(TRIM(Table13232[[#This Row],[Horse]]))</f>
        <v>Last Command</v>
      </c>
      <c r="Y886" s="164">
        <f>Table13232[[#This Row],[Time]]</f>
        <v>0.67222222222222228</v>
      </c>
      <c r="Z886" s="164" t="str">
        <f>LEFT(Table13232[[#This Row],[Track]],3)</f>
        <v>Eag</v>
      </c>
      <c r="AA886" s="164" t="str">
        <f>Table13232[[#This Row],[Algo]]&amp;" "&amp;Table13232[[#This Row],[Nat and Combo Bet]]</f>
        <v>Nat 100</v>
      </c>
      <c r="AB886" s="170">
        <f>Table13232[[#This Row],[AM Odds]]</f>
        <v>3</v>
      </c>
      <c r="AC886" s="165">
        <f>Table13232[[#This Row],[Race]]</f>
        <v>6</v>
      </c>
      <c r="AD886" s="165">
        <f>Table13232[[#This Row],[TAB]]</f>
        <v>4</v>
      </c>
      <c r="AE886" s="166" t="str">
        <f>Table13232[[#This Row],[Horse]]</f>
        <v>Last Command</v>
      </c>
      <c r="AF886" s="169">
        <f>IF(Table13232[[#This Row],[Dual Listing]]&lt;&gt;1,"",Table13232[[#This Row],[Nat and Combo Bet]])</f>
        <v>100</v>
      </c>
    </row>
    <row r="887" spans="1:32" x14ac:dyDescent="0.25">
      <c r="A887" s="42">
        <v>46088</v>
      </c>
      <c r="B887" s="43">
        <v>0.67708333333333337</v>
      </c>
      <c r="C887" s="43" t="s">
        <v>588</v>
      </c>
      <c r="D887" s="46">
        <v>4.2</v>
      </c>
      <c r="E887" s="44">
        <v>8</v>
      </c>
      <c r="F887" s="44">
        <v>8</v>
      </c>
      <c r="G887" s="45" t="s">
        <v>266</v>
      </c>
      <c r="H887" s="45" t="s">
        <v>22</v>
      </c>
      <c r="I887" s="46"/>
      <c r="J887" s="206" t="s">
        <v>664</v>
      </c>
      <c r="K887" s="44" t="str">
        <f>VLOOKUP(Table13232[[#This Row],[Track]],$C$915:$E$968,2,FALSE)</f>
        <v>Vic</v>
      </c>
      <c r="L887" s="48">
        <v>100</v>
      </c>
      <c r="M887" s="44" t="str">
        <f>IF(Table13232[[#This Row],[Fin]]&lt;&gt;"1st","",Table13232[[#This Row],[Div]]*Table13232[[#This Row],[Lev Bet]])</f>
        <v/>
      </c>
      <c r="N887" s="44">
        <f>IF(Table13232[[#This Row],[Lev Ret]]="",Table13232[[#This Row],[Lev Bet]]*-1,M887-L887)</f>
        <v>-100</v>
      </c>
      <c r="O887" s="205">
        <v>100</v>
      </c>
      <c r="P887" s="205" t="str">
        <f>IF(Table13232[[#This Row],[Fin]]&lt;&gt;"1st","",Table13232[[#This Row],[Div]]*Table13232[[#This Row],[Nat and Combo Bet]])</f>
        <v/>
      </c>
      <c r="Q887" s="205">
        <f>IF(Table13232[[#This Row],[Lev Ret]]="",Table13232[[#This Row],[Nat and Combo Bet]]*-1,P887-O887)</f>
        <v>-100</v>
      </c>
      <c r="R887" s="44">
        <f t="shared" si="39"/>
        <v>1</v>
      </c>
      <c r="S887" s="44">
        <f>IF(AND(R886=2,R887=1),"",IF(R887=2,(O887+O888)/2,IF(Table13232[[#This Row],[Dual Listing]]=1,Table13232[[#This Row],[Nat and Combo Bet]],11)))</f>
        <v>100</v>
      </c>
      <c r="T887" s="44" t="str">
        <f t="shared" si="40"/>
        <v/>
      </c>
      <c r="U887" s="44">
        <f t="shared" si="41"/>
        <v>-100</v>
      </c>
      <c r="V887" s="44" t="str">
        <f>IF(Table13232[[#This Row],[Date]]&lt;$V$4,"","Live")</f>
        <v>Live</v>
      </c>
      <c r="W887" s="44" t="str">
        <f>TEXT(Table13232[[#This Row],[Date]],"DDD")</f>
        <v>Sat</v>
      </c>
      <c r="X887" s="44" t="str">
        <f>PROPER(TRIM(Table13232[[#This Row],[Horse]]))</f>
        <v>Sea What I See</v>
      </c>
      <c r="Y887" s="164">
        <f>Table13232[[#This Row],[Time]]</f>
        <v>0.67708333333333337</v>
      </c>
      <c r="Z887" s="164" t="str">
        <f>LEFT(Table13232[[#This Row],[Track]],3)</f>
        <v>Fle</v>
      </c>
      <c r="AA887" s="164" t="str">
        <f>Table13232[[#This Row],[Algo]]&amp;" "&amp;Table13232[[#This Row],[Nat and Combo Bet]]</f>
        <v>Nat 100</v>
      </c>
      <c r="AB887" s="170">
        <f>Table13232[[#This Row],[AM Odds]]</f>
        <v>4.2</v>
      </c>
      <c r="AC887" s="165">
        <f>Table13232[[#This Row],[Race]]</f>
        <v>8</v>
      </c>
      <c r="AD887" s="165">
        <f>Table13232[[#This Row],[TAB]]</f>
        <v>8</v>
      </c>
      <c r="AE887" s="166" t="str">
        <f>Table13232[[#This Row],[Horse]]</f>
        <v>Sea What I See</v>
      </c>
      <c r="AF887" s="169">
        <f>IF(Table13232[[#This Row],[Dual Listing]]&lt;&gt;1,"",Table13232[[#This Row],[Nat and Combo Bet]])</f>
        <v>100</v>
      </c>
    </row>
    <row r="888" spans="1:32" x14ac:dyDescent="0.25">
      <c r="A888" s="42">
        <v>46088</v>
      </c>
      <c r="B888" s="43">
        <v>0.70486111111111116</v>
      </c>
      <c r="C888" s="43" t="s">
        <v>682</v>
      </c>
      <c r="D888" s="46">
        <v>5.5</v>
      </c>
      <c r="E888" s="44">
        <v>9</v>
      </c>
      <c r="F888" s="44">
        <v>13</v>
      </c>
      <c r="G888" s="45" t="s">
        <v>718</v>
      </c>
      <c r="H888" s="45"/>
      <c r="I888" s="46"/>
      <c r="J888" s="206" t="s">
        <v>665</v>
      </c>
      <c r="K888" s="44" t="str">
        <f>VLOOKUP(Table13232[[#This Row],[Track]],$C$915:$E$968,2,FALSE)</f>
        <v>Vic</v>
      </c>
      <c r="L888" s="48">
        <v>100</v>
      </c>
      <c r="M888" s="44" t="str">
        <f>IF(Table13232[[#This Row],[Fin]]&lt;&gt;"1st","",Table13232[[#This Row],[Div]]*Table13232[[#This Row],[Lev Bet]])</f>
        <v/>
      </c>
      <c r="N888" s="44">
        <f>IF(Table13232[[#This Row],[Lev Ret]]="",Table13232[[#This Row],[Lev Bet]]*-1,M888-L888)</f>
        <v>-100</v>
      </c>
      <c r="O888" s="205">
        <v>100</v>
      </c>
      <c r="P888" s="205" t="str">
        <f>IF(Table13232[[#This Row],[Fin]]&lt;&gt;"1st","",Table13232[[#This Row],[Div]]*Table13232[[#This Row],[Nat and Combo Bet]])</f>
        <v/>
      </c>
      <c r="Q888" s="205">
        <f>IF(Table13232[[#This Row],[Lev Ret]]="",Table13232[[#This Row],[Nat and Combo Bet]]*-1,P888-O888)</f>
        <v>-100</v>
      </c>
      <c r="R888" s="44">
        <f t="shared" si="39"/>
        <v>1</v>
      </c>
      <c r="S888" s="44">
        <f>IF(AND(R887=2,R888=1),"",IF(R888=2,(O888+O889)/2,IF(Table13232[[#This Row],[Dual Listing]]=1,Table13232[[#This Row],[Nat and Combo Bet]],11)))</f>
        <v>100</v>
      </c>
      <c r="T888" s="44" t="str">
        <f t="shared" si="40"/>
        <v/>
      </c>
      <c r="U888" s="44">
        <f t="shared" si="41"/>
        <v>-100</v>
      </c>
      <c r="V888" s="44" t="str">
        <f>IF(Table13232[[#This Row],[Date]]&lt;$V$4,"","Live")</f>
        <v>Live</v>
      </c>
      <c r="W888" s="44" t="str">
        <f>TEXT(Table13232[[#This Row],[Date]],"DDD")</f>
        <v>Sat</v>
      </c>
      <c r="X888" s="44" t="str">
        <f>PROPER(TRIM(Table13232[[#This Row],[Horse]]))</f>
        <v>My Gladiola</v>
      </c>
      <c r="Y888" s="164">
        <f>Table13232[[#This Row],[Time]]</f>
        <v>0.70486111111111116</v>
      </c>
      <c r="Z888" s="164" t="str">
        <f>LEFT(Table13232[[#This Row],[Track]],3)</f>
        <v>Fle</v>
      </c>
      <c r="AA888" s="164" t="str">
        <f>Table13232[[#This Row],[Algo]]&amp;" "&amp;Table13232[[#This Row],[Nat and Combo Bet]]</f>
        <v>E-C  100</v>
      </c>
      <c r="AB888" s="170">
        <f>Table13232[[#This Row],[AM Odds]]</f>
        <v>5.5</v>
      </c>
      <c r="AC888" s="165">
        <f>Table13232[[#This Row],[Race]]</f>
        <v>9</v>
      </c>
      <c r="AD888" s="165">
        <f>Table13232[[#This Row],[TAB]]</f>
        <v>13</v>
      </c>
      <c r="AE888" s="166" t="str">
        <f>Table13232[[#This Row],[Horse]]</f>
        <v>My Gladiola</v>
      </c>
      <c r="AF888" s="169">
        <f>IF(Table13232[[#This Row],[Dual Listing]]&lt;&gt;1,"",Table13232[[#This Row],[Nat and Combo Bet]])</f>
        <v>100</v>
      </c>
    </row>
    <row r="889" spans="1:32" x14ac:dyDescent="0.25">
      <c r="A889" s="42">
        <v>46088</v>
      </c>
      <c r="B889" s="43">
        <v>0.7270833333333333</v>
      </c>
      <c r="C889" s="43" t="s">
        <v>707</v>
      </c>
      <c r="D889" s="46">
        <v>7</v>
      </c>
      <c r="E889" s="44">
        <v>8</v>
      </c>
      <c r="F889" s="44">
        <v>11</v>
      </c>
      <c r="G889" s="45" t="s">
        <v>716</v>
      </c>
      <c r="H889" s="45"/>
      <c r="I889" s="46"/>
      <c r="J889" s="206" t="s">
        <v>664</v>
      </c>
      <c r="K889" s="44" t="str">
        <f>VLOOKUP(Table13232[[#This Row],[Track]],$C$915:$E$968,2,FALSE)</f>
        <v>Qld</v>
      </c>
      <c r="L889" s="48">
        <v>100</v>
      </c>
      <c r="M889" s="44" t="str">
        <f>IF(Table13232[[#This Row],[Fin]]&lt;&gt;"1st","",Table13232[[#This Row],[Div]]*Table13232[[#This Row],[Lev Bet]])</f>
        <v/>
      </c>
      <c r="N889" s="44">
        <f>IF(Table13232[[#This Row],[Lev Ret]]="",Table13232[[#This Row],[Lev Bet]]*-1,M889-L889)</f>
        <v>-100</v>
      </c>
      <c r="O889" s="205">
        <v>100</v>
      </c>
      <c r="P889" s="205" t="str">
        <f>IF(Table13232[[#This Row],[Fin]]&lt;&gt;"1st","",Table13232[[#This Row],[Div]]*Table13232[[#This Row],[Nat and Combo Bet]])</f>
        <v/>
      </c>
      <c r="Q889" s="205">
        <f>IF(Table13232[[#This Row],[Lev Ret]]="",Table13232[[#This Row],[Nat and Combo Bet]]*-1,P889-O889)</f>
        <v>-100</v>
      </c>
      <c r="R889" s="44">
        <f t="shared" si="39"/>
        <v>1</v>
      </c>
      <c r="S889" s="44">
        <f>IF(AND(R888=2,R889=1),"",IF(R889=2,(O889+O890)/2,IF(Table13232[[#This Row],[Dual Listing]]=1,Table13232[[#This Row],[Nat and Combo Bet]],11)))</f>
        <v>100</v>
      </c>
      <c r="T889" s="44" t="str">
        <f t="shared" si="40"/>
        <v/>
      </c>
      <c r="U889" s="44">
        <f t="shared" si="41"/>
        <v>-100</v>
      </c>
      <c r="V889" s="44" t="str">
        <f>IF(Table13232[[#This Row],[Date]]&lt;$V$4,"","Live")</f>
        <v>Live</v>
      </c>
      <c r="W889" s="44" t="str">
        <f>TEXT(Table13232[[#This Row],[Date]],"DDD")</f>
        <v>Sat</v>
      </c>
      <c r="X889" s="44" t="str">
        <f>PROPER(TRIM(Table13232[[#This Row],[Horse]]))</f>
        <v>Pride Of Venus</v>
      </c>
      <c r="Y889" s="164">
        <f>Table13232[[#This Row],[Time]]</f>
        <v>0.7270833333333333</v>
      </c>
      <c r="Z889" s="164" t="str">
        <f>LEFT(Table13232[[#This Row],[Track]],3)</f>
        <v>Eag</v>
      </c>
      <c r="AA889" s="164" t="str">
        <f>Table13232[[#This Row],[Algo]]&amp;" "&amp;Table13232[[#This Row],[Nat and Combo Bet]]</f>
        <v>Nat 100</v>
      </c>
      <c r="AB889" s="170">
        <f>Table13232[[#This Row],[AM Odds]]</f>
        <v>7</v>
      </c>
      <c r="AC889" s="165">
        <f>Table13232[[#This Row],[Race]]</f>
        <v>8</v>
      </c>
      <c r="AD889" s="165">
        <f>Table13232[[#This Row],[TAB]]</f>
        <v>11</v>
      </c>
      <c r="AE889" s="166" t="str">
        <f>Table13232[[#This Row],[Horse]]</f>
        <v>Pride Of Venus</v>
      </c>
      <c r="AF889" s="169">
        <f>IF(Table13232[[#This Row],[Dual Listing]]&lt;&gt;1,"",Table13232[[#This Row],[Nat and Combo Bet]])</f>
        <v>100</v>
      </c>
    </row>
    <row r="890" spans="1:32" x14ac:dyDescent="0.25">
      <c r="A890" s="42">
        <v>46088</v>
      </c>
      <c r="B890" s="43">
        <v>0.73263888888888884</v>
      </c>
      <c r="C890" s="43" t="s">
        <v>588</v>
      </c>
      <c r="D890" s="46">
        <v>6</v>
      </c>
      <c r="E890" s="44">
        <v>10</v>
      </c>
      <c r="F890" s="44">
        <v>4</v>
      </c>
      <c r="G890" s="45" t="s">
        <v>159</v>
      </c>
      <c r="H890" s="45"/>
      <c r="I890" s="46"/>
      <c r="J890" s="206" t="s">
        <v>664</v>
      </c>
      <c r="K890" s="44" t="str">
        <f>VLOOKUP(Table13232[[#This Row],[Track]],$C$915:$E$968,2,FALSE)</f>
        <v>Vic</v>
      </c>
      <c r="L890" s="48">
        <v>100</v>
      </c>
      <c r="M890" s="44" t="str">
        <f>IF(Table13232[[#This Row],[Fin]]&lt;&gt;"1st","",Table13232[[#This Row],[Div]]*Table13232[[#This Row],[Lev Bet]])</f>
        <v/>
      </c>
      <c r="N890" s="44">
        <f>IF(Table13232[[#This Row],[Lev Ret]]="",Table13232[[#This Row],[Lev Bet]]*-1,M890-L890)</f>
        <v>-100</v>
      </c>
      <c r="O890" s="205">
        <v>100</v>
      </c>
      <c r="P890" s="205" t="str">
        <f>IF(Table13232[[#This Row],[Fin]]&lt;&gt;"1st","",Table13232[[#This Row],[Div]]*Table13232[[#This Row],[Nat and Combo Bet]])</f>
        <v/>
      </c>
      <c r="Q890" s="205">
        <f>IF(Table13232[[#This Row],[Lev Ret]]="",Table13232[[#This Row],[Nat and Combo Bet]]*-1,P890-O890)</f>
        <v>-100</v>
      </c>
      <c r="R890" s="44">
        <f t="shared" ref="R890:R902" si="42">IF(AND(A891=A890,G891=G890),2,1)</f>
        <v>1</v>
      </c>
      <c r="S890" s="44">
        <f>IF(AND(R889=2,R890=1),"",IF(R890=2,(O890+O891)/2,IF(Table13232[[#This Row],[Dual Listing]]=1,Table13232[[#This Row],[Nat and Combo Bet]],11)))</f>
        <v>100</v>
      </c>
      <c r="T890" s="44" t="str">
        <f t="shared" ref="T890:T902" si="43">IF(S890="","",IF(P890="","",S890*I890))</f>
        <v/>
      </c>
      <c r="U890" s="44">
        <f t="shared" ref="U890:U902" si="44">IF(S890="","",IF(T890="",S890*-1,T890-S890))</f>
        <v>-100</v>
      </c>
      <c r="V890" s="44" t="str">
        <f>IF(Table13232[[#This Row],[Date]]&lt;$V$4,"","Live")</f>
        <v>Live</v>
      </c>
      <c r="W890" s="44" t="str">
        <f>TEXT(Table13232[[#This Row],[Date]],"DDD")</f>
        <v>Sat</v>
      </c>
      <c r="X890" s="44" t="str">
        <f>PROPER(TRIM(Table13232[[#This Row],[Horse]]))</f>
        <v>Immediacy</v>
      </c>
      <c r="Y890" s="164">
        <f>Table13232[[#This Row],[Time]]</f>
        <v>0.73263888888888884</v>
      </c>
      <c r="Z890" s="164" t="str">
        <f>LEFT(Table13232[[#This Row],[Track]],3)</f>
        <v>Fle</v>
      </c>
      <c r="AA890" s="164" t="str">
        <f>Table13232[[#This Row],[Algo]]&amp;" "&amp;Table13232[[#This Row],[Nat and Combo Bet]]</f>
        <v>Nat 100</v>
      </c>
      <c r="AB890" s="170">
        <f>Table13232[[#This Row],[AM Odds]]</f>
        <v>6</v>
      </c>
      <c r="AC890" s="165">
        <f>Table13232[[#This Row],[Race]]</f>
        <v>10</v>
      </c>
      <c r="AD890" s="165">
        <f>Table13232[[#This Row],[TAB]]</f>
        <v>4</v>
      </c>
      <c r="AE890" s="166" t="str">
        <f>Table13232[[#This Row],[Horse]]</f>
        <v>Immediacy</v>
      </c>
      <c r="AF890" s="169">
        <f>IF(Table13232[[#This Row],[Dual Listing]]&lt;&gt;1,"",Table13232[[#This Row],[Nat and Combo Bet]])</f>
        <v>100</v>
      </c>
    </row>
    <row r="891" spans="1:32" x14ac:dyDescent="0.25">
      <c r="A891" s="42">
        <v>46088</v>
      </c>
      <c r="B891" s="43">
        <v>0.75763888888888886</v>
      </c>
      <c r="C891" s="43" t="s">
        <v>707</v>
      </c>
      <c r="D891" s="46">
        <v>4.5999999999999996</v>
      </c>
      <c r="E891" s="44">
        <v>9</v>
      </c>
      <c r="F891" s="44">
        <v>6</v>
      </c>
      <c r="G891" s="45" t="s">
        <v>261</v>
      </c>
      <c r="H891" s="45"/>
      <c r="I891" s="46"/>
      <c r="J891" s="206" t="s">
        <v>664</v>
      </c>
      <c r="K891" s="44" t="str">
        <f>VLOOKUP(Table13232[[#This Row],[Track]],$C$915:$E$968,2,FALSE)</f>
        <v>Qld</v>
      </c>
      <c r="L891" s="48">
        <v>100</v>
      </c>
      <c r="M891" s="44" t="str">
        <f>IF(Table13232[[#This Row],[Fin]]&lt;&gt;"1st","",Table13232[[#This Row],[Div]]*Table13232[[#This Row],[Lev Bet]])</f>
        <v/>
      </c>
      <c r="N891" s="44">
        <f>IF(Table13232[[#This Row],[Lev Ret]]="",Table13232[[#This Row],[Lev Bet]]*-1,M891-L891)</f>
        <v>-100</v>
      </c>
      <c r="O891" s="205">
        <v>100</v>
      </c>
      <c r="P891" s="205" t="str">
        <f>IF(Table13232[[#This Row],[Fin]]&lt;&gt;"1st","",Table13232[[#This Row],[Div]]*Table13232[[#This Row],[Nat and Combo Bet]])</f>
        <v/>
      </c>
      <c r="Q891" s="205">
        <f>IF(Table13232[[#This Row],[Lev Ret]]="",Table13232[[#This Row],[Nat and Combo Bet]]*-1,P891-O891)</f>
        <v>-100</v>
      </c>
      <c r="R891" s="44">
        <f t="shared" si="42"/>
        <v>1</v>
      </c>
      <c r="S891" s="44">
        <f>IF(AND(R890=2,R891=1),"",IF(R891=2,(O891+O892)/2,IF(Table13232[[#This Row],[Dual Listing]]=1,Table13232[[#This Row],[Nat and Combo Bet]],11)))</f>
        <v>100</v>
      </c>
      <c r="T891" s="44" t="str">
        <f t="shared" si="43"/>
        <v/>
      </c>
      <c r="U891" s="44">
        <f t="shared" si="44"/>
        <v>-100</v>
      </c>
      <c r="V891" s="44" t="str">
        <f>IF(Table13232[[#This Row],[Date]]&lt;$V$4,"","Live")</f>
        <v>Live</v>
      </c>
      <c r="W891" s="44" t="str">
        <f>TEXT(Table13232[[#This Row],[Date]],"DDD")</f>
        <v>Sat</v>
      </c>
      <c r="X891" s="44" t="str">
        <f>PROPER(TRIM(Table13232[[#This Row],[Horse]]))</f>
        <v>Facundo</v>
      </c>
      <c r="Y891" s="164">
        <f>Table13232[[#This Row],[Time]]</f>
        <v>0.75763888888888886</v>
      </c>
      <c r="Z891" s="164" t="str">
        <f>LEFT(Table13232[[#This Row],[Track]],3)</f>
        <v>Eag</v>
      </c>
      <c r="AA891" s="164" t="str">
        <f>Table13232[[#This Row],[Algo]]&amp;" "&amp;Table13232[[#This Row],[Nat and Combo Bet]]</f>
        <v>Nat 100</v>
      </c>
      <c r="AB891" s="170">
        <f>Table13232[[#This Row],[AM Odds]]</f>
        <v>4.5999999999999996</v>
      </c>
      <c r="AC891" s="165">
        <f>Table13232[[#This Row],[Race]]</f>
        <v>9</v>
      </c>
      <c r="AD891" s="165">
        <f>Table13232[[#This Row],[TAB]]</f>
        <v>6</v>
      </c>
      <c r="AE891" s="166" t="str">
        <f>Table13232[[#This Row],[Horse]]</f>
        <v>Facundo</v>
      </c>
      <c r="AF891" s="169">
        <f>IF(Table13232[[#This Row],[Dual Listing]]&lt;&gt;1,"",Table13232[[#This Row],[Nat and Combo Bet]])</f>
        <v>100</v>
      </c>
    </row>
    <row r="892" spans="1:32" x14ac:dyDescent="0.25">
      <c r="A892" s="42">
        <v>46095</v>
      </c>
      <c r="B892" s="43">
        <v>0.53125</v>
      </c>
      <c r="C892" s="43" t="s">
        <v>676</v>
      </c>
      <c r="D892" s="46">
        <v>3.4</v>
      </c>
      <c r="E892" s="44">
        <v>2</v>
      </c>
      <c r="F892" s="44">
        <v>8</v>
      </c>
      <c r="G892" s="45" t="s">
        <v>722</v>
      </c>
      <c r="H892" s="45" t="s">
        <v>21</v>
      </c>
      <c r="I892" s="46">
        <v>3.3</v>
      </c>
      <c r="J892" s="206" t="s">
        <v>664</v>
      </c>
      <c r="K892" s="44" t="str">
        <f>VLOOKUP(Table13232[[#This Row],[Track]],$C$915:$E$968,2,FALSE)</f>
        <v>Vic</v>
      </c>
      <c r="L892" s="48">
        <v>100</v>
      </c>
      <c r="M892" s="44">
        <f>IF(Table13232[[#This Row],[Fin]]&lt;&gt;"1st","",Table13232[[#This Row],[Div]]*Table13232[[#This Row],[Lev Bet]])</f>
        <v>330</v>
      </c>
      <c r="N892" s="44">
        <f>IF(Table13232[[#This Row],[Lev Ret]]="",Table13232[[#This Row],[Lev Bet]]*-1,M892-L892)</f>
        <v>230</v>
      </c>
      <c r="O892" s="205">
        <v>200</v>
      </c>
      <c r="P892" s="205">
        <f>IF(Table13232[[#This Row],[Fin]]&lt;&gt;"1st","",Table13232[[#This Row],[Div]]*Table13232[[#This Row],[Nat and Combo Bet]])</f>
        <v>660</v>
      </c>
      <c r="Q892" s="205">
        <f>IF(Table13232[[#This Row],[Lev Ret]]="",Table13232[[#This Row],[Nat and Combo Bet]]*-1,P892-O892)</f>
        <v>460</v>
      </c>
      <c r="R892" s="44">
        <f t="shared" si="42"/>
        <v>1</v>
      </c>
      <c r="S892" s="44">
        <f>IF(AND(R891=2,R892=1),"",IF(R892=2,(O892+O893)/2,IF(Table13232[[#This Row],[Dual Listing]]=1,Table13232[[#This Row],[Nat and Combo Bet]],11)))</f>
        <v>200</v>
      </c>
      <c r="T892" s="44">
        <f t="shared" si="43"/>
        <v>660</v>
      </c>
      <c r="U892" s="44">
        <f t="shared" si="44"/>
        <v>460</v>
      </c>
      <c r="V892" s="44" t="str">
        <f>IF(Table13232[[#This Row],[Date]]&lt;$V$4,"","Live")</f>
        <v>Live</v>
      </c>
      <c r="W892" s="44" t="str">
        <f>TEXT(Table13232[[#This Row],[Date]],"DDD")</f>
        <v>Sat</v>
      </c>
      <c r="X892" s="44" t="str">
        <f>PROPER(TRIM(Table13232[[#This Row],[Horse]]))</f>
        <v>Gentle Steel</v>
      </c>
      <c r="Y892" s="164">
        <f>Table13232[[#This Row],[Time]]</f>
        <v>0.53125</v>
      </c>
      <c r="Z892" s="164" t="str">
        <f>LEFT(Table13232[[#This Row],[Track]],3)</f>
        <v>Cau</v>
      </c>
      <c r="AA892" s="164" t="str">
        <f>Table13232[[#This Row],[Algo]]&amp;" "&amp;Table13232[[#This Row],[Nat and Combo Bet]]</f>
        <v>Nat 200</v>
      </c>
      <c r="AB892" s="170">
        <f>Table13232[[#This Row],[AM Odds]]</f>
        <v>3.4</v>
      </c>
      <c r="AC892" s="165">
        <f>Table13232[[#This Row],[Race]]</f>
        <v>2</v>
      </c>
      <c r="AD892" s="165">
        <f>Table13232[[#This Row],[TAB]]</f>
        <v>8</v>
      </c>
      <c r="AE892" s="166" t="str">
        <f>Table13232[[#This Row],[Horse]]</f>
        <v>Gentle Steel</v>
      </c>
      <c r="AF892" s="169">
        <f>IF(Table13232[[#This Row],[Dual Listing]]&lt;&gt;1,"",Table13232[[#This Row],[Nat and Combo Bet]])</f>
        <v>200</v>
      </c>
    </row>
    <row r="893" spans="1:32" x14ac:dyDescent="0.25">
      <c r="A893" s="42">
        <v>46095</v>
      </c>
      <c r="B893" s="43">
        <v>0.53125</v>
      </c>
      <c r="C893" s="43" t="s">
        <v>523</v>
      </c>
      <c r="D893" s="46">
        <v>4.8</v>
      </c>
      <c r="E893" s="44">
        <v>2</v>
      </c>
      <c r="F893" s="44">
        <v>1</v>
      </c>
      <c r="G893" s="45" t="s">
        <v>77</v>
      </c>
      <c r="H893" s="45"/>
      <c r="I893" s="46"/>
      <c r="J893" s="206" t="s">
        <v>665</v>
      </c>
      <c r="K893" s="44" t="str">
        <f>VLOOKUP(Table13232[[#This Row],[Track]],$C$915:$E$968,2,FALSE)</f>
        <v>Vic</v>
      </c>
      <c r="L893" s="48">
        <v>100</v>
      </c>
      <c r="M893" s="44" t="str">
        <f>IF(Table13232[[#This Row],[Fin]]&lt;&gt;"1st","",Table13232[[#This Row],[Div]]*Table13232[[#This Row],[Lev Bet]])</f>
        <v/>
      </c>
      <c r="N893" s="44">
        <f>IF(Table13232[[#This Row],[Lev Ret]]="",Table13232[[#This Row],[Lev Bet]]*-1,M893-L893)</f>
        <v>-100</v>
      </c>
      <c r="O893" s="205">
        <v>100</v>
      </c>
      <c r="P893" s="205" t="str">
        <f>IF(Table13232[[#This Row],[Fin]]&lt;&gt;"1st","",Table13232[[#This Row],[Div]]*Table13232[[#This Row],[Nat and Combo Bet]])</f>
        <v/>
      </c>
      <c r="Q893" s="205">
        <f>IF(Table13232[[#This Row],[Lev Ret]]="",Table13232[[#This Row],[Nat and Combo Bet]]*-1,P893-O893)</f>
        <v>-100</v>
      </c>
      <c r="R893" s="44">
        <f t="shared" si="42"/>
        <v>1</v>
      </c>
      <c r="S893" s="44">
        <f>IF(AND(R892=2,R893=1),"",IF(R893=2,(O893+O894)/2,IF(Table13232[[#This Row],[Dual Listing]]=1,Table13232[[#This Row],[Nat and Combo Bet]],11)))</f>
        <v>100</v>
      </c>
      <c r="T893" s="44" t="str">
        <f t="shared" si="43"/>
        <v/>
      </c>
      <c r="U893" s="44">
        <f t="shared" si="44"/>
        <v>-100</v>
      </c>
      <c r="V893" s="44" t="str">
        <f>IF(Table13232[[#This Row],[Date]]&lt;$V$4,"","Live")</f>
        <v>Live</v>
      </c>
      <c r="W893" s="44" t="str">
        <f>TEXT(Table13232[[#This Row],[Date]],"DDD")</f>
        <v>Sat</v>
      </c>
      <c r="X893" s="44" t="str">
        <f>PROPER(TRIM(Table13232[[#This Row],[Horse]]))</f>
        <v>Oh Too Good</v>
      </c>
      <c r="Y893" s="164">
        <f>Table13232[[#This Row],[Time]]</f>
        <v>0.53125</v>
      </c>
      <c r="Z893" s="164" t="str">
        <f>LEFT(Table13232[[#This Row],[Track]],3)</f>
        <v>Cau</v>
      </c>
      <c r="AA893" s="164" t="str">
        <f>Table13232[[#This Row],[Algo]]&amp;" "&amp;Table13232[[#This Row],[Nat and Combo Bet]]</f>
        <v>E-C  100</v>
      </c>
      <c r="AB893" s="170">
        <f>Table13232[[#This Row],[AM Odds]]</f>
        <v>4.8</v>
      </c>
      <c r="AC893" s="165">
        <f>Table13232[[#This Row],[Race]]</f>
        <v>2</v>
      </c>
      <c r="AD893" s="165">
        <f>Table13232[[#This Row],[TAB]]</f>
        <v>1</v>
      </c>
      <c r="AE893" s="166" t="str">
        <f>Table13232[[#This Row],[Horse]]</f>
        <v>Oh Too Good</v>
      </c>
      <c r="AF893" s="169">
        <f>IF(Table13232[[#This Row],[Dual Listing]]&lt;&gt;1,"",Table13232[[#This Row],[Nat and Combo Bet]])</f>
        <v>100</v>
      </c>
    </row>
    <row r="894" spans="1:32" x14ac:dyDescent="0.25">
      <c r="A894" s="42">
        <v>46095</v>
      </c>
      <c r="B894" s="43">
        <v>0.53125</v>
      </c>
      <c r="C894" s="43" t="s">
        <v>523</v>
      </c>
      <c r="D894" s="46">
        <v>2.6</v>
      </c>
      <c r="E894" s="44">
        <v>2</v>
      </c>
      <c r="F894" s="44">
        <v>7</v>
      </c>
      <c r="G894" s="45" t="s">
        <v>724</v>
      </c>
      <c r="H894" s="45" t="s">
        <v>23</v>
      </c>
      <c r="I894" s="46"/>
      <c r="J894" s="206" t="s">
        <v>665</v>
      </c>
      <c r="K894" s="44" t="str">
        <f>VLOOKUP(Table13232[[#This Row],[Track]],$C$915:$E$968,2,FALSE)</f>
        <v>Vic</v>
      </c>
      <c r="L894" s="48">
        <v>100</v>
      </c>
      <c r="M894" s="44" t="str">
        <f>IF(Table13232[[#This Row],[Fin]]&lt;&gt;"1st","",Table13232[[#This Row],[Div]]*Table13232[[#This Row],[Lev Bet]])</f>
        <v/>
      </c>
      <c r="N894" s="44">
        <f>IF(Table13232[[#This Row],[Lev Ret]]="",Table13232[[#This Row],[Lev Bet]]*-1,M894-L894)</f>
        <v>-100</v>
      </c>
      <c r="O894" s="205">
        <v>100</v>
      </c>
      <c r="P894" s="205" t="str">
        <f>IF(Table13232[[#This Row],[Fin]]&lt;&gt;"1st","",Table13232[[#This Row],[Div]]*Table13232[[#This Row],[Nat and Combo Bet]])</f>
        <v/>
      </c>
      <c r="Q894" s="205">
        <f>IF(Table13232[[#This Row],[Lev Ret]]="",Table13232[[#This Row],[Nat and Combo Bet]]*-1,P894-O894)</f>
        <v>-100</v>
      </c>
      <c r="R894" s="44">
        <f t="shared" si="42"/>
        <v>1</v>
      </c>
      <c r="S894" s="44">
        <f>IF(AND(R893=2,R894=1),"",IF(R894=2,(O894+O895)/2,IF(Table13232[[#This Row],[Dual Listing]]=1,Table13232[[#This Row],[Nat and Combo Bet]],11)))</f>
        <v>100</v>
      </c>
      <c r="T894" s="44" t="str">
        <f t="shared" si="43"/>
        <v/>
      </c>
      <c r="U894" s="44">
        <f t="shared" si="44"/>
        <v>-100</v>
      </c>
      <c r="V894" s="44" t="str">
        <f>IF(Table13232[[#This Row],[Date]]&lt;$V$4,"","Live")</f>
        <v>Live</v>
      </c>
      <c r="W894" s="44" t="str">
        <f>TEXT(Table13232[[#This Row],[Date]],"DDD")</f>
        <v>Sat</v>
      </c>
      <c r="X894" s="44" t="str">
        <f>PROPER(TRIM(Table13232[[#This Row],[Horse]]))</f>
        <v>Photograph</v>
      </c>
      <c r="Y894" s="164">
        <f>Table13232[[#This Row],[Time]]</f>
        <v>0.53125</v>
      </c>
      <c r="Z894" s="164" t="str">
        <f>LEFT(Table13232[[#This Row],[Track]],3)</f>
        <v>Cau</v>
      </c>
      <c r="AA894" s="164" t="str">
        <f>Table13232[[#This Row],[Algo]]&amp;" "&amp;Table13232[[#This Row],[Nat and Combo Bet]]</f>
        <v>E-C  100</v>
      </c>
      <c r="AB894" s="170">
        <f>Table13232[[#This Row],[AM Odds]]</f>
        <v>2.6</v>
      </c>
      <c r="AC894" s="165">
        <f>Table13232[[#This Row],[Race]]</f>
        <v>2</v>
      </c>
      <c r="AD894" s="165">
        <f>Table13232[[#This Row],[TAB]]</f>
        <v>7</v>
      </c>
      <c r="AE894" s="166" t="str">
        <f>Table13232[[#This Row],[Horse]]</f>
        <v>Photograph</v>
      </c>
      <c r="AF894" s="169">
        <f>IF(Table13232[[#This Row],[Dual Listing]]&lt;&gt;1,"",Table13232[[#This Row],[Nat and Combo Bet]])</f>
        <v>100</v>
      </c>
    </row>
    <row r="895" spans="1:32" x14ac:dyDescent="0.25">
      <c r="A895" s="42">
        <v>46095</v>
      </c>
      <c r="B895" s="43">
        <v>0.54513888888888884</v>
      </c>
      <c r="C895" s="43" t="s">
        <v>681</v>
      </c>
      <c r="D895" s="46">
        <v>2.9</v>
      </c>
      <c r="E895" s="44">
        <v>2</v>
      </c>
      <c r="F895" s="44">
        <v>4</v>
      </c>
      <c r="G895" s="45" t="s">
        <v>239</v>
      </c>
      <c r="H895" s="45" t="s">
        <v>21</v>
      </c>
      <c r="I895" s="46">
        <v>2.6</v>
      </c>
      <c r="J895" s="206" t="s">
        <v>665</v>
      </c>
      <c r="K895" s="44" t="str">
        <f>VLOOKUP(Table13232[[#This Row],[Track]],$C$915:$E$968,2,FALSE)</f>
        <v>NSW</v>
      </c>
      <c r="L895" s="48">
        <v>100</v>
      </c>
      <c r="M895" s="44">
        <f>IF(Table13232[[#This Row],[Fin]]&lt;&gt;"1st","",Table13232[[#This Row],[Div]]*Table13232[[#This Row],[Lev Bet]])</f>
        <v>260</v>
      </c>
      <c r="N895" s="44">
        <f>IF(Table13232[[#This Row],[Lev Ret]]="",Table13232[[#This Row],[Lev Bet]]*-1,M895-L895)</f>
        <v>160</v>
      </c>
      <c r="O895" s="205">
        <v>140</v>
      </c>
      <c r="P895" s="205">
        <f>IF(Table13232[[#This Row],[Fin]]&lt;&gt;"1st","",Table13232[[#This Row],[Div]]*Table13232[[#This Row],[Nat and Combo Bet]])</f>
        <v>364</v>
      </c>
      <c r="Q895" s="205">
        <f>IF(Table13232[[#This Row],[Lev Ret]]="",Table13232[[#This Row],[Nat and Combo Bet]]*-1,P895-O895)</f>
        <v>224</v>
      </c>
      <c r="R895" s="44">
        <f t="shared" si="42"/>
        <v>1</v>
      </c>
      <c r="S895" s="44">
        <f>IF(AND(R894=2,R895=1),"",IF(R895=2,(O895+O896)/2,IF(Table13232[[#This Row],[Dual Listing]]=1,Table13232[[#This Row],[Nat and Combo Bet]],11)))</f>
        <v>140</v>
      </c>
      <c r="T895" s="44">
        <f t="shared" si="43"/>
        <v>364</v>
      </c>
      <c r="U895" s="44">
        <f t="shared" si="44"/>
        <v>224</v>
      </c>
      <c r="V895" s="44" t="str">
        <f>IF(Table13232[[#This Row],[Date]]&lt;$V$4,"","Live")</f>
        <v>Live</v>
      </c>
      <c r="W895" s="44" t="str">
        <f>TEXT(Table13232[[#This Row],[Date]],"DDD")</f>
        <v>Sat</v>
      </c>
      <c r="X895" s="44" t="str">
        <f>PROPER(TRIM(Table13232[[#This Row],[Horse]]))</f>
        <v>Tazima</v>
      </c>
      <c r="Y895" s="164">
        <f>Table13232[[#This Row],[Time]]</f>
        <v>0.54513888888888884</v>
      </c>
      <c r="Z895" s="164" t="str">
        <f>LEFT(Table13232[[#This Row],[Track]],3)</f>
        <v>Ros</v>
      </c>
      <c r="AA895" s="164" t="str">
        <f>Table13232[[#This Row],[Algo]]&amp;" "&amp;Table13232[[#This Row],[Nat and Combo Bet]]</f>
        <v>E-C  140</v>
      </c>
      <c r="AB895" s="170">
        <f>Table13232[[#This Row],[AM Odds]]</f>
        <v>2.9</v>
      </c>
      <c r="AC895" s="165">
        <f>Table13232[[#This Row],[Race]]</f>
        <v>2</v>
      </c>
      <c r="AD895" s="165">
        <f>Table13232[[#This Row],[TAB]]</f>
        <v>4</v>
      </c>
      <c r="AE895" s="166" t="str">
        <f>Table13232[[#This Row],[Horse]]</f>
        <v>Tazima</v>
      </c>
      <c r="AF895" s="169">
        <f>IF(Table13232[[#This Row],[Dual Listing]]&lt;&gt;1,"",Table13232[[#This Row],[Nat and Combo Bet]])</f>
        <v>140</v>
      </c>
    </row>
    <row r="896" spans="1:32" x14ac:dyDescent="0.25">
      <c r="A896" s="42">
        <v>46095</v>
      </c>
      <c r="B896" s="43">
        <v>0.55555555555555558</v>
      </c>
      <c r="C896" s="43" t="s">
        <v>523</v>
      </c>
      <c r="D896" s="46">
        <v>2</v>
      </c>
      <c r="E896" s="44">
        <v>3</v>
      </c>
      <c r="F896" s="44">
        <v>4</v>
      </c>
      <c r="G896" s="45" t="s">
        <v>532</v>
      </c>
      <c r="H896" s="45" t="s">
        <v>21</v>
      </c>
      <c r="I896" s="46">
        <v>2</v>
      </c>
      <c r="J896" s="206" t="s">
        <v>665</v>
      </c>
      <c r="K896" s="44" t="str">
        <f>VLOOKUP(Table13232[[#This Row],[Track]],$C$915:$E$968,2,FALSE)</f>
        <v>Vic</v>
      </c>
      <c r="L896" s="48">
        <v>100</v>
      </c>
      <c r="M896" s="44">
        <f>IF(Table13232[[#This Row],[Fin]]&lt;&gt;"1st","",Table13232[[#This Row],[Div]]*Table13232[[#This Row],[Lev Bet]])</f>
        <v>200</v>
      </c>
      <c r="N896" s="44">
        <f>IF(Table13232[[#This Row],[Lev Ret]]="",Table13232[[#This Row],[Lev Bet]]*-1,M896-L896)</f>
        <v>100</v>
      </c>
      <c r="O896" s="205">
        <v>150</v>
      </c>
      <c r="P896" s="205">
        <f>IF(Table13232[[#This Row],[Fin]]&lt;&gt;"1st","",Table13232[[#This Row],[Div]]*Table13232[[#This Row],[Nat and Combo Bet]])</f>
        <v>300</v>
      </c>
      <c r="Q896" s="205">
        <f>IF(Table13232[[#This Row],[Lev Ret]]="",Table13232[[#This Row],[Nat and Combo Bet]]*-1,P896-O896)</f>
        <v>150</v>
      </c>
      <c r="R896" s="44">
        <f t="shared" si="42"/>
        <v>1</v>
      </c>
      <c r="S896" s="44">
        <f>IF(AND(R895=2,R896=1),"",IF(R896=2,(O896+O897)/2,IF(Table13232[[#This Row],[Dual Listing]]=1,Table13232[[#This Row],[Nat and Combo Bet]],11)))</f>
        <v>150</v>
      </c>
      <c r="T896" s="44">
        <f t="shared" si="43"/>
        <v>300</v>
      </c>
      <c r="U896" s="44">
        <f t="shared" si="44"/>
        <v>150</v>
      </c>
      <c r="V896" s="44" t="str">
        <f>IF(Table13232[[#This Row],[Date]]&lt;$V$4,"","Live")</f>
        <v>Live</v>
      </c>
      <c r="W896" s="44" t="str">
        <f>TEXT(Table13232[[#This Row],[Date]],"DDD")</f>
        <v>Sat</v>
      </c>
      <c r="X896" s="44" t="str">
        <f>PROPER(TRIM(Table13232[[#This Row],[Horse]]))</f>
        <v>Harry'S Yacht</v>
      </c>
      <c r="Y896" s="164">
        <f>Table13232[[#This Row],[Time]]</f>
        <v>0.55555555555555558</v>
      </c>
      <c r="Z896" s="164" t="str">
        <f>LEFT(Table13232[[#This Row],[Track]],3)</f>
        <v>Cau</v>
      </c>
      <c r="AA896" s="164" t="str">
        <f>Table13232[[#This Row],[Algo]]&amp;" "&amp;Table13232[[#This Row],[Nat and Combo Bet]]</f>
        <v>E-C  150</v>
      </c>
      <c r="AB896" s="170">
        <f>Table13232[[#This Row],[AM Odds]]</f>
        <v>2</v>
      </c>
      <c r="AC896" s="165">
        <f>Table13232[[#This Row],[Race]]</f>
        <v>3</v>
      </c>
      <c r="AD896" s="165">
        <f>Table13232[[#This Row],[TAB]]</f>
        <v>4</v>
      </c>
      <c r="AE896" s="166" t="str">
        <f>Table13232[[#This Row],[Horse]]</f>
        <v>Harry'S Yacht</v>
      </c>
      <c r="AF896" s="169">
        <f>IF(Table13232[[#This Row],[Dual Listing]]&lt;&gt;1,"",Table13232[[#This Row],[Nat and Combo Bet]])</f>
        <v>150</v>
      </c>
    </row>
    <row r="897" spans="1:32" x14ac:dyDescent="0.25">
      <c r="A897" s="42">
        <v>46095</v>
      </c>
      <c r="B897" s="43">
        <v>0.55555555555555558</v>
      </c>
      <c r="C897" s="43" t="s">
        <v>523</v>
      </c>
      <c r="D897" s="46">
        <v>5.5</v>
      </c>
      <c r="E897" s="44">
        <v>3</v>
      </c>
      <c r="F897" s="44">
        <v>1</v>
      </c>
      <c r="G897" s="45" t="s">
        <v>720</v>
      </c>
      <c r="H897" s="45"/>
      <c r="I897" s="46"/>
      <c r="J897" s="206" t="s">
        <v>665</v>
      </c>
      <c r="K897" s="44" t="str">
        <f>VLOOKUP(Table13232[[#This Row],[Track]],$C$915:$E$968,2,FALSE)</f>
        <v>Vic</v>
      </c>
      <c r="L897" s="48">
        <v>100</v>
      </c>
      <c r="M897" s="44" t="str">
        <f>IF(Table13232[[#This Row],[Fin]]&lt;&gt;"1st","",Table13232[[#This Row],[Div]]*Table13232[[#This Row],[Lev Bet]])</f>
        <v/>
      </c>
      <c r="N897" s="44">
        <f>IF(Table13232[[#This Row],[Lev Ret]]="",Table13232[[#This Row],[Lev Bet]]*-1,M897-L897)</f>
        <v>-100</v>
      </c>
      <c r="O897" s="205">
        <v>100</v>
      </c>
      <c r="P897" s="205" t="str">
        <f>IF(Table13232[[#This Row],[Fin]]&lt;&gt;"1st","",Table13232[[#This Row],[Div]]*Table13232[[#This Row],[Nat and Combo Bet]])</f>
        <v/>
      </c>
      <c r="Q897" s="205">
        <f>IF(Table13232[[#This Row],[Lev Ret]]="",Table13232[[#This Row],[Nat and Combo Bet]]*-1,P897-O897)</f>
        <v>-100</v>
      </c>
      <c r="R897" s="44">
        <f t="shared" si="42"/>
        <v>1</v>
      </c>
      <c r="S897" s="44">
        <f>IF(AND(R896=2,R897=1),"",IF(R897=2,(O897+O898)/2,IF(Table13232[[#This Row],[Dual Listing]]=1,Table13232[[#This Row],[Nat and Combo Bet]],11)))</f>
        <v>100</v>
      </c>
      <c r="T897" s="44" t="str">
        <f t="shared" si="43"/>
        <v/>
      </c>
      <c r="U897" s="44">
        <f t="shared" si="44"/>
        <v>-100</v>
      </c>
      <c r="V897" s="44" t="str">
        <f>IF(Table13232[[#This Row],[Date]]&lt;$V$4,"","Live")</f>
        <v>Live</v>
      </c>
      <c r="W897" s="44" t="str">
        <f>TEXT(Table13232[[#This Row],[Date]],"DDD")</f>
        <v>Sat</v>
      </c>
      <c r="X897" s="44" t="str">
        <f>PROPER(TRIM(Table13232[[#This Row],[Horse]]))</f>
        <v>Veight</v>
      </c>
      <c r="Y897" s="164">
        <f>Table13232[[#This Row],[Time]]</f>
        <v>0.55555555555555558</v>
      </c>
      <c r="Z897" s="164" t="str">
        <f>LEFT(Table13232[[#This Row],[Track]],3)</f>
        <v>Cau</v>
      </c>
      <c r="AA897" s="164" t="str">
        <f>Table13232[[#This Row],[Algo]]&amp;" "&amp;Table13232[[#This Row],[Nat and Combo Bet]]</f>
        <v>E-C  100</v>
      </c>
      <c r="AB897" s="170">
        <f>Table13232[[#This Row],[AM Odds]]</f>
        <v>5.5</v>
      </c>
      <c r="AC897" s="165">
        <f>Table13232[[#This Row],[Race]]</f>
        <v>3</v>
      </c>
      <c r="AD897" s="165">
        <f>Table13232[[#This Row],[TAB]]</f>
        <v>1</v>
      </c>
      <c r="AE897" s="166" t="str">
        <f>Table13232[[#This Row],[Horse]]</f>
        <v>Veight</v>
      </c>
      <c r="AF897" s="169">
        <f>IF(Table13232[[#This Row],[Dual Listing]]&lt;&gt;1,"",Table13232[[#This Row],[Nat and Combo Bet]])</f>
        <v>100</v>
      </c>
    </row>
    <row r="898" spans="1:32" x14ac:dyDescent="0.25">
      <c r="A898" s="42">
        <v>46095</v>
      </c>
      <c r="B898" s="43">
        <v>0.57986111111111116</v>
      </c>
      <c r="C898" s="43" t="s">
        <v>523</v>
      </c>
      <c r="D898" s="46">
        <v>4.4000000000000004</v>
      </c>
      <c r="E898" s="44">
        <v>4</v>
      </c>
      <c r="F898" s="44">
        <v>7</v>
      </c>
      <c r="G898" s="45" t="s">
        <v>721</v>
      </c>
      <c r="H898" s="45" t="s">
        <v>22</v>
      </c>
      <c r="I898" s="46"/>
      <c r="J898" s="206" t="s">
        <v>665</v>
      </c>
      <c r="K898" s="44" t="str">
        <f>VLOOKUP(Table13232[[#This Row],[Track]],$C$915:$E$968,2,FALSE)</f>
        <v>Vic</v>
      </c>
      <c r="L898" s="48">
        <v>100</v>
      </c>
      <c r="M898" s="44" t="str">
        <f>IF(Table13232[[#This Row],[Fin]]&lt;&gt;"1st","",Table13232[[#This Row],[Div]]*Table13232[[#This Row],[Lev Bet]])</f>
        <v/>
      </c>
      <c r="N898" s="44">
        <f>IF(Table13232[[#This Row],[Lev Ret]]="",Table13232[[#This Row],[Lev Bet]]*-1,M898-L898)</f>
        <v>-100</v>
      </c>
      <c r="O898" s="205">
        <v>120</v>
      </c>
      <c r="P898" s="205" t="str">
        <f>IF(Table13232[[#This Row],[Fin]]&lt;&gt;"1st","",Table13232[[#This Row],[Div]]*Table13232[[#This Row],[Nat and Combo Bet]])</f>
        <v/>
      </c>
      <c r="Q898" s="205">
        <f>IF(Table13232[[#This Row],[Lev Ret]]="",Table13232[[#This Row],[Nat and Combo Bet]]*-1,P898-O898)</f>
        <v>-120</v>
      </c>
      <c r="R898" s="44">
        <f t="shared" si="42"/>
        <v>1</v>
      </c>
      <c r="S898" s="44">
        <f>IF(AND(R897=2,R898=1),"",IF(R898=2,(O898+O899)/2,IF(Table13232[[#This Row],[Dual Listing]]=1,Table13232[[#This Row],[Nat and Combo Bet]],11)))</f>
        <v>120</v>
      </c>
      <c r="T898" s="44" t="str">
        <f t="shared" si="43"/>
        <v/>
      </c>
      <c r="U898" s="44">
        <f t="shared" si="44"/>
        <v>-120</v>
      </c>
      <c r="V898" s="44" t="str">
        <f>IF(Table13232[[#This Row],[Date]]&lt;$V$4,"","Live")</f>
        <v>Live</v>
      </c>
      <c r="W898" s="44" t="str">
        <f>TEXT(Table13232[[#This Row],[Date]],"DDD")</f>
        <v>Sat</v>
      </c>
      <c r="X898" s="44" t="str">
        <f>PROPER(TRIM(Table13232[[#This Row],[Horse]]))</f>
        <v>Teine Aulelei</v>
      </c>
      <c r="Y898" s="164">
        <f>Table13232[[#This Row],[Time]]</f>
        <v>0.57986111111111116</v>
      </c>
      <c r="Z898" s="164" t="str">
        <f>LEFT(Table13232[[#This Row],[Track]],3)</f>
        <v>Cau</v>
      </c>
      <c r="AA898" s="164" t="str">
        <f>Table13232[[#This Row],[Algo]]&amp;" "&amp;Table13232[[#This Row],[Nat and Combo Bet]]</f>
        <v>E-C  120</v>
      </c>
      <c r="AB898" s="170">
        <f>Table13232[[#This Row],[AM Odds]]</f>
        <v>4.4000000000000004</v>
      </c>
      <c r="AC898" s="165">
        <f>Table13232[[#This Row],[Race]]</f>
        <v>4</v>
      </c>
      <c r="AD898" s="165">
        <f>Table13232[[#This Row],[TAB]]</f>
        <v>7</v>
      </c>
      <c r="AE898" s="166" t="str">
        <f>Table13232[[#This Row],[Horse]]</f>
        <v>Teine Aulelei</v>
      </c>
      <c r="AF898" s="169">
        <f>IF(Table13232[[#This Row],[Dual Listing]]&lt;&gt;1,"",Table13232[[#This Row],[Nat and Combo Bet]])</f>
        <v>120</v>
      </c>
    </row>
    <row r="899" spans="1:32" x14ac:dyDescent="0.25">
      <c r="A899" s="42">
        <v>46095</v>
      </c>
      <c r="B899" s="43">
        <v>0.60416666666666663</v>
      </c>
      <c r="C899" s="43" t="s">
        <v>676</v>
      </c>
      <c r="D899" s="46">
        <v>2.6</v>
      </c>
      <c r="E899" s="44">
        <v>5</v>
      </c>
      <c r="F899" s="44">
        <v>5</v>
      </c>
      <c r="G899" s="45" t="s">
        <v>723</v>
      </c>
      <c r="H899" s="45"/>
      <c r="I899" s="46"/>
      <c r="J899" s="206" t="s">
        <v>664</v>
      </c>
      <c r="K899" s="44" t="str">
        <f>VLOOKUP(Table13232[[#This Row],[Track]],$C$915:$E$968,2,FALSE)</f>
        <v>Vic</v>
      </c>
      <c r="L899" s="48">
        <v>100</v>
      </c>
      <c r="M899" s="44" t="str">
        <f>IF(Table13232[[#This Row],[Fin]]&lt;&gt;"1st","",Table13232[[#This Row],[Div]]*Table13232[[#This Row],[Lev Bet]])</f>
        <v/>
      </c>
      <c r="N899" s="44">
        <f>IF(Table13232[[#This Row],[Lev Ret]]="",Table13232[[#This Row],[Lev Bet]]*-1,M899-L899)</f>
        <v>-100</v>
      </c>
      <c r="O899" s="205">
        <v>100</v>
      </c>
      <c r="P899" s="205" t="str">
        <f>IF(Table13232[[#This Row],[Fin]]&lt;&gt;"1st","",Table13232[[#This Row],[Div]]*Table13232[[#This Row],[Nat and Combo Bet]])</f>
        <v/>
      </c>
      <c r="Q899" s="205">
        <f>IF(Table13232[[#This Row],[Lev Ret]]="",Table13232[[#This Row],[Nat and Combo Bet]]*-1,P899-O899)</f>
        <v>-100</v>
      </c>
      <c r="R899" s="44">
        <f t="shared" si="42"/>
        <v>1</v>
      </c>
      <c r="S899" s="44">
        <f>IF(AND(R898=2,R899=1),"",IF(R899=2,(O899+O900)/2,IF(Table13232[[#This Row],[Dual Listing]]=1,Table13232[[#This Row],[Nat and Combo Bet]],11)))</f>
        <v>100</v>
      </c>
      <c r="T899" s="44" t="str">
        <f t="shared" si="43"/>
        <v/>
      </c>
      <c r="U899" s="44">
        <f t="shared" si="44"/>
        <v>-100</v>
      </c>
      <c r="V899" s="44" t="str">
        <f>IF(Table13232[[#This Row],[Date]]&lt;$V$4,"","Live")</f>
        <v>Live</v>
      </c>
      <c r="W899" s="44" t="str">
        <f>TEXT(Table13232[[#This Row],[Date]],"DDD")</f>
        <v>Sat</v>
      </c>
      <c r="X899" s="44" t="str">
        <f>PROPER(TRIM(Table13232[[#This Row],[Horse]]))</f>
        <v>Purple Streak</v>
      </c>
      <c r="Y899" s="164">
        <f>Table13232[[#This Row],[Time]]</f>
        <v>0.60416666666666663</v>
      </c>
      <c r="Z899" s="164" t="str">
        <f>LEFT(Table13232[[#This Row],[Track]],3)</f>
        <v>Cau</v>
      </c>
      <c r="AA899" s="164" t="str">
        <f>Table13232[[#This Row],[Algo]]&amp;" "&amp;Table13232[[#This Row],[Nat and Combo Bet]]</f>
        <v>Nat 100</v>
      </c>
      <c r="AB899" s="170">
        <f>Table13232[[#This Row],[AM Odds]]</f>
        <v>2.6</v>
      </c>
      <c r="AC899" s="165">
        <f>Table13232[[#This Row],[Race]]</f>
        <v>5</v>
      </c>
      <c r="AD899" s="165">
        <f>Table13232[[#This Row],[TAB]]</f>
        <v>5</v>
      </c>
      <c r="AE899" s="166" t="str">
        <f>Table13232[[#This Row],[Horse]]</f>
        <v>Purple Streak</v>
      </c>
      <c r="AF899" s="169">
        <f>IF(Table13232[[#This Row],[Dual Listing]]&lt;&gt;1,"",Table13232[[#This Row],[Nat and Combo Bet]])</f>
        <v>100</v>
      </c>
    </row>
    <row r="900" spans="1:32" x14ac:dyDescent="0.25">
      <c r="A900" s="42">
        <v>46095</v>
      </c>
      <c r="B900" s="43">
        <v>0.64236111111111116</v>
      </c>
      <c r="C900" s="43" t="s">
        <v>681</v>
      </c>
      <c r="D900" s="46">
        <v>4.7</v>
      </c>
      <c r="E900" s="44">
        <v>6</v>
      </c>
      <c r="F900" s="44">
        <v>4</v>
      </c>
      <c r="G900" s="45" t="s">
        <v>525</v>
      </c>
      <c r="H900" s="45" t="s">
        <v>22</v>
      </c>
      <c r="I900" s="46"/>
      <c r="J900" s="206" t="s">
        <v>665</v>
      </c>
      <c r="K900" s="44" t="str">
        <f>VLOOKUP(Table13232[[#This Row],[Track]],$C$915:$E$968,2,FALSE)</f>
        <v>NSW</v>
      </c>
      <c r="L900" s="48">
        <v>100</v>
      </c>
      <c r="M900" s="44" t="str">
        <f>IF(Table13232[[#This Row],[Fin]]&lt;&gt;"1st","",Table13232[[#This Row],[Div]]*Table13232[[#This Row],[Lev Bet]])</f>
        <v/>
      </c>
      <c r="N900" s="44">
        <f>IF(Table13232[[#This Row],[Lev Ret]]="",Table13232[[#This Row],[Lev Bet]]*-1,M900-L900)</f>
        <v>-100</v>
      </c>
      <c r="O900" s="205">
        <v>100</v>
      </c>
      <c r="P900" s="205" t="str">
        <f>IF(Table13232[[#This Row],[Fin]]&lt;&gt;"1st","",Table13232[[#This Row],[Div]]*Table13232[[#This Row],[Nat and Combo Bet]])</f>
        <v/>
      </c>
      <c r="Q900" s="205">
        <f>IF(Table13232[[#This Row],[Lev Ret]]="",Table13232[[#This Row],[Nat and Combo Bet]]*-1,P900-O900)</f>
        <v>-100</v>
      </c>
      <c r="R900" s="44">
        <f t="shared" si="42"/>
        <v>1</v>
      </c>
      <c r="S900" s="44">
        <f>IF(AND(R899=2,R900=1),"",IF(R900=2,(O900+O901)/2,IF(Table13232[[#This Row],[Dual Listing]]=1,Table13232[[#This Row],[Nat and Combo Bet]],11)))</f>
        <v>100</v>
      </c>
      <c r="T900" s="44" t="str">
        <f t="shared" si="43"/>
        <v/>
      </c>
      <c r="U900" s="44">
        <f t="shared" si="44"/>
        <v>-100</v>
      </c>
      <c r="V900" s="44" t="str">
        <f>IF(Table13232[[#This Row],[Date]]&lt;$V$4,"","Live")</f>
        <v>Live</v>
      </c>
      <c r="W900" s="44" t="str">
        <f>TEXT(Table13232[[#This Row],[Date]],"DDD")</f>
        <v>Sat</v>
      </c>
      <c r="X900" s="44" t="str">
        <f>PROPER(TRIM(Table13232[[#This Row],[Horse]]))</f>
        <v>King'S Secret</v>
      </c>
      <c r="Y900" s="164">
        <f>Table13232[[#This Row],[Time]]</f>
        <v>0.64236111111111116</v>
      </c>
      <c r="Z900" s="164" t="str">
        <f>LEFT(Table13232[[#This Row],[Track]],3)</f>
        <v>Ros</v>
      </c>
      <c r="AA900" s="164" t="str">
        <f>Table13232[[#This Row],[Algo]]&amp;" "&amp;Table13232[[#This Row],[Nat and Combo Bet]]</f>
        <v>E-C  100</v>
      </c>
      <c r="AB900" s="170">
        <f>Table13232[[#This Row],[AM Odds]]</f>
        <v>4.7</v>
      </c>
      <c r="AC900" s="165">
        <f>Table13232[[#This Row],[Race]]</f>
        <v>6</v>
      </c>
      <c r="AD900" s="165">
        <f>Table13232[[#This Row],[TAB]]</f>
        <v>4</v>
      </c>
      <c r="AE900" s="166" t="str">
        <f>Table13232[[#This Row],[Horse]]</f>
        <v>King'S Secret</v>
      </c>
      <c r="AF900" s="169">
        <f>IF(Table13232[[#This Row],[Dual Listing]]&lt;&gt;1,"",Table13232[[#This Row],[Nat and Combo Bet]])</f>
        <v>100</v>
      </c>
    </row>
    <row r="901" spans="1:32" x14ac:dyDescent="0.25">
      <c r="A901" s="42">
        <v>46095</v>
      </c>
      <c r="B901" s="43">
        <v>0.67708333333333337</v>
      </c>
      <c r="C901" s="43" t="s">
        <v>523</v>
      </c>
      <c r="D901" s="46">
        <v>2.7</v>
      </c>
      <c r="E901" s="44">
        <v>8</v>
      </c>
      <c r="F901" s="44">
        <v>2</v>
      </c>
      <c r="G901" s="45" t="s">
        <v>471</v>
      </c>
      <c r="H901" s="45"/>
      <c r="I901" s="46"/>
      <c r="J901" s="206" t="s">
        <v>665</v>
      </c>
      <c r="K901" s="44" t="str">
        <f>VLOOKUP(Table13232[[#This Row],[Track]],$C$915:$E$968,2,FALSE)</f>
        <v>Vic</v>
      </c>
      <c r="L901" s="48">
        <v>100</v>
      </c>
      <c r="M901" s="44" t="str">
        <f>IF(Table13232[[#This Row],[Fin]]&lt;&gt;"1st","",Table13232[[#This Row],[Div]]*Table13232[[#This Row],[Lev Bet]])</f>
        <v/>
      </c>
      <c r="N901" s="44">
        <f>IF(Table13232[[#This Row],[Lev Ret]]="",Table13232[[#This Row],[Lev Bet]]*-1,M901-L901)</f>
        <v>-100</v>
      </c>
      <c r="O901" s="205">
        <v>100</v>
      </c>
      <c r="P901" s="205" t="str">
        <f>IF(Table13232[[#This Row],[Fin]]&lt;&gt;"1st","",Table13232[[#This Row],[Div]]*Table13232[[#This Row],[Nat and Combo Bet]])</f>
        <v/>
      </c>
      <c r="Q901" s="205">
        <f>IF(Table13232[[#This Row],[Lev Ret]]="",Table13232[[#This Row],[Nat and Combo Bet]]*-1,P901-O901)</f>
        <v>-100</v>
      </c>
      <c r="R901" s="44">
        <f t="shared" si="42"/>
        <v>1</v>
      </c>
      <c r="S901" s="44">
        <f>IF(AND(R900=2,R901=1),"",IF(R901=2,(O901+O902)/2,IF(Table13232[[#This Row],[Dual Listing]]=1,Table13232[[#This Row],[Nat and Combo Bet]],11)))</f>
        <v>100</v>
      </c>
      <c r="T901" s="44" t="str">
        <f t="shared" si="43"/>
        <v/>
      </c>
      <c r="U901" s="44">
        <f t="shared" si="44"/>
        <v>-100</v>
      </c>
      <c r="V901" s="44" t="str">
        <f>IF(Table13232[[#This Row],[Date]]&lt;$V$4,"","Live")</f>
        <v>Live</v>
      </c>
      <c r="W901" s="44" t="str">
        <f>TEXT(Table13232[[#This Row],[Date]],"DDD")</f>
        <v>Sat</v>
      </c>
      <c r="X901" s="44" t="str">
        <f>PROPER(TRIM(Table13232[[#This Row],[Horse]]))</f>
        <v>Buckaroo</v>
      </c>
      <c r="Y901" s="164">
        <f>Table13232[[#This Row],[Time]]</f>
        <v>0.67708333333333337</v>
      </c>
      <c r="Z901" s="164" t="str">
        <f>LEFT(Table13232[[#This Row],[Track]],3)</f>
        <v>Cau</v>
      </c>
      <c r="AA901" s="164" t="str">
        <f>Table13232[[#This Row],[Algo]]&amp;" "&amp;Table13232[[#This Row],[Nat and Combo Bet]]</f>
        <v>E-C  100</v>
      </c>
      <c r="AB901" s="170">
        <f>Table13232[[#This Row],[AM Odds]]</f>
        <v>2.7</v>
      </c>
      <c r="AC901" s="165">
        <f>Table13232[[#This Row],[Race]]</f>
        <v>8</v>
      </c>
      <c r="AD901" s="165">
        <f>Table13232[[#This Row],[TAB]]</f>
        <v>2</v>
      </c>
      <c r="AE901" s="166" t="str">
        <f>Table13232[[#This Row],[Horse]]</f>
        <v>Buckaroo</v>
      </c>
      <c r="AF901" s="169">
        <f>IF(Table13232[[#This Row],[Dual Listing]]&lt;&gt;1,"",Table13232[[#This Row],[Nat and Combo Bet]])</f>
        <v>100</v>
      </c>
    </row>
    <row r="902" spans="1:32" x14ac:dyDescent="0.25">
      <c r="A902" s="42">
        <v>46095</v>
      </c>
      <c r="B902" s="43">
        <v>0.67708333333333337</v>
      </c>
      <c r="C902" s="43" t="s">
        <v>523</v>
      </c>
      <c r="D902" s="46">
        <v>3.6</v>
      </c>
      <c r="E902" s="44">
        <v>8</v>
      </c>
      <c r="F902" s="44">
        <v>1</v>
      </c>
      <c r="G902" s="45" t="s">
        <v>632</v>
      </c>
      <c r="H902" s="45"/>
      <c r="I902" s="46"/>
      <c r="J902" s="206" t="s">
        <v>665</v>
      </c>
      <c r="K902" s="44" t="str">
        <f>VLOOKUP(Table13232[[#This Row],[Track]],$C$915:$E$968,2,FALSE)</f>
        <v>Vic</v>
      </c>
      <c r="L902" s="48">
        <v>100</v>
      </c>
      <c r="M902" s="44" t="str">
        <f>IF(Table13232[[#This Row],[Fin]]&lt;&gt;"1st","",Table13232[[#This Row],[Div]]*Table13232[[#This Row],[Lev Bet]])</f>
        <v/>
      </c>
      <c r="N902" s="44">
        <f>IF(Table13232[[#This Row],[Lev Ret]]="",Table13232[[#This Row],[Lev Bet]]*-1,M902-L902)</f>
        <v>-100</v>
      </c>
      <c r="O902" s="205">
        <v>150</v>
      </c>
      <c r="P902" s="205" t="str">
        <f>IF(Table13232[[#This Row],[Fin]]&lt;&gt;"1st","",Table13232[[#This Row],[Div]]*Table13232[[#This Row],[Nat and Combo Bet]])</f>
        <v/>
      </c>
      <c r="Q902" s="205">
        <f>IF(Table13232[[#This Row],[Lev Ret]]="",Table13232[[#This Row],[Nat and Combo Bet]]*-1,P902-O902)</f>
        <v>-150</v>
      </c>
      <c r="R902" s="44">
        <f t="shared" si="42"/>
        <v>1</v>
      </c>
      <c r="S902" s="44">
        <f>IF(AND(R901=2,R902=1),"",IF(R902=2,(O902+O903)/2,IF(Table13232[[#This Row],[Dual Listing]]=1,Table13232[[#This Row],[Nat and Combo Bet]],11)))</f>
        <v>150</v>
      </c>
      <c r="T902" s="44" t="str">
        <f t="shared" si="43"/>
        <v/>
      </c>
      <c r="U902" s="44">
        <f t="shared" si="44"/>
        <v>-150</v>
      </c>
      <c r="V902" s="44" t="str">
        <f>IF(Table13232[[#This Row],[Date]]&lt;$V$4,"","Live")</f>
        <v>Live</v>
      </c>
      <c r="W902" s="44" t="str">
        <f>TEXT(Table13232[[#This Row],[Date]],"DDD")</f>
        <v>Sat</v>
      </c>
      <c r="X902" s="44" t="str">
        <f>PROPER(TRIM(Table13232[[#This Row],[Horse]]))</f>
        <v>Light Infantry Man</v>
      </c>
      <c r="Y902" s="164">
        <f>Table13232[[#This Row],[Time]]</f>
        <v>0.67708333333333337</v>
      </c>
      <c r="Z902" s="164" t="str">
        <f>LEFT(Table13232[[#This Row],[Track]],3)</f>
        <v>Cau</v>
      </c>
      <c r="AA902" s="164" t="str">
        <f>Table13232[[#This Row],[Algo]]&amp;" "&amp;Table13232[[#This Row],[Nat and Combo Bet]]</f>
        <v>E-C  150</v>
      </c>
      <c r="AB902" s="170">
        <f>Table13232[[#This Row],[AM Odds]]</f>
        <v>3.6</v>
      </c>
      <c r="AC902" s="165">
        <f>Table13232[[#This Row],[Race]]</f>
        <v>8</v>
      </c>
      <c r="AD902" s="165">
        <f>Table13232[[#This Row],[TAB]]</f>
        <v>1</v>
      </c>
      <c r="AE902" s="166" t="str">
        <f>Table13232[[#This Row],[Horse]]</f>
        <v>Light Infantry Man</v>
      </c>
      <c r="AF902" s="169">
        <f>IF(Table13232[[#This Row],[Dual Listing]]&lt;&gt;1,"",Table13232[[#This Row],[Nat and Combo Bet]])</f>
        <v>150</v>
      </c>
    </row>
    <row r="903" spans="1:32" x14ac:dyDescent="0.25">
      <c r="A903" s="5"/>
    </row>
    <row r="904" spans="1:32" ht="18.75" x14ac:dyDescent="0.25">
      <c r="L904" s="12">
        <f t="shared" ref="L904:Q904" si="45">SUBTOTAL(9,L7:L903)</f>
        <v>89600</v>
      </c>
      <c r="M904" s="12">
        <f t="shared" si="45"/>
        <v>107900</v>
      </c>
      <c r="N904" s="12">
        <f t="shared" si="45"/>
        <v>18300</v>
      </c>
      <c r="O904" s="13">
        <f t="shared" si="45"/>
        <v>112200</v>
      </c>
      <c r="P904" s="13">
        <f t="shared" si="45"/>
        <v>137587.5</v>
      </c>
      <c r="Q904" s="204">
        <f t="shared" si="45"/>
        <v>25387.5</v>
      </c>
      <c r="R904" s="15"/>
      <c r="S904" s="54">
        <f>SUBTOTAL(9,S7:S903)</f>
        <v>99625</v>
      </c>
      <c r="T904" s="54">
        <f>SUBTOTAL(9,T7:T903)</f>
        <v>123039.25</v>
      </c>
      <c r="U904" s="54">
        <f>SUBTOTAL(9,U7:U903)</f>
        <v>23414.25</v>
      </c>
      <c r="AF904" s="54">
        <f>SUBTOTAL(9,AF7:AF903)</f>
        <v>101320</v>
      </c>
    </row>
    <row r="905" spans="1:32" ht="18.75" x14ac:dyDescent="0.3">
      <c r="A905" s="7"/>
      <c r="L905" s="19">
        <f>SUBTOTAL(2,L7:L903)</f>
        <v>896</v>
      </c>
      <c r="M905" s="19">
        <f>SUBTOTAL(2,M7:M903)</f>
        <v>288</v>
      </c>
      <c r="N905" s="20">
        <f>N904/L904</f>
        <v>0.20424107142857142</v>
      </c>
      <c r="O905" s="17">
        <f>SUBTOTAL(2,O7:O903)</f>
        <v>896</v>
      </c>
      <c r="P905" s="17">
        <f>SUBTOTAL(2,P7:P903)</f>
        <v>288</v>
      </c>
      <c r="Q905" s="20">
        <f>Q904/O904</f>
        <v>0.22627005347593582</v>
      </c>
      <c r="R905" s="34"/>
      <c r="S905" s="17">
        <f>SUBTOTAL(2,S7:S903)</f>
        <v>810</v>
      </c>
      <c r="T905" s="17">
        <f>SUBTOTAL(2,T7:T903)</f>
        <v>253</v>
      </c>
      <c r="U905" s="20">
        <f>U904/S904</f>
        <v>0.23502383939774152</v>
      </c>
    </row>
    <row r="906" spans="1:32" ht="18.75" x14ac:dyDescent="0.3">
      <c r="A906" s="7"/>
      <c r="L906" s="7"/>
      <c r="M906" s="8">
        <f>M905/L905</f>
        <v>0.32142857142857145</v>
      </c>
      <c r="N906" s="7"/>
      <c r="O906" s="111" t="s">
        <v>125</v>
      </c>
      <c r="P906" s="112">
        <f>P905/O905</f>
        <v>0.32142857142857145</v>
      </c>
      <c r="Q906" s="7"/>
      <c r="R906" s="34"/>
      <c r="S906" s="111" t="s">
        <v>125</v>
      </c>
      <c r="T906" s="112">
        <f>T905/S905</f>
        <v>0.31234567901234567</v>
      </c>
      <c r="U906" s="34"/>
    </row>
    <row r="907" spans="1:32" ht="18.75" x14ac:dyDescent="0.25">
      <c r="H907" s="10" t="s">
        <v>27</v>
      </c>
      <c r="L907" s="7"/>
      <c r="M907" s="26">
        <f>SUBTOTAL(1,M7:M903)/100</f>
        <v>3.7465277777777777</v>
      </c>
      <c r="N907" s="7"/>
      <c r="O907" s="111" t="s">
        <v>37</v>
      </c>
      <c r="P907" s="113">
        <f>M907</f>
        <v>3.7465277777777777</v>
      </c>
      <c r="Q907" s="14"/>
      <c r="R907" s="34"/>
      <c r="S907" s="111" t="s">
        <v>37</v>
      </c>
      <c r="T907" s="113">
        <f>Q907</f>
        <v>0</v>
      </c>
      <c r="U907" s="34"/>
    </row>
    <row r="908" spans="1:32" ht="18.75" x14ac:dyDescent="0.3">
      <c r="H908" s="18">
        <f>SUBTOTAL(3,H7:H903)</f>
        <v>540</v>
      </c>
      <c r="M908" s="21" t="s">
        <v>31</v>
      </c>
      <c r="N908" s="11">
        <f>(N904/A916)</f>
        <v>295.16129032258067</v>
      </c>
      <c r="P908" s="21" t="s">
        <v>31</v>
      </c>
      <c r="Q908" s="11">
        <f>(Q904/A916)</f>
        <v>409.47580645161293</v>
      </c>
      <c r="R908" s="34"/>
      <c r="T908" s="21" t="s">
        <v>31</v>
      </c>
      <c r="U908" s="34"/>
    </row>
    <row r="909" spans="1:32" ht="18.75" x14ac:dyDescent="0.25">
      <c r="H909" s="35">
        <f>H908/L905</f>
        <v>0.6026785714285714</v>
      </c>
      <c r="R909" s="34"/>
      <c r="S909" s="34"/>
      <c r="T909" s="34"/>
      <c r="U909" s="34"/>
    </row>
    <row r="910" spans="1:32" ht="18.75" x14ac:dyDescent="0.25">
      <c r="R910" s="34"/>
      <c r="S910" s="34"/>
      <c r="T910" s="34"/>
      <c r="U910" s="34"/>
      <c r="V910" s="34"/>
    </row>
    <row r="911" spans="1:32" ht="18.75" x14ac:dyDescent="0.25">
      <c r="A911" s="3" t="s">
        <v>30</v>
      </c>
      <c r="O911" s="3"/>
      <c r="P911" s="3"/>
      <c r="Q911" s="3"/>
      <c r="R911" s="34"/>
      <c r="S911" s="34"/>
      <c r="T911" s="34"/>
      <c r="U911" s="34"/>
      <c r="V911" s="34"/>
    </row>
    <row r="914" spans="1:32" x14ac:dyDescent="0.25">
      <c r="A914" s="9">
        <f>SUBTOTAL(5,A6:A903)</f>
        <v>45661</v>
      </c>
      <c r="C914" s="27" t="s">
        <v>288</v>
      </c>
      <c r="D914" s="27"/>
      <c r="E914"/>
      <c r="F914" s="28"/>
    </row>
    <row r="915" spans="1:32" x14ac:dyDescent="0.25">
      <c r="A915" s="9">
        <f>SUBTOTAL(4,A6:A903)</f>
        <v>46095</v>
      </c>
      <c r="C915" s="29" t="s">
        <v>2</v>
      </c>
      <c r="D915" s="29" t="s">
        <v>32</v>
      </c>
      <c r="E915" s="30" t="s">
        <v>276</v>
      </c>
      <c r="F915" s="3"/>
      <c r="K915"/>
      <c r="W915" s="3"/>
      <c r="X915" s="163"/>
      <c r="AF915" s="3"/>
    </row>
    <row r="916" spans="1:32" ht="15.75" x14ac:dyDescent="0.25">
      <c r="A916" s="16">
        <f>(A915-A914)/7</f>
        <v>62</v>
      </c>
      <c r="C916" s="31" t="s">
        <v>523</v>
      </c>
      <c r="D916" s="31" t="s">
        <v>277</v>
      </c>
      <c r="E916" s="32" t="s">
        <v>278</v>
      </c>
      <c r="F916" s="3"/>
      <c r="K916"/>
      <c r="W916" s="3"/>
      <c r="X916" s="163"/>
      <c r="AF916" s="3"/>
    </row>
    <row r="917" spans="1:32" x14ac:dyDescent="0.25">
      <c r="C917" s="31" t="s">
        <v>34</v>
      </c>
      <c r="D917" s="31" t="s">
        <v>277</v>
      </c>
      <c r="E917" s="32" t="s">
        <v>278</v>
      </c>
      <c r="F917" s="3"/>
      <c r="K917"/>
      <c r="W917" s="3"/>
      <c r="X917" s="163"/>
      <c r="AF917" s="3"/>
    </row>
    <row r="918" spans="1:32" x14ac:dyDescent="0.25">
      <c r="C918" s="31" t="s">
        <v>676</v>
      </c>
      <c r="D918" s="31" t="s">
        <v>277</v>
      </c>
      <c r="E918" s="32" t="s">
        <v>278</v>
      </c>
      <c r="F918" s="3"/>
      <c r="K918"/>
      <c r="W918" s="3"/>
      <c r="X918" s="163"/>
      <c r="AF918" s="3"/>
    </row>
    <row r="919" spans="1:32" x14ac:dyDescent="0.25">
      <c r="C919" s="31" t="s">
        <v>550</v>
      </c>
      <c r="D919" s="31" t="s">
        <v>277</v>
      </c>
      <c r="E919" s="32" t="s">
        <v>278</v>
      </c>
      <c r="F919" s="3"/>
      <c r="K919"/>
      <c r="W919" s="3"/>
      <c r="X919" s="163"/>
      <c r="AF919" s="3"/>
    </row>
    <row r="920" spans="1:32" x14ac:dyDescent="0.25">
      <c r="C920" s="31" t="s">
        <v>551</v>
      </c>
      <c r="D920" s="31" t="s">
        <v>277</v>
      </c>
      <c r="E920" s="32" t="s">
        <v>278</v>
      </c>
      <c r="F920" s="3"/>
      <c r="K920"/>
      <c r="W920" s="3"/>
      <c r="X920" s="163"/>
      <c r="AF920" s="3"/>
    </row>
    <row r="921" spans="1:32" x14ac:dyDescent="0.25">
      <c r="C921" s="31" t="s">
        <v>505</v>
      </c>
      <c r="D921" s="31" t="s">
        <v>277</v>
      </c>
      <c r="E921" s="32" t="s">
        <v>278</v>
      </c>
      <c r="F921" s="3"/>
      <c r="K921"/>
      <c r="W921" s="3"/>
      <c r="X921" s="163"/>
      <c r="AF921" s="3"/>
    </row>
    <row r="922" spans="1:32" x14ac:dyDescent="0.25">
      <c r="C922" s="31" t="s">
        <v>9</v>
      </c>
      <c r="D922" s="31" t="s">
        <v>279</v>
      </c>
      <c r="E922" s="32" t="s">
        <v>278</v>
      </c>
      <c r="F922" s="3"/>
      <c r="K922"/>
      <c r="W922" s="3"/>
      <c r="X922" s="163"/>
      <c r="AF922" s="3"/>
    </row>
    <row r="923" spans="1:32" x14ac:dyDescent="0.25">
      <c r="C923" s="31" t="s">
        <v>689</v>
      </c>
      <c r="D923" s="31" t="s">
        <v>279</v>
      </c>
      <c r="E923" s="32" t="s">
        <v>278</v>
      </c>
      <c r="F923" s="3"/>
      <c r="K923"/>
      <c r="W923" s="3"/>
      <c r="X923" s="163"/>
      <c r="AF923" s="3"/>
    </row>
    <row r="924" spans="1:32" x14ac:dyDescent="0.25">
      <c r="C924" s="31" t="s">
        <v>12</v>
      </c>
      <c r="D924" s="31" t="s">
        <v>279</v>
      </c>
      <c r="E924" s="32" t="s">
        <v>278</v>
      </c>
      <c r="F924" s="3"/>
      <c r="K924"/>
      <c r="W924" s="3"/>
      <c r="X924" s="163"/>
      <c r="AF924" s="3"/>
    </row>
    <row r="925" spans="1:32" x14ac:dyDescent="0.25">
      <c r="C925" s="31" t="s">
        <v>707</v>
      </c>
      <c r="D925" s="31" t="s">
        <v>279</v>
      </c>
      <c r="E925" s="32" t="s">
        <v>278</v>
      </c>
      <c r="F925" s="3"/>
      <c r="K925"/>
      <c r="W925" s="3"/>
      <c r="X925" s="163"/>
      <c r="AF925" s="3"/>
    </row>
    <row r="926" spans="1:32" x14ac:dyDescent="0.25">
      <c r="C926" s="31" t="s">
        <v>10</v>
      </c>
      <c r="D926" s="31" t="s">
        <v>277</v>
      </c>
      <c r="E926" s="32" t="s">
        <v>278</v>
      </c>
      <c r="F926" s="3"/>
      <c r="K926"/>
      <c r="W926" s="3"/>
      <c r="X926" s="163"/>
      <c r="AF926" s="3"/>
    </row>
    <row r="927" spans="1:32" x14ac:dyDescent="0.25">
      <c r="C927" s="31" t="s">
        <v>588</v>
      </c>
      <c r="D927" s="31" t="s">
        <v>277</v>
      </c>
      <c r="E927" s="32" t="s">
        <v>278</v>
      </c>
      <c r="F927" s="3"/>
      <c r="K927"/>
      <c r="W927" s="3"/>
      <c r="X927" s="163"/>
      <c r="AF927" s="3"/>
    </row>
    <row r="928" spans="1:32" x14ac:dyDescent="0.25">
      <c r="C928" s="31" t="s">
        <v>682</v>
      </c>
      <c r="D928" s="31" t="s">
        <v>277</v>
      </c>
      <c r="E928" s="32" t="s">
        <v>278</v>
      </c>
      <c r="F928" s="3"/>
      <c r="K928"/>
      <c r="W928" s="3"/>
      <c r="X928" s="163"/>
      <c r="AF928" s="3"/>
    </row>
    <row r="929" spans="3:32" x14ac:dyDescent="0.25">
      <c r="C929" s="31" t="s">
        <v>75</v>
      </c>
      <c r="D929" s="31" t="s">
        <v>277</v>
      </c>
      <c r="E929" s="32" t="s">
        <v>278</v>
      </c>
      <c r="F929" s="3"/>
      <c r="K929"/>
      <c r="W929" s="3"/>
      <c r="X929" s="163"/>
      <c r="AF929" s="3"/>
    </row>
    <row r="930" spans="3:32" x14ac:dyDescent="0.25">
      <c r="C930" s="31" t="s">
        <v>10</v>
      </c>
      <c r="D930" s="31" t="s">
        <v>277</v>
      </c>
      <c r="E930" s="32" t="s">
        <v>278</v>
      </c>
      <c r="F930" s="3"/>
      <c r="K930"/>
      <c r="W930" s="3"/>
      <c r="X930" s="163"/>
      <c r="AF930" s="3"/>
    </row>
    <row r="931" spans="3:32" x14ac:dyDescent="0.25">
      <c r="C931" s="31" t="s">
        <v>494</v>
      </c>
      <c r="D931" s="31" t="s">
        <v>279</v>
      </c>
      <c r="E931" s="32" t="s">
        <v>276</v>
      </c>
      <c r="F931" s="3"/>
      <c r="K931"/>
      <c r="W931" s="3"/>
      <c r="X931" s="163"/>
      <c r="AF931" s="3"/>
    </row>
    <row r="932" spans="3:32" x14ac:dyDescent="0.25">
      <c r="C932" s="31" t="s">
        <v>54</v>
      </c>
      <c r="D932" s="31" t="s">
        <v>277</v>
      </c>
      <c r="E932" s="32" t="s">
        <v>276</v>
      </c>
      <c r="F932" s="3"/>
      <c r="K932"/>
      <c r="W932" s="3"/>
      <c r="X932" s="163"/>
      <c r="AF932" s="3"/>
    </row>
    <row r="933" spans="3:32" x14ac:dyDescent="0.25">
      <c r="C933" s="31" t="s">
        <v>280</v>
      </c>
      <c r="D933" s="31" t="s">
        <v>277</v>
      </c>
      <c r="E933" s="32" t="s">
        <v>276</v>
      </c>
      <c r="F933" s="3"/>
      <c r="K933"/>
      <c r="W933" s="3"/>
      <c r="X933" s="163"/>
      <c r="AF933" s="3"/>
    </row>
    <row r="934" spans="3:32" x14ac:dyDescent="0.25">
      <c r="C934" s="31" t="s">
        <v>44</v>
      </c>
      <c r="D934" s="31" t="s">
        <v>277</v>
      </c>
      <c r="E934" s="32" t="s">
        <v>276</v>
      </c>
      <c r="F934" s="3"/>
      <c r="K934"/>
      <c r="W934" s="3"/>
      <c r="X934" s="163"/>
      <c r="AF934" s="3"/>
    </row>
    <row r="935" spans="3:32" x14ac:dyDescent="0.25">
      <c r="C935" s="31" t="s">
        <v>44</v>
      </c>
      <c r="D935" s="31" t="s">
        <v>277</v>
      </c>
      <c r="E935" s="32" t="s">
        <v>276</v>
      </c>
      <c r="F935" s="3"/>
      <c r="K935"/>
      <c r="W935" s="3"/>
      <c r="X935" s="163"/>
      <c r="AF935" s="3"/>
    </row>
    <row r="936" spans="3:32" x14ac:dyDescent="0.25">
      <c r="C936" s="31" t="s">
        <v>17</v>
      </c>
      <c r="D936" s="31" t="s">
        <v>33</v>
      </c>
      <c r="E936" s="32" t="s">
        <v>278</v>
      </c>
      <c r="F936" s="3"/>
      <c r="K936"/>
      <c r="W936" s="3"/>
      <c r="X936" s="163"/>
      <c r="AF936" s="3"/>
    </row>
    <row r="937" spans="3:32" x14ac:dyDescent="0.25">
      <c r="C937" s="31" t="s">
        <v>53</v>
      </c>
      <c r="D937" s="31" t="s">
        <v>277</v>
      </c>
      <c r="E937" s="32" t="s">
        <v>276</v>
      </c>
      <c r="F937" s="3"/>
      <c r="K937"/>
      <c r="W937" s="3"/>
      <c r="X937" s="163"/>
      <c r="AF937" s="3"/>
    </row>
    <row r="938" spans="3:32" x14ac:dyDescent="0.25">
      <c r="C938" s="31" t="s">
        <v>281</v>
      </c>
      <c r="D938" s="31" t="s">
        <v>277</v>
      </c>
      <c r="E938" s="32" t="s">
        <v>276</v>
      </c>
      <c r="F938" s="3"/>
      <c r="K938"/>
      <c r="W938" s="3"/>
      <c r="X938" s="163"/>
      <c r="AF938" s="3"/>
    </row>
    <row r="939" spans="3:32" x14ac:dyDescent="0.25">
      <c r="C939" s="31" t="s">
        <v>83</v>
      </c>
      <c r="D939" s="31" t="s">
        <v>277</v>
      </c>
      <c r="E939" s="32" t="s">
        <v>276</v>
      </c>
      <c r="F939" s="3"/>
      <c r="K939"/>
      <c r="W939" s="3"/>
      <c r="X939" s="163"/>
      <c r="AF939" s="3"/>
    </row>
    <row r="940" spans="3:32" x14ac:dyDescent="0.25">
      <c r="C940" s="31" t="s">
        <v>28</v>
      </c>
      <c r="D940" s="31" t="s">
        <v>33</v>
      </c>
      <c r="E940" s="32" t="s">
        <v>276</v>
      </c>
      <c r="F940" s="3"/>
      <c r="K940"/>
      <c r="W940" s="3"/>
      <c r="X940" s="163"/>
      <c r="AF940" s="3"/>
    </row>
    <row r="941" spans="3:32" x14ac:dyDescent="0.25">
      <c r="C941" s="31" t="s">
        <v>45</v>
      </c>
      <c r="D941" s="31" t="s">
        <v>33</v>
      </c>
      <c r="E941" s="32" t="s">
        <v>276</v>
      </c>
      <c r="F941" s="3"/>
      <c r="K941"/>
      <c r="W941" s="3"/>
      <c r="X941" s="163"/>
      <c r="AF941" s="3"/>
    </row>
    <row r="942" spans="3:32" x14ac:dyDescent="0.25">
      <c r="C942" s="31" t="s">
        <v>282</v>
      </c>
      <c r="D942" s="31" t="s">
        <v>33</v>
      </c>
      <c r="E942" s="32" t="s">
        <v>276</v>
      </c>
      <c r="F942" s="3"/>
      <c r="K942"/>
      <c r="W942" s="3"/>
      <c r="X942" s="163"/>
      <c r="AF942" s="3"/>
    </row>
    <row r="943" spans="3:32" x14ac:dyDescent="0.25">
      <c r="C943" s="31" t="s">
        <v>282</v>
      </c>
      <c r="D943" s="31" t="s">
        <v>33</v>
      </c>
      <c r="E943" s="32" t="s">
        <v>276</v>
      </c>
      <c r="F943" s="3"/>
      <c r="K943"/>
      <c r="W943" s="3"/>
      <c r="X943" s="163"/>
      <c r="AF943" s="3"/>
    </row>
    <row r="944" spans="3:32" x14ac:dyDescent="0.25">
      <c r="C944" s="31" t="s">
        <v>134</v>
      </c>
      <c r="D944" s="31" t="s">
        <v>33</v>
      </c>
      <c r="E944" s="32" t="s">
        <v>278</v>
      </c>
      <c r="F944" s="3"/>
      <c r="K944"/>
      <c r="W944" s="3"/>
      <c r="X944" s="163"/>
      <c r="AF944" s="3"/>
    </row>
    <row r="945" spans="3:32" x14ac:dyDescent="0.25">
      <c r="C945" s="31" t="s">
        <v>24</v>
      </c>
      <c r="D945" s="31" t="s">
        <v>277</v>
      </c>
      <c r="E945" s="32" t="s">
        <v>276</v>
      </c>
      <c r="F945" s="3"/>
      <c r="K945"/>
      <c r="W945" s="3"/>
      <c r="X945" s="163"/>
      <c r="AF945" s="3"/>
    </row>
    <row r="946" spans="3:32" x14ac:dyDescent="0.25">
      <c r="C946" s="31" t="s">
        <v>283</v>
      </c>
      <c r="D946" s="31" t="s">
        <v>284</v>
      </c>
      <c r="E946" s="32" t="s">
        <v>278</v>
      </c>
      <c r="F946" s="3"/>
      <c r="K946"/>
      <c r="W946" s="3"/>
      <c r="X946" s="163"/>
      <c r="AF946" s="3"/>
    </row>
    <row r="947" spans="3:32" x14ac:dyDescent="0.25">
      <c r="C947" s="31" t="s">
        <v>285</v>
      </c>
      <c r="D947" s="31" t="s">
        <v>284</v>
      </c>
      <c r="E947" s="32" t="s">
        <v>278</v>
      </c>
      <c r="F947" s="3"/>
      <c r="K947"/>
      <c r="W947" s="3"/>
      <c r="X947" s="163"/>
      <c r="AF947" s="3"/>
    </row>
    <row r="948" spans="3:32" x14ac:dyDescent="0.25">
      <c r="C948" s="31" t="s">
        <v>24</v>
      </c>
      <c r="D948" s="31" t="s">
        <v>277</v>
      </c>
      <c r="E948" s="32" t="s">
        <v>276</v>
      </c>
      <c r="F948" s="3"/>
      <c r="K948"/>
      <c r="W948" s="3"/>
      <c r="X948" s="163"/>
      <c r="AF948" s="3"/>
    </row>
    <row r="949" spans="3:32" x14ac:dyDescent="0.25">
      <c r="C949" s="31" t="s">
        <v>36</v>
      </c>
      <c r="D949" s="31" t="s">
        <v>277</v>
      </c>
      <c r="E949" s="32" t="s">
        <v>278</v>
      </c>
      <c r="F949" s="3"/>
      <c r="K949"/>
      <c r="W949" s="3"/>
      <c r="X949" s="163"/>
      <c r="AF949" s="3"/>
    </row>
    <row r="950" spans="3:32" x14ac:dyDescent="0.25">
      <c r="C950" s="31" t="s">
        <v>286</v>
      </c>
      <c r="D950" s="31" t="s">
        <v>277</v>
      </c>
      <c r="E950" s="32" t="s">
        <v>278</v>
      </c>
      <c r="F950" s="3"/>
      <c r="K950"/>
      <c r="W950" s="3"/>
      <c r="X950" s="163"/>
      <c r="AF950" s="3"/>
    </row>
    <row r="951" spans="3:32" x14ac:dyDescent="0.25">
      <c r="C951" s="31" t="s">
        <v>36</v>
      </c>
      <c r="D951" s="31" t="s">
        <v>277</v>
      </c>
      <c r="E951" s="32" t="s">
        <v>278</v>
      </c>
      <c r="F951" s="3"/>
      <c r="K951"/>
      <c r="W951" s="3"/>
      <c r="X951" s="163"/>
      <c r="AF951" s="3"/>
    </row>
    <row r="952" spans="3:32" x14ac:dyDescent="0.25">
      <c r="C952" s="31" t="s">
        <v>36</v>
      </c>
      <c r="D952" s="31" t="s">
        <v>277</v>
      </c>
      <c r="E952" s="32" t="s">
        <v>278</v>
      </c>
      <c r="F952" s="3"/>
      <c r="K952"/>
      <c r="W952" s="3"/>
      <c r="X952" s="163"/>
      <c r="AF952" s="3"/>
    </row>
    <row r="953" spans="3:32" x14ac:dyDescent="0.25">
      <c r="C953" s="31" t="s">
        <v>38</v>
      </c>
      <c r="D953" s="31" t="s">
        <v>33</v>
      </c>
      <c r="E953" s="32" t="s">
        <v>276</v>
      </c>
      <c r="F953" s="3"/>
      <c r="K953"/>
      <c r="W953" s="3"/>
      <c r="X953" s="163"/>
      <c r="AF953" s="3"/>
    </row>
    <row r="954" spans="3:32" x14ac:dyDescent="0.25">
      <c r="C954" s="31" t="s">
        <v>55</v>
      </c>
      <c r="D954" s="31" t="s">
        <v>277</v>
      </c>
      <c r="E954" s="32" t="s">
        <v>276</v>
      </c>
      <c r="F954" s="3"/>
      <c r="K954"/>
      <c r="W954" s="3"/>
      <c r="X954" s="163"/>
      <c r="AF954" s="3"/>
    </row>
    <row r="955" spans="3:32" x14ac:dyDescent="0.25">
      <c r="C955" s="31" t="s">
        <v>287</v>
      </c>
      <c r="D955" s="31" t="s">
        <v>277</v>
      </c>
      <c r="E955" s="32" t="s">
        <v>276</v>
      </c>
      <c r="F955" s="3"/>
      <c r="K955"/>
      <c r="W955" s="3"/>
      <c r="X955" s="163"/>
      <c r="AF955" s="3"/>
    </row>
    <row r="956" spans="3:32" x14ac:dyDescent="0.25">
      <c r="C956" s="31" t="s">
        <v>13</v>
      </c>
      <c r="D956" s="31" t="s">
        <v>33</v>
      </c>
      <c r="E956" s="32" t="s">
        <v>278</v>
      </c>
      <c r="F956" s="3"/>
      <c r="K956"/>
      <c r="W956" s="3"/>
      <c r="X956" s="163"/>
      <c r="AF956" s="3"/>
    </row>
    <row r="957" spans="3:32" x14ac:dyDescent="0.25">
      <c r="C957" s="31" t="s">
        <v>683</v>
      </c>
      <c r="D957" s="31" t="s">
        <v>33</v>
      </c>
      <c r="E957" s="32" t="s">
        <v>278</v>
      </c>
      <c r="F957" s="3"/>
      <c r="K957"/>
      <c r="W957" s="3"/>
      <c r="X957" s="163"/>
      <c r="AF957" s="3"/>
    </row>
    <row r="958" spans="3:32" x14ac:dyDescent="0.25">
      <c r="C958" s="31" t="s">
        <v>18</v>
      </c>
      <c r="D958" s="31" t="s">
        <v>33</v>
      </c>
      <c r="E958" s="32" t="s">
        <v>278</v>
      </c>
      <c r="F958" s="3"/>
      <c r="K958"/>
      <c r="W958" s="3"/>
      <c r="X958" s="163"/>
      <c r="AF958" s="3"/>
    </row>
    <row r="959" spans="3:32" x14ac:dyDescent="0.25">
      <c r="C959" s="31" t="s">
        <v>11</v>
      </c>
      <c r="D959" s="31" t="s">
        <v>33</v>
      </c>
      <c r="E959" s="32" t="s">
        <v>278</v>
      </c>
      <c r="F959" s="3"/>
      <c r="K959"/>
      <c r="W959" s="3"/>
      <c r="X959" s="163"/>
      <c r="AF959" s="3"/>
    </row>
    <row r="960" spans="3:32" x14ac:dyDescent="0.25">
      <c r="C960" s="31" t="s">
        <v>675</v>
      </c>
      <c r="D960" s="31" t="s">
        <v>33</v>
      </c>
      <c r="E960" s="32" t="s">
        <v>278</v>
      </c>
      <c r="F960" s="3"/>
      <c r="K960"/>
      <c r="W960" s="3"/>
      <c r="X960" s="163"/>
      <c r="AF960" s="3"/>
    </row>
    <row r="961" spans="3:32" x14ac:dyDescent="0.25">
      <c r="C961" s="31" t="s">
        <v>681</v>
      </c>
      <c r="D961" s="31" t="s">
        <v>33</v>
      </c>
      <c r="E961" s="32" t="s">
        <v>278</v>
      </c>
      <c r="F961" s="3"/>
      <c r="K961"/>
      <c r="W961" s="3"/>
      <c r="X961" s="163"/>
      <c r="AF961" s="3"/>
    </row>
    <row r="962" spans="3:32" x14ac:dyDescent="0.25">
      <c r="C962" s="31" t="s">
        <v>15</v>
      </c>
      <c r="D962" s="31" t="s">
        <v>277</v>
      </c>
      <c r="E962" s="32" t="s">
        <v>278</v>
      </c>
      <c r="F962" s="3"/>
      <c r="K962"/>
      <c r="W962" s="3"/>
      <c r="X962" s="163"/>
      <c r="AF962" s="3"/>
    </row>
    <row r="963" spans="3:32" x14ac:dyDescent="0.25">
      <c r="C963" s="31" t="s">
        <v>16</v>
      </c>
      <c r="D963" s="31" t="s">
        <v>277</v>
      </c>
      <c r="E963" s="32" t="s">
        <v>278</v>
      </c>
      <c r="F963" s="3"/>
      <c r="K963"/>
      <c r="W963" s="3"/>
      <c r="X963" s="163"/>
      <c r="AF963" s="3"/>
    </row>
    <row r="964" spans="3:32" x14ac:dyDescent="0.25">
      <c r="C964" s="31" t="s">
        <v>15</v>
      </c>
      <c r="D964" s="31" t="s">
        <v>277</v>
      </c>
      <c r="E964" s="32" t="s">
        <v>278</v>
      </c>
      <c r="F964" s="3"/>
      <c r="K964"/>
      <c r="W964" s="3"/>
      <c r="X964" s="163"/>
      <c r="AF964" s="3"/>
    </row>
    <row r="965" spans="3:32" x14ac:dyDescent="0.25">
      <c r="C965" s="31" t="s">
        <v>16</v>
      </c>
      <c r="D965" s="31" t="s">
        <v>277</v>
      </c>
      <c r="E965" s="32" t="s">
        <v>278</v>
      </c>
      <c r="F965" s="3"/>
      <c r="K965"/>
      <c r="W965" s="3"/>
      <c r="X965" s="163"/>
      <c r="AF965" s="3"/>
    </row>
    <row r="966" spans="3:32" x14ac:dyDescent="0.25">
      <c r="C966" s="31" t="s">
        <v>46</v>
      </c>
      <c r="D966" s="31" t="s">
        <v>33</v>
      </c>
      <c r="E966" s="32" t="s">
        <v>276</v>
      </c>
      <c r="F966" s="3"/>
      <c r="K966"/>
      <c r="W966" s="3"/>
      <c r="X966" s="163"/>
      <c r="AF966" s="3"/>
    </row>
    <row r="967" spans="3:32" x14ac:dyDescent="0.25">
      <c r="C967" s="31" t="s">
        <v>84</v>
      </c>
      <c r="D967" s="31" t="s">
        <v>33</v>
      </c>
      <c r="E967" s="32" t="s">
        <v>276</v>
      </c>
      <c r="F967" s="3"/>
      <c r="K967"/>
      <c r="W967" s="3"/>
      <c r="X967" s="163"/>
      <c r="AF967" s="3"/>
    </row>
    <row r="968" spans="3:32" x14ac:dyDescent="0.25">
      <c r="C968" s="33" t="s">
        <v>14</v>
      </c>
      <c r="D968" s="33" t="s">
        <v>33</v>
      </c>
      <c r="E968" s="32" t="s">
        <v>278</v>
      </c>
      <c r="F968" s="3"/>
      <c r="K968"/>
      <c r="W968" s="3"/>
      <c r="X968" s="163"/>
      <c r="AF968" s="3"/>
    </row>
  </sheetData>
  <mergeCells count="6">
    <mergeCell ref="Y4:AF4"/>
    <mergeCell ref="E2:J3"/>
    <mergeCell ref="K2:K4"/>
    <mergeCell ref="O3:Q4"/>
    <mergeCell ref="S3:U4"/>
    <mergeCell ref="R1:R4"/>
  </mergeCells>
  <phoneticPr fontId="48" type="noConversion"/>
  <conditionalFormatting sqref="B6:D6">
    <cfRule type="containsText" dxfId="31" priority="10" operator="containsText" text="Top-2">
      <formula>NOT(ISERROR(SEARCH("Top-2",B6)))</formula>
    </cfRule>
  </conditionalFormatting>
  <conditionalFormatting sqref="L6:Q6">
    <cfRule type="containsText" dxfId="30" priority="5" operator="containsText" text="Top-2">
      <formula>NOT(ISERROR(SEARCH("Top-2",L6)))</formula>
    </cfRule>
  </conditionalFormatting>
  <conditionalFormatting sqref="N905">
    <cfRule type="cellIs" dxfId="29" priority="11" operator="lessThan">
      <formula>0</formula>
    </cfRule>
  </conditionalFormatting>
  <conditionalFormatting sqref="Q904">
    <cfRule type="cellIs" dxfId="28" priority="2" operator="greaterThan">
      <formula>0</formula>
    </cfRule>
  </conditionalFormatting>
  <conditionalFormatting sqref="Q904:Q905">
    <cfRule type="cellIs" dxfId="27" priority="1" operator="lessThan">
      <formula>0</formula>
    </cfRule>
  </conditionalFormatting>
  <conditionalFormatting sqref="R7:R902">
    <cfRule type="cellIs" dxfId="26" priority="4" operator="equal">
      <formula>2</formula>
    </cfRule>
  </conditionalFormatting>
  <conditionalFormatting sqref="U905">
    <cfRule type="cellIs" dxfId="25" priority="7" operator="lessThan">
      <formula>0</formula>
    </cfRule>
  </conditionalFormatting>
  <conditionalFormatting sqref="V6:X6">
    <cfRule type="containsText" dxfId="24" priority="6" operator="containsText" text="Top-2">
      <formula>NOT(ISERROR(SEARCH("Top-2",V6)))</formula>
    </cfRule>
  </conditionalFormatting>
  <conditionalFormatting sqref="AA1:AA1048576">
    <cfRule type="containsText" dxfId="23" priority="3" operator="containsText" text="E-C">
      <formula>NOT(ISERROR(SEARCH("E-C",AA1)))</formula>
    </cfRule>
  </conditionalFormatting>
  <pageMargins left="0.31496062992125984" right="0.31496062992125984" top="0.74803149606299213" bottom="0.74803149606299213" header="0.31496062992125984" footer="0.31496062992125984"/>
  <pageSetup paperSize="9" scale="65" fitToHeight="20" orientation="landscape" r:id="rId1"/>
  <headerFooter>
    <oddHeader>&amp;CNat-Best and Elite Combo &amp;R2025</oddHeader>
    <oddFooter xml:space="preserve">&amp;Lwww.eliteracing.com.au&amp;C&amp;14Nat Best and Elite Combo UNIQUE Bets&amp;R&amp;"Calibri,Bold"&amp;14 2025 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ED87B-4A32-428A-92EC-E96FB0132561}">
  <sheetPr>
    <pageSetUpPr fitToPage="1"/>
  </sheetPr>
  <dimension ref="B2:M78"/>
  <sheetViews>
    <sheetView showGridLines="0" zoomScale="90" zoomScaleNormal="90" workbookViewId="0">
      <pane xSplit="4" ySplit="12" topLeftCell="E61" activePane="bottomRight" state="frozen"/>
      <selection pane="topRight" activeCell="E1" sqref="E1"/>
      <selection pane="bottomLeft" activeCell="A13" sqref="A13"/>
      <selection pane="bottomRight" activeCell="J65" sqref="J65"/>
    </sheetView>
  </sheetViews>
  <sheetFormatPr defaultRowHeight="15" x14ac:dyDescent="0.25"/>
  <cols>
    <col min="5" max="5" width="18.28515625" style="37" bestFit="1" customWidth="1"/>
    <col min="6" max="6" width="11.140625" style="37" customWidth="1"/>
    <col min="7" max="7" width="11.42578125" style="37" hidden="1" customWidth="1"/>
    <col min="8" max="9" width="11.140625" style="37" hidden="1" customWidth="1"/>
    <col min="10" max="11" width="14" style="37" customWidth="1"/>
    <col min="12" max="12" width="14" style="3" customWidth="1"/>
  </cols>
  <sheetData>
    <row r="2" spans="2:13" x14ac:dyDescent="0.25">
      <c r="E2"/>
      <c r="F2"/>
    </row>
    <row r="3" spans="2:13" ht="23.25" x14ac:dyDescent="0.35">
      <c r="B3" s="44">
        <v>1320</v>
      </c>
      <c r="D3" s="143" t="s">
        <v>595</v>
      </c>
      <c r="E3" s="38" t="s">
        <v>305</v>
      </c>
      <c r="F3" s="39" t="s">
        <v>26</v>
      </c>
      <c r="L3" s="142" t="s">
        <v>595</v>
      </c>
      <c r="M3" s="141" t="s">
        <v>594</v>
      </c>
    </row>
    <row r="4" spans="2:13" x14ac:dyDescent="0.25">
      <c r="E4" s="38" t="s">
        <v>303</v>
      </c>
      <c r="F4" s="41">
        <v>1</v>
      </c>
    </row>
    <row r="5" spans="2:13" x14ac:dyDescent="0.25">
      <c r="E5" s="38" t="s">
        <v>2</v>
      </c>
      <c r="F5" s="39" t="s">
        <v>26</v>
      </c>
    </row>
    <row r="6" spans="2:13" x14ac:dyDescent="0.25">
      <c r="E6" s="38" t="s">
        <v>32</v>
      </c>
      <c r="F6" s="39" t="s">
        <v>26</v>
      </c>
    </row>
    <row r="7" spans="2:13" x14ac:dyDescent="0.25">
      <c r="E7" s="38" t="s">
        <v>509</v>
      </c>
      <c r="F7" s="39" t="s">
        <v>26</v>
      </c>
    </row>
    <row r="9" spans="2:13" s="36" customFormat="1" ht="36" x14ac:dyDescent="0.25">
      <c r="E9" s="149" t="s">
        <v>0</v>
      </c>
      <c r="F9" s="40" t="s">
        <v>317</v>
      </c>
      <c r="G9" s="40" t="s">
        <v>657</v>
      </c>
      <c r="H9" s="40" t="s">
        <v>659</v>
      </c>
      <c r="I9" s="40" t="s">
        <v>658</v>
      </c>
      <c r="J9" s="40" t="s">
        <v>315</v>
      </c>
      <c r="K9" s="40" t="s">
        <v>318</v>
      </c>
      <c r="L9" s="40" t="s">
        <v>316</v>
      </c>
      <c r="M9"/>
    </row>
    <row r="10" spans="2:13" x14ac:dyDescent="0.25">
      <c r="E10" s="150">
        <v>45661</v>
      </c>
      <c r="F10" s="252">
        <v>11</v>
      </c>
      <c r="G10" s="252">
        <v>1100</v>
      </c>
      <c r="H10" s="252">
        <v>3400</v>
      </c>
      <c r="I10" s="41">
        <v>2300</v>
      </c>
      <c r="J10" s="41">
        <v>1420</v>
      </c>
      <c r="K10" s="41">
        <v>5590</v>
      </c>
      <c r="L10" s="41">
        <v>4170</v>
      </c>
    </row>
    <row r="11" spans="2:13" x14ac:dyDescent="0.25">
      <c r="E11" s="150">
        <v>45668</v>
      </c>
      <c r="F11" s="252">
        <v>10</v>
      </c>
      <c r="G11" s="252">
        <v>1000</v>
      </c>
      <c r="H11" s="252">
        <v>1370</v>
      </c>
      <c r="I11" s="41">
        <v>370</v>
      </c>
      <c r="J11" s="41">
        <v>1260</v>
      </c>
      <c r="K11" s="41">
        <v>1555</v>
      </c>
      <c r="L11" s="41">
        <v>295</v>
      </c>
    </row>
    <row r="12" spans="2:13" x14ac:dyDescent="0.25">
      <c r="E12" s="150">
        <v>45675</v>
      </c>
      <c r="F12" s="252">
        <v>15</v>
      </c>
      <c r="G12" s="252">
        <v>1500</v>
      </c>
      <c r="H12" s="252">
        <v>2320</v>
      </c>
      <c r="I12" s="41">
        <v>820</v>
      </c>
      <c r="J12" s="41">
        <v>2010</v>
      </c>
      <c r="K12" s="41">
        <v>3240</v>
      </c>
      <c r="L12" s="41">
        <v>1230</v>
      </c>
    </row>
    <row r="13" spans="2:13" x14ac:dyDescent="0.25">
      <c r="E13" s="150">
        <v>45682</v>
      </c>
      <c r="F13" s="252">
        <v>10</v>
      </c>
      <c r="G13" s="252">
        <v>1000</v>
      </c>
      <c r="H13" s="252">
        <v>1460</v>
      </c>
      <c r="I13" s="41">
        <v>459.99999999999994</v>
      </c>
      <c r="J13" s="41">
        <v>1260</v>
      </c>
      <c r="K13" s="41">
        <v>1775</v>
      </c>
      <c r="L13" s="41">
        <v>515</v>
      </c>
    </row>
    <row r="14" spans="2:13" x14ac:dyDescent="0.25">
      <c r="E14" s="150">
        <v>45689</v>
      </c>
      <c r="F14" s="252">
        <v>17</v>
      </c>
      <c r="G14" s="252">
        <v>1700</v>
      </c>
      <c r="H14" s="252">
        <v>3045</v>
      </c>
      <c r="I14" s="41">
        <v>1345</v>
      </c>
      <c r="J14" s="41">
        <v>2120</v>
      </c>
      <c r="K14" s="41">
        <v>4371</v>
      </c>
      <c r="L14" s="41">
        <v>2251</v>
      </c>
    </row>
    <row r="15" spans="2:13" x14ac:dyDescent="0.25">
      <c r="E15" s="150">
        <v>45696</v>
      </c>
      <c r="F15" s="252">
        <v>16</v>
      </c>
      <c r="G15" s="252">
        <v>1600</v>
      </c>
      <c r="H15" s="252">
        <v>1860</v>
      </c>
      <c r="I15" s="41">
        <v>260</v>
      </c>
      <c r="J15" s="41">
        <v>2080</v>
      </c>
      <c r="K15" s="41">
        <v>2196</v>
      </c>
      <c r="L15" s="41">
        <v>116</v>
      </c>
    </row>
    <row r="16" spans="2:13" x14ac:dyDescent="0.25">
      <c r="E16" s="150">
        <v>45703</v>
      </c>
      <c r="F16" s="252">
        <v>13</v>
      </c>
      <c r="G16" s="252">
        <v>1300</v>
      </c>
      <c r="H16" s="252">
        <v>1450</v>
      </c>
      <c r="I16" s="41">
        <v>150</v>
      </c>
      <c r="J16" s="41">
        <v>1520</v>
      </c>
      <c r="K16" s="41">
        <v>1875</v>
      </c>
      <c r="L16" s="41">
        <v>355</v>
      </c>
    </row>
    <row r="17" spans="5:12" x14ac:dyDescent="0.25">
      <c r="E17" s="150">
        <v>45710</v>
      </c>
      <c r="F17" s="252">
        <v>8</v>
      </c>
      <c r="G17" s="252">
        <v>800</v>
      </c>
      <c r="H17" s="252">
        <v>2345</v>
      </c>
      <c r="I17" s="41">
        <v>1545</v>
      </c>
      <c r="J17" s="41">
        <v>1000</v>
      </c>
      <c r="K17" s="41">
        <v>3305</v>
      </c>
      <c r="L17" s="41">
        <v>2305</v>
      </c>
    </row>
    <row r="18" spans="5:12" x14ac:dyDescent="0.25">
      <c r="E18" s="150">
        <v>45717</v>
      </c>
      <c r="F18" s="252">
        <v>22</v>
      </c>
      <c r="G18" s="252">
        <v>2200</v>
      </c>
      <c r="H18" s="252">
        <v>3940</v>
      </c>
      <c r="I18" s="41">
        <v>1740</v>
      </c>
      <c r="J18" s="41">
        <v>2910</v>
      </c>
      <c r="K18" s="41">
        <v>5725</v>
      </c>
      <c r="L18" s="41">
        <v>2815</v>
      </c>
    </row>
    <row r="19" spans="5:12" x14ac:dyDescent="0.25">
      <c r="E19" s="150">
        <v>45724</v>
      </c>
      <c r="F19" s="252">
        <v>13</v>
      </c>
      <c r="G19" s="252">
        <v>1300</v>
      </c>
      <c r="H19" s="252">
        <v>1110</v>
      </c>
      <c r="I19" s="41">
        <v>-190</v>
      </c>
      <c r="J19" s="41">
        <v>1350</v>
      </c>
      <c r="K19" s="41">
        <v>1030</v>
      </c>
      <c r="L19" s="41">
        <v>-320</v>
      </c>
    </row>
    <row r="20" spans="5:12" x14ac:dyDescent="0.25">
      <c r="E20" s="150">
        <v>45731</v>
      </c>
      <c r="F20" s="252">
        <v>20</v>
      </c>
      <c r="G20" s="252">
        <v>2000</v>
      </c>
      <c r="H20" s="252">
        <v>4020</v>
      </c>
      <c r="I20" s="41">
        <v>2020</v>
      </c>
      <c r="J20" s="41">
        <v>2660</v>
      </c>
      <c r="K20" s="41">
        <v>5765</v>
      </c>
      <c r="L20" s="41">
        <v>3105</v>
      </c>
    </row>
    <row r="21" spans="5:12" x14ac:dyDescent="0.25">
      <c r="E21" s="150">
        <v>45738</v>
      </c>
      <c r="F21" s="252">
        <v>15</v>
      </c>
      <c r="G21" s="252">
        <v>1500</v>
      </c>
      <c r="H21" s="252">
        <v>1235</v>
      </c>
      <c r="I21" s="41">
        <v>-265</v>
      </c>
      <c r="J21" s="41">
        <v>1790</v>
      </c>
      <c r="K21" s="41">
        <v>1707.5</v>
      </c>
      <c r="L21" s="41">
        <v>-82.5</v>
      </c>
    </row>
    <row r="22" spans="5:12" x14ac:dyDescent="0.25">
      <c r="E22" s="150">
        <v>45745</v>
      </c>
      <c r="F22" s="252">
        <v>8</v>
      </c>
      <c r="G22" s="252">
        <v>800</v>
      </c>
      <c r="H22" s="252">
        <v>690</v>
      </c>
      <c r="I22" s="41">
        <v>-110</v>
      </c>
      <c r="J22" s="41">
        <v>1100</v>
      </c>
      <c r="K22" s="41">
        <v>880</v>
      </c>
      <c r="L22" s="41">
        <v>-220</v>
      </c>
    </row>
    <row r="23" spans="5:12" x14ac:dyDescent="0.25">
      <c r="E23" s="150">
        <v>45752</v>
      </c>
      <c r="F23" s="252">
        <v>10</v>
      </c>
      <c r="G23" s="252">
        <v>1000</v>
      </c>
      <c r="H23" s="252">
        <v>1395</v>
      </c>
      <c r="I23" s="41">
        <v>395</v>
      </c>
      <c r="J23" s="41">
        <v>1400</v>
      </c>
      <c r="K23" s="41">
        <v>1817.5</v>
      </c>
      <c r="L23" s="41">
        <v>417.5</v>
      </c>
    </row>
    <row r="24" spans="5:12" x14ac:dyDescent="0.25">
      <c r="E24" s="150">
        <v>45759</v>
      </c>
      <c r="F24" s="252">
        <v>10</v>
      </c>
      <c r="G24" s="252">
        <v>1000</v>
      </c>
      <c r="H24" s="252">
        <v>810</v>
      </c>
      <c r="I24" s="41">
        <v>-189.99999999999994</v>
      </c>
      <c r="J24" s="41">
        <v>1400</v>
      </c>
      <c r="K24" s="41">
        <v>1215</v>
      </c>
      <c r="L24" s="41">
        <v>-185</v>
      </c>
    </row>
    <row r="25" spans="5:12" x14ac:dyDescent="0.25">
      <c r="E25" s="150">
        <v>45766</v>
      </c>
      <c r="F25" s="252">
        <v>13</v>
      </c>
      <c r="G25" s="252">
        <v>1300</v>
      </c>
      <c r="H25" s="252">
        <v>1045</v>
      </c>
      <c r="I25" s="41">
        <v>-254.99999999999994</v>
      </c>
      <c r="J25" s="41">
        <v>1720</v>
      </c>
      <c r="K25" s="41">
        <v>1902</v>
      </c>
      <c r="L25" s="41">
        <v>182.00000000000011</v>
      </c>
    </row>
    <row r="26" spans="5:12" x14ac:dyDescent="0.25">
      <c r="E26" s="150">
        <v>45773</v>
      </c>
      <c r="F26" s="252">
        <v>10</v>
      </c>
      <c r="G26" s="252">
        <v>1000</v>
      </c>
      <c r="H26" s="252">
        <v>720</v>
      </c>
      <c r="I26" s="41">
        <v>-280</v>
      </c>
      <c r="J26" s="41">
        <v>1150</v>
      </c>
      <c r="K26" s="41">
        <v>1040</v>
      </c>
      <c r="L26" s="41">
        <v>-110</v>
      </c>
    </row>
    <row r="27" spans="5:12" x14ac:dyDescent="0.25">
      <c r="E27" s="150">
        <v>45780</v>
      </c>
      <c r="F27" s="252">
        <v>12</v>
      </c>
      <c r="G27" s="252">
        <v>1200</v>
      </c>
      <c r="H27" s="252">
        <v>330</v>
      </c>
      <c r="I27" s="41">
        <v>-870</v>
      </c>
      <c r="J27" s="41">
        <v>1300</v>
      </c>
      <c r="K27" s="41">
        <v>500</v>
      </c>
      <c r="L27" s="41">
        <v>-800</v>
      </c>
    </row>
    <row r="28" spans="5:12" x14ac:dyDescent="0.25">
      <c r="E28" s="150">
        <v>45787</v>
      </c>
      <c r="F28" s="252">
        <v>9</v>
      </c>
      <c r="G28" s="252">
        <v>900</v>
      </c>
      <c r="H28" s="252">
        <v>2450</v>
      </c>
      <c r="I28" s="41">
        <v>1550</v>
      </c>
      <c r="J28" s="41">
        <v>1120</v>
      </c>
      <c r="K28" s="41">
        <v>2782</v>
      </c>
      <c r="L28" s="41">
        <v>1662</v>
      </c>
    </row>
    <row r="29" spans="5:12" x14ac:dyDescent="0.25">
      <c r="E29" s="150">
        <v>45794</v>
      </c>
      <c r="F29" s="252">
        <v>9</v>
      </c>
      <c r="G29" s="252">
        <v>900</v>
      </c>
      <c r="H29" s="252">
        <v>1980</v>
      </c>
      <c r="I29" s="41">
        <v>1080</v>
      </c>
      <c r="J29" s="41">
        <v>1150</v>
      </c>
      <c r="K29" s="41">
        <v>2465</v>
      </c>
      <c r="L29" s="41">
        <v>1315</v>
      </c>
    </row>
    <row r="30" spans="5:12" x14ac:dyDescent="0.25">
      <c r="E30" s="150">
        <v>45801</v>
      </c>
      <c r="F30" s="252">
        <v>10</v>
      </c>
      <c r="G30" s="252">
        <v>1000</v>
      </c>
      <c r="H30" s="252">
        <v>0</v>
      </c>
      <c r="I30" s="41">
        <v>-1000</v>
      </c>
      <c r="J30" s="41">
        <v>1050</v>
      </c>
      <c r="K30" s="41">
        <v>0</v>
      </c>
      <c r="L30" s="41">
        <v>-1050</v>
      </c>
    </row>
    <row r="31" spans="5:12" x14ac:dyDescent="0.25">
      <c r="E31" s="150">
        <v>45808</v>
      </c>
      <c r="F31" s="252">
        <v>10</v>
      </c>
      <c r="G31" s="252">
        <v>1000</v>
      </c>
      <c r="H31" s="252">
        <v>1490</v>
      </c>
      <c r="I31" s="41">
        <v>490</v>
      </c>
      <c r="J31" s="41">
        <v>1190</v>
      </c>
      <c r="K31" s="41">
        <v>1746.5</v>
      </c>
      <c r="L31" s="41">
        <v>556.5</v>
      </c>
    </row>
    <row r="32" spans="5:12" x14ac:dyDescent="0.25">
      <c r="E32" s="150">
        <v>45815</v>
      </c>
      <c r="F32" s="252">
        <v>10</v>
      </c>
      <c r="G32" s="252">
        <v>1000</v>
      </c>
      <c r="H32" s="252">
        <v>880</v>
      </c>
      <c r="I32" s="41">
        <v>-120</v>
      </c>
      <c r="J32" s="41">
        <v>1350</v>
      </c>
      <c r="K32" s="41">
        <v>1325</v>
      </c>
      <c r="L32" s="41">
        <v>-25</v>
      </c>
    </row>
    <row r="33" spans="5:12" x14ac:dyDescent="0.25">
      <c r="E33" s="150">
        <v>45822</v>
      </c>
      <c r="F33" s="252">
        <v>11</v>
      </c>
      <c r="G33" s="252">
        <v>1100</v>
      </c>
      <c r="H33" s="252">
        <v>650</v>
      </c>
      <c r="I33" s="41">
        <v>-450</v>
      </c>
      <c r="J33" s="41">
        <v>1200</v>
      </c>
      <c r="K33" s="41">
        <v>820</v>
      </c>
      <c r="L33" s="41">
        <v>-380</v>
      </c>
    </row>
    <row r="34" spans="5:12" x14ac:dyDescent="0.25">
      <c r="E34" s="150">
        <v>45829</v>
      </c>
      <c r="F34" s="252">
        <v>14</v>
      </c>
      <c r="G34" s="252">
        <v>1400</v>
      </c>
      <c r="H34" s="252">
        <v>2360</v>
      </c>
      <c r="I34" s="41">
        <v>960</v>
      </c>
      <c r="J34" s="41">
        <v>1730</v>
      </c>
      <c r="K34" s="41">
        <v>2914</v>
      </c>
      <c r="L34" s="41">
        <v>1184</v>
      </c>
    </row>
    <row r="35" spans="5:12" x14ac:dyDescent="0.25">
      <c r="E35" s="150">
        <v>45836</v>
      </c>
      <c r="F35" s="252">
        <v>11</v>
      </c>
      <c r="G35" s="252">
        <v>1100</v>
      </c>
      <c r="H35" s="252">
        <v>1010</v>
      </c>
      <c r="I35" s="41">
        <v>-90</v>
      </c>
      <c r="J35" s="41">
        <v>1250</v>
      </c>
      <c r="K35" s="41">
        <v>1010</v>
      </c>
      <c r="L35" s="41">
        <v>-240</v>
      </c>
    </row>
    <row r="36" spans="5:12" x14ac:dyDescent="0.25">
      <c r="E36" s="150">
        <v>45843</v>
      </c>
      <c r="F36" s="252">
        <v>8</v>
      </c>
      <c r="G36" s="252">
        <v>800</v>
      </c>
      <c r="H36" s="252">
        <v>1510</v>
      </c>
      <c r="I36" s="41">
        <v>710</v>
      </c>
      <c r="J36" s="41">
        <v>1120</v>
      </c>
      <c r="K36" s="41">
        <v>2164</v>
      </c>
      <c r="L36" s="41">
        <v>1044</v>
      </c>
    </row>
    <row r="37" spans="5:12" x14ac:dyDescent="0.25">
      <c r="E37" s="150">
        <v>45850</v>
      </c>
      <c r="F37" s="252">
        <v>16</v>
      </c>
      <c r="G37" s="252">
        <v>1600</v>
      </c>
      <c r="H37" s="252">
        <v>1300</v>
      </c>
      <c r="I37" s="41">
        <v>-300</v>
      </c>
      <c r="J37" s="41">
        <v>2100</v>
      </c>
      <c r="K37" s="41">
        <v>1500</v>
      </c>
      <c r="L37" s="41">
        <v>-600</v>
      </c>
    </row>
    <row r="38" spans="5:12" x14ac:dyDescent="0.25">
      <c r="E38" s="150">
        <v>45857</v>
      </c>
      <c r="F38" s="252">
        <v>9</v>
      </c>
      <c r="G38" s="252">
        <v>900</v>
      </c>
      <c r="H38" s="252">
        <v>600</v>
      </c>
      <c r="I38" s="41">
        <v>-300</v>
      </c>
      <c r="J38" s="41">
        <v>1140</v>
      </c>
      <c r="K38" s="41">
        <v>744</v>
      </c>
      <c r="L38" s="41">
        <v>-396</v>
      </c>
    </row>
    <row r="39" spans="5:12" x14ac:dyDescent="0.25">
      <c r="E39" s="150">
        <v>45864</v>
      </c>
      <c r="F39" s="252">
        <v>9</v>
      </c>
      <c r="G39" s="252">
        <v>900</v>
      </c>
      <c r="H39" s="252">
        <v>0</v>
      </c>
      <c r="I39" s="41">
        <v>-900</v>
      </c>
      <c r="J39" s="41">
        <v>950</v>
      </c>
      <c r="K39" s="41">
        <v>0</v>
      </c>
      <c r="L39" s="41">
        <v>-950</v>
      </c>
    </row>
    <row r="40" spans="5:12" x14ac:dyDescent="0.25">
      <c r="E40" s="150">
        <v>45871</v>
      </c>
      <c r="F40" s="252">
        <v>19</v>
      </c>
      <c r="G40" s="252">
        <v>1900</v>
      </c>
      <c r="H40" s="252">
        <v>2210</v>
      </c>
      <c r="I40" s="41">
        <v>310</v>
      </c>
      <c r="J40" s="41">
        <v>2300</v>
      </c>
      <c r="K40" s="41">
        <v>3210</v>
      </c>
      <c r="L40" s="41">
        <v>910</v>
      </c>
    </row>
    <row r="41" spans="5:12" x14ac:dyDescent="0.25">
      <c r="E41" s="150">
        <v>45878</v>
      </c>
      <c r="F41" s="252">
        <v>8</v>
      </c>
      <c r="G41" s="252">
        <v>800</v>
      </c>
      <c r="H41" s="252">
        <v>960</v>
      </c>
      <c r="I41" s="41">
        <v>160</v>
      </c>
      <c r="J41" s="41">
        <v>900</v>
      </c>
      <c r="K41" s="41">
        <v>1200</v>
      </c>
      <c r="L41" s="41">
        <v>300</v>
      </c>
    </row>
    <row r="42" spans="5:12" x14ac:dyDescent="0.25">
      <c r="E42" s="150">
        <v>45885</v>
      </c>
      <c r="F42" s="252">
        <v>11</v>
      </c>
      <c r="G42" s="252">
        <v>1100</v>
      </c>
      <c r="H42" s="252">
        <v>690</v>
      </c>
      <c r="I42" s="41">
        <v>-410</v>
      </c>
      <c r="J42" s="41">
        <v>1350</v>
      </c>
      <c r="K42" s="41">
        <v>894</v>
      </c>
      <c r="L42" s="41">
        <v>-456</v>
      </c>
    </row>
    <row r="43" spans="5:12" x14ac:dyDescent="0.25">
      <c r="E43" s="150">
        <v>45892</v>
      </c>
      <c r="F43" s="252">
        <v>6</v>
      </c>
      <c r="G43" s="252">
        <v>600</v>
      </c>
      <c r="H43" s="252">
        <v>1420</v>
      </c>
      <c r="I43" s="41">
        <v>820</v>
      </c>
      <c r="J43" s="41">
        <v>700</v>
      </c>
      <c r="K43" s="41">
        <v>1615</v>
      </c>
      <c r="L43" s="41">
        <v>915</v>
      </c>
    </row>
    <row r="44" spans="5:12" x14ac:dyDescent="0.25">
      <c r="E44" s="150">
        <v>45899</v>
      </c>
      <c r="F44" s="252">
        <v>20</v>
      </c>
      <c r="G44" s="252">
        <v>2000</v>
      </c>
      <c r="H44" s="252">
        <v>1640</v>
      </c>
      <c r="I44" s="41">
        <v>-360</v>
      </c>
      <c r="J44" s="41">
        <v>2450</v>
      </c>
      <c r="K44" s="41">
        <v>2000</v>
      </c>
      <c r="L44" s="41">
        <v>-450</v>
      </c>
    </row>
    <row r="45" spans="5:12" x14ac:dyDescent="0.25">
      <c r="E45" s="150">
        <v>45906</v>
      </c>
      <c r="F45" s="252">
        <v>15</v>
      </c>
      <c r="G45" s="252">
        <v>1500</v>
      </c>
      <c r="H45" s="252">
        <v>2540</v>
      </c>
      <c r="I45" s="41">
        <v>1040</v>
      </c>
      <c r="J45" s="41">
        <v>2000</v>
      </c>
      <c r="K45" s="41">
        <v>3481</v>
      </c>
      <c r="L45" s="41">
        <v>1481</v>
      </c>
    </row>
    <row r="46" spans="5:12" x14ac:dyDescent="0.25">
      <c r="E46" s="150">
        <v>45913</v>
      </c>
      <c r="F46" s="252">
        <v>21</v>
      </c>
      <c r="G46" s="252">
        <v>2100</v>
      </c>
      <c r="H46" s="252">
        <v>1340</v>
      </c>
      <c r="I46" s="41">
        <v>-760</v>
      </c>
      <c r="J46" s="41">
        <v>2650</v>
      </c>
      <c r="K46" s="41">
        <v>1840</v>
      </c>
      <c r="L46" s="41">
        <v>-810</v>
      </c>
    </row>
    <row r="47" spans="5:12" x14ac:dyDescent="0.25">
      <c r="E47" s="150">
        <v>45920</v>
      </c>
      <c r="F47" s="252">
        <v>14</v>
      </c>
      <c r="G47" s="252">
        <v>1400</v>
      </c>
      <c r="H47" s="252">
        <v>1275</v>
      </c>
      <c r="I47" s="41">
        <v>-125</v>
      </c>
      <c r="J47" s="41">
        <v>1850</v>
      </c>
      <c r="K47" s="41">
        <v>1930</v>
      </c>
      <c r="L47" s="41">
        <v>80</v>
      </c>
    </row>
    <row r="48" spans="5:12" x14ac:dyDescent="0.25">
      <c r="E48" s="150">
        <v>45926</v>
      </c>
      <c r="F48" s="252">
        <v>3</v>
      </c>
      <c r="G48" s="252">
        <v>300</v>
      </c>
      <c r="H48" s="252">
        <v>1100</v>
      </c>
      <c r="I48" s="41">
        <v>800</v>
      </c>
      <c r="J48" s="41">
        <v>420</v>
      </c>
      <c r="K48" s="41">
        <v>1100</v>
      </c>
      <c r="L48" s="41">
        <v>680</v>
      </c>
    </row>
    <row r="49" spans="5:13" x14ac:dyDescent="0.25">
      <c r="E49" s="150">
        <v>45927</v>
      </c>
      <c r="F49" s="252">
        <v>11</v>
      </c>
      <c r="G49" s="252">
        <v>1100</v>
      </c>
      <c r="H49" s="252">
        <v>1195</v>
      </c>
      <c r="I49" s="41">
        <v>95</v>
      </c>
      <c r="J49" s="41">
        <v>1760</v>
      </c>
      <c r="K49" s="41">
        <v>1934</v>
      </c>
      <c r="L49" s="41">
        <v>174</v>
      </c>
    </row>
    <row r="50" spans="5:13" x14ac:dyDescent="0.25">
      <c r="E50" s="150">
        <v>45934</v>
      </c>
      <c r="F50" s="252">
        <v>12</v>
      </c>
      <c r="G50" s="252">
        <v>1200</v>
      </c>
      <c r="H50" s="252">
        <v>1485</v>
      </c>
      <c r="I50" s="41">
        <v>285</v>
      </c>
      <c r="J50" s="41">
        <v>1220</v>
      </c>
      <c r="K50" s="41">
        <v>1485</v>
      </c>
      <c r="L50" s="41">
        <v>265</v>
      </c>
    </row>
    <row r="51" spans="5:13" x14ac:dyDescent="0.25">
      <c r="E51" s="150">
        <v>45941</v>
      </c>
      <c r="F51" s="252">
        <v>17</v>
      </c>
      <c r="G51" s="252">
        <v>1700</v>
      </c>
      <c r="H51" s="252">
        <v>3855</v>
      </c>
      <c r="I51" s="41">
        <v>2155</v>
      </c>
      <c r="J51" s="41">
        <v>2290</v>
      </c>
      <c r="K51" s="41">
        <v>3740</v>
      </c>
      <c r="L51" s="41">
        <v>1450</v>
      </c>
    </row>
    <row r="52" spans="5:13" x14ac:dyDescent="0.25">
      <c r="E52" s="150">
        <v>45948</v>
      </c>
      <c r="F52" s="252">
        <v>9</v>
      </c>
      <c r="G52" s="252">
        <v>900</v>
      </c>
      <c r="H52" s="252">
        <v>1090</v>
      </c>
      <c r="I52" s="41">
        <v>190</v>
      </c>
      <c r="J52" s="41">
        <v>1050</v>
      </c>
      <c r="K52" s="41">
        <v>1090</v>
      </c>
      <c r="L52" s="41">
        <v>40</v>
      </c>
    </row>
    <row r="53" spans="5:13" x14ac:dyDescent="0.25">
      <c r="E53" s="150">
        <v>45955</v>
      </c>
      <c r="F53" s="252">
        <v>10</v>
      </c>
      <c r="G53" s="252">
        <v>1000</v>
      </c>
      <c r="H53" s="252">
        <v>2930</v>
      </c>
      <c r="I53" s="41">
        <v>1930</v>
      </c>
      <c r="J53" s="41">
        <v>1120</v>
      </c>
      <c r="K53" s="41">
        <v>3081</v>
      </c>
      <c r="L53" s="41">
        <v>1961</v>
      </c>
    </row>
    <row r="54" spans="5:13" x14ac:dyDescent="0.25">
      <c r="E54" s="150">
        <v>45962</v>
      </c>
      <c r="F54" s="252">
        <v>12</v>
      </c>
      <c r="G54" s="252">
        <v>1200</v>
      </c>
      <c r="H54" s="252">
        <v>2025</v>
      </c>
      <c r="I54" s="41">
        <v>825</v>
      </c>
      <c r="J54" s="41">
        <v>1850</v>
      </c>
      <c r="K54" s="41">
        <v>3500</v>
      </c>
      <c r="L54" s="41">
        <v>1650</v>
      </c>
    </row>
    <row r="55" spans="5:13" x14ac:dyDescent="0.25">
      <c r="E55" s="150">
        <v>45965</v>
      </c>
      <c r="F55" s="252">
        <v>3</v>
      </c>
      <c r="G55" s="252">
        <v>300</v>
      </c>
      <c r="H55" s="252">
        <v>500</v>
      </c>
      <c r="I55" s="41">
        <v>200</v>
      </c>
      <c r="J55" s="41">
        <v>250</v>
      </c>
      <c r="K55" s="41">
        <v>250</v>
      </c>
      <c r="L55" s="41">
        <v>0</v>
      </c>
    </row>
    <row r="56" spans="5:13" x14ac:dyDescent="0.25">
      <c r="E56" s="150">
        <v>45967</v>
      </c>
      <c r="F56" s="252">
        <v>7</v>
      </c>
      <c r="G56" s="252">
        <v>700</v>
      </c>
      <c r="H56" s="252">
        <v>400</v>
      </c>
      <c r="I56" s="41">
        <v>-300</v>
      </c>
      <c r="J56" s="41">
        <v>750</v>
      </c>
      <c r="K56" s="41">
        <v>400</v>
      </c>
      <c r="L56" s="41">
        <v>-350</v>
      </c>
    </row>
    <row r="57" spans="5:13" x14ac:dyDescent="0.25">
      <c r="E57" s="150">
        <v>45969</v>
      </c>
      <c r="F57" s="252">
        <v>12</v>
      </c>
      <c r="G57" s="252">
        <v>1200</v>
      </c>
      <c r="H57" s="252">
        <v>520</v>
      </c>
      <c r="I57" s="41">
        <v>-680</v>
      </c>
      <c r="J57" s="41">
        <v>1450</v>
      </c>
      <c r="K57" s="41">
        <v>520</v>
      </c>
      <c r="L57" s="41">
        <v>-930</v>
      </c>
    </row>
    <row r="58" spans="5:13" x14ac:dyDescent="0.25">
      <c r="E58" s="150">
        <v>45976</v>
      </c>
      <c r="F58" s="252">
        <v>15</v>
      </c>
      <c r="G58" s="252">
        <v>1500</v>
      </c>
      <c r="H58" s="252">
        <v>1365</v>
      </c>
      <c r="I58" s="41">
        <v>-134.99999999999994</v>
      </c>
      <c r="J58" s="41">
        <v>2030</v>
      </c>
      <c r="K58" s="41">
        <v>1771</v>
      </c>
      <c r="L58" s="41">
        <v>-258.99999999999994</v>
      </c>
    </row>
    <row r="59" spans="5:13" x14ac:dyDescent="0.25">
      <c r="E59" s="150">
        <v>45983</v>
      </c>
      <c r="F59" s="252">
        <v>8</v>
      </c>
      <c r="G59" s="252">
        <v>800</v>
      </c>
      <c r="H59" s="252">
        <v>1190</v>
      </c>
      <c r="I59" s="41">
        <v>390</v>
      </c>
      <c r="J59" s="41">
        <v>950</v>
      </c>
      <c r="K59" s="41">
        <v>1360</v>
      </c>
      <c r="L59" s="41">
        <v>410</v>
      </c>
    </row>
    <row r="60" spans="5:13" s="55" customFormat="1" x14ac:dyDescent="0.25">
      <c r="E60" s="150">
        <v>45990</v>
      </c>
      <c r="F60" s="252">
        <v>13</v>
      </c>
      <c r="G60" s="252">
        <v>1300</v>
      </c>
      <c r="H60" s="252">
        <v>925</v>
      </c>
      <c r="I60" s="41">
        <v>-375</v>
      </c>
      <c r="J60" s="41">
        <v>1660</v>
      </c>
      <c r="K60" s="41">
        <v>1165</v>
      </c>
      <c r="L60" s="41">
        <v>-495</v>
      </c>
      <c r="M60"/>
    </row>
    <row r="61" spans="5:13" x14ac:dyDescent="0.25">
      <c r="E61" s="150">
        <v>45997</v>
      </c>
      <c r="F61" s="252">
        <v>7</v>
      </c>
      <c r="G61" s="252">
        <v>700</v>
      </c>
      <c r="H61" s="252">
        <v>360</v>
      </c>
      <c r="I61" s="41">
        <v>-340</v>
      </c>
      <c r="J61" s="41">
        <v>1000</v>
      </c>
      <c r="K61" s="41">
        <v>720</v>
      </c>
      <c r="L61" s="41">
        <v>-280</v>
      </c>
    </row>
    <row r="62" spans="5:13" x14ac:dyDescent="0.25">
      <c r="E62" s="150">
        <v>45998</v>
      </c>
      <c r="F62" s="252">
        <v>5</v>
      </c>
      <c r="G62" s="252">
        <v>500</v>
      </c>
      <c r="H62" s="252">
        <v>245.00000000000003</v>
      </c>
      <c r="I62" s="41">
        <v>-254.99999999999997</v>
      </c>
      <c r="J62" s="41">
        <v>700</v>
      </c>
      <c r="K62" s="41">
        <v>367.5</v>
      </c>
      <c r="L62" s="41">
        <v>-332.5</v>
      </c>
    </row>
    <row r="63" spans="5:13" x14ac:dyDescent="0.25">
      <c r="E63" s="150">
        <v>46004</v>
      </c>
      <c r="F63" s="252">
        <v>15</v>
      </c>
      <c r="G63" s="252">
        <v>1500</v>
      </c>
      <c r="H63" s="252">
        <v>2340</v>
      </c>
      <c r="I63" s="41">
        <v>840</v>
      </c>
      <c r="J63" s="41">
        <v>1710</v>
      </c>
      <c r="K63" s="41">
        <v>2051</v>
      </c>
      <c r="L63" s="41">
        <v>341</v>
      </c>
    </row>
    <row r="64" spans="5:13" x14ac:dyDescent="0.25">
      <c r="E64" s="150">
        <v>46011</v>
      </c>
      <c r="F64" s="252">
        <v>14</v>
      </c>
      <c r="G64" s="252">
        <v>1400</v>
      </c>
      <c r="H64" s="252">
        <v>1000</v>
      </c>
      <c r="I64" s="41">
        <v>-400</v>
      </c>
      <c r="J64" s="41">
        <v>1980</v>
      </c>
      <c r="K64" s="41">
        <v>1500</v>
      </c>
      <c r="L64" s="41">
        <v>-480</v>
      </c>
    </row>
    <row r="65" spans="5:12" x14ac:dyDescent="0.25">
      <c r="E65" s="150">
        <v>46018</v>
      </c>
      <c r="F65" s="252">
        <v>13</v>
      </c>
      <c r="G65" s="252">
        <v>1300</v>
      </c>
      <c r="H65" s="252">
        <v>1520</v>
      </c>
      <c r="I65" s="41">
        <v>220.00000000000006</v>
      </c>
      <c r="J65" s="41">
        <v>1800</v>
      </c>
      <c r="K65" s="41">
        <v>1855</v>
      </c>
      <c r="L65" s="41">
        <v>55</v>
      </c>
    </row>
    <row r="66" spans="5:12" x14ac:dyDescent="0.25">
      <c r="E66" s="150">
        <v>46025</v>
      </c>
      <c r="F66" s="252">
        <v>15</v>
      </c>
      <c r="G66" s="252">
        <v>1500</v>
      </c>
      <c r="H66" s="252">
        <v>1460</v>
      </c>
      <c r="I66" s="41">
        <v>-40</v>
      </c>
      <c r="J66" s="41">
        <v>1900</v>
      </c>
      <c r="K66" s="41">
        <v>1860</v>
      </c>
      <c r="L66" s="41">
        <v>-40</v>
      </c>
    </row>
    <row r="67" spans="5:12" x14ac:dyDescent="0.25">
      <c r="E67" s="150">
        <v>46032</v>
      </c>
      <c r="F67" s="252">
        <v>12</v>
      </c>
      <c r="G67" s="252">
        <v>1200</v>
      </c>
      <c r="H67" s="252">
        <v>1810</v>
      </c>
      <c r="I67" s="41">
        <v>610</v>
      </c>
      <c r="J67" s="41">
        <v>1440</v>
      </c>
      <c r="K67" s="41">
        <v>2115</v>
      </c>
      <c r="L67" s="41">
        <v>675</v>
      </c>
    </row>
    <row r="68" spans="5:12" x14ac:dyDescent="0.25">
      <c r="E68" s="150">
        <v>46039</v>
      </c>
      <c r="F68" s="252">
        <v>8</v>
      </c>
      <c r="G68" s="252">
        <v>800</v>
      </c>
      <c r="H68" s="252">
        <v>475</v>
      </c>
      <c r="I68" s="41">
        <v>-325</v>
      </c>
      <c r="J68" s="41">
        <v>870</v>
      </c>
      <c r="K68" s="41">
        <v>362.5</v>
      </c>
      <c r="L68" s="41">
        <v>-507.5</v>
      </c>
    </row>
    <row r="69" spans="5:12" x14ac:dyDescent="0.25">
      <c r="E69" s="150">
        <v>46043</v>
      </c>
      <c r="F69" s="252">
        <v>1</v>
      </c>
      <c r="G69" s="252">
        <v>100</v>
      </c>
      <c r="H69" s="252">
        <v>0</v>
      </c>
      <c r="I69" s="41">
        <v>-100</v>
      </c>
      <c r="J69" s="41">
        <v>200</v>
      </c>
      <c r="K69" s="41">
        <v>0</v>
      </c>
      <c r="L69" s="41">
        <v>-200</v>
      </c>
    </row>
    <row r="70" spans="5:12" x14ac:dyDescent="0.25">
      <c r="E70" s="150">
        <v>46046</v>
      </c>
      <c r="F70" s="252">
        <v>14</v>
      </c>
      <c r="G70" s="252">
        <v>1400</v>
      </c>
      <c r="H70" s="252">
        <v>1190</v>
      </c>
      <c r="I70" s="41">
        <v>-210</v>
      </c>
      <c r="J70" s="41">
        <v>2000</v>
      </c>
      <c r="K70" s="41">
        <v>1565</v>
      </c>
      <c r="L70" s="41">
        <v>-435</v>
      </c>
    </row>
    <row r="71" spans="5:12" x14ac:dyDescent="0.25">
      <c r="E71" s="150">
        <v>46053</v>
      </c>
      <c r="F71" s="252">
        <v>18</v>
      </c>
      <c r="G71" s="252">
        <v>1800</v>
      </c>
      <c r="H71" s="252">
        <v>1360</v>
      </c>
      <c r="I71" s="41">
        <v>-440</v>
      </c>
      <c r="J71" s="41">
        <v>2100</v>
      </c>
      <c r="K71" s="41">
        <v>1648</v>
      </c>
      <c r="L71" s="41">
        <v>-452</v>
      </c>
    </row>
    <row r="72" spans="5:12" x14ac:dyDescent="0.25">
      <c r="E72" s="150">
        <v>46060</v>
      </c>
      <c r="F72" s="252">
        <v>16</v>
      </c>
      <c r="G72" s="252">
        <v>1600</v>
      </c>
      <c r="H72" s="252">
        <v>2625</v>
      </c>
      <c r="I72" s="41">
        <v>1025</v>
      </c>
      <c r="J72" s="41">
        <v>2170</v>
      </c>
      <c r="K72" s="41">
        <v>3343.5</v>
      </c>
      <c r="L72" s="41">
        <v>1173.5</v>
      </c>
    </row>
    <row r="73" spans="5:12" x14ac:dyDescent="0.25">
      <c r="E73" s="150">
        <v>46067</v>
      </c>
      <c r="F73" s="252">
        <v>12</v>
      </c>
      <c r="G73" s="252">
        <v>1200</v>
      </c>
      <c r="H73" s="252">
        <v>1155</v>
      </c>
      <c r="I73" s="41">
        <v>-44.999999999999972</v>
      </c>
      <c r="J73" s="41">
        <v>1810</v>
      </c>
      <c r="K73" s="41">
        <v>1614</v>
      </c>
      <c r="L73" s="41">
        <v>-196</v>
      </c>
    </row>
    <row r="74" spans="5:12" x14ac:dyDescent="0.25">
      <c r="E74" s="150">
        <v>46074</v>
      </c>
      <c r="F74" s="252">
        <v>16</v>
      </c>
      <c r="G74" s="252">
        <v>1600</v>
      </c>
      <c r="H74" s="252">
        <v>1180</v>
      </c>
      <c r="I74" s="41">
        <v>-420</v>
      </c>
      <c r="J74" s="41">
        <v>1970</v>
      </c>
      <c r="K74" s="41">
        <v>1245</v>
      </c>
      <c r="L74" s="41">
        <v>-725</v>
      </c>
    </row>
    <row r="75" spans="5:12" x14ac:dyDescent="0.25">
      <c r="E75" s="150">
        <v>46081</v>
      </c>
      <c r="F75" s="252">
        <v>13</v>
      </c>
      <c r="G75" s="252">
        <v>1300</v>
      </c>
      <c r="H75" s="252">
        <v>1030</v>
      </c>
      <c r="I75" s="41">
        <v>-270</v>
      </c>
      <c r="J75" s="41">
        <v>810</v>
      </c>
      <c r="K75" s="41">
        <v>1382</v>
      </c>
      <c r="L75" s="41">
        <v>572</v>
      </c>
    </row>
    <row r="76" spans="5:12" x14ac:dyDescent="0.25">
      <c r="E76" s="150">
        <v>46088</v>
      </c>
      <c r="F76" s="252">
        <v>15</v>
      </c>
      <c r="G76" s="252">
        <v>1500</v>
      </c>
      <c r="H76" s="252">
        <v>1530</v>
      </c>
      <c r="I76" s="41">
        <v>30</v>
      </c>
      <c r="J76" s="41">
        <v>1700</v>
      </c>
      <c r="K76" s="41">
        <v>1660</v>
      </c>
      <c r="L76" s="41">
        <v>-40</v>
      </c>
    </row>
    <row r="77" spans="5:12" x14ac:dyDescent="0.25">
      <c r="E77" s="150">
        <v>46095</v>
      </c>
      <c r="F77" s="252">
        <v>11</v>
      </c>
      <c r="G77" s="252">
        <v>1100</v>
      </c>
      <c r="H77" s="252">
        <v>790</v>
      </c>
      <c r="I77" s="41">
        <v>-310</v>
      </c>
      <c r="J77" s="41">
        <v>1360</v>
      </c>
      <c r="K77" s="41">
        <v>1324</v>
      </c>
      <c r="L77" s="41">
        <v>-36</v>
      </c>
    </row>
    <row r="78" spans="5:12" x14ac:dyDescent="0.25">
      <c r="E78" s="151" t="s">
        <v>25</v>
      </c>
      <c r="F78" s="253">
        <v>810</v>
      </c>
      <c r="G78" s="253">
        <v>81000</v>
      </c>
      <c r="H78" s="253">
        <v>97500</v>
      </c>
      <c r="I78" s="56">
        <v>16500</v>
      </c>
      <c r="J78" s="56">
        <v>101320</v>
      </c>
      <c r="K78" s="56">
        <v>125138</v>
      </c>
      <c r="L78" s="56">
        <v>23818</v>
      </c>
    </row>
  </sheetData>
  <conditionalFormatting sqref="B3">
    <cfRule type="cellIs" dxfId="22" priority="6" operator="greaterThan">
      <formula>0</formula>
    </cfRule>
  </conditionalFormatting>
  <conditionalFormatting sqref="B3">
    <cfRule type="cellIs" dxfId="21" priority="5" operator="lessThan">
      <formula>0</formula>
    </cfRule>
  </conditionalFormatting>
  <conditionalFormatting pivot="1" sqref="L10:L78">
    <cfRule type="cellIs" dxfId="20" priority="4" operator="greaterThan">
      <formula>0</formula>
    </cfRule>
  </conditionalFormatting>
  <conditionalFormatting pivot="1" sqref="L10:L78">
    <cfRule type="cellIs" dxfId="19" priority="3" operator="lessThan">
      <formula>0</formula>
    </cfRule>
  </conditionalFormatting>
  <conditionalFormatting pivot="1" sqref="I10:I78">
    <cfRule type="cellIs" dxfId="18" priority="2" operator="greaterThan">
      <formula>0</formula>
    </cfRule>
  </conditionalFormatting>
  <conditionalFormatting pivot="1" sqref="I10:I78">
    <cfRule type="cellIs" dxfId="1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3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A9A90-2AD7-4A4C-935C-6622ACECDFAB}">
  <sheetPr>
    <pageSetUpPr fitToPage="1"/>
  </sheetPr>
  <dimension ref="B5:AH80"/>
  <sheetViews>
    <sheetView showGridLines="0" zoomScale="90" zoomScaleNormal="90" workbookViewId="0">
      <pane xSplit="4" ySplit="10" topLeftCell="E56" activePane="bottomRight" state="frozen"/>
      <selection pane="topRight" activeCell="E1" sqref="E1"/>
      <selection pane="bottomLeft" activeCell="A10" sqref="A10"/>
      <selection pane="bottomRight" activeCell="AR77" sqref="AR77"/>
    </sheetView>
  </sheetViews>
  <sheetFormatPr defaultRowHeight="15" x14ac:dyDescent="0.25"/>
  <cols>
    <col min="4" max="4" width="14" customWidth="1"/>
    <col min="5" max="6" width="7.140625" customWidth="1"/>
    <col min="7" max="7" width="8.42578125" customWidth="1"/>
    <col min="8" max="8" width="8.140625" customWidth="1"/>
    <col min="9" max="9" width="7.140625" customWidth="1"/>
    <col min="10" max="10" width="8.42578125" customWidth="1"/>
    <col min="11" max="11" width="7.7109375" customWidth="1"/>
    <col min="12" max="12" width="7.140625" customWidth="1"/>
    <col min="13" max="13" width="8" customWidth="1"/>
    <col min="16" max="16" width="9.7109375" customWidth="1"/>
    <col min="20" max="20" width="9.140625" style="55"/>
    <col min="22" max="22" width="9.5703125" customWidth="1"/>
    <col min="23" max="23" width="6.42578125" customWidth="1"/>
    <col min="24" max="25" width="7.7109375" customWidth="1"/>
    <col min="26" max="26" width="7.7109375" style="55" customWidth="1"/>
    <col min="27" max="27" width="6.42578125" customWidth="1"/>
    <col min="28" max="29" width="7.7109375" customWidth="1"/>
    <col min="30" max="30" width="7.7109375" style="55" customWidth="1"/>
    <col min="31" max="31" width="6.42578125" customWidth="1"/>
    <col min="32" max="33" width="7.7109375" customWidth="1"/>
    <col min="34" max="34" width="6.85546875" style="55" customWidth="1"/>
  </cols>
  <sheetData>
    <row r="5" spans="2:34" ht="15.75" thickBot="1" x14ac:dyDescent="0.3"/>
    <row r="6" spans="2:34" ht="33.75" customHeight="1" thickBot="1" x14ac:dyDescent="0.3">
      <c r="D6" s="115"/>
      <c r="E6" s="222" t="s">
        <v>504</v>
      </c>
      <c r="F6" s="222"/>
      <c r="G6" s="223"/>
      <c r="H6" s="222" t="s">
        <v>499</v>
      </c>
      <c r="I6" s="222"/>
      <c r="J6" s="224"/>
      <c r="K6" s="225" t="s">
        <v>500</v>
      </c>
      <c r="L6" s="225"/>
      <c r="M6" s="226"/>
      <c r="P6" s="227" t="s">
        <v>510</v>
      </c>
      <c r="Q6" s="228"/>
      <c r="R6" s="228"/>
      <c r="S6" s="228"/>
      <c r="T6" s="229"/>
      <c r="V6" s="216" t="s">
        <v>512</v>
      </c>
      <c r="W6" s="217"/>
      <c r="X6" s="217"/>
      <c r="Y6" s="217"/>
      <c r="Z6" s="218"/>
      <c r="AA6" s="216" t="s">
        <v>513</v>
      </c>
      <c r="AB6" s="217"/>
      <c r="AC6" s="217"/>
      <c r="AD6" s="218"/>
      <c r="AE6" s="219" t="s">
        <v>500</v>
      </c>
      <c r="AF6" s="220"/>
      <c r="AG6" s="220"/>
      <c r="AH6" s="221"/>
    </row>
    <row r="7" spans="2:34" ht="3.75" customHeight="1" thickBot="1" x14ac:dyDescent="0.3">
      <c r="D7" s="186"/>
      <c r="E7" s="187"/>
      <c r="F7" s="187"/>
      <c r="G7" s="188"/>
      <c r="H7" s="187"/>
      <c r="I7" s="187"/>
      <c r="J7" s="189"/>
      <c r="K7" s="190"/>
      <c r="L7" s="190"/>
      <c r="M7" s="191"/>
      <c r="P7" s="152"/>
      <c r="Q7" s="153"/>
      <c r="R7" s="153"/>
      <c r="S7" s="153"/>
      <c r="T7" s="154"/>
      <c r="V7" s="192"/>
      <c r="W7" s="193"/>
      <c r="X7" s="193"/>
      <c r="Y7" s="193"/>
      <c r="Z7" s="194"/>
      <c r="AA7" s="192"/>
      <c r="AB7" s="193"/>
      <c r="AC7" s="193"/>
      <c r="AD7" s="194"/>
      <c r="AE7" s="195"/>
      <c r="AF7" s="196"/>
      <c r="AG7" s="196"/>
      <c r="AH7" s="197"/>
    </row>
    <row r="8" spans="2:34" ht="37.5" customHeight="1" thickBot="1" x14ac:dyDescent="0.3">
      <c r="D8" s="116">
        <v>2025</v>
      </c>
      <c r="E8" s="117" t="s">
        <v>501</v>
      </c>
      <c r="F8" s="117" t="s">
        <v>502</v>
      </c>
      <c r="G8" s="117" t="s">
        <v>35</v>
      </c>
      <c r="H8" s="117" t="s">
        <v>501</v>
      </c>
      <c r="I8" s="117" t="s">
        <v>502</v>
      </c>
      <c r="J8" s="118" t="s">
        <v>35</v>
      </c>
      <c r="K8" s="117" t="s">
        <v>501</v>
      </c>
      <c r="L8" s="117" t="s">
        <v>502</v>
      </c>
      <c r="M8" s="118" t="s">
        <v>35</v>
      </c>
      <c r="P8" s="101" t="s">
        <v>0</v>
      </c>
      <c r="Q8" s="102" t="s">
        <v>501</v>
      </c>
      <c r="R8" s="102" t="s">
        <v>517</v>
      </c>
      <c r="S8" s="102" t="s">
        <v>515</v>
      </c>
      <c r="T8" s="103" t="s">
        <v>35</v>
      </c>
      <c r="V8" s="70" t="s">
        <v>511</v>
      </c>
      <c r="W8" s="71" t="s">
        <v>501</v>
      </c>
      <c r="X8" s="71" t="s">
        <v>514</v>
      </c>
      <c r="Y8" s="71" t="s">
        <v>515</v>
      </c>
      <c r="Z8" s="72" t="s">
        <v>35</v>
      </c>
      <c r="AA8" s="84" t="s">
        <v>501</v>
      </c>
      <c r="AB8" s="85" t="s">
        <v>514</v>
      </c>
      <c r="AC8" s="85" t="s">
        <v>515</v>
      </c>
      <c r="AD8" s="86" t="s">
        <v>35</v>
      </c>
      <c r="AE8" s="94" t="s">
        <v>501</v>
      </c>
      <c r="AF8" s="95" t="s">
        <v>514</v>
      </c>
      <c r="AG8" s="95" t="s">
        <v>515</v>
      </c>
      <c r="AH8" s="96" t="s">
        <v>35</v>
      </c>
    </row>
    <row r="9" spans="2:34" ht="18" customHeight="1" x14ac:dyDescent="0.3">
      <c r="B9" s="47"/>
      <c r="D9" s="130">
        <v>45661</v>
      </c>
      <c r="E9" s="33">
        <v>1</v>
      </c>
      <c r="F9" s="33">
        <v>1</v>
      </c>
      <c r="G9" s="49">
        <v>3000</v>
      </c>
      <c r="H9" s="33">
        <v>10</v>
      </c>
      <c r="I9" s="33">
        <v>4</v>
      </c>
      <c r="J9" s="49">
        <v>1170</v>
      </c>
      <c r="K9" s="33">
        <f t="shared" ref="K9:K40" si="0">E9+H9</f>
        <v>11</v>
      </c>
      <c r="L9" s="33">
        <f t="shared" ref="L9:L40" si="1">F9+I9</f>
        <v>5</v>
      </c>
      <c r="M9" s="49">
        <f t="shared" ref="M9:M40" si="2">G9+J9</f>
        <v>4170</v>
      </c>
      <c r="P9" s="97">
        <f>D9</f>
        <v>45661</v>
      </c>
      <c r="Q9" s="67">
        <v>11</v>
      </c>
      <c r="R9" s="68">
        <v>1420</v>
      </c>
      <c r="S9" s="68">
        <v>5590</v>
      </c>
      <c r="T9" s="69">
        <f>S9-R9</f>
        <v>4170</v>
      </c>
      <c r="V9" s="97">
        <f>D9</f>
        <v>45661</v>
      </c>
      <c r="W9" s="67">
        <v>10</v>
      </c>
      <c r="X9" s="68">
        <v>1220</v>
      </c>
      <c r="Y9" s="68">
        <v>2390</v>
      </c>
      <c r="Z9" s="69">
        <v>1170</v>
      </c>
      <c r="AA9" s="82">
        <v>1</v>
      </c>
      <c r="AB9" s="82">
        <v>200</v>
      </c>
      <c r="AC9" s="82">
        <v>3200</v>
      </c>
      <c r="AD9" s="83">
        <v>3000</v>
      </c>
      <c r="AE9" s="82">
        <f>W9+AA9</f>
        <v>11</v>
      </c>
      <c r="AF9" s="82">
        <f t="shared" ref="AF9:AH9" si="3">X9+AB9</f>
        <v>1420</v>
      </c>
      <c r="AG9" s="82">
        <f t="shared" si="3"/>
        <v>5590</v>
      </c>
      <c r="AH9" s="83">
        <f t="shared" si="3"/>
        <v>4170</v>
      </c>
    </row>
    <row r="10" spans="2:34" ht="18" customHeight="1" x14ac:dyDescent="0.3">
      <c r="B10" s="47"/>
      <c r="D10" s="130">
        <v>45668</v>
      </c>
      <c r="E10" s="33">
        <v>3</v>
      </c>
      <c r="G10" s="49">
        <v>-350</v>
      </c>
      <c r="H10" s="33">
        <v>8</v>
      </c>
      <c r="I10" s="33">
        <v>3</v>
      </c>
      <c r="J10" s="49">
        <v>595</v>
      </c>
      <c r="K10" s="33">
        <f t="shared" si="0"/>
        <v>11</v>
      </c>
      <c r="L10" s="33">
        <f t="shared" si="1"/>
        <v>3</v>
      </c>
      <c r="M10" s="49">
        <f t="shared" si="2"/>
        <v>245</v>
      </c>
      <c r="P10" s="97">
        <f t="shared" ref="P10:P46" si="4">D10</f>
        <v>45668</v>
      </c>
      <c r="Q10" s="39">
        <v>10</v>
      </c>
      <c r="R10" s="41">
        <v>1260</v>
      </c>
      <c r="S10" s="41">
        <v>1555</v>
      </c>
      <c r="T10" s="69">
        <f t="shared" ref="T10:T46" si="5">S10-R10</f>
        <v>295</v>
      </c>
      <c r="V10" s="97">
        <f t="shared" ref="V10:V46" si="6">D10</f>
        <v>45668</v>
      </c>
      <c r="W10" s="39">
        <v>8</v>
      </c>
      <c r="X10" s="41">
        <v>960</v>
      </c>
      <c r="Y10" s="41">
        <v>1555</v>
      </c>
      <c r="Z10" s="56">
        <v>595</v>
      </c>
      <c r="AA10" s="48">
        <v>3</v>
      </c>
      <c r="AB10" s="48">
        <v>350</v>
      </c>
      <c r="AC10" s="48">
        <v>0</v>
      </c>
      <c r="AD10" s="49">
        <v>-350</v>
      </c>
      <c r="AE10" s="48">
        <f t="shared" ref="AE10:AE46" si="7">W10+AA10</f>
        <v>11</v>
      </c>
      <c r="AF10" s="48">
        <f t="shared" ref="AF10:AF46" si="8">X10+AB10</f>
        <v>1310</v>
      </c>
      <c r="AG10" s="48">
        <f t="shared" ref="AG10:AG46" si="9">Y10+AC10</f>
        <v>1555</v>
      </c>
      <c r="AH10" s="49">
        <f t="shared" ref="AH10:AH46" si="10">Z10+AD10</f>
        <v>245</v>
      </c>
    </row>
    <row r="11" spans="2:34" ht="18" customHeight="1" x14ac:dyDescent="0.3">
      <c r="B11" s="47"/>
      <c r="D11" s="130">
        <v>45675</v>
      </c>
      <c r="E11" s="33">
        <v>9</v>
      </c>
      <c r="F11" s="33">
        <v>3</v>
      </c>
      <c r="G11" s="49">
        <v>920</v>
      </c>
      <c r="H11" s="33">
        <v>8</v>
      </c>
      <c r="I11" s="33">
        <v>2</v>
      </c>
      <c r="J11" s="49">
        <v>60</v>
      </c>
      <c r="K11" s="33">
        <f t="shared" si="0"/>
        <v>17</v>
      </c>
      <c r="L11" s="33">
        <f t="shared" si="1"/>
        <v>5</v>
      </c>
      <c r="M11" s="49">
        <f t="shared" si="2"/>
        <v>980</v>
      </c>
      <c r="P11" s="97">
        <f t="shared" si="4"/>
        <v>45675</v>
      </c>
      <c r="Q11" s="39">
        <v>15</v>
      </c>
      <c r="R11" s="41">
        <v>2010</v>
      </c>
      <c r="S11" s="41">
        <v>3240</v>
      </c>
      <c r="T11" s="69">
        <f t="shared" si="5"/>
        <v>1230</v>
      </c>
      <c r="V11" s="97">
        <f t="shared" si="6"/>
        <v>45675</v>
      </c>
      <c r="W11" s="39">
        <v>8</v>
      </c>
      <c r="X11" s="41">
        <v>1060</v>
      </c>
      <c r="Y11" s="41">
        <v>1120</v>
      </c>
      <c r="Z11" s="56">
        <v>60</v>
      </c>
      <c r="AA11" s="48">
        <v>9</v>
      </c>
      <c r="AB11" s="48">
        <v>1200</v>
      </c>
      <c r="AC11" s="48">
        <v>2120</v>
      </c>
      <c r="AD11" s="49">
        <v>920</v>
      </c>
      <c r="AE11" s="48">
        <f t="shared" si="7"/>
        <v>17</v>
      </c>
      <c r="AF11" s="48">
        <f t="shared" si="8"/>
        <v>2260</v>
      </c>
      <c r="AG11" s="48">
        <f t="shared" si="9"/>
        <v>3240</v>
      </c>
      <c r="AH11" s="49">
        <f t="shared" si="10"/>
        <v>980</v>
      </c>
    </row>
    <row r="12" spans="2:34" ht="18" customHeight="1" x14ac:dyDescent="0.3">
      <c r="B12" s="47"/>
      <c r="D12" s="130">
        <v>45682</v>
      </c>
      <c r="E12" s="33">
        <v>2</v>
      </c>
      <c r="F12" s="33">
        <v>1</v>
      </c>
      <c r="G12" s="49">
        <v>130</v>
      </c>
      <c r="H12" s="33">
        <v>9</v>
      </c>
      <c r="I12" s="33">
        <v>4</v>
      </c>
      <c r="J12" s="49">
        <v>615</v>
      </c>
      <c r="K12" s="33">
        <f t="shared" si="0"/>
        <v>11</v>
      </c>
      <c r="L12" s="33">
        <f t="shared" si="1"/>
        <v>5</v>
      </c>
      <c r="M12" s="49">
        <f t="shared" si="2"/>
        <v>745</v>
      </c>
      <c r="P12" s="97">
        <f t="shared" si="4"/>
        <v>45682</v>
      </c>
      <c r="Q12" s="39">
        <v>10</v>
      </c>
      <c r="R12" s="41">
        <v>1260</v>
      </c>
      <c r="S12" s="41">
        <v>1775</v>
      </c>
      <c r="T12" s="69">
        <f t="shared" si="5"/>
        <v>515</v>
      </c>
      <c r="V12" s="97">
        <f t="shared" si="6"/>
        <v>45682</v>
      </c>
      <c r="W12" s="39">
        <v>9</v>
      </c>
      <c r="X12" s="41">
        <v>1160</v>
      </c>
      <c r="Y12" s="41">
        <v>1775</v>
      </c>
      <c r="Z12" s="56">
        <v>615</v>
      </c>
      <c r="AA12" s="48">
        <v>2</v>
      </c>
      <c r="AB12" s="48">
        <v>200</v>
      </c>
      <c r="AC12" s="48">
        <v>330</v>
      </c>
      <c r="AD12" s="49">
        <v>130</v>
      </c>
      <c r="AE12" s="48">
        <f t="shared" si="7"/>
        <v>11</v>
      </c>
      <c r="AF12" s="48">
        <f t="shared" si="8"/>
        <v>1360</v>
      </c>
      <c r="AG12" s="48">
        <f t="shared" si="9"/>
        <v>2105</v>
      </c>
      <c r="AH12" s="49">
        <f t="shared" si="10"/>
        <v>745</v>
      </c>
    </row>
    <row r="13" spans="2:34" ht="18" customHeight="1" x14ac:dyDescent="0.3">
      <c r="B13" s="47"/>
      <c r="D13" s="130">
        <v>45689</v>
      </c>
      <c r="E13" s="33">
        <v>9</v>
      </c>
      <c r="F13" s="33">
        <v>6</v>
      </c>
      <c r="G13" s="49">
        <v>1320</v>
      </c>
      <c r="H13" s="33">
        <v>10</v>
      </c>
      <c r="I13" s="33">
        <v>5</v>
      </c>
      <c r="J13" s="49">
        <v>1229</v>
      </c>
      <c r="K13" s="33">
        <f t="shared" si="0"/>
        <v>19</v>
      </c>
      <c r="L13" s="33">
        <f t="shared" si="1"/>
        <v>11</v>
      </c>
      <c r="M13" s="49">
        <f t="shared" si="2"/>
        <v>2549</v>
      </c>
      <c r="P13" s="97">
        <f t="shared" si="4"/>
        <v>45689</v>
      </c>
      <c r="Q13" s="39">
        <v>17</v>
      </c>
      <c r="R13" s="41">
        <v>2120</v>
      </c>
      <c r="S13" s="41">
        <v>4371</v>
      </c>
      <c r="T13" s="69">
        <f t="shared" si="5"/>
        <v>2251</v>
      </c>
      <c r="V13" s="97">
        <f t="shared" si="6"/>
        <v>45689</v>
      </c>
      <c r="W13" s="39">
        <v>10</v>
      </c>
      <c r="X13" s="41">
        <v>1230</v>
      </c>
      <c r="Y13" s="41">
        <v>2459</v>
      </c>
      <c r="Z13" s="56">
        <v>1229</v>
      </c>
      <c r="AA13" s="48">
        <v>9</v>
      </c>
      <c r="AB13" s="48">
        <v>1150</v>
      </c>
      <c r="AC13" s="48">
        <v>2470</v>
      </c>
      <c r="AD13" s="49">
        <v>1320</v>
      </c>
      <c r="AE13" s="48">
        <f t="shared" si="7"/>
        <v>19</v>
      </c>
      <c r="AF13" s="48">
        <f t="shared" si="8"/>
        <v>2380</v>
      </c>
      <c r="AG13" s="48">
        <f t="shared" si="9"/>
        <v>4929</v>
      </c>
      <c r="AH13" s="49">
        <f t="shared" si="10"/>
        <v>2549</v>
      </c>
    </row>
    <row r="14" spans="2:34" ht="18" customHeight="1" x14ac:dyDescent="0.3">
      <c r="B14" s="47"/>
      <c r="D14" s="130">
        <v>45696</v>
      </c>
      <c r="E14" s="33">
        <v>10</v>
      </c>
      <c r="F14" s="33">
        <v>3</v>
      </c>
      <c r="G14" s="49">
        <v>-80</v>
      </c>
      <c r="H14" s="33">
        <v>8</v>
      </c>
      <c r="I14" s="33">
        <v>3</v>
      </c>
      <c r="J14" s="49">
        <v>266</v>
      </c>
      <c r="K14" s="33">
        <f t="shared" si="0"/>
        <v>18</v>
      </c>
      <c r="L14" s="33">
        <f t="shared" si="1"/>
        <v>6</v>
      </c>
      <c r="M14" s="49">
        <f t="shared" si="2"/>
        <v>186</v>
      </c>
      <c r="P14" s="97">
        <f t="shared" si="4"/>
        <v>45696</v>
      </c>
      <c r="Q14" s="39">
        <v>16</v>
      </c>
      <c r="R14" s="41">
        <v>2080</v>
      </c>
      <c r="S14" s="41">
        <v>2196</v>
      </c>
      <c r="T14" s="69">
        <f t="shared" si="5"/>
        <v>116</v>
      </c>
      <c r="V14" s="97">
        <f t="shared" si="6"/>
        <v>45696</v>
      </c>
      <c r="W14" s="39">
        <v>8</v>
      </c>
      <c r="X14" s="41">
        <v>1160</v>
      </c>
      <c r="Y14" s="41">
        <v>1426</v>
      </c>
      <c r="Z14" s="56">
        <v>266</v>
      </c>
      <c r="AA14" s="48">
        <v>10</v>
      </c>
      <c r="AB14" s="48">
        <v>1150</v>
      </c>
      <c r="AC14" s="48">
        <v>1070</v>
      </c>
      <c r="AD14" s="49">
        <v>-80</v>
      </c>
      <c r="AE14" s="48">
        <f t="shared" si="7"/>
        <v>18</v>
      </c>
      <c r="AF14" s="48">
        <f t="shared" si="8"/>
        <v>2310</v>
      </c>
      <c r="AG14" s="48">
        <f t="shared" si="9"/>
        <v>2496</v>
      </c>
      <c r="AH14" s="49">
        <f t="shared" si="10"/>
        <v>186</v>
      </c>
    </row>
    <row r="15" spans="2:34" ht="18" customHeight="1" x14ac:dyDescent="0.3">
      <c r="B15" s="47"/>
      <c r="D15" s="130">
        <v>45703</v>
      </c>
      <c r="E15" s="33">
        <v>3</v>
      </c>
      <c r="F15" s="33">
        <v>1</v>
      </c>
      <c r="G15" s="49">
        <v>300</v>
      </c>
      <c r="H15" s="33">
        <v>10</v>
      </c>
      <c r="I15" s="33">
        <v>2</v>
      </c>
      <c r="J15" s="49">
        <v>55</v>
      </c>
      <c r="K15" s="33">
        <f t="shared" si="0"/>
        <v>13</v>
      </c>
      <c r="L15" s="33">
        <f t="shared" si="1"/>
        <v>3</v>
      </c>
      <c r="M15" s="49">
        <f t="shared" si="2"/>
        <v>355</v>
      </c>
      <c r="P15" s="97">
        <f t="shared" si="4"/>
        <v>45703</v>
      </c>
      <c r="Q15" s="39">
        <v>13</v>
      </c>
      <c r="R15" s="41">
        <v>1520</v>
      </c>
      <c r="S15" s="41">
        <v>1875</v>
      </c>
      <c r="T15" s="69">
        <f t="shared" si="5"/>
        <v>355</v>
      </c>
      <c r="V15" s="97">
        <f t="shared" si="6"/>
        <v>45703</v>
      </c>
      <c r="W15" s="39">
        <v>10</v>
      </c>
      <c r="X15" s="41">
        <v>1220</v>
      </c>
      <c r="Y15" s="41">
        <v>1275</v>
      </c>
      <c r="Z15" s="56">
        <v>55</v>
      </c>
      <c r="AA15" s="48">
        <v>3</v>
      </c>
      <c r="AB15" s="48">
        <v>300</v>
      </c>
      <c r="AC15" s="48">
        <v>600</v>
      </c>
      <c r="AD15" s="49">
        <v>300</v>
      </c>
      <c r="AE15" s="48">
        <f t="shared" si="7"/>
        <v>13</v>
      </c>
      <c r="AF15" s="48">
        <f t="shared" si="8"/>
        <v>1520</v>
      </c>
      <c r="AG15" s="48">
        <f t="shared" si="9"/>
        <v>1875</v>
      </c>
      <c r="AH15" s="49">
        <f t="shared" si="10"/>
        <v>355</v>
      </c>
    </row>
    <row r="16" spans="2:34" ht="18" customHeight="1" x14ac:dyDescent="0.3">
      <c r="B16" s="47"/>
      <c r="D16" s="130">
        <v>45710</v>
      </c>
      <c r="E16" s="33">
        <v>4</v>
      </c>
      <c r="F16" s="33">
        <v>4</v>
      </c>
      <c r="G16" s="49">
        <v>1505</v>
      </c>
      <c r="H16" s="33">
        <v>5</v>
      </c>
      <c r="I16" s="33">
        <v>3</v>
      </c>
      <c r="J16" s="49">
        <v>960</v>
      </c>
      <c r="K16" s="33">
        <f t="shared" si="0"/>
        <v>9</v>
      </c>
      <c r="L16" s="33">
        <f t="shared" si="1"/>
        <v>7</v>
      </c>
      <c r="M16" s="49">
        <f t="shared" si="2"/>
        <v>2465</v>
      </c>
      <c r="P16" s="97">
        <f t="shared" si="4"/>
        <v>45710</v>
      </c>
      <c r="Q16" s="39">
        <v>8</v>
      </c>
      <c r="R16" s="41">
        <v>1000</v>
      </c>
      <c r="S16" s="41">
        <v>3305</v>
      </c>
      <c r="T16" s="69">
        <f t="shared" si="5"/>
        <v>2305</v>
      </c>
      <c r="V16" s="97">
        <f t="shared" si="6"/>
        <v>45710</v>
      </c>
      <c r="W16" s="39">
        <v>5</v>
      </c>
      <c r="X16" s="41">
        <v>600</v>
      </c>
      <c r="Y16" s="41">
        <v>1560</v>
      </c>
      <c r="Z16" s="56">
        <v>960</v>
      </c>
      <c r="AA16" s="48">
        <v>4</v>
      </c>
      <c r="AB16" s="48">
        <v>600</v>
      </c>
      <c r="AC16" s="48">
        <v>2105</v>
      </c>
      <c r="AD16" s="49">
        <v>1505</v>
      </c>
      <c r="AE16" s="48">
        <f t="shared" si="7"/>
        <v>9</v>
      </c>
      <c r="AF16" s="48">
        <f t="shared" si="8"/>
        <v>1200</v>
      </c>
      <c r="AG16" s="48">
        <f t="shared" si="9"/>
        <v>3665</v>
      </c>
      <c r="AH16" s="49">
        <f t="shared" si="10"/>
        <v>2465</v>
      </c>
    </row>
    <row r="17" spans="2:34" ht="18" customHeight="1" x14ac:dyDescent="0.3">
      <c r="B17" s="47"/>
      <c r="D17" s="130">
        <v>45717</v>
      </c>
      <c r="E17" s="33">
        <v>13</v>
      </c>
      <c r="F17" s="33">
        <v>8</v>
      </c>
      <c r="G17" s="49">
        <v>1660</v>
      </c>
      <c r="H17" s="33">
        <v>11</v>
      </c>
      <c r="I17" s="33">
        <v>6</v>
      </c>
      <c r="J17" s="49">
        <v>1525</v>
      </c>
      <c r="K17" s="33">
        <f t="shared" si="0"/>
        <v>24</v>
      </c>
      <c r="L17" s="33">
        <f t="shared" si="1"/>
        <v>14</v>
      </c>
      <c r="M17" s="49">
        <f t="shared" si="2"/>
        <v>3185</v>
      </c>
      <c r="P17" s="97">
        <f t="shared" si="4"/>
        <v>45717</v>
      </c>
      <c r="Q17" s="39">
        <v>22</v>
      </c>
      <c r="R17" s="41">
        <v>2910</v>
      </c>
      <c r="S17" s="41">
        <v>5725</v>
      </c>
      <c r="T17" s="69">
        <f t="shared" si="5"/>
        <v>2815</v>
      </c>
      <c r="V17" s="97">
        <f t="shared" si="6"/>
        <v>45717</v>
      </c>
      <c r="W17" s="39">
        <v>11</v>
      </c>
      <c r="X17" s="41">
        <v>1560</v>
      </c>
      <c r="Y17" s="41">
        <v>3085</v>
      </c>
      <c r="Z17" s="56">
        <v>1525</v>
      </c>
      <c r="AA17" s="48">
        <v>13</v>
      </c>
      <c r="AB17" s="48">
        <v>1550</v>
      </c>
      <c r="AC17" s="48">
        <v>3210</v>
      </c>
      <c r="AD17" s="49">
        <v>1660</v>
      </c>
      <c r="AE17" s="48">
        <f t="shared" si="7"/>
        <v>24</v>
      </c>
      <c r="AF17" s="48">
        <f t="shared" si="8"/>
        <v>3110</v>
      </c>
      <c r="AG17" s="48">
        <f t="shared" si="9"/>
        <v>6295</v>
      </c>
      <c r="AH17" s="49">
        <f t="shared" si="10"/>
        <v>3185</v>
      </c>
    </row>
    <row r="18" spans="2:34" ht="18" customHeight="1" x14ac:dyDescent="0.3">
      <c r="B18" s="47"/>
      <c r="D18" s="130">
        <v>45724</v>
      </c>
      <c r="E18" s="33">
        <v>4</v>
      </c>
      <c r="F18" s="33">
        <v>1</v>
      </c>
      <c r="G18" s="49">
        <v>-50</v>
      </c>
      <c r="H18" s="33">
        <v>9</v>
      </c>
      <c r="I18" s="33">
        <v>2</v>
      </c>
      <c r="J18" s="49">
        <v>-270</v>
      </c>
      <c r="K18" s="33">
        <f t="shared" si="0"/>
        <v>13</v>
      </c>
      <c r="L18" s="33">
        <f t="shared" si="1"/>
        <v>3</v>
      </c>
      <c r="M18" s="49">
        <f t="shared" si="2"/>
        <v>-320</v>
      </c>
      <c r="P18" s="97">
        <f t="shared" si="4"/>
        <v>45724</v>
      </c>
      <c r="Q18" s="39">
        <v>13</v>
      </c>
      <c r="R18" s="41">
        <v>1350</v>
      </c>
      <c r="S18" s="41">
        <v>1030</v>
      </c>
      <c r="T18" s="69">
        <f t="shared" si="5"/>
        <v>-320</v>
      </c>
      <c r="V18" s="97">
        <f t="shared" si="6"/>
        <v>45724</v>
      </c>
      <c r="W18" s="39">
        <v>9</v>
      </c>
      <c r="X18" s="41">
        <v>900</v>
      </c>
      <c r="Y18" s="41">
        <v>630</v>
      </c>
      <c r="Z18" s="56">
        <v>-270</v>
      </c>
      <c r="AA18" s="48">
        <v>4</v>
      </c>
      <c r="AB18" s="48">
        <v>450</v>
      </c>
      <c r="AC18" s="48">
        <v>400</v>
      </c>
      <c r="AD18" s="49">
        <v>-50</v>
      </c>
      <c r="AE18" s="48">
        <f t="shared" si="7"/>
        <v>13</v>
      </c>
      <c r="AF18" s="48">
        <f t="shared" si="8"/>
        <v>1350</v>
      </c>
      <c r="AG18" s="48">
        <f t="shared" si="9"/>
        <v>1030</v>
      </c>
      <c r="AH18" s="49">
        <f t="shared" si="10"/>
        <v>-320</v>
      </c>
    </row>
    <row r="19" spans="2:34" ht="18" customHeight="1" x14ac:dyDescent="0.3">
      <c r="B19" s="47"/>
      <c r="D19" s="130">
        <v>45731</v>
      </c>
      <c r="E19" s="33">
        <v>12</v>
      </c>
      <c r="F19" s="33">
        <v>7</v>
      </c>
      <c r="G19" s="49">
        <v>2870</v>
      </c>
      <c r="H19" s="33">
        <v>9</v>
      </c>
      <c r="I19" s="33">
        <v>3</v>
      </c>
      <c r="J19" s="49">
        <v>535</v>
      </c>
      <c r="K19" s="33">
        <f t="shared" si="0"/>
        <v>21</v>
      </c>
      <c r="L19" s="33">
        <f t="shared" si="1"/>
        <v>10</v>
      </c>
      <c r="M19" s="49">
        <f t="shared" si="2"/>
        <v>3405</v>
      </c>
      <c r="P19" s="97">
        <f t="shared" si="4"/>
        <v>45731</v>
      </c>
      <c r="Q19" s="39">
        <v>20</v>
      </c>
      <c r="R19" s="41">
        <v>2660</v>
      </c>
      <c r="S19" s="41">
        <v>5765</v>
      </c>
      <c r="T19" s="69">
        <f t="shared" si="5"/>
        <v>3105</v>
      </c>
      <c r="V19" s="97">
        <f t="shared" si="6"/>
        <v>45731</v>
      </c>
      <c r="W19" s="39">
        <v>9</v>
      </c>
      <c r="X19" s="41">
        <v>1160</v>
      </c>
      <c r="Y19" s="41">
        <v>1695</v>
      </c>
      <c r="Z19" s="56">
        <v>535</v>
      </c>
      <c r="AA19" s="48">
        <v>12</v>
      </c>
      <c r="AB19" s="48">
        <v>1650</v>
      </c>
      <c r="AC19" s="48">
        <v>4520</v>
      </c>
      <c r="AD19" s="49">
        <v>2870</v>
      </c>
      <c r="AE19" s="48">
        <f t="shared" si="7"/>
        <v>21</v>
      </c>
      <c r="AF19" s="48">
        <f t="shared" si="8"/>
        <v>2810</v>
      </c>
      <c r="AG19" s="48">
        <f t="shared" si="9"/>
        <v>6215</v>
      </c>
      <c r="AH19" s="49">
        <f t="shared" si="10"/>
        <v>3405</v>
      </c>
    </row>
    <row r="20" spans="2:34" ht="18" customHeight="1" x14ac:dyDescent="0.3">
      <c r="B20" s="47"/>
      <c r="D20" s="130">
        <v>45738</v>
      </c>
      <c r="E20" s="33">
        <v>11</v>
      </c>
      <c r="F20" s="33">
        <v>4</v>
      </c>
      <c r="G20" s="49">
        <v>-112.49999999999997</v>
      </c>
      <c r="H20" s="33">
        <v>5</v>
      </c>
      <c r="I20" s="33">
        <v>1</v>
      </c>
      <c r="J20" s="49">
        <v>-70</v>
      </c>
      <c r="K20" s="33">
        <f t="shared" si="0"/>
        <v>16</v>
      </c>
      <c r="L20" s="33">
        <f t="shared" si="1"/>
        <v>5</v>
      </c>
      <c r="M20" s="49">
        <f t="shared" si="2"/>
        <v>-182.49999999999997</v>
      </c>
      <c r="P20" s="97">
        <f t="shared" si="4"/>
        <v>45738</v>
      </c>
      <c r="Q20" s="39">
        <v>15</v>
      </c>
      <c r="R20" s="41">
        <v>1790</v>
      </c>
      <c r="S20" s="41">
        <v>1707.5</v>
      </c>
      <c r="T20" s="69">
        <f t="shared" si="5"/>
        <v>-82.5</v>
      </c>
      <c r="V20" s="97">
        <f t="shared" si="6"/>
        <v>45738</v>
      </c>
      <c r="W20" s="39">
        <v>5</v>
      </c>
      <c r="X20" s="41">
        <v>690</v>
      </c>
      <c r="Y20" s="41">
        <v>620</v>
      </c>
      <c r="Z20" s="56">
        <v>-70</v>
      </c>
      <c r="AA20" s="48">
        <v>11</v>
      </c>
      <c r="AB20" s="48">
        <v>1200</v>
      </c>
      <c r="AC20" s="48">
        <v>1087.5</v>
      </c>
      <c r="AD20" s="49">
        <v>-112.5</v>
      </c>
      <c r="AE20" s="48">
        <f t="shared" si="7"/>
        <v>16</v>
      </c>
      <c r="AF20" s="48">
        <f t="shared" si="8"/>
        <v>1890</v>
      </c>
      <c r="AG20" s="48">
        <f t="shared" si="9"/>
        <v>1707.5</v>
      </c>
      <c r="AH20" s="49">
        <f t="shared" si="10"/>
        <v>-182.5</v>
      </c>
    </row>
    <row r="21" spans="2:34" ht="18" customHeight="1" x14ac:dyDescent="0.3">
      <c r="B21" s="47"/>
      <c r="D21" s="130">
        <v>45745</v>
      </c>
      <c r="E21" s="33">
        <v>2</v>
      </c>
      <c r="F21" s="33">
        <v>0</v>
      </c>
      <c r="G21" s="49">
        <v>-200</v>
      </c>
      <c r="H21" s="33">
        <v>7</v>
      </c>
      <c r="I21" s="33">
        <v>2</v>
      </c>
      <c r="J21" s="49">
        <v>-70</v>
      </c>
      <c r="K21" s="33">
        <f t="shared" si="0"/>
        <v>9</v>
      </c>
      <c r="L21" s="33">
        <f t="shared" si="1"/>
        <v>2</v>
      </c>
      <c r="M21" s="49">
        <f t="shared" si="2"/>
        <v>-270</v>
      </c>
      <c r="P21" s="97">
        <f t="shared" si="4"/>
        <v>45745</v>
      </c>
      <c r="Q21" s="39">
        <v>8</v>
      </c>
      <c r="R21" s="41">
        <v>1100</v>
      </c>
      <c r="S21" s="41">
        <v>880</v>
      </c>
      <c r="T21" s="69">
        <f t="shared" si="5"/>
        <v>-220</v>
      </c>
      <c r="V21" s="97">
        <f t="shared" si="6"/>
        <v>45745</v>
      </c>
      <c r="W21" s="39">
        <v>7</v>
      </c>
      <c r="X21" s="41">
        <v>950</v>
      </c>
      <c r="Y21" s="41">
        <v>880</v>
      </c>
      <c r="Z21" s="56">
        <v>-70</v>
      </c>
      <c r="AA21" s="48">
        <v>2</v>
      </c>
      <c r="AB21" s="48">
        <v>200</v>
      </c>
      <c r="AC21" s="48">
        <v>0</v>
      </c>
      <c r="AD21" s="49">
        <v>-200</v>
      </c>
      <c r="AE21" s="48">
        <f t="shared" si="7"/>
        <v>9</v>
      </c>
      <c r="AF21" s="48">
        <f t="shared" si="8"/>
        <v>1150</v>
      </c>
      <c r="AG21" s="48">
        <f t="shared" si="9"/>
        <v>880</v>
      </c>
      <c r="AH21" s="49">
        <f t="shared" si="10"/>
        <v>-270</v>
      </c>
    </row>
    <row r="22" spans="2:34" ht="18" customHeight="1" x14ac:dyDescent="0.3">
      <c r="B22" s="47"/>
      <c r="D22" s="130">
        <v>45752</v>
      </c>
      <c r="E22" s="33">
        <v>8</v>
      </c>
      <c r="F22" s="33">
        <v>3</v>
      </c>
      <c r="G22" s="49">
        <v>267.5</v>
      </c>
      <c r="H22" s="33">
        <v>3</v>
      </c>
      <c r="I22" s="33">
        <v>1</v>
      </c>
      <c r="J22" s="49">
        <v>-50</v>
      </c>
      <c r="K22" s="33">
        <f t="shared" si="0"/>
        <v>11</v>
      </c>
      <c r="L22" s="33">
        <f t="shared" si="1"/>
        <v>4</v>
      </c>
      <c r="M22" s="49">
        <f t="shared" si="2"/>
        <v>217.5</v>
      </c>
      <c r="P22" s="97">
        <f t="shared" si="4"/>
        <v>45752</v>
      </c>
      <c r="Q22" s="39">
        <v>10</v>
      </c>
      <c r="R22" s="41">
        <v>1400</v>
      </c>
      <c r="S22" s="41">
        <v>1817.5</v>
      </c>
      <c r="T22" s="69">
        <f t="shared" si="5"/>
        <v>417.5</v>
      </c>
      <c r="V22" s="97">
        <f t="shared" si="6"/>
        <v>45752</v>
      </c>
      <c r="W22" s="39">
        <v>3</v>
      </c>
      <c r="X22" s="41">
        <v>500</v>
      </c>
      <c r="Y22" s="41">
        <v>450</v>
      </c>
      <c r="Z22" s="56">
        <v>-50</v>
      </c>
      <c r="AA22" s="48">
        <v>8</v>
      </c>
      <c r="AB22" s="48">
        <v>1100</v>
      </c>
      <c r="AC22" s="48">
        <v>1367.5</v>
      </c>
      <c r="AD22" s="49">
        <v>267.5</v>
      </c>
      <c r="AE22" s="48">
        <f t="shared" si="7"/>
        <v>11</v>
      </c>
      <c r="AF22" s="48">
        <f t="shared" si="8"/>
        <v>1600</v>
      </c>
      <c r="AG22" s="48">
        <f t="shared" si="9"/>
        <v>1817.5</v>
      </c>
      <c r="AH22" s="49">
        <f t="shared" si="10"/>
        <v>217.5</v>
      </c>
    </row>
    <row r="23" spans="2:34" ht="18" customHeight="1" x14ac:dyDescent="0.3">
      <c r="B23" s="47"/>
      <c r="D23" s="130">
        <v>45759</v>
      </c>
      <c r="E23" s="33">
        <v>6</v>
      </c>
      <c r="F23" s="33">
        <v>3</v>
      </c>
      <c r="G23" s="49">
        <v>315</v>
      </c>
      <c r="H23" s="33">
        <v>5</v>
      </c>
      <c r="I23" s="33">
        <v>1</v>
      </c>
      <c r="J23" s="49">
        <v>-159.99999999999994</v>
      </c>
      <c r="K23" s="33">
        <f t="shared" si="0"/>
        <v>11</v>
      </c>
      <c r="L23" s="33">
        <f t="shared" si="1"/>
        <v>4</v>
      </c>
      <c r="M23" s="49">
        <f t="shared" si="2"/>
        <v>155.00000000000006</v>
      </c>
      <c r="P23" s="97">
        <f t="shared" si="4"/>
        <v>45759</v>
      </c>
      <c r="Q23" s="39">
        <v>10</v>
      </c>
      <c r="R23" s="41">
        <v>1400</v>
      </c>
      <c r="S23" s="41">
        <v>1215</v>
      </c>
      <c r="T23" s="69">
        <f t="shared" si="5"/>
        <v>-185</v>
      </c>
      <c r="V23" s="97">
        <f t="shared" si="6"/>
        <v>45759</v>
      </c>
      <c r="W23" s="39">
        <v>5</v>
      </c>
      <c r="X23" s="41">
        <v>600</v>
      </c>
      <c r="Y23" s="41">
        <v>440.00000000000006</v>
      </c>
      <c r="Z23" s="56">
        <v>-159.99999999999994</v>
      </c>
      <c r="AA23" s="48">
        <v>6</v>
      </c>
      <c r="AB23" s="48">
        <v>900</v>
      </c>
      <c r="AC23" s="48">
        <v>1215</v>
      </c>
      <c r="AD23" s="49">
        <v>315</v>
      </c>
      <c r="AE23" s="48">
        <f t="shared" si="7"/>
        <v>11</v>
      </c>
      <c r="AF23" s="48">
        <f t="shared" si="8"/>
        <v>1500</v>
      </c>
      <c r="AG23" s="48">
        <f t="shared" si="9"/>
        <v>1655</v>
      </c>
      <c r="AH23" s="49">
        <f t="shared" si="10"/>
        <v>155.00000000000006</v>
      </c>
    </row>
    <row r="24" spans="2:34" ht="18" customHeight="1" x14ac:dyDescent="0.3">
      <c r="B24" s="47"/>
      <c r="D24" s="130">
        <v>45766</v>
      </c>
      <c r="E24" s="33">
        <v>4</v>
      </c>
      <c r="F24" s="33">
        <v>1</v>
      </c>
      <c r="G24" s="49">
        <v>190</v>
      </c>
      <c r="H24" s="33">
        <v>11</v>
      </c>
      <c r="I24" s="33">
        <v>3</v>
      </c>
      <c r="J24" s="49">
        <v>374.00000000000011</v>
      </c>
      <c r="K24" s="33">
        <f t="shared" si="0"/>
        <v>15</v>
      </c>
      <c r="L24" s="33">
        <f t="shared" si="1"/>
        <v>4</v>
      </c>
      <c r="M24" s="49">
        <f t="shared" si="2"/>
        <v>564.00000000000011</v>
      </c>
      <c r="P24" s="97">
        <f t="shared" si="4"/>
        <v>45766</v>
      </c>
      <c r="Q24" s="39">
        <v>13</v>
      </c>
      <c r="R24" s="41">
        <v>1720</v>
      </c>
      <c r="S24" s="41">
        <v>1902</v>
      </c>
      <c r="T24" s="69">
        <f t="shared" si="5"/>
        <v>182</v>
      </c>
      <c r="V24" s="97">
        <f t="shared" si="6"/>
        <v>45766</v>
      </c>
      <c r="W24" s="39">
        <v>11</v>
      </c>
      <c r="X24" s="41">
        <v>1380</v>
      </c>
      <c r="Y24" s="41">
        <v>1754</v>
      </c>
      <c r="Z24" s="56">
        <v>374.00000000000011</v>
      </c>
      <c r="AA24" s="48">
        <v>4</v>
      </c>
      <c r="AB24" s="48">
        <v>550</v>
      </c>
      <c r="AC24" s="48">
        <v>740</v>
      </c>
      <c r="AD24" s="49">
        <v>190</v>
      </c>
      <c r="AE24" s="48">
        <f t="shared" si="7"/>
        <v>15</v>
      </c>
      <c r="AF24" s="48">
        <f t="shared" si="8"/>
        <v>1930</v>
      </c>
      <c r="AG24" s="48">
        <f t="shared" si="9"/>
        <v>2494</v>
      </c>
      <c r="AH24" s="49">
        <f t="shared" si="10"/>
        <v>564.00000000000011</v>
      </c>
    </row>
    <row r="25" spans="2:34" ht="18" customHeight="1" x14ac:dyDescent="0.3">
      <c r="B25" s="47"/>
      <c r="D25" s="130">
        <v>45773</v>
      </c>
      <c r="E25" s="33">
        <v>2</v>
      </c>
      <c r="F25" s="33">
        <v>1</v>
      </c>
      <c r="G25" s="49">
        <v>-60</v>
      </c>
      <c r="H25" s="33">
        <v>9</v>
      </c>
      <c r="I25" s="33">
        <v>3</v>
      </c>
      <c r="J25" s="49">
        <v>20</v>
      </c>
      <c r="K25" s="33">
        <f t="shared" si="0"/>
        <v>11</v>
      </c>
      <c r="L25" s="33">
        <f t="shared" si="1"/>
        <v>4</v>
      </c>
      <c r="M25" s="49">
        <f t="shared" si="2"/>
        <v>-40</v>
      </c>
      <c r="P25" s="97">
        <f t="shared" si="4"/>
        <v>45773</v>
      </c>
      <c r="Q25" s="39">
        <v>10</v>
      </c>
      <c r="R25" s="41">
        <v>1150</v>
      </c>
      <c r="S25" s="41">
        <v>1040</v>
      </c>
      <c r="T25" s="69">
        <f t="shared" si="5"/>
        <v>-110</v>
      </c>
      <c r="V25" s="97">
        <f t="shared" si="6"/>
        <v>45773</v>
      </c>
      <c r="W25" s="39">
        <v>9</v>
      </c>
      <c r="X25" s="41">
        <v>850</v>
      </c>
      <c r="Y25" s="41">
        <v>870</v>
      </c>
      <c r="Z25" s="56">
        <v>20</v>
      </c>
      <c r="AA25" s="48">
        <v>2</v>
      </c>
      <c r="AB25" s="48">
        <v>400</v>
      </c>
      <c r="AC25" s="48">
        <v>340</v>
      </c>
      <c r="AD25" s="49">
        <v>-60</v>
      </c>
      <c r="AE25" s="48">
        <f t="shared" si="7"/>
        <v>11</v>
      </c>
      <c r="AF25" s="48">
        <f t="shared" si="8"/>
        <v>1250</v>
      </c>
      <c r="AG25" s="48">
        <f t="shared" si="9"/>
        <v>1210</v>
      </c>
      <c r="AH25" s="49">
        <f t="shared" si="10"/>
        <v>-40</v>
      </c>
    </row>
    <row r="26" spans="2:34" ht="18" customHeight="1" x14ac:dyDescent="0.3">
      <c r="B26" s="47"/>
      <c r="D26" s="130">
        <v>45780</v>
      </c>
      <c r="E26" s="33">
        <v>4</v>
      </c>
      <c r="F26" s="33">
        <v>1</v>
      </c>
      <c r="G26" s="49">
        <v>-240</v>
      </c>
      <c r="H26" s="33">
        <v>8</v>
      </c>
      <c r="I26" s="33">
        <v>1</v>
      </c>
      <c r="J26" s="49">
        <v>-560</v>
      </c>
      <c r="K26" s="33">
        <f t="shared" si="0"/>
        <v>12</v>
      </c>
      <c r="L26" s="33">
        <f t="shared" si="1"/>
        <v>2</v>
      </c>
      <c r="M26" s="49">
        <f t="shared" si="2"/>
        <v>-800</v>
      </c>
      <c r="P26" s="97">
        <f t="shared" si="4"/>
        <v>45780</v>
      </c>
      <c r="Q26" s="39">
        <v>12</v>
      </c>
      <c r="R26" s="41">
        <v>1300</v>
      </c>
      <c r="S26" s="41">
        <v>500</v>
      </c>
      <c r="T26" s="69">
        <f t="shared" si="5"/>
        <v>-800</v>
      </c>
      <c r="V26" s="97">
        <f t="shared" si="6"/>
        <v>45780</v>
      </c>
      <c r="W26" s="39">
        <v>8</v>
      </c>
      <c r="X26" s="41">
        <v>900</v>
      </c>
      <c r="Y26" s="41">
        <v>340</v>
      </c>
      <c r="Z26" s="56">
        <v>-560</v>
      </c>
      <c r="AA26" s="48">
        <v>4</v>
      </c>
      <c r="AB26" s="48">
        <v>400</v>
      </c>
      <c r="AC26" s="48">
        <v>160</v>
      </c>
      <c r="AD26" s="49">
        <v>-240</v>
      </c>
      <c r="AE26" s="48">
        <f t="shared" si="7"/>
        <v>12</v>
      </c>
      <c r="AF26" s="48">
        <f t="shared" si="8"/>
        <v>1300</v>
      </c>
      <c r="AG26" s="48">
        <f t="shared" si="9"/>
        <v>500</v>
      </c>
      <c r="AH26" s="49">
        <f t="shared" si="10"/>
        <v>-800</v>
      </c>
    </row>
    <row r="27" spans="2:34" ht="18" customHeight="1" x14ac:dyDescent="0.3">
      <c r="B27" s="47"/>
      <c r="D27" s="130">
        <v>45787</v>
      </c>
      <c r="E27" s="33">
        <v>2</v>
      </c>
      <c r="F27" s="33">
        <v>2</v>
      </c>
      <c r="G27" s="49">
        <v>-40</v>
      </c>
      <c r="H27" s="33">
        <v>8</v>
      </c>
      <c r="I27" s="33">
        <v>6</v>
      </c>
      <c r="J27" s="49">
        <v>1812</v>
      </c>
      <c r="K27" s="33">
        <f t="shared" si="0"/>
        <v>10</v>
      </c>
      <c r="L27" s="33">
        <f t="shared" si="1"/>
        <v>8</v>
      </c>
      <c r="M27" s="49">
        <f t="shared" si="2"/>
        <v>1772</v>
      </c>
      <c r="P27" s="97">
        <f t="shared" si="4"/>
        <v>45787</v>
      </c>
      <c r="Q27" s="39">
        <v>9</v>
      </c>
      <c r="R27" s="41">
        <v>1120</v>
      </c>
      <c r="S27" s="41">
        <v>2782</v>
      </c>
      <c r="T27" s="69">
        <f t="shared" si="5"/>
        <v>1662</v>
      </c>
      <c r="V27" s="97">
        <f t="shared" si="6"/>
        <v>45787</v>
      </c>
      <c r="W27" s="39">
        <v>8</v>
      </c>
      <c r="X27" s="41">
        <v>970</v>
      </c>
      <c r="Y27" s="41">
        <v>2782</v>
      </c>
      <c r="Z27" s="56">
        <v>1812</v>
      </c>
      <c r="AA27" s="48">
        <v>2</v>
      </c>
      <c r="AB27" s="48">
        <v>250</v>
      </c>
      <c r="AC27" s="48">
        <v>210</v>
      </c>
      <c r="AD27" s="49">
        <v>-40</v>
      </c>
      <c r="AE27" s="48">
        <f t="shared" si="7"/>
        <v>10</v>
      </c>
      <c r="AF27" s="48">
        <f t="shared" si="8"/>
        <v>1220</v>
      </c>
      <c r="AG27" s="48">
        <f t="shared" si="9"/>
        <v>2992</v>
      </c>
      <c r="AH27" s="49">
        <f t="shared" si="10"/>
        <v>1772</v>
      </c>
    </row>
    <row r="28" spans="2:34" ht="18" customHeight="1" x14ac:dyDescent="0.3">
      <c r="B28" s="47"/>
      <c r="D28" s="130">
        <v>45794</v>
      </c>
      <c r="E28" s="33">
        <v>5</v>
      </c>
      <c r="F28" s="33">
        <v>2</v>
      </c>
      <c r="G28" s="49">
        <v>1335</v>
      </c>
      <c r="H28" s="33">
        <v>5</v>
      </c>
      <c r="I28" s="33">
        <v>2</v>
      </c>
      <c r="J28" s="49">
        <v>415</v>
      </c>
      <c r="K28" s="33">
        <f t="shared" si="0"/>
        <v>10</v>
      </c>
      <c r="L28" s="33">
        <f t="shared" si="1"/>
        <v>4</v>
      </c>
      <c r="M28" s="49">
        <f t="shared" si="2"/>
        <v>1750</v>
      </c>
      <c r="P28" s="97">
        <f t="shared" si="4"/>
        <v>45794</v>
      </c>
      <c r="Q28" s="39">
        <v>9</v>
      </c>
      <c r="R28" s="41">
        <v>1150</v>
      </c>
      <c r="S28" s="41">
        <v>2465</v>
      </c>
      <c r="T28" s="69">
        <f t="shared" si="5"/>
        <v>1315</v>
      </c>
      <c r="V28" s="97">
        <f t="shared" si="6"/>
        <v>45794</v>
      </c>
      <c r="W28" s="39">
        <v>5</v>
      </c>
      <c r="X28" s="41">
        <v>750</v>
      </c>
      <c r="Y28" s="41">
        <v>1165</v>
      </c>
      <c r="Z28" s="56">
        <v>415</v>
      </c>
      <c r="AA28" s="48">
        <v>5</v>
      </c>
      <c r="AB28" s="48">
        <v>550</v>
      </c>
      <c r="AC28" s="48">
        <v>1885</v>
      </c>
      <c r="AD28" s="49">
        <v>1335</v>
      </c>
      <c r="AE28" s="48">
        <f t="shared" si="7"/>
        <v>10</v>
      </c>
      <c r="AF28" s="48">
        <f t="shared" si="8"/>
        <v>1300</v>
      </c>
      <c r="AG28" s="48">
        <f t="shared" si="9"/>
        <v>3050</v>
      </c>
      <c r="AH28" s="49">
        <f t="shared" si="10"/>
        <v>1750</v>
      </c>
    </row>
    <row r="29" spans="2:34" ht="18" customHeight="1" x14ac:dyDescent="0.3">
      <c r="B29" s="47"/>
      <c r="D29" s="130">
        <v>45801</v>
      </c>
      <c r="E29" s="33">
        <v>6</v>
      </c>
      <c r="F29" s="59">
        <v>0</v>
      </c>
      <c r="G29" s="49">
        <v>-600</v>
      </c>
      <c r="H29" s="33">
        <v>5</v>
      </c>
      <c r="I29" s="59">
        <v>0</v>
      </c>
      <c r="J29" s="49">
        <v>-550</v>
      </c>
      <c r="K29" s="33">
        <f t="shared" si="0"/>
        <v>11</v>
      </c>
      <c r="L29" s="33">
        <f t="shared" si="1"/>
        <v>0</v>
      </c>
      <c r="M29" s="49">
        <f t="shared" si="2"/>
        <v>-1150</v>
      </c>
      <c r="P29" s="97">
        <f t="shared" si="4"/>
        <v>45801</v>
      </c>
      <c r="Q29" s="39">
        <v>10</v>
      </c>
      <c r="R29" s="41">
        <v>1050</v>
      </c>
      <c r="S29" s="41">
        <v>0</v>
      </c>
      <c r="T29" s="69">
        <f t="shared" si="5"/>
        <v>-1050</v>
      </c>
      <c r="V29" s="97">
        <f t="shared" si="6"/>
        <v>45801</v>
      </c>
      <c r="W29" s="39">
        <v>5</v>
      </c>
      <c r="X29" s="41">
        <v>550</v>
      </c>
      <c r="Y29" s="41">
        <v>0</v>
      </c>
      <c r="Z29" s="56">
        <v>-550</v>
      </c>
      <c r="AA29" s="48">
        <v>6</v>
      </c>
      <c r="AB29" s="48">
        <v>600</v>
      </c>
      <c r="AC29" s="48">
        <v>0</v>
      </c>
      <c r="AD29" s="49">
        <v>-600</v>
      </c>
      <c r="AE29" s="48">
        <f t="shared" si="7"/>
        <v>11</v>
      </c>
      <c r="AF29" s="48">
        <f t="shared" si="8"/>
        <v>1150</v>
      </c>
      <c r="AG29" s="48">
        <f t="shared" si="9"/>
        <v>0</v>
      </c>
      <c r="AH29" s="49">
        <f t="shared" si="10"/>
        <v>-1150</v>
      </c>
    </row>
    <row r="30" spans="2:34" ht="18" customHeight="1" x14ac:dyDescent="0.3">
      <c r="B30" s="47"/>
      <c r="D30" s="130">
        <v>45808</v>
      </c>
      <c r="E30" s="33">
        <v>3</v>
      </c>
      <c r="F30" s="33">
        <v>1</v>
      </c>
      <c r="G30" s="49">
        <v>160</v>
      </c>
      <c r="H30" s="33">
        <v>7</v>
      </c>
      <c r="I30" s="33">
        <v>4</v>
      </c>
      <c r="J30" s="49">
        <v>396.5</v>
      </c>
      <c r="K30" s="33">
        <f t="shared" si="0"/>
        <v>10</v>
      </c>
      <c r="L30" s="33">
        <f t="shared" si="1"/>
        <v>5</v>
      </c>
      <c r="M30" s="49">
        <f t="shared" si="2"/>
        <v>556.5</v>
      </c>
      <c r="P30" s="97">
        <f t="shared" si="4"/>
        <v>45808</v>
      </c>
      <c r="Q30" s="39">
        <v>10</v>
      </c>
      <c r="R30" s="41">
        <v>1190</v>
      </c>
      <c r="S30" s="41">
        <v>1746.5</v>
      </c>
      <c r="T30" s="69">
        <f t="shared" si="5"/>
        <v>556.5</v>
      </c>
      <c r="V30" s="97">
        <f t="shared" si="6"/>
        <v>45808</v>
      </c>
      <c r="W30" s="39">
        <v>7</v>
      </c>
      <c r="X30" s="41">
        <v>890</v>
      </c>
      <c r="Y30" s="41">
        <v>1286.5</v>
      </c>
      <c r="Z30" s="56">
        <v>396.5</v>
      </c>
      <c r="AA30" s="48">
        <v>3</v>
      </c>
      <c r="AB30" s="48">
        <v>300</v>
      </c>
      <c r="AC30" s="48">
        <v>460</v>
      </c>
      <c r="AD30" s="49">
        <v>160</v>
      </c>
      <c r="AE30" s="48">
        <f t="shared" si="7"/>
        <v>10</v>
      </c>
      <c r="AF30" s="48">
        <f t="shared" si="8"/>
        <v>1190</v>
      </c>
      <c r="AG30" s="48">
        <f t="shared" si="9"/>
        <v>1746.5</v>
      </c>
      <c r="AH30" s="49">
        <f t="shared" si="10"/>
        <v>556.5</v>
      </c>
    </row>
    <row r="31" spans="2:34" ht="18" customHeight="1" x14ac:dyDescent="0.3">
      <c r="B31" s="47"/>
      <c r="D31" s="130">
        <v>45815</v>
      </c>
      <c r="E31" s="33">
        <v>3</v>
      </c>
      <c r="F31" s="33">
        <v>1</v>
      </c>
      <c r="G31" s="49">
        <v>-50</v>
      </c>
      <c r="H31" s="33">
        <v>7</v>
      </c>
      <c r="I31" s="33">
        <v>2</v>
      </c>
      <c r="J31" s="49">
        <v>25</v>
      </c>
      <c r="K31" s="33">
        <f t="shared" si="0"/>
        <v>10</v>
      </c>
      <c r="L31" s="33">
        <f t="shared" si="1"/>
        <v>3</v>
      </c>
      <c r="M31" s="49">
        <f t="shared" si="2"/>
        <v>-25</v>
      </c>
      <c r="P31" s="97">
        <f t="shared" si="4"/>
        <v>45815</v>
      </c>
      <c r="Q31" s="39">
        <v>10</v>
      </c>
      <c r="R31" s="41">
        <v>1350</v>
      </c>
      <c r="S31" s="41">
        <v>1325</v>
      </c>
      <c r="T31" s="69">
        <f t="shared" si="5"/>
        <v>-25</v>
      </c>
      <c r="V31" s="97">
        <f t="shared" si="6"/>
        <v>45815</v>
      </c>
      <c r="W31" s="39">
        <v>7</v>
      </c>
      <c r="X31" s="41">
        <v>1050</v>
      </c>
      <c r="Y31" s="41">
        <v>1075</v>
      </c>
      <c r="Z31" s="56">
        <v>25</v>
      </c>
      <c r="AA31" s="48">
        <v>3</v>
      </c>
      <c r="AB31" s="48">
        <v>300</v>
      </c>
      <c r="AC31" s="48">
        <v>250</v>
      </c>
      <c r="AD31" s="49">
        <v>-50</v>
      </c>
      <c r="AE31" s="48">
        <f t="shared" si="7"/>
        <v>10</v>
      </c>
      <c r="AF31" s="48">
        <f t="shared" si="8"/>
        <v>1350</v>
      </c>
      <c r="AG31" s="48">
        <f t="shared" si="9"/>
        <v>1325</v>
      </c>
      <c r="AH31" s="49">
        <f t="shared" si="10"/>
        <v>-25</v>
      </c>
    </row>
    <row r="32" spans="2:34" ht="18" customHeight="1" x14ac:dyDescent="0.3">
      <c r="B32" s="47"/>
      <c r="D32" s="130">
        <v>45822</v>
      </c>
      <c r="E32" s="33">
        <v>8</v>
      </c>
      <c r="F32" s="33">
        <v>1</v>
      </c>
      <c r="G32" s="49">
        <v>-490</v>
      </c>
      <c r="H32" s="33">
        <v>4</v>
      </c>
      <c r="I32" s="33">
        <v>1</v>
      </c>
      <c r="J32" s="49">
        <v>10</v>
      </c>
      <c r="K32" s="33">
        <f t="shared" si="0"/>
        <v>12</v>
      </c>
      <c r="L32" s="33">
        <f t="shared" si="1"/>
        <v>2</v>
      </c>
      <c r="M32" s="49">
        <f t="shared" si="2"/>
        <v>-480</v>
      </c>
      <c r="P32" s="97">
        <f t="shared" si="4"/>
        <v>45822</v>
      </c>
      <c r="Q32" s="39">
        <v>11</v>
      </c>
      <c r="R32" s="41">
        <v>1200</v>
      </c>
      <c r="S32" s="41">
        <v>820</v>
      </c>
      <c r="T32" s="69">
        <f t="shared" si="5"/>
        <v>-380</v>
      </c>
      <c r="V32" s="97">
        <f t="shared" si="6"/>
        <v>45822</v>
      </c>
      <c r="W32" s="39">
        <v>4</v>
      </c>
      <c r="X32" s="41">
        <v>500</v>
      </c>
      <c r="Y32" s="41">
        <v>510</v>
      </c>
      <c r="Z32" s="56">
        <v>10</v>
      </c>
      <c r="AA32" s="48">
        <v>8</v>
      </c>
      <c r="AB32" s="48">
        <v>800</v>
      </c>
      <c r="AC32" s="48">
        <v>310</v>
      </c>
      <c r="AD32" s="49">
        <v>-490</v>
      </c>
      <c r="AE32" s="48">
        <f t="shared" si="7"/>
        <v>12</v>
      </c>
      <c r="AF32" s="48">
        <f t="shared" si="8"/>
        <v>1300</v>
      </c>
      <c r="AG32" s="48">
        <f t="shared" si="9"/>
        <v>820</v>
      </c>
      <c r="AH32" s="49">
        <f t="shared" si="10"/>
        <v>-480</v>
      </c>
    </row>
    <row r="33" spans="2:34" ht="18" customHeight="1" x14ac:dyDescent="0.3">
      <c r="B33" s="47"/>
      <c r="D33" s="130">
        <v>45829</v>
      </c>
      <c r="E33" s="33">
        <v>10</v>
      </c>
      <c r="F33" s="33">
        <v>4</v>
      </c>
      <c r="G33" s="49">
        <v>100</v>
      </c>
      <c r="H33" s="33">
        <v>8</v>
      </c>
      <c r="I33" s="33">
        <v>5</v>
      </c>
      <c r="J33" s="49">
        <v>1534</v>
      </c>
      <c r="K33" s="33">
        <f t="shared" si="0"/>
        <v>18</v>
      </c>
      <c r="L33" s="33">
        <f t="shared" si="1"/>
        <v>9</v>
      </c>
      <c r="M33" s="49">
        <f t="shared" si="2"/>
        <v>1634</v>
      </c>
      <c r="P33" s="97">
        <f t="shared" si="4"/>
        <v>45829</v>
      </c>
      <c r="Q33" s="39">
        <v>14</v>
      </c>
      <c r="R33" s="41">
        <v>1730</v>
      </c>
      <c r="S33" s="41">
        <v>2914</v>
      </c>
      <c r="T33" s="69">
        <f t="shared" si="5"/>
        <v>1184</v>
      </c>
      <c r="V33" s="97">
        <f t="shared" si="6"/>
        <v>45829</v>
      </c>
      <c r="W33" s="39">
        <v>8</v>
      </c>
      <c r="X33" s="41">
        <v>1080</v>
      </c>
      <c r="Y33" s="41">
        <v>2614</v>
      </c>
      <c r="Z33" s="56">
        <v>1534</v>
      </c>
      <c r="AA33" s="48">
        <v>10</v>
      </c>
      <c r="AB33" s="48">
        <v>1100</v>
      </c>
      <c r="AC33" s="48">
        <v>1200</v>
      </c>
      <c r="AD33" s="49">
        <v>100</v>
      </c>
      <c r="AE33" s="48">
        <f t="shared" si="7"/>
        <v>18</v>
      </c>
      <c r="AF33" s="48">
        <f t="shared" si="8"/>
        <v>2180</v>
      </c>
      <c r="AG33" s="48">
        <f t="shared" si="9"/>
        <v>3814</v>
      </c>
      <c r="AH33" s="49">
        <f t="shared" si="10"/>
        <v>1634</v>
      </c>
    </row>
    <row r="34" spans="2:34" ht="18" customHeight="1" x14ac:dyDescent="0.3">
      <c r="B34" s="47"/>
      <c r="D34" s="130">
        <v>45836</v>
      </c>
      <c r="E34" s="33">
        <v>9</v>
      </c>
      <c r="F34" s="33">
        <v>2</v>
      </c>
      <c r="G34" s="49">
        <v>9.9999999999999432</v>
      </c>
      <c r="H34" s="33">
        <v>3</v>
      </c>
      <c r="I34" s="59">
        <v>0</v>
      </c>
      <c r="J34" s="49">
        <v>-400</v>
      </c>
      <c r="K34" s="33">
        <f t="shared" si="0"/>
        <v>12</v>
      </c>
      <c r="L34" s="33">
        <f t="shared" si="1"/>
        <v>2</v>
      </c>
      <c r="M34" s="49">
        <f t="shared" si="2"/>
        <v>-390.00000000000006</v>
      </c>
      <c r="P34" s="97">
        <f t="shared" si="4"/>
        <v>45836</v>
      </c>
      <c r="Q34" s="39">
        <v>11</v>
      </c>
      <c r="R34" s="41">
        <v>1250</v>
      </c>
      <c r="S34" s="41">
        <v>1010</v>
      </c>
      <c r="T34" s="69">
        <f t="shared" si="5"/>
        <v>-240</v>
      </c>
      <c r="V34" s="97">
        <f t="shared" si="6"/>
        <v>45836</v>
      </c>
      <c r="W34" s="39">
        <v>3</v>
      </c>
      <c r="X34" s="41">
        <v>400</v>
      </c>
      <c r="Y34" s="41">
        <v>0</v>
      </c>
      <c r="Z34" s="56">
        <v>-400</v>
      </c>
      <c r="AA34" s="48">
        <v>9</v>
      </c>
      <c r="AB34" s="48">
        <v>1000</v>
      </c>
      <c r="AC34" s="48">
        <v>1010</v>
      </c>
      <c r="AD34" s="49">
        <v>10</v>
      </c>
      <c r="AE34" s="48">
        <f t="shared" si="7"/>
        <v>12</v>
      </c>
      <c r="AF34" s="48">
        <f t="shared" si="8"/>
        <v>1400</v>
      </c>
      <c r="AG34" s="48">
        <f t="shared" si="9"/>
        <v>1010</v>
      </c>
      <c r="AH34" s="49">
        <f t="shared" si="10"/>
        <v>-390</v>
      </c>
    </row>
    <row r="35" spans="2:34" ht="18" customHeight="1" x14ac:dyDescent="0.3">
      <c r="B35" s="47"/>
      <c r="D35" s="130">
        <v>45843</v>
      </c>
      <c r="E35" s="33">
        <v>2</v>
      </c>
      <c r="F35" s="33">
        <v>1</v>
      </c>
      <c r="G35" s="49">
        <v>120</v>
      </c>
      <c r="H35" s="33">
        <v>8</v>
      </c>
      <c r="I35" s="33">
        <v>4</v>
      </c>
      <c r="J35" s="49">
        <v>934</v>
      </c>
      <c r="K35" s="33">
        <f t="shared" si="0"/>
        <v>10</v>
      </c>
      <c r="L35" s="33">
        <f t="shared" si="1"/>
        <v>5</v>
      </c>
      <c r="M35" s="49">
        <f t="shared" si="2"/>
        <v>1054</v>
      </c>
      <c r="P35" s="97">
        <f t="shared" si="4"/>
        <v>45843</v>
      </c>
      <c r="Q35" s="39">
        <v>8</v>
      </c>
      <c r="R35" s="41">
        <v>1120</v>
      </c>
      <c r="S35" s="41">
        <v>2164</v>
      </c>
      <c r="T35" s="69">
        <f t="shared" si="5"/>
        <v>1044</v>
      </c>
      <c r="V35" s="97">
        <f t="shared" si="6"/>
        <v>45843</v>
      </c>
      <c r="W35" s="39">
        <v>8</v>
      </c>
      <c r="X35" s="41">
        <v>1020</v>
      </c>
      <c r="Y35" s="41">
        <v>1954</v>
      </c>
      <c r="Z35" s="56">
        <v>934</v>
      </c>
      <c r="AA35" s="48">
        <v>2</v>
      </c>
      <c r="AB35" s="48">
        <v>300</v>
      </c>
      <c r="AC35" s="48">
        <v>420</v>
      </c>
      <c r="AD35" s="49">
        <v>120</v>
      </c>
      <c r="AE35" s="48">
        <f t="shared" si="7"/>
        <v>10</v>
      </c>
      <c r="AF35" s="48">
        <f t="shared" si="8"/>
        <v>1320</v>
      </c>
      <c r="AG35" s="48">
        <f t="shared" si="9"/>
        <v>2374</v>
      </c>
      <c r="AH35" s="49">
        <f t="shared" si="10"/>
        <v>1054</v>
      </c>
    </row>
    <row r="36" spans="2:34" ht="18" customHeight="1" x14ac:dyDescent="0.3">
      <c r="B36" s="47"/>
      <c r="D36" s="130">
        <v>45850</v>
      </c>
      <c r="E36" s="33">
        <v>8</v>
      </c>
      <c r="F36" s="33">
        <v>1</v>
      </c>
      <c r="G36" s="49">
        <v>0</v>
      </c>
      <c r="H36" s="33">
        <v>8</v>
      </c>
      <c r="I36" s="33">
        <v>1</v>
      </c>
      <c r="J36" s="49">
        <v>-600</v>
      </c>
      <c r="K36" s="33">
        <f t="shared" si="0"/>
        <v>16</v>
      </c>
      <c r="L36" s="33">
        <f t="shared" si="1"/>
        <v>2</v>
      </c>
      <c r="M36" s="49">
        <f t="shared" si="2"/>
        <v>-600</v>
      </c>
      <c r="P36" s="97">
        <f t="shared" si="4"/>
        <v>45850</v>
      </c>
      <c r="Q36" s="39">
        <v>16</v>
      </c>
      <c r="R36" s="41">
        <v>2100</v>
      </c>
      <c r="S36" s="41">
        <v>1500</v>
      </c>
      <c r="T36" s="69">
        <f t="shared" si="5"/>
        <v>-600</v>
      </c>
      <c r="V36" s="97">
        <f t="shared" si="6"/>
        <v>45850</v>
      </c>
      <c r="W36" s="39">
        <v>8</v>
      </c>
      <c r="X36" s="41">
        <v>1200</v>
      </c>
      <c r="Y36" s="41">
        <v>600</v>
      </c>
      <c r="Z36" s="56">
        <v>-600</v>
      </c>
      <c r="AA36" s="48">
        <v>8</v>
      </c>
      <c r="AB36" s="48">
        <v>900</v>
      </c>
      <c r="AC36" s="48">
        <v>900</v>
      </c>
      <c r="AD36" s="49">
        <v>0</v>
      </c>
      <c r="AE36" s="48">
        <f t="shared" si="7"/>
        <v>16</v>
      </c>
      <c r="AF36" s="48">
        <f t="shared" si="8"/>
        <v>2100</v>
      </c>
      <c r="AG36" s="48">
        <f t="shared" si="9"/>
        <v>1500</v>
      </c>
      <c r="AH36" s="49">
        <f t="shared" si="10"/>
        <v>-600</v>
      </c>
    </row>
    <row r="37" spans="2:34" ht="18" customHeight="1" x14ac:dyDescent="0.3">
      <c r="B37" s="47"/>
      <c r="D37" s="130">
        <v>45857</v>
      </c>
      <c r="E37" s="33">
        <v>3</v>
      </c>
      <c r="F37" s="33">
        <v>1</v>
      </c>
      <c r="G37" s="49">
        <v>-160</v>
      </c>
      <c r="H37" s="33">
        <v>7</v>
      </c>
      <c r="I37" s="33">
        <v>1</v>
      </c>
      <c r="J37" s="49">
        <v>-336</v>
      </c>
      <c r="K37" s="33">
        <f t="shared" si="0"/>
        <v>10</v>
      </c>
      <c r="L37" s="33">
        <f t="shared" si="1"/>
        <v>2</v>
      </c>
      <c r="M37" s="49">
        <f t="shared" si="2"/>
        <v>-496</v>
      </c>
      <c r="P37" s="97">
        <f t="shared" si="4"/>
        <v>45857</v>
      </c>
      <c r="Q37" s="39">
        <v>9</v>
      </c>
      <c r="R37" s="41">
        <v>1140</v>
      </c>
      <c r="S37" s="41">
        <v>744</v>
      </c>
      <c r="T37" s="69">
        <f t="shared" si="5"/>
        <v>-396</v>
      </c>
      <c r="V37" s="97">
        <f t="shared" si="6"/>
        <v>45857</v>
      </c>
      <c r="W37" s="39">
        <v>7</v>
      </c>
      <c r="X37" s="41">
        <v>840</v>
      </c>
      <c r="Y37" s="41">
        <v>504</v>
      </c>
      <c r="Z37" s="56">
        <v>-336</v>
      </c>
      <c r="AA37" s="48">
        <v>3</v>
      </c>
      <c r="AB37" s="48">
        <v>400</v>
      </c>
      <c r="AC37" s="48">
        <v>240</v>
      </c>
      <c r="AD37" s="49">
        <v>-160</v>
      </c>
      <c r="AE37" s="48">
        <f t="shared" si="7"/>
        <v>10</v>
      </c>
      <c r="AF37" s="48">
        <f t="shared" si="8"/>
        <v>1240</v>
      </c>
      <c r="AG37" s="48">
        <f t="shared" si="9"/>
        <v>744</v>
      </c>
      <c r="AH37" s="49">
        <f t="shared" si="10"/>
        <v>-496</v>
      </c>
    </row>
    <row r="38" spans="2:34" ht="18" customHeight="1" x14ac:dyDescent="0.3">
      <c r="B38" s="47"/>
      <c r="D38" s="130">
        <v>45864</v>
      </c>
      <c r="E38" s="33">
        <v>5</v>
      </c>
      <c r="F38" s="33">
        <v>1</v>
      </c>
      <c r="G38" s="49">
        <v>-400</v>
      </c>
      <c r="H38" s="33">
        <v>4</v>
      </c>
      <c r="I38" s="59">
        <v>0</v>
      </c>
      <c r="J38" s="49">
        <v>-450</v>
      </c>
      <c r="K38" s="33">
        <f t="shared" si="0"/>
        <v>9</v>
      </c>
      <c r="L38" s="33">
        <f t="shared" si="1"/>
        <v>1</v>
      </c>
      <c r="M38" s="49">
        <f t="shared" si="2"/>
        <v>-850</v>
      </c>
      <c r="P38" s="97">
        <f t="shared" si="4"/>
        <v>45864</v>
      </c>
      <c r="Q38" s="39">
        <v>9</v>
      </c>
      <c r="R38" s="41">
        <v>950</v>
      </c>
      <c r="S38" s="41">
        <v>0</v>
      </c>
      <c r="T38" s="69">
        <f t="shared" si="5"/>
        <v>-950</v>
      </c>
      <c r="V38" s="97">
        <f t="shared" si="6"/>
        <v>45864</v>
      </c>
      <c r="W38" s="39">
        <v>4</v>
      </c>
      <c r="X38" s="41">
        <v>450</v>
      </c>
      <c r="Y38" s="41">
        <v>0</v>
      </c>
      <c r="Z38" s="56">
        <v>-450</v>
      </c>
      <c r="AA38" s="48">
        <v>5</v>
      </c>
      <c r="AB38" s="48">
        <v>500</v>
      </c>
      <c r="AC38" s="48">
        <v>100</v>
      </c>
      <c r="AD38" s="49">
        <v>-400</v>
      </c>
      <c r="AE38" s="48">
        <f t="shared" si="7"/>
        <v>9</v>
      </c>
      <c r="AF38" s="48">
        <f t="shared" si="8"/>
        <v>950</v>
      </c>
      <c r="AG38" s="48">
        <f t="shared" si="9"/>
        <v>100</v>
      </c>
      <c r="AH38" s="49">
        <f t="shared" si="10"/>
        <v>-850</v>
      </c>
    </row>
    <row r="39" spans="2:34" ht="18" customHeight="1" x14ac:dyDescent="0.3">
      <c r="B39" s="47"/>
      <c r="D39" s="130">
        <v>45871</v>
      </c>
      <c r="E39" s="33">
        <v>10</v>
      </c>
      <c r="F39" s="33">
        <v>2</v>
      </c>
      <c r="G39" s="49">
        <v>-410</v>
      </c>
      <c r="H39" s="33">
        <v>12</v>
      </c>
      <c r="I39" s="33">
        <v>5</v>
      </c>
      <c r="J39" s="49">
        <v>1440</v>
      </c>
      <c r="K39" s="33">
        <f t="shared" si="0"/>
        <v>22</v>
      </c>
      <c r="L39" s="33">
        <f t="shared" si="1"/>
        <v>7</v>
      </c>
      <c r="M39" s="49">
        <f t="shared" si="2"/>
        <v>1030</v>
      </c>
      <c r="P39" s="97">
        <f t="shared" si="4"/>
        <v>45871</v>
      </c>
      <c r="Q39" s="39">
        <v>19</v>
      </c>
      <c r="R39" s="41">
        <v>2300</v>
      </c>
      <c r="S39" s="41">
        <v>3210</v>
      </c>
      <c r="T39" s="69">
        <f t="shared" si="5"/>
        <v>910</v>
      </c>
      <c r="V39" s="97">
        <f t="shared" si="6"/>
        <v>45871</v>
      </c>
      <c r="W39" s="39">
        <v>12</v>
      </c>
      <c r="X39" s="41">
        <v>1600</v>
      </c>
      <c r="Y39" s="41">
        <v>3040</v>
      </c>
      <c r="Z39" s="56">
        <v>1440</v>
      </c>
      <c r="AA39" s="48">
        <v>10</v>
      </c>
      <c r="AB39" s="48">
        <v>1100</v>
      </c>
      <c r="AC39" s="48">
        <v>690</v>
      </c>
      <c r="AD39" s="49">
        <v>-410</v>
      </c>
      <c r="AE39" s="48">
        <f t="shared" si="7"/>
        <v>22</v>
      </c>
      <c r="AF39" s="48">
        <f t="shared" si="8"/>
        <v>2700</v>
      </c>
      <c r="AG39" s="48">
        <f t="shared" si="9"/>
        <v>3730</v>
      </c>
      <c r="AH39" s="49">
        <f t="shared" si="10"/>
        <v>1030</v>
      </c>
    </row>
    <row r="40" spans="2:34" ht="18" customHeight="1" x14ac:dyDescent="0.3">
      <c r="B40" s="47"/>
      <c r="D40" s="130">
        <v>45878</v>
      </c>
      <c r="E40" s="33">
        <v>6</v>
      </c>
      <c r="F40" s="33">
        <v>1</v>
      </c>
      <c r="G40" s="49">
        <v>-120</v>
      </c>
      <c r="H40" s="33">
        <v>2</v>
      </c>
      <c r="I40" s="33">
        <v>1</v>
      </c>
      <c r="J40" s="49">
        <v>420</v>
      </c>
      <c r="K40" s="33">
        <f t="shared" si="0"/>
        <v>8</v>
      </c>
      <c r="L40" s="33">
        <f t="shared" si="1"/>
        <v>2</v>
      </c>
      <c r="M40" s="49">
        <f t="shared" si="2"/>
        <v>300</v>
      </c>
      <c r="P40" s="97">
        <f t="shared" si="4"/>
        <v>45878</v>
      </c>
      <c r="Q40" s="39">
        <v>8</v>
      </c>
      <c r="R40" s="41">
        <v>900</v>
      </c>
      <c r="S40" s="41">
        <v>1200</v>
      </c>
      <c r="T40" s="69">
        <f t="shared" si="5"/>
        <v>300</v>
      </c>
      <c r="V40" s="97">
        <f t="shared" si="6"/>
        <v>45878</v>
      </c>
      <c r="W40" s="39">
        <v>2</v>
      </c>
      <c r="X40" s="41">
        <v>300</v>
      </c>
      <c r="Y40" s="41">
        <v>720</v>
      </c>
      <c r="Z40" s="56">
        <v>420</v>
      </c>
      <c r="AA40" s="48">
        <v>6</v>
      </c>
      <c r="AB40" s="48">
        <v>600</v>
      </c>
      <c r="AC40" s="48">
        <v>480</v>
      </c>
      <c r="AD40" s="49">
        <v>-120</v>
      </c>
      <c r="AE40" s="48">
        <f t="shared" si="7"/>
        <v>8</v>
      </c>
      <c r="AF40" s="48">
        <f t="shared" si="8"/>
        <v>900</v>
      </c>
      <c r="AG40" s="48">
        <f t="shared" si="9"/>
        <v>1200</v>
      </c>
      <c r="AH40" s="49">
        <f t="shared" si="10"/>
        <v>300</v>
      </c>
    </row>
    <row r="41" spans="2:34" ht="18" customHeight="1" x14ac:dyDescent="0.3">
      <c r="B41" s="47"/>
      <c r="D41" s="130">
        <v>45885</v>
      </c>
      <c r="E41" s="33">
        <v>5</v>
      </c>
      <c r="F41" s="33">
        <v>1</v>
      </c>
      <c r="G41" s="49">
        <v>-150</v>
      </c>
      <c r="H41" s="33">
        <v>6</v>
      </c>
      <c r="I41" s="33">
        <v>1</v>
      </c>
      <c r="J41" s="49">
        <v>-306</v>
      </c>
      <c r="K41" s="33">
        <f t="shared" ref="K41:K56" si="11">E41+H41</f>
        <v>11</v>
      </c>
      <c r="L41" s="33">
        <f t="shared" ref="L41:L56" si="12">F41+I41</f>
        <v>2</v>
      </c>
      <c r="M41" s="49">
        <f t="shared" ref="M41:M56" si="13">G41+J41</f>
        <v>-456</v>
      </c>
      <c r="P41" s="97">
        <f t="shared" si="4"/>
        <v>45885</v>
      </c>
      <c r="Q41" s="39">
        <v>11</v>
      </c>
      <c r="R41" s="41">
        <v>1350</v>
      </c>
      <c r="S41" s="41">
        <v>894</v>
      </c>
      <c r="T41" s="69">
        <f t="shared" si="5"/>
        <v>-456</v>
      </c>
      <c r="V41" s="97">
        <f t="shared" si="6"/>
        <v>45885</v>
      </c>
      <c r="W41" s="39">
        <v>6</v>
      </c>
      <c r="X41" s="41">
        <v>850</v>
      </c>
      <c r="Y41" s="41">
        <v>544</v>
      </c>
      <c r="Z41" s="56">
        <v>-306</v>
      </c>
      <c r="AA41" s="48">
        <v>5</v>
      </c>
      <c r="AB41" s="48">
        <v>500</v>
      </c>
      <c r="AC41" s="48">
        <v>350</v>
      </c>
      <c r="AD41" s="49">
        <v>-150</v>
      </c>
      <c r="AE41" s="48">
        <f t="shared" si="7"/>
        <v>11</v>
      </c>
      <c r="AF41" s="48">
        <f t="shared" si="8"/>
        <v>1350</v>
      </c>
      <c r="AG41" s="48">
        <f t="shared" si="9"/>
        <v>894</v>
      </c>
      <c r="AH41" s="49">
        <f t="shared" si="10"/>
        <v>-456</v>
      </c>
    </row>
    <row r="42" spans="2:34" ht="18" customHeight="1" x14ac:dyDescent="0.3">
      <c r="B42" s="47"/>
      <c r="D42" s="130">
        <v>45892</v>
      </c>
      <c r="E42" s="33">
        <v>2</v>
      </c>
      <c r="F42" s="33">
        <v>1</v>
      </c>
      <c r="G42" s="49">
        <v>280</v>
      </c>
      <c r="H42" s="33">
        <v>4</v>
      </c>
      <c r="I42" s="33">
        <v>2</v>
      </c>
      <c r="J42" s="49">
        <v>635</v>
      </c>
      <c r="K42" s="33">
        <f t="shared" si="11"/>
        <v>6</v>
      </c>
      <c r="L42" s="33">
        <f t="shared" si="12"/>
        <v>3</v>
      </c>
      <c r="M42" s="49">
        <f t="shared" si="13"/>
        <v>915</v>
      </c>
      <c r="P42" s="97">
        <f t="shared" si="4"/>
        <v>45892</v>
      </c>
      <c r="Q42" s="39">
        <v>6</v>
      </c>
      <c r="R42" s="41">
        <v>700</v>
      </c>
      <c r="S42" s="41">
        <v>1615</v>
      </c>
      <c r="T42" s="69">
        <f t="shared" si="5"/>
        <v>915</v>
      </c>
      <c r="V42" s="97">
        <f t="shared" si="6"/>
        <v>45892</v>
      </c>
      <c r="W42" s="39">
        <v>4</v>
      </c>
      <c r="X42" s="41">
        <v>500</v>
      </c>
      <c r="Y42" s="41">
        <v>1135</v>
      </c>
      <c r="Z42" s="56">
        <v>635</v>
      </c>
      <c r="AA42" s="48">
        <v>2</v>
      </c>
      <c r="AB42" s="48">
        <v>200</v>
      </c>
      <c r="AC42" s="48">
        <v>480</v>
      </c>
      <c r="AD42" s="49">
        <v>280</v>
      </c>
      <c r="AE42" s="48">
        <f t="shared" si="7"/>
        <v>6</v>
      </c>
      <c r="AF42" s="48">
        <f t="shared" si="8"/>
        <v>700</v>
      </c>
      <c r="AG42" s="48">
        <f t="shared" si="9"/>
        <v>1615</v>
      </c>
      <c r="AH42" s="49">
        <f t="shared" si="10"/>
        <v>915</v>
      </c>
    </row>
    <row r="43" spans="2:34" ht="18" customHeight="1" x14ac:dyDescent="0.3">
      <c r="B43" s="47"/>
      <c r="D43" s="130">
        <v>45899</v>
      </c>
      <c r="E43" s="33">
        <v>12</v>
      </c>
      <c r="F43" s="33">
        <v>4</v>
      </c>
      <c r="G43" s="49">
        <v>-20</v>
      </c>
      <c r="H43" s="33">
        <v>9</v>
      </c>
      <c r="I43" s="33">
        <v>1</v>
      </c>
      <c r="J43" s="49">
        <v>-560</v>
      </c>
      <c r="K43" s="33">
        <f t="shared" si="11"/>
        <v>21</v>
      </c>
      <c r="L43" s="33">
        <f t="shared" si="12"/>
        <v>5</v>
      </c>
      <c r="M43" s="49">
        <f t="shared" si="13"/>
        <v>-580</v>
      </c>
      <c r="P43" s="97">
        <f t="shared" si="4"/>
        <v>45899</v>
      </c>
      <c r="Q43" s="39">
        <v>20</v>
      </c>
      <c r="R43" s="41">
        <v>2450</v>
      </c>
      <c r="S43" s="41">
        <v>2000</v>
      </c>
      <c r="T43" s="69">
        <f t="shared" si="5"/>
        <v>-450</v>
      </c>
      <c r="V43" s="97">
        <f t="shared" si="6"/>
        <v>45899</v>
      </c>
      <c r="W43" s="39">
        <v>9</v>
      </c>
      <c r="X43" s="41">
        <v>1280</v>
      </c>
      <c r="Y43" s="41">
        <v>720</v>
      </c>
      <c r="Z43" s="56">
        <v>-560</v>
      </c>
      <c r="AA43" s="48">
        <v>12</v>
      </c>
      <c r="AB43" s="48">
        <v>1300</v>
      </c>
      <c r="AC43" s="48">
        <v>1280</v>
      </c>
      <c r="AD43" s="49">
        <v>-20</v>
      </c>
      <c r="AE43" s="48">
        <f t="shared" si="7"/>
        <v>21</v>
      </c>
      <c r="AF43" s="48">
        <f t="shared" si="8"/>
        <v>2580</v>
      </c>
      <c r="AG43" s="48">
        <f t="shared" si="9"/>
        <v>2000</v>
      </c>
      <c r="AH43" s="49">
        <f t="shared" si="10"/>
        <v>-580</v>
      </c>
    </row>
    <row r="44" spans="2:34" ht="18" customHeight="1" x14ac:dyDescent="0.3">
      <c r="B44" s="47"/>
      <c r="D44" s="130">
        <v>45906</v>
      </c>
      <c r="E44" s="33">
        <v>9</v>
      </c>
      <c r="F44" s="33">
        <v>4</v>
      </c>
      <c r="G44" s="49">
        <v>350</v>
      </c>
      <c r="H44" s="33">
        <v>7</v>
      </c>
      <c r="I44" s="33">
        <v>4</v>
      </c>
      <c r="J44" s="49">
        <v>1411</v>
      </c>
      <c r="K44" s="33">
        <f t="shared" si="11"/>
        <v>16</v>
      </c>
      <c r="L44" s="33">
        <f t="shared" si="12"/>
        <v>8</v>
      </c>
      <c r="M44" s="49">
        <f t="shared" si="13"/>
        <v>1761</v>
      </c>
      <c r="P44" s="97">
        <f t="shared" si="4"/>
        <v>45906</v>
      </c>
      <c r="Q44" s="39">
        <v>15</v>
      </c>
      <c r="R44" s="41">
        <v>2000</v>
      </c>
      <c r="S44" s="41">
        <v>3481</v>
      </c>
      <c r="T44" s="69">
        <f t="shared" si="5"/>
        <v>1481</v>
      </c>
      <c r="V44" s="97">
        <f t="shared" si="6"/>
        <v>45906</v>
      </c>
      <c r="W44" s="39">
        <v>7</v>
      </c>
      <c r="X44" s="41">
        <v>1100</v>
      </c>
      <c r="Y44" s="41">
        <v>2511</v>
      </c>
      <c r="Z44" s="56">
        <v>1411</v>
      </c>
      <c r="AA44" s="48">
        <v>9</v>
      </c>
      <c r="AB44" s="48">
        <v>1100</v>
      </c>
      <c r="AC44" s="48">
        <v>1450</v>
      </c>
      <c r="AD44" s="49">
        <v>350</v>
      </c>
      <c r="AE44" s="48">
        <f t="shared" si="7"/>
        <v>16</v>
      </c>
      <c r="AF44" s="48">
        <f t="shared" si="8"/>
        <v>2200</v>
      </c>
      <c r="AG44" s="48">
        <f t="shared" si="9"/>
        <v>3961</v>
      </c>
      <c r="AH44" s="49">
        <f t="shared" si="10"/>
        <v>1761</v>
      </c>
    </row>
    <row r="45" spans="2:34" ht="18" customHeight="1" x14ac:dyDescent="0.3">
      <c r="B45" s="47"/>
      <c r="D45" s="130">
        <v>45913</v>
      </c>
      <c r="E45" s="33">
        <v>15</v>
      </c>
      <c r="F45" s="33">
        <v>2</v>
      </c>
      <c r="G45" s="49">
        <v>-1430</v>
      </c>
      <c r="H45" s="33">
        <v>8</v>
      </c>
      <c r="I45" s="33">
        <v>3</v>
      </c>
      <c r="J45" s="49">
        <v>630</v>
      </c>
      <c r="K45" s="33">
        <f t="shared" si="11"/>
        <v>23</v>
      </c>
      <c r="L45" s="33">
        <f t="shared" si="12"/>
        <v>5</v>
      </c>
      <c r="M45" s="49">
        <f t="shared" si="13"/>
        <v>-800</v>
      </c>
      <c r="P45" s="97">
        <f t="shared" si="4"/>
        <v>45913</v>
      </c>
      <c r="Q45" s="39">
        <v>21</v>
      </c>
      <c r="R45" s="41">
        <v>2650</v>
      </c>
      <c r="S45" s="41">
        <v>1840</v>
      </c>
      <c r="T45" s="69">
        <f t="shared" si="5"/>
        <v>-810</v>
      </c>
      <c r="V45" s="97">
        <f t="shared" si="6"/>
        <v>45913</v>
      </c>
      <c r="W45" s="39">
        <v>8</v>
      </c>
      <c r="X45" s="41">
        <v>940</v>
      </c>
      <c r="Y45" s="41">
        <v>1570</v>
      </c>
      <c r="Z45" s="56">
        <v>630</v>
      </c>
      <c r="AA45" s="48">
        <v>15</v>
      </c>
      <c r="AB45" s="48">
        <v>1950</v>
      </c>
      <c r="AC45" s="48">
        <v>520</v>
      </c>
      <c r="AD45" s="49">
        <v>-1430</v>
      </c>
      <c r="AE45" s="48">
        <f t="shared" si="7"/>
        <v>23</v>
      </c>
      <c r="AF45" s="48">
        <f t="shared" si="8"/>
        <v>2890</v>
      </c>
      <c r="AG45" s="48">
        <f t="shared" si="9"/>
        <v>2090</v>
      </c>
      <c r="AH45" s="49">
        <f t="shared" si="10"/>
        <v>-800</v>
      </c>
    </row>
    <row r="46" spans="2:34" ht="18" customHeight="1" thickBot="1" x14ac:dyDescent="0.35">
      <c r="B46" s="47"/>
      <c r="D46" s="130">
        <v>45920</v>
      </c>
      <c r="E46" s="63">
        <v>6</v>
      </c>
      <c r="F46" s="63">
        <v>3</v>
      </c>
      <c r="G46" s="49">
        <v>338</v>
      </c>
      <c r="H46" s="63">
        <v>10</v>
      </c>
      <c r="I46" s="63">
        <v>3</v>
      </c>
      <c r="J46" s="49">
        <v>55.999999999999943</v>
      </c>
      <c r="K46" s="63">
        <f t="shared" si="11"/>
        <v>16</v>
      </c>
      <c r="L46" s="63">
        <f t="shared" si="12"/>
        <v>6</v>
      </c>
      <c r="M46" s="49">
        <f t="shared" si="13"/>
        <v>393.99999999999994</v>
      </c>
      <c r="P46" s="132">
        <f t="shared" si="4"/>
        <v>45920</v>
      </c>
      <c r="Q46" s="64">
        <v>14</v>
      </c>
      <c r="R46" s="65">
        <v>1850</v>
      </c>
      <c r="S46" s="65">
        <v>1930</v>
      </c>
      <c r="T46" s="137">
        <f t="shared" si="5"/>
        <v>80</v>
      </c>
      <c r="V46" s="132">
        <f t="shared" si="6"/>
        <v>45920</v>
      </c>
      <c r="W46" s="64">
        <v>10</v>
      </c>
      <c r="X46" s="65">
        <v>1330</v>
      </c>
      <c r="Y46" s="65">
        <v>1386</v>
      </c>
      <c r="Z46" s="66">
        <v>55.999999999999943</v>
      </c>
      <c r="AA46" s="80">
        <v>6</v>
      </c>
      <c r="AB46" s="80">
        <v>800</v>
      </c>
      <c r="AC46" s="80">
        <v>1137.5</v>
      </c>
      <c r="AD46" s="81">
        <v>337.5</v>
      </c>
      <c r="AE46" s="80">
        <f t="shared" si="7"/>
        <v>16</v>
      </c>
      <c r="AF46" s="80">
        <f t="shared" si="8"/>
        <v>2130</v>
      </c>
      <c r="AG46" s="80">
        <f t="shared" si="9"/>
        <v>2523.5</v>
      </c>
      <c r="AH46" s="81">
        <f t="shared" si="10"/>
        <v>393.49999999999994</v>
      </c>
    </row>
    <row r="47" spans="2:34" ht="18" customHeight="1" x14ac:dyDescent="0.3">
      <c r="B47" s="47"/>
      <c r="D47" s="130">
        <v>45926</v>
      </c>
      <c r="E47" s="119">
        <v>2</v>
      </c>
      <c r="F47" s="119">
        <v>1</v>
      </c>
      <c r="G47" s="69">
        <v>800</v>
      </c>
      <c r="H47" s="119">
        <v>3</v>
      </c>
      <c r="I47" s="119">
        <v>1</v>
      </c>
      <c r="J47" s="69">
        <v>680</v>
      </c>
      <c r="K47" s="119">
        <f t="shared" si="11"/>
        <v>5</v>
      </c>
      <c r="L47" s="119">
        <f t="shared" si="12"/>
        <v>2</v>
      </c>
      <c r="M47" s="139">
        <f t="shared" si="13"/>
        <v>1480</v>
      </c>
      <c r="P47" s="133">
        <f t="shared" ref="P47:P74" si="14">D47</f>
        <v>45926</v>
      </c>
      <c r="Q47" s="73">
        <v>3</v>
      </c>
      <c r="R47" s="74">
        <v>420</v>
      </c>
      <c r="S47" s="74">
        <v>1100</v>
      </c>
      <c r="T47" s="138">
        <v>680</v>
      </c>
      <c r="V47" s="133">
        <v>45926</v>
      </c>
      <c r="W47" s="73">
        <v>3</v>
      </c>
      <c r="X47" s="74">
        <v>420</v>
      </c>
      <c r="Y47" s="74">
        <v>1100</v>
      </c>
      <c r="Z47" s="134">
        <v>680</v>
      </c>
      <c r="AA47" s="87">
        <v>2</v>
      </c>
      <c r="AB47" s="88">
        <v>300</v>
      </c>
      <c r="AC47" s="135">
        <v>1100</v>
      </c>
      <c r="AD47" s="134">
        <v>800</v>
      </c>
      <c r="AE47" s="87">
        <v>5</v>
      </c>
      <c r="AF47" s="88">
        <v>720</v>
      </c>
      <c r="AG47" s="131">
        <v>2200</v>
      </c>
      <c r="AH47" s="89">
        <v>1480</v>
      </c>
    </row>
    <row r="48" spans="2:34" ht="18" customHeight="1" x14ac:dyDescent="0.3">
      <c r="B48" s="47"/>
      <c r="D48" s="130">
        <v>45927</v>
      </c>
      <c r="E48" s="120">
        <v>4</v>
      </c>
      <c r="F48" s="120">
        <v>1</v>
      </c>
      <c r="G48" s="69">
        <v>-795</v>
      </c>
      <c r="H48" s="120">
        <v>9</v>
      </c>
      <c r="I48" s="120">
        <v>3</v>
      </c>
      <c r="J48" s="69">
        <v>474</v>
      </c>
      <c r="K48" s="120">
        <f t="shared" si="11"/>
        <v>13</v>
      </c>
      <c r="L48" s="120">
        <f t="shared" si="12"/>
        <v>4</v>
      </c>
      <c r="M48" s="139">
        <f t="shared" si="13"/>
        <v>-321</v>
      </c>
      <c r="P48" s="136">
        <f t="shared" si="14"/>
        <v>45927</v>
      </c>
      <c r="Q48" s="60">
        <v>11</v>
      </c>
      <c r="R48" s="61">
        <v>1760</v>
      </c>
      <c r="S48" s="61">
        <v>1934</v>
      </c>
      <c r="T48" s="139">
        <v>174</v>
      </c>
      <c r="V48" s="136">
        <v>45927</v>
      </c>
      <c r="W48" s="60">
        <v>9</v>
      </c>
      <c r="X48" s="61">
        <v>1460</v>
      </c>
      <c r="Y48" s="61">
        <v>1934</v>
      </c>
      <c r="Z48" s="69">
        <v>474</v>
      </c>
      <c r="AA48" s="90">
        <v>7</v>
      </c>
      <c r="AB48" s="62">
        <v>1000</v>
      </c>
      <c r="AC48" s="131">
        <v>204.99999999999997</v>
      </c>
      <c r="AD48" s="69">
        <v>-795</v>
      </c>
      <c r="AE48" s="90">
        <v>16</v>
      </c>
      <c r="AF48" s="62">
        <v>2460</v>
      </c>
      <c r="AG48" s="131">
        <v>2139</v>
      </c>
      <c r="AH48" s="91">
        <v>-321</v>
      </c>
    </row>
    <row r="49" spans="2:34" ht="18" customHeight="1" x14ac:dyDescent="0.3">
      <c r="B49" s="47"/>
      <c r="D49" s="130">
        <v>45934</v>
      </c>
      <c r="E49" s="120">
        <v>7</v>
      </c>
      <c r="F49" s="120">
        <v>3</v>
      </c>
      <c r="G49" s="69">
        <v>345</v>
      </c>
      <c r="H49" s="120">
        <v>4</v>
      </c>
      <c r="I49" s="120">
        <v>1</v>
      </c>
      <c r="J49" s="69">
        <v>-80</v>
      </c>
      <c r="K49" s="120">
        <f t="shared" si="11"/>
        <v>11</v>
      </c>
      <c r="L49" s="120">
        <f t="shared" si="12"/>
        <v>4</v>
      </c>
      <c r="M49" s="139">
        <f t="shared" si="13"/>
        <v>265</v>
      </c>
      <c r="P49" s="136">
        <f t="shared" si="14"/>
        <v>45934</v>
      </c>
      <c r="Q49" s="60">
        <v>12</v>
      </c>
      <c r="R49" s="61">
        <v>1220</v>
      </c>
      <c r="S49" s="61">
        <v>1485</v>
      </c>
      <c r="T49" s="139">
        <v>265</v>
      </c>
      <c r="V49" s="136">
        <v>45934</v>
      </c>
      <c r="W49" s="60">
        <v>4</v>
      </c>
      <c r="X49" s="61">
        <v>420</v>
      </c>
      <c r="Y49" s="61">
        <v>340</v>
      </c>
      <c r="Z49" s="69">
        <v>-80</v>
      </c>
      <c r="AA49" s="90">
        <v>8</v>
      </c>
      <c r="AB49" s="62">
        <v>800</v>
      </c>
      <c r="AC49" s="131">
        <v>1145</v>
      </c>
      <c r="AD49" s="69">
        <v>345</v>
      </c>
      <c r="AE49" s="90">
        <v>12</v>
      </c>
      <c r="AF49" s="62">
        <v>1220</v>
      </c>
      <c r="AG49" s="131">
        <v>1485</v>
      </c>
      <c r="AH49" s="91">
        <v>265</v>
      </c>
    </row>
    <row r="50" spans="2:34" ht="18" customHeight="1" x14ac:dyDescent="0.3">
      <c r="B50" s="47"/>
      <c r="D50" s="130">
        <v>45941</v>
      </c>
      <c r="E50" s="120">
        <v>13</v>
      </c>
      <c r="F50" s="120">
        <v>5</v>
      </c>
      <c r="G50" s="69">
        <v>392</v>
      </c>
      <c r="H50" s="120">
        <v>7</v>
      </c>
      <c r="I50" s="120">
        <v>4</v>
      </c>
      <c r="J50" s="69">
        <v>1035</v>
      </c>
      <c r="K50" s="120">
        <f t="shared" si="11"/>
        <v>20</v>
      </c>
      <c r="L50" s="120">
        <f t="shared" si="12"/>
        <v>9</v>
      </c>
      <c r="M50" s="139">
        <f t="shared" si="13"/>
        <v>1427</v>
      </c>
      <c r="P50" s="136">
        <f t="shared" si="14"/>
        <v>45941</v>
      </c>
      <c r="Q50" s="60">
        <v>17</v>
      </c>
      <c r="R50" s="61">
        <v>2290</v>
      </c>
      <c r="S50" s="61">
        <v>3740</v>
      </c>
      <c r="T50" s="139">
        <v>1450</v>
      </c>
      <c r="V50" s="136">
        <v>45941</v>
      </c>
      <c r="W50" s="60">
        <v>7</v>
      </c>
      <c r="X50" s="61">
        <v>780</v>
      </c>
      <c r="Y50" s="61">
        <v>1815</v>
      </c>
      <c r="Z50" s="69">
        <v>1035</v>
      </c>
      <c r="AA50" s="90">
        <v>13</v>
      </c>
      <c r="AB50" s="62">
        <v>1900</v>
      </c>
      <c r="AC50" s="131">
        <v>2292.5</v>
      </c>
      <c r="AD50" s="69">
        <v>392.5</v>
      </c>
      <c r="AE50" s="90">
        <v>20</v>
      </c>
      <c r="AF50" s="62">
        <v>2680</v>
      </c>
      <c r="AG50" s="131">
        <v>4107.5</v>
      </c>
      <c r="AH50" s="91">
        <v>1427.5</v>
      </c>
    </row>
    <row r="51" spans="2:34" ht="18" customHeight="1" x14ac:dyDescent="0.3">
      <c r="B51" s="47"/>
      <c r="D51" s="130">
        <v>45948</v>
      </c>
      <c r="E51" s="120">
        <v>5</v>
      </c>
      <c r="F51" s="120">
        <v>2</v>
      </c>
      <c r="G51" s="69">
        <v>-160</v>
      </c>
      <c r="H51" s="120">
        <v>4</v>
      </c>
      <c r="I51" s="120">
        <v>1</v>
      </c>
      <c r="J51" s="69">
        <v>200</v>
      </c>
      <c r="K51" s="120">
        <f t="shared" si="11"/>
        <v>9</v>
      </c>
      <c r="L51" s="120">
        <f t="shared" si="12"/>
        <v>3</v>
      </c>
      <c r="M51" s="139">
        <f t="shared" si="13"/>
        <v>40</v>
      </c>
      <c r="P51" s="136">
        <f t="shared" si="14"/>
        <v>45948</v>
      </c>
      <c r="Q51" s="60">
        <v>9</v>
      </c>
      <c r="R51" s="61">
        <v>1050</v>
      </c>
      <c r="S51" s="61">
        <v>1090</v>
      </c>
      <c r="T51" s="139">
        <v>40</v>
      </c>
      <c r="V51" s="136">
        <v>45948</v>
      </c>
      <c r="W51" s="60">
        <v>4</v>
      </c>
      <c r="X51" s="61">
        <v>450</v>
      </c>
      <c r="Y51" s="61">
        <v>650</v>
      </c>
      <c r="Z51" s="69">
        <v>200</v>
      </c>
      <c r="AA51" s="90">
        <v>5</v>
      </c>
      <c r="AB51" s="62">
        <v>600</v>
      </c>
      <c r="AC51" s="131">
        <v>440</v>
      </c>
      <c r="AD51" s="69">
        <v>-160</v>
      </c>
      <c r="AE51" s="90">
        <v>9</v>
      </c>
      <c r="AF51" s="62">
        <v>1050</v>
      </c>
      <c r="AG51" s="131">
        <v>1090</v>
      </c>
      <c r="AH51" s="91">
        <v>40</v>
      </c>
    </row>
    <row r="52" spans="2:34" ht="18" customHeight="1" x14ac:dyDescent="0.25">
      <c r="D52" s="130">
        <v>45955</v>
      </c>
      <c r="E52" s="120">
        <v>9</v>
      </c>
      <c r="F52" s="120">
        <v>4</v>
      </c>
      <c r="G52" s="69">
        <v>1625</v>
      </c>
      <c r="H52" s="120">
        <v>2</v>
      </c>
      <c r="I52" s="120">
        <v>1</v>
      </c>
      <c r="J52" s="69">
        <v>186</v>
      </c>
      <c r="K52" s="120">
        <f t="shared" si="11"/>
        <v>11</v>
      </c>
      <c r="L52" s="120">
        <f t="shared" si="12"/>
        <v>5</v>
      </c>
      <c r="M52" s="139">
        <f t="shared" si="13"/>
        <v>1811</v>
      </c>
      <c r="P52" s="136">
        <f t="shared" si="14"/>
        <v>45955</v>
      </c>
      <c r="Q52" s="60">
        <v>10</v>
      </c>
      <c r="R52" s="61">
        <v>1120</v>
      </c>
      <c r="S52" s="61">
        <v>3081</v>
      </c>
      <c r="T52" s="139">
        <v>1961</v>
      </c>
      <c r="V52" s="136">
        <v>45955</v>
      </c>
      <c r="W52" s="60">
        <v>2</v>
      </c>
      <c r="X52" s="61">
        <v>270</v>
      </c>
      <c r="Y52" s="61">
        <v>456</v>
      </c>
      <c r="Z52" s="69">
        <v>186</v>
      </c>
      <c r="AA52" s="90">
        <v>9</v>
      </c>
      <c r="AB52" s="62">
        <v>1000</v>
      </c>
      <c r="AC52" s="131">
        <v>2625</v>
      </c>
      <c r="AD52" s="69">
        <v>1625</v>
      </c>
      <c r="AE52" s="90">
        <v>11</v>
      </c>
      <c r="AF52" s="62">
        <v>1270</v>
      </c>
      <c r="AG52" s="131">
        <v>3081</v>
      </c>
      <c r="AH52" s="91">
        <v>1811</v>
      </c>
    </row>
    <row r="53" spans="2:34" ht="18" customHeight="1" x14ac:dyDescent="0.25">
      <c r="D53" s="130">
        <v>45962</v>
      </c>
      <c r="E53" s="120">
        <v>7</v>
      </c>
      <c r="F53" s="120">
        <v>3</v>
      </c>
      <c r="G53" s="69">
        <v>1563</v>
      </c>
      <c r="H53" s="120">
        <v>8</v>
      </c>
      <c r="I53" s="120">
        <v>3</v>
      </c>
      <c r="J53" s="69">
        <v>350</v>
      </c>
      <c r="K53" s="120">
        <f t="shared" si="11"/>
        <v>15</v>
      </c>
      <c r="L53" s="120">
        <f t="shared" si="12"/>
        <v>6</v>
      </c>
      <c r="M53" s="139">
        <f t="shared" si="13"/>
        <v>1913</v>
      </c>
      <c r="P53" s="136">
        <f t="shared" si="14"/>
        <v>45962</v>
      </c>
      <c r="Q53" s="60">
        <v>12</v>
      </c>
      <c r="R53" s="61">
        <v>1850</v>
      </c>
      <c r="S53" s="61">
        <v>3500</v>
      </c>
      <c r="T53" s="139">
        <v>1650</v>
      </c>
      <c r="V53" s="136">
        <v>45962</v>
      </c>
      <c r="W53" s="60">
        <v>8</v>
      </c>
      <c r="X53" s="61">
        <v>1150</v>
      </c>
      <c r="Y53" s="61">
        <v>1500</v>
      </c>
      <c r="Z53" s="69">
        <v>350</v>
      </c>
      <c r="AA53" s="90">
        <v>7</v>
      </c>
      <c r="AB53" s="62">
        <v>1150</v>
      </c>
      <c r="AC53" s="131">
        <v>2712.5</v>
      </c>
      <c r="AD53" s="69">
        <v>1562.5</v>
      </c>
      <c r="AE53" s="90">
        <v>15</v>
      </c>
      <c r="AF53" s="62">
        <v>2300</v>
      </c>
      <c r="AG53" s="131">
        <v>4212.5</v>
      </c>
      <c r="AH53" s="91">
        <v>1912.5</v>
      </c>
    </row>
    <row r="54" spans="2:34" ht="18" customHeight="1" x14ac:dyDescent="0.25">
      <c r="D54" s="130">
        <v>45965</v>
      </c>
      <c r="E54" s="120">
        <v>0</v>
      </c>
      <c r="F54" s="120">
        <v>0</v>
      </c>
      <c r="G54" s="69">
        <v>0</v>
      </c>
      <c r="H54" s="120">
        <v>3</v>
      </c>
      <c r="I54" s="120">
        <v>1</v>
      </c>
      <c r="J54" s="69">
        <v>0</v>
      </c>
      <c r="K54" s="120">
        <f t="shared" si="11"/>
        <v>3</v>
      </c>
      <c r="L54" s="120">
        <f t="shared" si="12"/>
        <v>1</v>
      </c>
      <c r="M54" s="139">
        <f t="shared" si="13"/>
        <v>0</v>
      </c>
      <c r="P54" s="136">
        <f t="shared" si="14"/>
        <v>45965</v>
      </c>
      <c r="Q54" s="60">
        <v>3</v>
      </c>
      <c r="R54" s="61">
        <v>250</v>
      </c>
      <c r="S54" s="61">
        <v>250</v>
      </c>
      <c r="T54" s="139">
        <v>0</v>
      </c>
      <c r="V54" s="136">
        <v>45965</v>
      </c>
      <c r="W54" s="60">
        <v>3</v>
      </c>
      <c r="X54" s="61">
        <v>250</v>
      </c>
      <c r="Y54" s="61">
        <v>250</v>
      </c>
      <c r="Z54" s="69">
        <v>0</v>
      </c>
      <c r="AA54" s="90"/>
      <c r="AB54" s="62"/>
      <c r="AC54" s="131"/>
      <c r="AD54" s="69">
        <v>0</v>
      </c>
      <c r="AE54" s="90">
        <v>3</v>
      </c>
      <c r="AF54" s="62">
        <v>250</v>
      </c>
      <c r="AG54" s="131">
        <v>250</v>
      </c>
      <c r="AH54" s="91">
        <v>0</v>
      </c>
    </row>
    <row r="55" spans="2:34" ht="18" customHeight="1" x14ac:dyDescent="0.25">
      <c r="D55" s="130">
        <v>45967</v>
      </c>
      <c r="E55" s="120">
        <v>4</v>
      </c>
      <c r="F55" s="120">
        <v>1</v>
      </c>
      <c r="G55" s="69">
        <v>-100</v>
      </c>
      <c r="H55" s="120">
        <v>3</v>
      </c>
      <c r="I55" s="120">
        <v>0</v>
      </c>
      <c r="J55" s="69">
        <v>-250</v>
      </c>
      <c r="K55" s="120">
        <f t="shared" si="11"/>
        <v>7</v>
      </c>
      <c r="L55" s="120">
        <f t="shared" si="12"/>
        <v>1</v>
      </c>
      <c r="M55" s="139">
        <f t="shared" si="13"/>
        <v>-350</v>
      </c>
      <c r="P55" s="136">
        <f t="shared" si="14"/>
        <v>45967</v>
      </c>
      <c r="Q55" s="60">
        <v>7</v>
      </c>
      <c r="R55" s="61">
        <v>750</v>
      </c>
      <c r="S55" s="61">
        <v>400</v>
      </c>
      <c r="T55" s="139">
        <v>-350</v>
      </c>
      <c r="V55" s="136">
        <v>45967</v>
      </c>
      <c r="W55" s="60">
        <v>3</v>
      </c>
      <c r="X55" s="61">
        <v>250</v>
      </c>
      <c r="Y55" s="61">
        <v>0</v>
      </c>
      <c r="Z55" s="69">
        <v>-250</v>
      </c>
      <c r="AA55" s="90">
        <v>4</v>
      </c>
      <c r="AB55" s="62">
        <v>500</v>
      </c>
      <c r="AC55" s="131">
        <v>400</v>
      </c>
      <c r="AD55" s="69">
        <v>-100</v>
      </c>
      <c r="AE55" s="90">
        <v>7</v>
      </c>
      <c r="AF55" s="62">
        <v>750</v>
      </c>
      <c r="AG55" s="131">
        <v>400</v>
      </c>
      <c r="AH55" s="91">
        <v>-350</v>
      </c>
    </row>
    <row r="56" spans="2:34" ht="18" customHeight="1" x14ac:dyDescent="0.25">
      <c r="D56" s="130">
        <v>45969</v>
      </c>
      <c r="E56" s="120">
        <v>9</v>
      </c>
      <c r="F56" s="120">
        <v>2</v>
      </c>
      <c r="G56" s="69">
        <v>-480</v>
      </c>
      <c r="H56" s="120">
        <v>5</v>
      </c>
      <c r="I56" s="120">
        <v>0</v>
      </c>
      <c r="J56" s="69">
        <v>-750</v>
      </c>
      <c r="K56" s="120">
        <f t="shared" si="11"/>
        <v>14</v>
      </c>
      <c r="L56" s="120">
        <f t="shared" si="12"/>
        <v>2</v>
      </c>
      <c r="M56" s="139">
        <f t="shared" si="13"/>
        <v>-1230</v>
      </c>
      <c r="P56" s="136">
        <f t="shared" si="14"/>
        <v>45969</v>
      </c>
      <c r="Q56" s="60">
        <v>12</v>
      </c>
      <c r="R56" s="61">
        <v>1450</v>
      </c>
      <c r="S56" s="61">
        <v>520</v>
      </c>
      <c r="T56" s="139">
        <v>-930</v>
      </c>
      <c r="V56" s="136">
        <v>45969</v>
      </c>
      <c r="W56" s="60">
        <v>5</v>
      </c>
      <c r="X56" s="61">
        <v>750</v>
      </c>
      <c r="Y56" s="61">
        <v>0</v>
      </c>
      <c r="Z56" s="69">
        <v>-750</v>
      </c>
      <c r="AA56" s="90">
        <v>9</v>
      </c>
      <c r="AB56" s="62">
        <v>1000</v>
      </c>
      <c r="AC56" s="131">
        <v>520</v>
      </c>
      <c r="AD56" s="69">
        <v>-480</v>
      </c>
      <c r="AE56" s="90">
        <v>14</v>
      </c>
      <c r="AF56" s="62">
        <v>1750</v>
      </c>
      <c r="AG56" s="131">
        <v>520</v>
      </c>
      <c r="AH56" s="91">
        <v>-1230</v>
      </c>
    </row>
    <row r="57" spans="2:34" ht="18" customHeight="1" x14ac:dyDescent="0.25">
      <c r="D57" s="130">
        <v>45976</v>
      </c>
      <c r="E57" s="120">
        <v>6</v>
      </c>
      <c r="F57" s="120">
        <v>0</v>
      </c>
      <c r="G57" s="69">
        <v>-850</v>
      </c>
      <c r="H57" s="120">
        <v>11</v>
      </c>
      <c r="I57" s="120">
        <v>4</v>
      </c>
      <c r="J57" s="69">
        <v>391</v>
      </c>
      <c r="K57" s="120">
        <f t="shared" ref="K57:K60" si="15">E57+H57</f>
        <v>17</v>
      </c>
      <c r="L57" s="120">
        <f t="shared" ref="L57:L60" si="16">F57+I57</f>
        <v>4</v>
      </c>
      <c r="M57" s="139">
        <f t="shared" ref="M57:M60" si="17">G57+J57</f>
        <v>-459</v>
      </c>
      <c r="P57" s="136">
        <f t="shared" si="14"/>
        <v>45976</v>
      </c>
      <c r="Q57" s="60">
        <v>15</v>
      </c>
      <c r="R57" s="61">
        <v>2030</v>
      </c>
      <c r="S57" s="61">
        <v>1771</v>
      </c>
      <c r="T57" s="198">
        <v>-259</v>
      </c>
      <c r="V57" s="136">
        <v>45976</v>
      </c>
      <c r="W57" s="60">
        <v>11</v>
      </c>
      <c r="X57" s="61">
        <v>1380</v>
      </c>
      <c r="Y57" s="61">
        <v>1771</v>
      </c>
      <c r="Z57" s="69">
        <v>391</v>
      </c>
      <c r="AA57" s="90">
        <v>6</v>
      </c>
      <c r="AB57" s="62">
        <v>850</v>
      </c>
      <c r="AC57" s="131">
        <v>0</v>
      </c>
      <c r="AD57" s="69">
        <v>-850</v>
      </c>
      <c r="AE57" s="90">
        <v>17</v>
      </c>
      <c r="AF57" s="62">
        <v>2230</v>
      </c>
      <c r="AG57" s="131">
        <v>1771</v>
      </c>
      <c r="AH57" s="91">
        <v>-459</v>
      </c>
    </row>
    <row r="58" spans="2:34" ht="18" customHeight="1" x14ac:dyDescent="0.25">
      <c r="D58" s="130">
        <v>45983</v>
      </c>
      <c r="E58" s="120">
        <v>1</v>
      </c>
      <c r="F58" s="120">
        <v>0</v>
      </c>
      <c r="G58" s="69">
        <v>-150</v>
      </c>
      <c r="H58" s="120">
        <v>8</v>
      </c>
      <c r="I58" s="120">
        <v>3</v>
      </c>
      <c r="J58" s="69">
        <v>410</v>
      </c>
      <c r="K58" s="120">
        <f t="shared" si="15"/>
        <v>9</v>
      </c>
      <c r="L58" s="120">
        <f t="shared" si="16"/>
        <v>3</v>
      </c>
      <c r="M58" s="139">
        <f t="shared" si="17"/>
        <v>260</v>
      </c>
      <c r="P58" s="136">
        <f t="shared" si="14"/>
        <v>45983</v>
      </c>
      <c r="Q58" s="60">
        <v>8</v>
      </c>
      <c r="R58" s="61">
        <v>950</v>
      </c>
      <c r="S58" s="61">
        <v>1360</v>
      </c>
      <c r="T58" s="139">
        <v>410</v>
      </c>
      <c r="V58" s="136">
        <v>45983</v>
      </c>
      <c r="W58" s="60">
        <v>8</v>
      </c>
      <c r="X58" s="61">
        <v>950</v>
      </c>
      <c r="Y58" s="61">
        <v>1360</v>
      </c>
      <c r="Z58" s="69">
        <v>410</v>
      </c>
      <c r="AA58" s="90">
        <v>1</v>
      </c>
      <c r="AB58" s="62">
        <v>150</v>
      </c>
      <c r="AC58" s="131">
        <v>0</v>
      </c>
      <c r="AD58" s="69">
        <v>-150</v>
      </c>
      <c r="AE58" s="90">
        <v>9</v>
      </c>
      <c r="AF58" s="62">
        <v>1100</v>
      </c>
      <c r="AG58" s="131">
        <v>1360</v>
      </c>
      <c r="AH58" s="91">
        <v>260</v>
      </c>
    </row>
    <row r="59" spans="2:34" ht="18" customHeight="1" x14ac:dyDescent="0.25">
      <c r="D59" s="130">
        <v>45990</v>
      </c>
      <c r="E59" s="120">
        <v>9</v>
      </c>
      <c r="F59" s="120">
        <v>3</v>
      </c>
      <c r="G59" s="69">
        <v>-450</v>
      </c>
      <c r="H59" s="120">
        <v>6</v>
      </c>
      <c r="I59" s="120">
        <v>1</v>
      </c>
      <c r="J59" s="69">
        <v>-405</v>
      </c>
      <c r="K59" s="120">
        <f t="shared" si="15"/>
        <v>15</v>
      </c>
      <c r="L59" s="120">
        <f t="shared" si="16"/>
        <v>4</v>
      </c>
      <c r="M59" s="139">
        <f t="shared" si="17"/>
        <v>-855</v>
      </c>
      <c r="P59" s="136">
        <f t="shared" si="14"/>
        <v>45990</v>
      </c>
      <c r="Q59" s="60">
        <v>13</v>
      </c>
      <c r="R59" s="61">
        <v>1660</v>
      </c>
      <c r="S59" s="61">
        <v>1165</v>
      </c>
      <c r="T59" s="139">
        <v>-495</v>
      </c>
      <c r="V59" s="136">
        <v>45990</v>
      </c>
      <c r="W59" s="60">
        <v>6</v>
      </c>
      <c r="X59" s="61">
        <v>870</v>
      </c>
      <c r="Y59" s="61">
        <v>465</v>
      </c>
      <c r="Z59" s="69">
        <v>-405</v>
      </c>
      <c r="AA59" s="90">
        <v>9</v>
      </c>
      <c r="AB59" s="62">
        <v>1150</v>
      </c>
      <c r="AC59" s="131">
        <v>700</v>
      </c>
      <c r="AD59" s="69">
        <v>-450</v>
      </c>
      <c r="AE59" s="90">
        <v>15</v>
      </c>
      <c r="AF59" s="62">
        <v>2020</v>
      </c>
      <c r="AG59" s="131">
        <v>1165</v>
      </c>
      <c r="AH59" s="91">
        <v>-855</v>
      </c>
    </row>
    <row r="60" spans="2:34" ht="18" customHeight="1" x14ac:dyDescent="0.25">
      <c r="D60" s="130">
        <v>45997</v>
      </c>
      <c r="E60" s="120">
        <v>5</v>
      </c>
      <c r="F60" s="120">
        <v>1</v>
      </c>
      <c r="G60" s="69">
        <v>70</v>
      </c>
      <c r="H60" s="120">
        <v>3</v>
      </c>
      <c r="I60" s="120">
        <v>1</v>
      </c>
      <c r="J60" s="69">
        <v>-50</v>
      </c>
      <c r="K60" s="120">
        <f t="shared" si="15"/>
        <v>8</v>
      </c>
      <c r="L60" s="120">
        <f t="shared" si="16"/>
        <v>2</v>
      </c>
      <c r="M60" s="139">
        <f t="shared" si="17"/>
        <v>20</v>
      </c>
      <c r="P60" s="136">
        <f t="shared" si="14"/>
        <v>45997</v>
      </c>
      <c r="Q60" s="60">
        <v>7</v>
      </c>
      <c r="R60" s="61">
        <v>1000</v>
      </c>
      <c r="S60" s="61">
        <v>720</v>
      </c>
      <c r="T60" s="139">
        <v>-280</v>
      </c>
      <c r="V60" s="136">
        <v>45997</v>
      </c>
      <c r="W60" s="60">
        <v>3</v>
      </c>
      <c r="X60" s="61">
        <v>410</v>
      </c>
      <c r="Y60" s="61">
        <v>360</v>
      </c>
      <c r="Z60" s="69">
        <v>-50</v>
      </c>
      <c r="AA60" s="90">
        <v>5</v>
      </c>
      <c r="AB60" s="62">
        <v>650</v>
      </c>
      <c r="AC60" s="131">
        <v>720</v>
      </c>
      <c r="AD60" s="69">
        <v>70</v>
      </c>
      <c r="AE60" s="90">
        <v>8</v>
      </c>
      <c r="AF60" s="62">
        <v>1060</v>
      </c>
      <c r="AG60" s="131">
        <v>1080</v>
      </c>
      <c r="AH60" s="91">
        <v>20</v>
      </c>
    </row>
    <row r="61" spans="2:34" ht="18" customHeight="1" x14ac:dyDescent="0.25">
      <c r="D61" s="130">
        <v>45998</v>
      </c>
      <c r="E61" s="120">
        <v>1</v>
      </c>
      <c r="F61" s="120">
        <v>0</v>
      </c>
      <c r="G61" s="69">
        <v>-300</v>
      </c>
      <c r="H61" s="120">
        <v>3</v>
      </c>
      <c r="I61" s="120">
        <v>1</v>
      </c>
      <c r="J61" s="69">
        <v>-32</v>
      </c>
      <c r="K61" s="120">
        <f t="shared" ref="K61:K65" si="18">E61+H61</f>
        <v>4</v>
      </c>
      <c r="L61" s="120">
        <f t="shared" ref="L61:L65" si="19">F61+I61</f>
        <v>1</v>
      </c>
      <c r="M61" s="139">
        <f t="shared" ref="M61:M65" si="20">G61+J61</f>
        <v>-332</v>
      </c>
      <c r="P61" s="136">
        <f t="shared" si="14"/>
        <v>45998</v>
      </c>
      <c r="Q61" s="60">
        <v>5</v>
      </c>
      <c r="R61" s="61">
        <v>700</v>
      </c>
      <c r="S61" s="61">
        <v>367.5</v>
      </c>
      <c r="T61" s="139">
        <v>-332.5</v>
      </c>
      <c r="V61" s="136">
        <v>45998</v>
      </c>
      <c r="W61" s="60">
        <v>3</v>
      </c>
      <c r="X61" s="61">
        <v>400</v>
      </c>
      <c r="Y61" s="61">
        <v>367.5</v>
      </c>
      <c r="Z61" s="69">
        <v>-32.5</v>
      </c>
      <c r="AA61" s="90">
        <v>2</v>
      </c>
      <c r="AB61" s="62">
        <v>300</v>
      </c>
      <c r="AC61" s="131">
        <v>0</v>
      </c>
      <c r="AD61" s="69">
        <v>-300</v>
      </c>
      <c r="AE61" s="90">
        <v>5</v>
      </c>
      <c r="AF61" s="62">
        <v>700</v>
      </c>
      <c r="AG61" s="131">
        <v>367.5</v>
      </c>
      <c r="AH61" s="91">
        <v>-332.5</v>
      </c>
    </row>
    <row r="62" spans="2:34" ht="18" customHeight="1" x14ac:dyDescent="0.25">
      <c r="D62" s="130">
        <v>46004</v>
      </c>
      <c r="E62" s="120">
        <v>5</v>
      </c>
      <c r="F62" s="120">
        <v>0</v>
      </c>
      <c r="G62" s="69">
        <v>-550</v>
      </c>
      <c r="H62" s="120">
        <v>10</v>
      </c>
      <c r="I62" s="120">
        <v>5</v>
      </c>
      <c r="J62" s="69">
        <v>891</v>
      </c>
      <c r="K62" s="120">
        <f t="shared" si="18"/>
        <v>15</v>
      </c>
      <c r="L62" s="120">
        <f t="shared" si="19"/>
        <v>5</v>
      </c>
      <c r="M62" s="139">
        <f t="shared" si="20"/>
        <v>341</v>
      </c>
      <c r="P62" s="136">
        <f t="shared" si="14"/>
        <v>46004</v>
      </c>
      <c r="Q62" s="60">
        <v>15</v>
      </c>
      <c r="R62" s="61">
        <v>1710</v>
      </c>
      <c r="S62" s="61">
        <v>2051</v>
      </c>
      <c r="T62" s="139">
        <v>341</v>
      </c>
      <c r="V62" s="136">
        <v>46004</v>
      </c>
      <c r="W62" s="60">
        <v>10</v>
      </c>
      <c r="X62" s="61">
        <v>1160</v>
      </c>
      <c r="Y62" s="61">
        <v>2051</v>
      </c>
      <c r="Z62" s="69">
        <v>891</v>
      </c>
      <c r="AA62" s="90">
        <v>5</v>
      </c>
      <c r="AB62" s="62">
        <v>550</v>
      </c>
      <c r="AC62" s="131">
        <v>0</v>
      </c>
      <c r="AD62" s="69">
        <v>-550</v>
      </c>
      <c r="AE62" s="90">
        <v>15</v>
      </c>
      <c r="AF62" s="62">
        <v>1710</v>
      </c>
      <c r="AG62" s="131">
        <v>2051</v>
      </c>
      <c r="AH62" s="91">
        <v>341</v>
      </c>
    </row>
    <row r="63" spans="2:34" ht="18" customHeight="1" x14ac:dyDescent="0.25">
      <c r="D63" s="130">
        <v>46011</v>
      </c>
      <c r="E63" s="120">
        <v>8</v>
      </c>
      <c r="F63" s="120">
        <v>2</v>
      </c>
      <c r="G63" s="69">
        <v>-185</v>
      </c>
      <c r="H63" s="120">
        <v>8</v>
      </c>
      <c r="I63" s="120">
        <v>1</v>
      </c>
      <c r="J63" s="69">
        <v>-595</v>
      </c>
      <c r="K63" s="120">
        <f t="shared" si="18"/>
        <v>16</v>
      </c>
      <c r="L63" s="120">
        <f t="shared" si="19"/>
        <v>3</v>
      </c>
      <c r="M63" s="139">
        <f t="shared" si="20"/>
        <v>-780</v>
      </c>
      <c r="P63" s="136">
        <f t="shared" si="14"/>
        <v>46011</v>
      </c>
      <c r="Q63" s="60">
        <v>14</v>
      </c>
      <c r="R63" s="61">
        <v>1980</v>
      </c>
      <c r="S63" s="61">
        <v>1500</v>
      </c>
      <c r="T63" s="139">
        <v>-480</v>
      </c>
      <c r="V63" s="136">
        <v>46011</v>
      </c>
      <c r="W63" s="60">
        <v>8</v>
      </c>
      <c r="X63" s="61">
        <v>1180</v>
      </c>
      <c r="Y63" s="61">
        <v>585</v>
      </c>
      <c r="Z63" s="69">
        <v>-595</v>
      </c>
      <c r="AA63" s="90">
        <v>8</v>
      </c>
      <c r="AB63" s="62">
        <v>1100</v>
      </c>
      <c r="AC63" s="131">
        <v>915</v>
      </c>
      <c r="AD63" s="69">
        <v>-185</v>
      </c>
      <c r="AE63" s="90">
        <v>16</v>
      </c>
      <c r="AF63" s="62">
        <v>2280</v>
      </c>
      <c r="AG63" s="131">
        <v>1500</v>
      </c>
      <c r="AH63" s="91">
        <v>-780</v>
      </c>
    </row>
    <row r="64" spans="2:34" ht="18" customHeight="1" x14ac:dyDescent="0.25">
      <c r="D64" s="130">
        <v>46018</v>
      </c>
      <c r="E64" s="120">
        <v>9</v>
      </c>
      <c r="F64" s="120">
        <v>4</v>
      </c>
      <c r="G64" s="69">
        <v>-5</v>
      </c>
      <c r="H64" s="120">
        <v>6</v>
      </c>
      <c r="I64" s="120">
        <v>2</v>
      </c>
      <c r="J64" s="69">
        <v>95</v>
      </c>
      <c r="K64" s="120">
        <f t="shared" si="18"/>
        <v>15</v>
      </c>
      <c r="L64" s="120">
        <f t="shared" si="19"/>
        <v>6</v>
      </c>
      <c r="M64" s="139">
        <f t="shared" si="20"/>
        <v>90</v>
      </c>
      <c r="P64" s="136">
        <f t="shared" si="14"/>
        <v>46018</v>
      </c>
      <c r="Q64" s="60">
        <v>18</v>
      </c>
      <c r="R64" s="61">
        <v>1800</v>
      </c>
      <c r="S64" s="61">
        <v>1855</v>
      </c>
      <c r="T64" s="139">
        <v>55</v>
      </c>
      <c r="V64" s="136">
        <v>46018</v>
      </c>
      <c r="W64" s="60">
        <v>6</v>
      </c>
      <c r="X64" s="61">
        <v>910</v>
      </c>
      <c r="Y64" s="61">
        <v>1005</v>
      </c>
      <c r="Z64" s="69">
        <v>95</v>
      </c>
      <c r="AA64" s="90">
        <v>9</v>
      </c>
      <c r="AB64" s="62">
        <v>1200</v>
      </c>
      <c r="AC64" s="131">
        <v>1195</v>
      </c>
      <c r="AD64" s="69">
        <v>-5</v>
      </c>
      <c r="AE64" s="90">
        <v>15</v>
      </c>
      <c r="AF64" s="62">
        <v>2110</v>
      </c>
      <c r="AG64" s="131">
        <v>2200</v>
      </c>
      <c r="AH64" s="91">
        <v>90</v>
      </c>
    </row>
    <row r="65" spans="4:34" ht="18" customHeight="1" x14ac:dyDescent="0.25">
      <c r="D65" s="130">
        <v>46025</v>
      </c>
      <c r="E65" s="120">
        <v>7</v>
      </c>
      <c r="F65" s="120">
        <v>1</v>
      </c>
      <c r="G65" s="69">
        <v>-550</v>
      </c>
      <c r="H65" s="120">
        <v>10</v>
      </c>
      <c r="I65" s="120">
        <v>3</v>
      </c>
      <c r="J65" s="69">
        <v>260</v>
      </c>
      <c r="K65" s="120">
        <f t="shared" si="18"/>
        <v>17</v>
      </c>
      <c r="L65" s="120">
        <f t="shared" si="19"/>
        <v>4</v>
      </c>
      <c r="M65" s="139">
        <f t="shared" si="20"/>
        <v>-290</v>
      </c>
      <c r="P65" s="136">
        <f t="shared" si="14"/>
        <v>46025</v>
      </c>
      <c r="Q65" s="60">
        <v>15</v>
      </c>
      <c r="R65" s="61">
        <v>1900</v>
      </c>
      <c r="S65" s="61">
        <v>1860</v>
      </c>
      <c r="T65" s="139">
        <v>-40</v>
      </c>
      <c r="V65" s="136">
        <v>46025</v>
      </c>
      <c r="W65" s="60">
        <v>10</v>
      </c>
      <c r="X65" s="61">
        <v>1200</v>
      </c>
      <c r="Y65" s="61">
        <v>1460</v>
      </c>
      <c r="Z65" s="69">
        <v>260</v>
      </c>
      <c r="AA65" s="90">
        <v>7</v>
      </c>
      <c r="AB65" s="62">
        <v>950</v>
      </c>
      <c r="AC65" s="131">
        <v>400</v>
      </c>
      <c r="AD65" s="69">
        <v>-550</v>
      </c>
      <c r="AE65" s="90">
        <v>17</v>
      </c>
      <c r="AF65" s="62">
        <v>2150</v>
      </c>
      <c r="AG65" s="131">
        <v>1860</v>
      </c>
      <c r="AH65" s="91">
        <v>-290</v>
      </c>
    </row>
    <row r="66" spans="4:34" ht="18" customHeight="1" x14ac:dyDescent="0.25">
      <c r="D66" s="130">
        <v>46032</v>
      </c>
      <c r="E66" s="120">
        <v>2</v>
      </c>
      <c r="F66" s="120">
        <v>1</v>
      </c>
      <c r="G66" s="69">
        <v>1000</v>
      </c>
      <c r="H66" s="120">
        <v>10</v>
      </c>
      <c r="I66" s="120">
        <v>2</v>
      </c>
      <c r="J66" s="69">
        <v>-325</v>
      </c>
      <c r="K66" s="120">
        <f t="shared" ref="K66:K74" si="21">E66+H66</f>
        <v>12</v>
      </c>
      <c r="L66" s="120">
        <f t="shared" ref="L66:L74" si="22">F66+I66</f>
        <v>3</v>
      </c>
      <c r="M66" s="139">
        <f t="shared" ref="M66:M74" si="23">G66+J66</f>
        <v>675</v>
      </c>
      <c r="P66" s="136">
        <f t="shared" si="14"/>
        <v>46032</v>
      </c>
      <c r="Q66" s="60">
        <v>12</v>
      </c>
      <c r="R66" s="61">
        <v>1440</v>
      </c>
      <c r="S66" s="61">
        <v>2115</v>
      </c>
      <c r="T66" s="139">
        <f t="shared" ref="T66:T74" si="24">S66-R66</f>
        <v>675</v>
      </c>
      <c r="V66" s="136">
        <f t="shared" ref="V66:V74" si="25">D66</f>
        <v>46032</v>
      </c>
      <c r="W66" s="60">
        <v>10</v>
      </c>
      <c r="X66" s="61">
        <v>1240</v>
      </c>
      <c r="Y66" s="61">
        <v>915</v>
      </c>
      <c r="Z66" s="69">
        <f t="shared" ref="Z66:Z74" si="26">Y66-X66</f>
        <v>-325</v>
      </c>
      <c r="AA66" s="90">
        <v>2</v>
      </c>
      <c r="AB66" s="62">
        <v>200</v>
      </c>
      <c r="AC66" s="131">
        <v>1200</v>
      </c>
      <c r="AD66" s="69">
        <f t="shared" ref="AD66:AD75" si="27">AC66-AB66</f>
        <v>1000</v>
      </c>
      <c r="AE66" s="90">
        <f t="shared" ref="AE66:AE74" si="28">W66+AA66</f>
        <v>12</v>
      </c>
      <c r="AF66" s="62">
        <f t="shared" ref="AF66:AF74" si="29">X66+AB66</f>
        <v>1440</v>
      </c>
      <c r="AG66" s="131">
        <f t="shared" ref="AG66:AG74" si="30">Y66+AC66</f>
        <v>2115</v>
      </c>
      <c r="AH66" s="91">
        <f t="shared" ref="AH66:AH74" si="31">Z66+AD66</f>
        <v>675</v>
      </c>
    </row>
    <row r="67" spans="4:34" ht="18" customHeight="1" x14ac:dyDescent="0.25">
      <c r="D67" s="130">
        <v>46039</v>
      </c>
      <c r="E67" s="120">
        <v>3</v>
      </c>
      <c r="F67" s="120">
        <v>0</v>
      </c>
      <c r="G67" s="69">
        <v>-300</v>
      </c>
      <c r="H67" s="120">
        <v>6</v>
      </c>
      <c r="I67" s="120">
        <v>2</v>
      </c>
      <c r="J67" s="69">
        <v>-308</v>
      </c>
      <c r="K67" s="120">
        <f t="shared" si="21"/>
        <v>9</v>
      </c>
      <c r="L67" s="120">
        <f t="shared" si="22"/>
        <v>2</v>
      </c>
      <c r="M67" s="139">
        <f t="shared" si="23"/>
        <v>-608</v>
      </c>
      <c r="P67" s="136">
        <f t="shared" si="14"/>
        <v>46039</v>
      </c>
      <c r="Q67" s="60">
        <v>8</v>
      </c>
      <c r="R67" s="61">
        <v>870</v>
      </c>
      <c r="S67" s="61">
        <v>362.5</v>
      </c>
      <c r="T67" s="139">
        <f t="shared" si="24"/>
        <v>-507.5</v>
      </c>
      <c r="V67" s="136">
        <f t="shared" si="25"/>
        <v>46039</v>
      </c>
      <c r="W67" s="60">
        <v>6</v>
      </c>
      <c r="X67" s="61">
        <v>670</v>
      </c>
      <c r="Y67" s="61">
        <v>362.5</v>
      </c>
      <c r="Z67" s="69">
        <f t="shared" si="26"/>
        <v>-307.5</v>
      </c>
      <c r="AA67" s="90">
        <v>3</v>
      </c>
      <c r="AB67" s="62">
        <v>320</v>
      </c>
      <c r="AC67" s="131">
        <v>0</v>
      </c>
      <c r="AD67" s="69">
        <f t="shared" si="27"/>
        <v>-320</v>
      </c>
      <c r="AE67" s="90">
        <f t="shared" si="28"/>
        <v>9</v>
      </c>
      <c r="AF67" s="62">
        <f t="shared" si="29"/>
        <v>990</v>
      </c>
      <c r="AG67" s="131">
        <f t="shared" si="30"/>
        <v>362.5</v>
      </c>
      <c r="AH67" s="91">
        <f t="shared" si="31"/>
        <v>-627.5</v>
      </c>
    </row>
    <row r="68" spans="4:34" ht="18" customHeight="1" x14ac:dyDescent="0.25">
      <c r="D68" s="130">
        <v>46046</v>
      </c>
      <c r="E68" s="120">
        <v>5</v>
      </c>
      <c r="F68" s="120">
        <v>1</v>
      </c>
      <c r="G68" s="69">
        <v>-265</v>
      </c>
      <c r="H68" s="120">
        <v>12</v>
      </c>
      <c r="I68" s="120">
        <v>2</v>
      </c>
      <c r="J68" s="69">
        <v>-680</v>
      </c>
      <c r="K68" s="120">
        <f t="shared" ref="K68:K72" si="32">E68+H68</f>
        <v>17</v>
      </c>
      <c r="L68" s="120">
        <f t="shared" ref="L68:L72" si="33">F68+I68</f>
        <v>3</v>
      </c>
      <c r="M68" s="139">
        <f t="shared" ref="M68:M72" si="34">G68+J68</f>
        <v>-945</v>
      </c>
      <c r="P68" s="136">
        <f t="shared" si="14"/>
        <v>46046</v>
      </c>
      <c r="Q68" s="60">
        <v>14</v>
      </c>
      <c r="R68" s="61">
        <v>2000</v>
      </c>
      <c r="S68" s="61">
        <v>1565</v>
      </c>
      <c r="T68" s="139">
        <f t="shared" si="24"/>
        <v>-435</v>
      </c>
      <c r="V68" s="136">
        <f t="shared" si="25"/>
        <v>46046</v>
      </c>
      <c r="W68" s="60">
        <v>12</v>
      </c>
      <c r="X68" s="61">
        <v>1660</v>
      </c>
      <c r="Y68" s="61">
        <v>980</v>
      </c>
      <c r="Z68" s="69">
        <f t="shared" si="26"/>
        <v>-680</v>
      </c>
      <c r="AA68" s="90">
        <v>5</v>
      </c>
      <c r="AB68" s="62">
        <v>850</v>
      </c>
      <c r="AC68" s="131">
        <v>585</v>
      </c>
      <c r="AD68" s="69">
        <f t="shared" si="27"/>
        <v>-265</v>
      </c>
      <c r="AE68" s="90">
        <f t="shared" si="28"/>
        <v>17</v>
      </c>
      <c r="AF68" s="62">
        <f t="shared" si="29"/>
        <v>2510</v>
      </c>
      <c r="AG68" s="131">
        <f t="shared" si="30"/>
        <v>1565</v>
      </c>
      <c r="AH68" s="91">
        <f t="shared" si="31"/>
        <v>-945</v>
      </c>
    </row>
    <row r="69" spans="4:34" ht="18" customHeight="1" x14ac:dyDescent="0.25">
      <c r="D69" s="130">
        <v>46053</v>
      </c>
      <c r="E69" s="120">
        <v>7</v>
      </c>
      <c r="F69" s="120">
        <v>2</v>
      </c>
      <c r="G69" s="69">
        <v>0</v>
      </c>
      <c r="H69" s="120">
        <v>11</v>
      </c>
      <c r="I69" s="120">
        <v>2</v>
      </c>
      <c r="J69" s="69">
        <v>-452</v>
      </c>
      <c r="K69" s="120">
        <f t="shared" si="32"/>
        <v>18</v>
      </c>
      <c r="L69" s="120">
        <f t="shared" si="33"/>
        <v>4</v>
      </c>
      <c r="M69" s="139">
        <f t="shared" si="34"/>
        <v>-452</v>
      </c>
      <c r="P69" s="136">
        <f t="shared" si="14"/>
        <v>46053</v>
      </c>
      <c r="Q69" s="60">
        <v>18</v>
      </c>
      <c r="R69" s="61">
        <v>2100</v>
      </c>
      <c r="S69" s="61">
        <v>1648</v>
      </c>
      <c r="T69" s="139">
        <f t="shared" si="24"/>
        <v>-452</v>
      </c>
      <c r="V69" s="136">
        <f t="shared" si="25"/>
        <v>46053</v>
      </c>
      <c r="W69" s="60">
        <v>11</v>
      </c>
      <c r="X69" s="61">
        <v>1400</v>
      </c>
      <c r="Y69" s="61">
        <v>948</v>
      </c>
      <c r="Z69" s="69">
        <f t="shared" si="26"/>
        <v>-452</v>
      </c>
      <c r="AA69" s="90">
        <v>7</v>
      </c>
      <c r="AB69" s="62">
        <v>700</v>
      </c>
      <c r="AC69" s="131">
        <v>700</v>
      </c>
      <c r="AD69" s="69">
        <f t="shared" si="27"/>
        <v>0</v>
      </c>
      <c r="AE69" s="90">
        <f t="shared" si="28"/>
        <v>18</v>
      </c>
      <c r="AF69" s="62">
        <f t="shared" si="29"/>
        <v>2100</v>
      </c>
      <c r="AG69" s="131">
        <f t="shared" si="30"/>
        <v>1648</v>
      </c>
      <c r="AH69" s="91">
        <f t="shared" si="31"/>
        <v>-452</v>
      </c>
    </row>
    <row r="70" spans="4:34" ht="18" customHeight="1" x14ac:dyDescent="0.25">
      <c r="D70" s="130">
        <v>46060</v>
      </c>
      <c r="E70" s="120">
        <v>7</v>
      </c>
      <c r="F70" s="120">
        <v>3</v>
      </c>
      <c r="G70" s="69">
        <v>435</v>
      </c>
      <c r="H70" s="120">
        <v>12</v>
      </c>
      <c r="I70" s="120">
        <v>6</v>
      </c>
      <c r="J70" s="69">
        <v>1368</v>
      </c>
      <c r="K70" s="120">
        <f t="shared" si="32"/>
        <v>19</v>
      </c>
      <c r="L70" s="120">
        <f t="shared" si="33"/>
        <v>9</v>
      </c>
      <c r="M70" s="139">
        <f t="shared" si="34"/>
        <v>1803</v>
      </c>
      <c r="P70" s="136">
        <f t="shared" si="14"/>
        <v>46060</v>
      </c>
      <c r="Q70" s="60">
        <v>16</v>
      </c>
      <c r="R70" s="61">
        <v>2170</v>
      </c>
      <c r="S70" s="61">
        <v>3343.5</v>
      </c>
      <c r="T70" s="139">
        <f t="shared" si="24"/>
        <v>1173.5</v>
      </c>
      <c r="V70" s="136">
        <f t="shared" si="25"/>
        <v>46060</v>
      </c>
      <c r="W70" s="60">
        <v>12</v>
      </c>
      <c r="X70" s="61">
        <v>1520</v>
      </c>
      <c r="Y70" s="61">
        <v>2888.5</v>
      </c>
      <c r="Z70" s="69">
        <f t="shared" si="26"/>
        <v>1368.5</v>
      </c>
      <c r="AA70" s="90">
        <v>7</v>
      </c>
      <c r="AB70" s="62">
        <v>950</v>
      </c>
      <c r="AC70" s="131">
        <v>1385</v>
      </c>
      <c r="AD70" s="69">
        <f t="shared" si="27"/>
        <v>435</v>
      </c>
      <c r="AE70" s="90">
        <f t="shared" si="28"/>
        <v>19</v>
      </c>
      <c r="AF70" s="62">
        <f t="shared" si="29"/>
        <v>2470</v>
      </c>
      <c r="AG70" s="131">
        <f t="shared" si="30"/>
        <v>4273.5</v>
      </c>
      <c r="AH70" s="91">
        <f t="shared" si="31"/>
        <v>1803.5</v>
      </c>
    </row>
    <row r="71" spans="4:34" ht="18" customHeight="1" x14ac:dyDescent="0.25">
      <c r="D71" s="130">
        <v>46067</v>
      </c>
      <c r="E71" s="120">
        <v>6</v>
      </c>
      <c r="F71" s="120">
        <v>1</v>
      </c>
      <c r="G71" s="69">
        <v>-725</v>
      </c>
      <c r="H71" s="120">
        <v>10</v>
      </c>
      <c r="I71" s="120">
        <v>4</v>
      </c>
      <c r="J71" s="69">
        <v>134</v>
      </c>
      <c r="K71" s="120">
        <f t="shared" si="32"/>
        <v>16</v>
      </c>
      <c r="L71" s="120">
        <f t="shared" si="33"/>
        <v>5</v>
      </c>
      <c r="M71" s="139">
        <f t="shared" si="34"/>
        <v>-591</v>
      </c>
      <c r="P71" s="136">
        <f t="shared" ref="P71:P72" si="35">D71</f>
        <v>46067</v>
      </c>
      <c r="Q71" s="60">
        <v>12</v>
      </c>
      <c r="R71" s="61">
        <v>1810</v>
      </c>
      <c r="S71" s="61">
        <v>1614</v>
      </c>
      <c r="T71" s="139">
        <f t="shared" ref="T71:T72" si="36">S71-R71</f>
        <v>-196</v>
      </c>
      <c r="V71" s="136">
        <f t="shared" ref="V71:V72" si="37">D71</f>
        <v>46067</v>
      </c>
      <c r="W71" s="60">
        <v>10</v>
      </c>
      <c r="X71" s="61">
        <v>1480</v>
      </c>
      <c r="Y71" s="61">
        <v>1614</v>
      </c>
      <c r="Z71" s="69">
        <f t="shared" ref="Z71:Z72" si="38">Y71-X71</f>
        <v>134</v>
      </c>
      <c r="AA71" s="90">
        <v>6</v>
      </c>
      <c r="AB71" s="62">
        <v>900</v>
      </c>
      <c r="AC71" s="131">
        <v>175</v>
      </c>
      <c r="AD71" s="69">
        <f t="shared" ref="AD71:AD72" si="39">AC71-AB71</f>
        <v>-725</v>
      </c>
      <c r="AE71" s="90">
        <f t="shared" ref="AE71:AE72" si="40">W71+AA71</f>
        <v>16</v>
      </c>
      <c r="AF71" s="62">
        <f t="shared" ref="AF71:AF72" si="41">X71+AB71</f>
        <v>2380</v>
      </c>
      <c r="AG71" s="131">
        <f t="shared" ref="AG71:AG72" si="42">Y71+AC71</f>
        <v>1789</v>
      </c>
      <c r="AH71" s="91">
        <f t="shared" ref="AH71:AH72" si="43">Z71+AD71</f>
        <v>-591</v>
      </c>
    </row>
    <row r="72" spans="4:34" ht="18" customHeight="1" x14ac:dyDescent="0.25">
      <c r="D72" s="130">
        <v>46074</v>
      </c>
      <c r="E72" s="120">
        <v>7</v>
      </c>
      <c r="F72" s="120">
        <v>1</v>
      </c>
      <c r="G72" s="69">
        <v>-700</v>
      </c>
      <c r="H72" s="120">
        <v>11</v>
      </c>
      <c r="I72" s="120">
        <v>3</v>
      </c>
      <c r="J72" s="69">
        <v>-125</v>
      </c>
      <c r="K72" s="120">
        <f t="shared" si="32"/>
        <v>18</v>
      </c>
      <c r="L72" s="120">
        <f t="shared" si="33"/>
        <v>4</v>
      </c>
      <c r="M72" s="139">
        <f t="shared" si="34"/>
        <v>-825</v>
      </c>
      <c r="P72" s="136">
        <f t="shared" si="35"/>
        <v>46074</v>
      </c>
      <c r="Q72" s="60">
        <v>16</v>
      </c>
      <c r="R72" s="61">
        <v>1970</v>
      </c>
      <c r="S72" s="61">
        <v>1245</v>
      </c>
      <c r="T72" s="139">
        <f t="shared" si="36"/>
        <v>-725</v>
      </c>
      <c r="V72" s="136">
        <f t="shared" si="37"/>
        <v>46074</v>
      </c>
      <c r="W72" s="60">
        <v>11</v>
      </c>
      <c r="X72" s="61">
        <v>1370</v>
      </c>
      <c r="Y72" s="61">
        <v>1245</v>
      </c>
      <c r="Z72" s="69">
        <f t="shared" si="38"/>
        <v>-125</v>
      </c>
      <c r="AA72" s="90">
        <v>7</v>
      </c>
      <c r="AB72" s="62">
        <v>850</v>
      </c>
      <c r="AC72" s="131">
        <v>150</v>
      </c>
      <c r="AD72" s="69">
        <f t="shared" si="39"/>
        <v>-700</v>
      </c>
      <c r="AE72" s="90">
        <f t="shared" si="40"/>
        <v>18</v>
      </c>
      <c r="AF72" s="62">
        <f t="shared" si="41"/>
        <v>2220</v>
      </c>
      <c r="AG72" s="131">
        <f t="shared" si="42"/>
        <v>1395</v>
      </c>
      <c r="AH72" s="91">
        <f t="shared" si="43"/>
        <v>-825</v>
      </c>
    </row>
    <row r="73" spans="4:34" ht="18" customHeight="1" x14ac:dyDescent="0.25">
      <c r="D73" s="130">
        <v>46081</v>
      </c>
      <c r="E73" s="120">
        <v>6</v>
      </c>
      <c r="F73" s="120">
        <v>1</v>
      </c>
      <c r="G73" s="69">
        <v>-280</v>
      </c>
      <c r="H73" s="120">
        <v>10</v>
      </c>
      <c r="I73" s="120">
        <v>3</v>
      </c>
      <c r="J73" s="69">
        <v>38</v>
      </c>
      <c r="K73" s="120">
        <f t="shared" si="21"/>
        <v>16</v>
      </c>
      <c r="L73" s="120">
        <f t="shared" si="22"/>
        <v>4</v>
      </c>
      <c r="M73" s="139">
        <f t="shared" si="23"/>
        <v>-242</v>
      </c>
      <c r="P73" s="136">
        <f t="shared" si="14"/>
        <v>46081</v>
      </c>
      <c r="Q73" s="60">
        <v>13</v>
      </c>
      <c r="R73" s="61">
        <v>1710</v>
      </c>
      <c r="S73" s="61">
        <v>1382</v>
      </c>
      <c r="T73" s="139">
        <f t="shared" si="24"/>
        <v>-328</v>
      </c>
      <c r="V73" s="136">
        <f t="shared" si="25"/>
        <v>46081</v>
      </c>
      <c r="W73" s="60">
        <v>10</v>
      </c>
      <c r="X73" s="61">
        <v>1230</v>
      </c>
      <c r="Y73" s="61">
        <v>1268</v>
      </c>
      <c r="Z73" s="69">
        <f t="shared" si="26"/>
        <v>38</v>
      </c>
      <c r="AA73" s="90">
        <v>6</v>
      </c>
      <c r="AB73" s="62">
        <v>850</v>
      </c>
      <c r="AC73" s="131">
        <v>570</v>
      </c>
      <c r="AD73" s="69">
        <f t="shared" si="27"/>
        <v>-280</v>
      </c>
      <c r="AE73" s="90">
        <f t="shared" si="28"/>
        <v>16</v>
      </c>
      <c r="AF73" s="62">
        <f t="shared" si="29"/>
        <v>2080</v>
      </c>
      <c r="AG73" s="131">
        <f t="shared" si="30"/>
        <v>1838</v>
      </c>
      <c r="AH73" s="91">
        <f t="shared" si="31"/>
        <v>-242</v>
      </c>
    </row>
    <row r="74" spans="4:34" ht="18" customHeight="1" x14ac:dyDescent="0.25">
      <c r="D74" s="130">
        <v>46088</v>
      </c>
      <c r="E74" s="120">
        <v>10</v>
      </c>
      <c r="F74" s="120">
        <v>3</v>
      </c>
      <c r="G74" s="69">
        <v>140</v>
      </c>
      <c r="H74" s="120">
        <v>7</v>
      </c>
      <c r="I74" s="120">
        <v>2</v>
      </c>
      <c r="J74" s="69">
        <v>-150</v>
      </c>
      <c r="K74" s="120">
        <f t="shared" si="21"/>
        <v>17</v>
      </c>
      <c r="L74" s="120">
        <f t="shared" si="22"/>
        <v>5</v>
      </c>
      <c r="M74" s="139">
        <f t="shared" si="23"/>
        <v>-10</v>
      </c>
      <c r="P74" s="136">
        <f t="shared" si="14"/>
        <v>46088</v>
      </c>
      <c r="Q74" s="60">
        <v>15</v>
      </c>
      <c r="R74" s="61">
        <v>1700</v>
      </c>
      <c r="S74" s="61">
        <v>1660</v>
      </c>
      <c r="T74" s="139">
        <f t="shared" si="24"/>
        <v>-40</v>
      </c>
      <c r="V74" s="136">
        <f t="shared" si="25"/>
        <v>46088</v>
      </c>
      <c r="W74" s="60">
        <v>7</v>
      </c>
      <c r="X74" s="61">
        <v>700</v>
      </c>
      <c r="Y74" s="61">
        <v>550</v>
      </c>
      <c r="Z74" s="69">
        <f t="shared" si="26"/>
        <v>-150</v>
      </c>
      <c r="AA74" s="90">
        <v>10</v>
      </c>
      <c r="AB74" s="62">
        <v>1100</v>
      </c>
      <c r="AC74" s="131">
        <v>1240</v>
      </c>
      <c r="AD74" s="69">
        <f t="shared" ref="AD74" si="44">AC74-AB74</f>
        <v>140</v>
      </c>
      <c r="AE74" s="90">
        <f t="shared" si="28"/>
        <v>17</v>
      </c>
      <c r="AF74" s="62">
        <f t="shared" si="29"/>
        <v>1800</v>
      </c>
      <c r="AG74" s="131">
        <f t="shared" si="30"/>
        <v>1790</v>
      </c>
      <c r="AH74" s="91">
        <f t="shared" si="31"/>
        <v>-10</v>
      </c>
    </row>
    <row r="75" spans="4:34" ht="18" customHeight="1" x14ac:dyDescent="0.25">
      <c r="D75" s="130">
        <v>46095</v>
      </c>
      <c r="E75" s="120">
        <v>2</v>
      </c>
      <c r="F75" s="120">
        <v>1</v>
      </c>
      <c r="G75" s="69">
        <v>360</v>
      </c>
      <c r="H75" s="120">
        <v>9</v>
      </c>
      <c r="I75" s="120">
        <v>2</v>
      </c>
      <c r="J75" s="69">
        <v>-396</v>
      </c>
      <c r="K75" s="120">
        <f t="shared" ref="K75" si="45">E75+H75</f>
        <v>11</v>
      </c>
      <c r="L75" s="120">
        <f t="shared" ref="L75" si="46">F75+I75</f>
        <v>3</v>
      </c>
      <c r="M75" s="139">
        <f t="shared" ref="M75" si="47">G75+J75</f>
        <v>-36</v>
      </c>
      <c r="P75" s="136">
        <f t="shared" ref="P75" si="48">D75</f>
        <v>46095</v>
      </c>
      <c r="Q75" s="60">
        <v>11</v>
      </c>
      <c r="R75" s="61">
        <v>1360</v>
      </c>
      <c r="S75" s="61">
        <v>1324</v>
      </c>
      <c r="T75" s="139">
        <f t="shared" ref="T75" si="49">S75-R75</f>
        <v>-36</v>
      </c>
      <c r="V75" s="136">
        <f t="shared" ref="V75" si="50">D75</f>
        <v>46095</v>
      </c>
      <c r="W75" s="60">
        <v>9</v>
      </c>
      <c r="X75" s="61">
        <v>1060</v>
      </c>
      <c r="Y75" s="61">
        <v>664</v>
      </c>
      <c r="Z75" s="69">
        <f t="shared" ref="Z75" si="51">Y75-X75</f>
        <v>-396</v>
      </c>
      <c r="AA75" s="90">
        <v>2</v>
      </c>
      <c r="AB75" s="62">
        <v>300</v>
      </c>
      <c r="AC75" s="131">
        <v>660</v>
      </c>
      <c r="AD75" s="69">
        <f t="shared" si="27"/>
        <v>360</v>
      </c>
      <c r="AE75" s="90">
        <f t="shared" ref="AE75" si="52">W75+AA75</f>
        <v>11</v>
      </c>
      <c r="AF75" s="62">
        <f t="shared" ref="AF75" si="53">X75+AB75</f>
        <v>1360</v>
      </c>
      <c r="AG75" s="131">
        <f t="shared" ref="AG75" si="54">Y75+AC75</f>
        <v>1324</v>
      </c>
      <c r="AH75" s="91">
        <f t="shared" ref="AH75" si="55">Z75+AD75</f>
        <v>-36</v>
      </c>
    </row>
    <row r="76" spans="4:34" ht="5.25" customHeight="1" x14ac:dyDescent="0.25">
      <c r="D76" s="121"/>
      <c r="E76" s="122"/>
      <c r="F76" s="122"/>
      <c r="G76" s="122"/>
      <c r="H76" s="122"/>
      <c r="I76" s="122"/>
      <c r="J76" s="123"/>
      <c r="K76" s="122"/>
      <c r="L76" s="122"/>
      <c r="M76" s="123"/>
      <c r="P76" s="98"/>
      <c r="Q76" s="39"/>
      <c r="R76" s="41"/>
      <c r="S76" s="41"/>
      <c r="T76" s="99"/>
      <c r="V76" s="75"/>
      <c r="W76" s="57"/>
      <c r="X76" s="57"/>
      <c r="Y76" s="58"/>
      <c r="Z76" s="76"/>
      <c r="AA76" s="92"/>
      <c r="AB76" s="48"/>
      <c r="AC76" s="48"/>
      <c r="AD76" s="93"/>
      <c r="AE76" s="92"/>
      <c r="AF76" s="48"/>
      <c r="AG76" s="48"/>
      <c r="AH76" s="93"/>
    </row>
    <row r="77" spans="4:34" ht="24" customHeight="1" thickBot="1" x14ac:dyDescent="0.3">
      <c r="D77" s="124" t="s">
        <v>503</v>
      </c>
      <c r="E77" s="125">
        <f t="shared" ref="E77:M77" si="56">SUBTOTAL(9,(E9:E76))</f>
        <v>402</v>
      </c>
      <c r="F77" s="125">
        <f t="shared" si="56"/>
        <v>130</v>
      </c>
      <c r="G77" s="144">
        <f t="shared" si="56"/>
        <v>10093</v>
      </c>
      <c r="H77" s="125">
        <f t="shared" si="56"/>
        <v>488</v>
      </c>
      <c r="I77" s="125">
        <f t="shared" si="56"/>
        <v>159</v>
      </c>
      <c r="J77" s="144">
        <f t="shared" si="56"/>
        <v>14654.5</v>
      </c>
      <c r="K77" s="125">
        <f t="shared" si="56"/>
        <v>890</v>
      </c>
      <c r="L77" s="125">
        <f t="shared" si="56"/>
        <v>289</v>
      </c>
      <c r="M77" s="104">
        <f t="shared" si="56"/>
        <v>24747.5</v>
      </c>
      <c r="P77" s="100" t="s">
        <v>516</v>
      </c>
      <c r="Q77" s="78">
        <f>SUBTOTAL(9,Q8:Q75)</f>
        <v>814</v>
      </c>
      <c r="R77" s="78">
        <f>SUBTOTAL(9,R8:R75)</f>
        <v>102020</v>
      </c>
      <c r="S77" s="78">
        <f>SUBTOTAL(9,S8:S75)</f>
        <v>125138</v>
      </c>
      <c r="T77" s="104">
        <f>SUBTOTAL(9,T8:T73)</f>
        <v>23194</v>
      </c>
      <c r="V77" s="77" t="s">
        <v>516</v>
      </c>
      <c r="W77" s="78">
        <f>SUBTOTAL(9,W8:W75)</f>
        <v>488</v>
      </c>
      <c r="X77" s="78">
        <f>SUBTOTAL(9,X8:X75)</f>
        <v>62690</v>
      </c>
      <c r="Y77" s="78">
        <f>SUBTOTAL(9,Y8:Y75)</f>
        <v>77345</v>
      </c>
      <c r="Z77" s="79">
        <f t="shared" ref="Z77:AH77" si="57">SUBTOTAL(9,Z8:Z73)</f>
        <v>15201</v>
      </c>
      <c r="AA77" s="78">
        <f>SUBTOTAL(9,AA8:AA75)</f>
        <v>407</v>
      </c>
      <c r="AB77" s="78">
        <f>SUBTOTAL(9,AB8:AB75)</f>
        <v>50270</v>
      </c>
      <c r="AC77" s="78">
        <f>SUBTOTAL(9,AC8:AC75)</f>
        <v>60342.5</v>
      </c>
      <c r="AD77" s="79">
        <f>SUBTOTAL(9,AD8:AD75)</f>
        <v>10072.5</v>
      </c>
      <c r="AE77" s="78">
        <f t="shared" si="57"/>
        <v>867</v>
      </c>
      <c r="AF77" s="78">
        <f t="shared" si="57"/>
        <v>109800</v>
      </c>
      <c r="AG77" s="78">
        <f t="shared" si="57"/>
        <v>134573.5</v>
      </c>
      <c r="AH77" s="104">
        <f t="shared" si="57"/>
        <v>24773.5</v>
      </c>
    </row>
    <row r="78" spans="4:34" ht="6" customHeight="1" x14ac:dyDescent="0.25">
      <c r="T78" s="126"/>
      <c r="Z78" s="126"/>
      <c r="AD78" s="126"/>
      <c r="AH78" s="126"/>
    </row>
    <row r="79" spans="4:34" s="127" customFormat="1" ht="15.75" thickBot="1" x14ac:dyDescent="0.3">
      <c r="S79" s="128"/>
      <c r="T79" s="129">
        <f>T77/R77</f>
        <v>0.22734757890609683</v>
      </c>
      <c r="U79" s="128"/>
      <c r="V79" s="128"/>
      <c r="W79" s="128"/>
      <c r="X79" s="128"/>
      <c r="Y79" s="128"/>
      <c r="Z79" s="129">
        <f>Z77/X77</f>
        <v>0.24247886425267187</v>
      </c>
      <c r="AA79" s="128"/>
      <c r="AB79" s="128"/>
      <c r="AC79" s="128"/>
      <c r="AD79" s="129">
        <f>AD77/AB77</f>
        <v>0.20036801273125124</v>
      </c>
      <c r="AE79" s="128"/>
      <c r="AF79" s="128"/>
      <c r="AG79" s="128"/>
      <c r="AH79" s="129">
        <f>AH77/AF77</f>
        <v>0.22562386156648451</v>
      </c>
    </row>
    <row r="80" spans="4:34" x14ac:dyDescent="0.25">
      <c r="E80" s="146" t="s">
        <v>634</v>
      </c>
      <c r="F80" s="147">
        <f>F77/E77</f>
        <v>0.32338308457711445</v>
      </c>
      <c r="G80" s="148"/>
      <c r="H80" s="148"/>
      <c r="I80" s="147">
        <f>I77/H77</f>
        <v>0.32581967213114754</v>
      </c>
      <c r="J80" s="148"/>
      <c r="K80" s="146"/>
      <c r="L80" s="147">
        <f>L77/K77</f>
        <v>0.32471910112359553</v>
      </c>
    </row>
  </sheetData>
  <autoFilter ref="D8:M73" xr:uid="{9D7A9A90-2AD7-4A4C-935C-6622ACECDFAB}"/>
  <sortState xmlns:xlrd2="http://schemas.microsoft.com/office/spreadsheetml/2017/richdata2" ref="P47:T73">
    <sortCondition ref="P49:P73"/>
  </sortState>
  <mergeCells count="7">
    <mergeCell ref="AA6:AD6"/>
    <mergeCell ref="AE6:AH6"/>
    <mergeCell ref="E6:G6"/>
    <mergeCell ref="H6:J6"/>
    <mergeCell ref="K6:M6"/>
    <mergeCell ref="P6:T6"/>
    <mergeCell ref="V6:Z6"/>
  </mergeCells>
  <conditionalFormatting sqref="G9:G75 T9:T77 Z9:Z77 AD9:AD77 AH9:AH77">
    <cfRule type="cellIs" dxfId="16" priority="9" operator="greaterThan">
      <formula>0</formula>
    </cfRule>
    <cfRule type="cellIs" dxfId="15" priority="10" operator="lessThan">
      <formula>0</formula>
    </cfRule>
  </conditionalFormatting>
  <conditionalFormatting sqref="G77">
    <cfRule type="cellIs" dxfId="14" priority="15" operator="greaterThan">
      <formula>0</formula>
    </cfRule>
    <cfRule type="cellIs" dxfId="13" priority="16" operator="lessThan">
      <formula>0</formula>
    </cfRule>
  </conditionalFormatting>
  <conditionalFormatting sqref="J9:J75">
    <cfRule type="cellIs" dxfId="12" priority="1" operator="greaterThan">
      <formula>0</formula>
    </cfRule>
    <cfRule type="cellIs" dxfId="11" priority="2" operator="lessThan">
      <formula>0</formula>
    </cfRule>
  </conditionalFormatting>
  <conditionalFormatting sqref="J77">
    <cfRule type="cellIs" dxfId="10" priority="13" operator="greaterThan">
      <formula>0</formula>
    </cfRule>
    <cfRule type="cellIs" dxfId="9" priority="14" operator="lessThan">
      <formula>0</formula>
    </cfRule>
  </conditionalFormatting>
  <conditionalFormatting sqref="M9:M75">
    <cfRule type="cellIs" dxfId="8" priority="3" operator="greaterThan">
      <formula>0</formula>
    </cfRule>
    <cfRule type="cellIs" dxfId="7" priority="4" operator="lessThan">
      <formula>0</formula>
    </cfRule>
  </conditionalFormatting>
  <conditionalFormatting sqref="M76">
    <cfRule type="cellIs" dxfId="6" priority="43" operator="lessThan">
      <formula>0</formula>
    </cfRule>
  </conditionalFormatting>
  <conditionalFormatting sqref="M77">
    <cfRule type="cellIs" dxfId="5" priority="11" operator="greaterThan">
      <formula>0</formula>
    </cfRule>
    <cfRule type="cellIs" dxfId="4" priority="12" operator="lessThan">
      <formula>0</formula>
    </cfRule>
  </conditionalFormatting>
  <pageMargins left="0.70866141732283472" right="0.70866141732283472" top="0.55118110236220474" bottom="0.55118110236220474" header="0.31496062992125984" footer="0.31496062992125984"/>
  <pageSetup scale="33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976D2-9628-4860-89AC-DD2E9E7C474A}">
  <dimension ref="F5:M155"/>
  <sheetViews>
    <sheetView showGridLines="0" topLeftCell="A120" zoomScale="90" zoomScaleNormal="90" workbookViewId="0">
      <selection activeCell="V138" sqref="V138"/>
    </sheetView>
  </sheetViews>
  <sheetFormatPr defaultRowHeight="15" x14ac:dyDescent="0.25"/>
  <cols>
    <col min="6" max="6" width="9.42578125" customWidth="1"/>
    <col min="7" max="7" width="8.28515625" customWidth="1"/>
    <col min="8" max="8" width="10.140625" customWidth="1"/>
    <col min="9" max="9" width="7.7109375" customWidth="1"/>
    <col min="10" max="10" width="5.85546875" customWidth="1"/>
    <col min="11" max="11" width="5.42578125" customWidth="1"/>
    <col min="12" max="12" width="19.85546875" customWidth="1"/>
    <col min="13" max="13" width="10.7109375" customWidth="1"/>
  </cols>
  <sheetData>
    <row r="5" spans="6:13" ht="15.75" thickBot="1" x14ac:dyDescent="0.3"/>
    <row r="6" spans="6:13" ht="34.5" customHeight="1" x14ac:dyDescent="0.25">
      <c r="F6" s="233" t="s">
        <v>654</v>
      </c>
      <c r="G6" s="234"/>
      <c r="H6" s="234"/>
      <c r="I6" s="235"/>
      <c r="J6" s="239" t="s">
        <v>499</v>
      </c>
      <c r="K6" s="240"/>
      <c r="L6" s="240"/>
      <c r="M6" s="241"/>
    </row>
    <row r="7" spans="6:13" ht="34.5" customHeight="1" x14ac:dyDescent="0.25">
      <c r="F7" s="236"/>
      <c r="G7" s="237"/>
      <c r="H7" s="237"/>
      <c r="I7" s="238"/>
      <c r="J7" s="242" t="s">
        <v>655</v>
      </c>
      <c r="K7" s="243"/>
      <c r="L7" s="243"/>
      <c r="M7" s="244"/>
    </row>
    <row r="8" spans="6:13" ht="37.5" x14ac:dyDescent="0.25">
      <c r="F8" s="160" t="s">
        <v>1</v>
      </c>
      <c r="G8" s="155" t="s">
        <v>2</v>
      </c>
      <c r="H8" s="155" t="s">
        <v>663</v>
      </c>
      <c r="I8" s="155" t="s">
        <v>649</v>
      </c>
      <c r="J8" s="156" t="s">
        <v>650</v>
      </c>
      <c r="K8" s="155" t="s">
        <v>4</v>
      </c>
      <c r="L8" s="155" t="s">
        <v>651</v>
      </c>
      <c r="M8" s="201" t="s">
        <v>674</v>
      </c>
    </row>
    <row r="9" spans="6:13" ht="21.75" customHeight="1" x14ac:dyDescent="0.25">
      <c r="F9" s="180">
        <v>0.52430555555555558</v>
      </c>
      <c r="G9" s="199" t="s">
        <v>682</v>
      </c>
      <c r="H9" s="181" t="s">
        <v>667</v>
      </c>
      <c r="I9" s="182">
        <v>3.3</v>
      </c>
      <c r="J9" s="183">
        <v>2</v>
      </c>
      <c r="K9" s="183">
        <v>6</v>
      </c>
      <c r="L9" s="183" t="s">
        <v>641</v>
      </c>
      <c r="M9" s="184">
        <v>100</v>
      </c>
    </row>
    <row r="10" spans="6:13" ht="21.75" customHeight="1" x14ac:dyDescent="0.25">
      <c r="F10" s="180">
        <v>0.54861111111111116</v>
      </c>
      <c r="G10" s="181" t="s">
        <v>682</v>
      </c>
      <c r="H10" s="181" t="s">
        <v>668</v>
      </c>
      <c r="I10" s="182">
        <v>2.1</v>
      </c>
      <c r="J10" s="183">
        <v>3</v>
      </c>
      <c r="K10" s="183">
        <v>2</v>
      </c>
      <c r="L10" s="183" t="s">
        <v>600</v>
      </c>
      <c r="M10" s="184">
        <v>120</v>
      </c>
    </row>
    <row r="11" spans="6:13" ht="21.75" customHeight="1" x14ac:dyDescent="0.25">
      <c r="F11" s="180">
        <v>0.57291666666666663</v>
      </c>
      <c r="G11" s="181" t="s">
        <v>682</v>
      </c>
      <c r="H11" s="181" t="s">
        <v>668</v>
      </c>
      <c r="I11" s="182">
        <v>2.2999999999999998</v>
      </c>
      <c r="J11" s="183">
        <v>4</v>
      </c>
      <c r="K11" s="183">
        <v>2</v>
      </c>
      <c r="L11" s="183" t="s">
        <v>635</v>
      </c>
      <c r="M11" s="184">
        <v>120</v>
      </c>
    </row>
    <row r="12" spans="6:13" ht="21.75" customHeight="1" x14ac:dyDescent="0.25">
      <c r="F12" s="180">
        <v>0.57291666666666663</v>
      </c>
      <c r="G12" s="181" t="s">
        <v>682</v>
      </c>
      <c r="H12" s="181" t="s">
        <v>669</v>
      </c>
      <c r="I12" s="182">
        <v>5</v>
      </c>
      <c r="J12" s="183">
        <v>4</v>
      </c>
      <c r="K12" s="183">
        <v>5</v>
      </c>
      <c r="L12" s="183" t="s">
        <v>636</v>
      </c>
      <c r="M12" s="184" t="s">
        <v>662</v>
      </c>
    </row>
    <row r="13" spans="6:13" ht="21.75" customHeight="1" x14ac:dyDescent="0.25">
      <c r="F13" s="180">
        <v>0.57291666666666663</v>
      </c>
      <c r="G13" s="199" t="s">
        <v>682</v>
      </c>
      <c r="H13" s="181" t="s">
        <v>670</v>
      </c>
      <c r="I13" s="182">
        <v>5.5</v>
      </c>
      <c r="J13" s="183">
        <v>4</v>
      </c>
      <c r="K13" s="183">
        <v>5</v>
      </c>
      <c r="L13" s="183" t="s">
        <v>636</v>
      </c>
      <c r="M13" s="184">
        <v>200</v>
      </c>
    </row>
    <row r="14" spans="6:13" ht="21.75" customHeight="1" x14ac:dyDescent="0.25">
      <c r="F14" s="180">
        <v>0.58680555555555558</v>
      </c>
      <c r="G14" s="181" t="s">
        <v>683</v>
      </c>
      <c r="H14" s="181" t="s">
        <v>671</v>
      </c>
      <c r="I14" s="182">
        <v>2.1</v>
      </c>
      <c r="J14" s="183">
        <v>4</v>
      </c>
      <c r="K14" s="183">
        <v>4</v>
      </c>
      <c r="L14" s="183" t="s">
        <v>612</v>
      </c>
      <c r="M14" s="184" t="s">
        <v>662</v>
      </c>
    </row>
    <row r="15" spans="6:13" ht="21.75" customHeight="1" x14ac:dyDescent="0.25">
      <c r="F15" s="180">
        <v>0.58680555555555558</v>
      </c>
      <c r="G15" s="181" t="s">
        <v>683</v>
      </c>
      <c r="H15" s="181" t="s">
        <v>672</v>
      </c>
      <c r="I15" s="182">
        <v>2.1</v>
      </c>
      <c r="J15" s="183">
        <v>4</v>
      </c>
      <c r="K15" s="183">
        <v>4</v>
      </c>
      <c r="L15" s="183" t="s">
        <v>612</v>
      </c>
      <c r="M15" s="184">
        <v>200</v>
      </c>
    </row>
    <row r="16" spans="6:13" ht="21.75" customHeight="1" x14ac:dyDescent="0.25">
      <c r="F16" s="180">
        <v>0.62152777777777779</v>
      </c>
      <c r="G16" s="181" t="s">
        <v>682</v>
      </c>
      <c r="H16" s="181" t="s">
        <v>673</v>
      </c>
      <c r="I16" s="182">
        <v>6.5</v>
      </c>
      <c r="J16" s="183">
        <v>6</v>
      </c>
      <c r="K16" s="183">
        <v>9</v>
      </c>
      <c r="L16" s="183" t="s">
        <v>637</v>
      </c>
      <c r="M16" s="184">
        <v>150</v>
      </c>
    </row>
    <row r="17" spans="6:13" ht="21.75" customHeight="1" x14ac:dyDescent="0.25">
      <c r="F17" s="180">
        <v>0.63541666666666663</v>
      </c>
      <c r="G17" s="181" t="s">
        <v>683</v>
      </c>
      <c r="H17" s="181" t="s">
        <v>671</v>
      </c>
      <c r="I17" s="182">
        <v>1.55</v>
      </c>
      <c r="J17" s="183">
        <v>6</v>
      </c>
      <c r="K17" s="183">
        <v>1</v>
      </c>
      <c r="L17" s="183" t="s">
        <v>642</v>
      </c>
      <c r="M17" s="184">
        <v>150</v>
      </c>
    </row>
    <row r="18" spans="6:13" ht="21.75" customHeight="1" x14ac:dyDescent="0.25">
      <c r="F18" s="180">
        <v>0.64583333333333337</v>
      </c>
      <c r="G18" s="181" t="s">
        <v>682</v>
      </c>
      <c r="H18" s="181" t="s">
        <v>673</v>
      </c>
      <c r="I18" s="182">
        <v>5.5</v>
      </c>
      <c r="J18" s="183">
        <v>7</v>
      </c>
      <c r="K18" s="183">
        <v>2</v>
      </c>
      <c r="L18" s="183" t="s">
        <v>638</v>
      </c>
      <c r="M18" s="184">
        <v>150</v>
      </c>
    </row>
    <row r="19" spans="6:13" ht="21.75" customHeight="1" x14ac:dyDescent="0.25">
      <c r="F19" s="180">
        <v>0.64583333333333337</v>
      </c>
      <c r="G19" s="181" t="s">
        <v>682</v>
      </c>
      <c r="H19" s="181" t="s">
        <v>669</v>
      </c>
      <c r="I19" s="182">
        <v>4</v>
      </c>
      <c r="J19" s="183">
        <v>7</v>
      </c>
      <c r="K19" s="183">
        <v>6</v>
      </c>
      <c r="L19" s="183" t="s">
        <v>147</v>
      </c>
      <c r="M19" s="184" t="s">
        <v>662</v>
      </c>
    </row>
    <row r="20" spans="6:13" ht="21.75" customHeight="1" x14ac:dyDescent="0.25">
      <c r="F20" s="180">
        <v>0.64583333333333337</v>
      </c>
      <c r="G20" s="199" t="s">
        <v>682</v>
      </c>
      <c r="H20" s="181" t="s">
        <v>670</v>
      </c>
      <c r="I20" s="182">
        <v>4.2</v>
      </c>
      <c r="J20" s="183">
        <v>7</v>
      </c>
      <c r="K20" s="183">
        <v>6</v>
      </c>
      <c r="L20" s="183" t="s">
        <v>147</v>
      </c>
      <c r="M20" s="184">
        <v>200</v>
      </c>
    </row>
    <row r="21" spans="6:13" ht="21.75" customHeight="1" x14ac:dyDescent="0.25">
      <c r="F21" s="180">
        <v>0.67361111111111116</v>
      </c>
      <c r="G21" s="181" t="s">
        <v>682</v>
      </c>
      <c r="H21" s="181" t="s">
        <v>673</v>
      </c>
      <c r="I21" s="182">
        <v>2.6</v>
      </c>
      <c r="J21" s="183">
        <v>8</v>
      </c>
      <c r="K21" s="183">
        <v>4</v>
      </c>
      <c r="L21" s="183" t="s">
        <v>639</v>
      </c>
      <c r="M21" s="184">
        <v>150</v>
      </c>
    </row>
    <row r="22" spans="6:13" ht="21.75" customHeight="1" x14ac:dyDescent="0.25">
      <c r="F22" s="180">
        <v>0.70138888888888884</v>
      </c>
      <c r="G22" s="181" t="s">
        <v>682</v>
      </c>
      <c r="H22" s="181" t="s">
        <v>667</v>
      </c>
      <c r="I22" s="182">
        <v>1.8</v>
      </c>
      <c r="J22" s="183">
        <v>9</v>
      </c>
      <c r="K22" s="183">
        <v>2</v>
      </c>
      <c r="L22" s="183" t="s">
        <v>613</v>
      </c>
      <c r="M22" s="184" t="s">
        <v>662</v>
      </c>
    </row>
    <row r="23" spans="6:13" ht="21.75" customHeight="1" x14ac:dyDescent="0.25">
      <c r="F23" s="180">
        <v>0.70138888888888884</v>
      </c>
      <c r="G23" s="181" t="s">
        <v>682</v>
      </c>
      <c r="H23" s="181" t="s">
        <v>668</v>
      </c>
      <c r="I23" s="182">
        <v>1.9</v>
      </c>
      <c r="J23" s="183">
        <v>9</v>
      </c>
      <c r="K23" s="183">
        <v>2</v>
      </c>
      <c r="L23" s="183" t="s">
        <v>613</v>
      </c>
      <c r="M23" s="184">
        <v>120</v>
      </c>
    </row>
    <row r="24" spans="6:13" ht="21.75" customHeight="1" x14ac:dyDescent="0.25">
      <c r="F24" s="180">
        <v>0.72916666666666663</v>
      </c>
      <c r="G24" s="181" t="s">
        <v>682</v>
      </c>
      <c r="H24" s="181" t="s">
        <v>673</v>
      </c>
      <c r="I24" s="182">
        <v>3</v>
      </c>
      <c r="J24" s="183">
        <v>10</v>
      </c>
      <c r="K24" s="183">
        <v>3</v>
      </c>
      <c r="L24" s="183" t="s">
        <v>640</v>
      </c>
      <c r="M24" s="184">
        <v>150</v>
      </c>
    </row>
    <row r="25" spans="6:13" ht="19.5" customHeight="1" x14ac:dyDescent="0.25">
      <c r="F25" s="180"/>
      <c r="G25" s="181"/>
      <c r="H25" s="181"/>
      <c r="I25" s="182"/>
      <c r="J25" s="183"/>
      <c r="K25" s="183"/>
      <c r="L25" s="183"/>
      <c r="M25" s="184"/>
    </row>
    <row r="26" spans="6:13" ht="19.5" customHeight="1" x14ac:dyDescent="0.25">
      <c r="F26" s="180"/>
      <c r="G26" s="181"/>
      <c r="H26" s="181"/>
      <c r="I26" s="182"/>
      <c r="J26" s="183"/>
      <c r="K26" s="183"/>
      <c r="L26" s="183"/>
      <c r="M26" s="184"/>
    </row>
    <row r="27" spans="6:13" ht="19.5" customHeight="1" x14ac:dyDescent="0.25">
      <c r="F27" s="161"/>
      <c r="G27" s="157"/>
      <c r="H27" s="157"/>
      <c r="I27" s="158"/>
      <c r="J27" s="159"/>
      <c r="K27" s="159"/>
      <c r="L27" s="159"/>
      <c r="M27" s="162"/>
    </row>
    <row r="28" spans="6:13" ht="20.25" customHeight="1" x14ac:dyDescent="0.25">
      <c r="F28" s="245" t="s">
        <v>652</v>
      </c>
      <c r="G28" s="246"/>
      <c r="H28" s="246"/>
      <c r="I28" s="246"/>
      <c r="J28" s="246"/>
      <c r="K28" s="246"/>
      <c r="L28" s="247"/>
      <c r="M28" s="200">
        <f>SUM(M9:M27)</f>
        <v>1810</v>
      </c>
    </row>
    <row r="29" spans="6:13" ht="9" customHeight="1" x14ac:dyDescent="0.25">
      <c r="F29" s="172"/>
      <c r="G29" s="173"/>
      <c r="H29" s="173"/>
      <c r="I29" s="173"/>
      <c r="J29" s="248">
        <v>46067</v>
      </c>
      <c r="K29" s="248"/>
      <c r="L29" s="248"/>
      <c r="M29" s="249"/>
    </row>
    <row r="30" spans="6:13" ht="18.75" x14ac:dyDescent="0.25">
      <c r="F30" s="174"/>
      <c r="G30" s="175"/>
      <c r="H30" s="176"/>
      <c r="I30" s="176"/>
      <c r="J30" s="250"/>
      <c r="K30" s="250"/>
      <c r="L30" s="250"/>
      <c r="M30" s="251"/>
    </row>
    <row r="31" spans="6:13" ht="19.5" thickBot="1" x14ac:dyDescent="0.3">
      <c r="F31" s="177"/>
      <c r="G31" s="178"/>
      <c r="H31" s="179"/>
      <c r="I31" s="179"/>
      <c r="J31" s="230" t="s">
        <v>653</v>
      </c>
      <c r="K31" s="231"/>
      <c r="L31" s="231"/>
      <c r="M31" s="232"/>
    </row>
    <row r="38" spans="6:13" ht="15.75" thickBot="1" x14ac:dyDescent="0.3"/>
    <row r="39" spans="6:13" ht="34.5" customHeight="1" x14ac:dyDescent="0.25">
      <c r="F39" s="233" t="s">
        <v>654</v>
      </c>
      <c r="G39" s="234"/>
      <c r="H39" s="234"/>
      <c r="I39" s="235"/>
      <c r="J39" s="239" t="s">
        <v>499</v>
      </c>
      <c r="K39" s="240"/>
      <c r="L39" s="240"/>
      <c r="M39" s="241"/>
    </row>
    <row r="40" spans="6:13" ht="34.5" customHeight="1" x14ac:dyDescent="0.25">
      <c r="F40" s="236"/>
      <c r="G40" s="237"/>
      <c r="H40" s="237"/>
      <c r="I40" s="238"/>
      <c r="J40" s="242" t="s">
        <v>655</v>
      </c>
      <c r="K40" s="243"/>
      <c r="L40" s="243"/>
      <c r="M40" s="244"/>
    </row>
    <row r="41" spans="6:13" ht="37.5" x14ac:dyDescent="0.25">
      <c r="F41" s="160" t="s">
        <v>1</v>
      </c>
      <c r="G41" s="155" t="s">
        <v>2</v>
      </c>
      <c r="H41" s="155" t="s">
        <v>663</v>
      </c>
      <c r="I41" s="155" t="s">
        <v>649</v>
      </c>
      <c r="J41" s="156" t="s">
        <v>650</v>
      </c>
      <c r="K41" s="155" t="s">
        <v>4</v>
      </c>
      <c r="L41" s="155" t="s">
        <v>651</v>
      </c>
      <c r="M41" s="201" t="s">
        <v>674</v>
      </c>
    </row>
    <row r="42" spans="6:13" ht="18.75" customHeight="1" x14ac:dyDescent="0.25">
      <c r="F42" s="180">
        <v>0.52083333333333337</v>
      </c>
      <c r="G42" s="199" t="s">
        <v>681</v>
      </c>
      <c r="H42" s="181" t="s">
        <v>684</v>
      </c>
      <c r="I42" s="182">
        <v>8.1999999999999993</v>
      </c>
      <c r="J42" s="183">
        <v>1</v>
      </c>
      <c r="K42" s="183">
        <v>10</v>
      </c>
      <c r="L42" s="183" t="s">
        <v>693</v>
      </c>
      <c r="M42" s="184">
        <v>100</v>
      </c>
    </row>
    <row r="43" spans="6:13" ht="18.75" customHeight="1" x14ac:dyDescent="0.25">
      <c r="F43" s="180">
        <v>0.55555555555555558</v>
      </c>
      <c r="G43" s="181" t="s">
        <v>523</v>
      </c>
      <c r="H43" s="181" t="s">
        <v>684</v>
      </c>
      <c r="I43" s="182">
        <v>4.5</v>
      </c>
      <c r="J43" s="183">
        <v>3</v>
      </c>
      <c r="K43" s="183">
        <v>2</v>
      </c>
      <c r="L43" s="183" t="s">
        <v>159</v>
      </c>
      <c r="M43" s="184">
        <v>100</v>
      </c>
    </row>
    <row r="44" spans="6:13" ht="18.75" customHeight="1" x14ac:dyDescent="0.25">
      <c r="F44" s="180">
        <v>0.55555555555555558</v>
      </c>
      <c r="G44" s="181" t="s">
        <v>523</v>
      </c>
      <c r="H44" s="181" t="s">
        <v>695</v>
      </c>
      <c r="I44" s="182">
        <v>2.2000000000000002</v>
      </c>
      <c r="J44" s="183">
        <v>3</v>
      </c>
      <c r="K44" s="183">
        <v>4</v>
      </c>
      <c r="L44" s="183" t="s">
        <v>331</v>
      </c>
      <c r="M44" s="184">
        <v>150</v>
      </c>
    </row>
    <row r="45" spans="6:13" ht="18.75" customHeight="1" x14ac:dyDescent="0.25">
      <c r="F45" s="180">
        <v>0.59375</v>
      </c>
      <c r="G45" s="181" t="s">
        <v>681</v>
      </c>
      <c r="H45" s="181" t="s">
        <v>685</v>
      </c>
      <c r="I45" s="182">
        <v>2.6</v>
      </c>
      <c r="J45" s="183">
        <v>4</v>
      </c>
      <c r="K45" s="183">
        <v>14</v>
      </c>
      <c r="L45" s="183" t="s">
        <v>630</v>
      </c>
      <c r="M45" s="184" t="s">
        <v>662</v>
      </c>
    </row>
    <row r="46" spans="6:13" ht="18.75" customHeight="1" x14ac:dyDescent="0.25">
      <c r="F46" s="180">
        <v>0.59375</v>
      </c>
      <c r="G46" s="199" t="s">
        <v>681</v>
      </c>
      <c r="H46" s="181" t="s">
        <v>696</v>
      </c>
      <c r="I46" s="182">
        <v>2.6</v>
      </c>
      <c r="J46" s="183">
        <v>4</v>
      </c>
      <c r="K46" s="183">
        <v>14</v>
      </c>
      <c r="L46" s="183" t="s">
        <v>630</v>
      </c>
      <c r="M46" s="184">
        <v>200</v>
      </c>
    </row>
    <row r="47" spans="6:13" ht="18.75" customHeight="1" x14ac:dyDescent="0.25">
      <c r="F47" s="180">
        <v>0.60416666666666663</v>
      </c>
      <c r="G47" s="181" t="s">
        <v>523</v>
      </c>
      <c r="H47" s="181" t="s">
        <v>686</v>
      </c>
      <c r="I47" s="182">
        <v>1.4</v>
      </c>
      <c r="J47" s="183">
        <v>5</v>
      </c>
      <c r="K47" s="183">
        <v>1</v>
      </c>
      <c r="L47" s="183" t="s">
        <v>677</v>
      </c>
      <c r="M47" s="184" t="s">
        <v>662</v>
      </c>
    </row>
    <row r="48" spans="6:13" ht="18.75" customHeight="1" x14ac:dyDescent="0.25">
      <c r="F48" s="180">
        <v>0.60416666666666663</v>
      </c>
      <c r="G48" s="181" t="s">
        <v>523</v>
      </c>
      <c r="H48" s="181" t="s">
        <v>687</v>
      </c>
      <c r="I48" s="182">
        <v>1.45</v>
      </c>
      <c r="J48" s="183">
        <v>5</v>
      </c>
      <c r="K48" s="183">
        <v>1</v>
      </c>
      <c r="L48" s="183" t="s">
        <v>677</v>
      </c>
      <c r="M48" s="184">
        <v>120</v>
      </c>
    </row>
    <row r="49" spans="6:13" ht="18.75" customHeight="1" x14ac:dyDescent="0.25">
      <c r="F49" s="180">
        <v>0.61805555555555558</v>
      </c>
      <c r="G49" s="181" t="s">
        <v>681</v>
      </c>
      <c r="H49" s="181" t="s">
        <v>695</v>
      </c>
      <c r="I49" s="182">
        <v>5.0999999999999996</v>
      </c>
      <c r="J49" s="183">
        <v>5</v>
      </c>
      <c r="K49" s="183">
        <v>6</v>
      </c>
      <c r="L49" s="183" t="s">
        <v>41</v>
      </c>
      <c r="M49" s="184">
        <v>150</v>
      </c>
    </row>
    <row r="50" spans="6:13" ht="18.75" customHeight="1" x14ac:dyDescent="0.25">
      <c r="F50" s="180">
        <v>0.62361111111111112</v>
      </c>
      <c r="G50" s="181" t="s">
        <v>697</v>
      </c>
      <c r="H50" s="181" t="s">
        <v>686</v>
      </c>
      <c r="I50" s="182">
        <v>10</v>
      </c>
      <c r="J50" s="183">
        <v>4</v>
      </c>
      <c r="K50" s="183">
        <v>9</v>
      </c>
      <c r="L50" s="183" t="s">
        <v>690</v>
      </c>
      <c r="M50" s="184">
        <v>100</v>
      </c>
    </row>
    <row r="51" spans="6:13" ht="18.75" customHeight="1" x14ac:dyDescent="0.25">
      <c r="F51" s="180">
        <v>0.62847222222222221</v>
      </c>
      <c r="G51" s="181" t="s">
        <v>523</v>
      </c>
      <c r="H51" s="181" t="s">
        <v>686</v>
      </c>
      <c r="I51" s="182">
        <v>3.2</v>
      </c>
      <c r="J51" s="183">
        <v>6</v>
      </c>
      <c r="K51" s="183">
        <v>5</v>
      </c>
      <c r="L51" s="183" t="s">
        <v>678</v>
      </c>
      <c r="M51" s="184">
        <v>100</v>
      </c>
    </row>
    <row r="52" spans="6:13" ht="18.75" customHeight="1" x14ac:dyDescent="0.25">
      <c r="F52" s="180">
        <v>0.62847222222222221</v>
      </c>
      <c r="G52" s="181" t="s">
        <v>523</v>
      </c>
      <c r="H52" s="181" t="s">
        <v>684</v>
      </c>
      <c r="I52" s="182">
        <v>6.5</v>
      </c>
      <c r="J52" s="183">
        <v>6</v>
      </c>
      <c r="K52" s="183">
        <v>4</v>
      </c>
      <c r="L52" s="183" t="s">
        <v>679</v>
      </c>
      <c r="M52" s="184">
        <v>100</v>
      </c>
    </row>
    <row r="53" spans="6:13" ht="18.75" customHeight="1" x14ac:dyDescent="0.25">
      <c r="F53" s="180">
        <v>0.65277777777777779</v>
      </c>
      <c r="G53" s="199" t="s">
        <v>523</v>
      </c>
      <c r="H53" s="181" t="s">
        <v>695</v>
      </c>
      <c r="I53" s="182">
        <v>6</v>
      </c>
      <c r="J53" s="183">
        <v>7</v>
      </c>
      <c r="K53" s="183">
        <v>1</v>
      </c>
      <c r="L53" s="183" t="s">
        <v>694</v>
      </c>
      <c r="M53" s="184">
        <v>150</v>
      </c>
    </row>
    <row r="54" spans="6:13" ht="18.75" customHeight="1" x14ac:dyDescent="0.25">
      <c r="F54" s="180">
        <v>0.65277777777777779</v>
      </c>
      <c r="G54" s="181" t="s">
        <v>523</v>
      </c>
      <c r="H54" s="181" t="s">
        <v>698</v>
      </c>
      <c r="I54" s="182">
        <v>1.9</v>
      </c>
      <c r="J54" s="183">
        <v>7</v>
      </c>
      <c r="K54" s="183">
        <v>7</v>
      </c>
      <c r="L54" s="183" t="s">
        <v>150</v>
      </c>
      <c r="M54" s="184">
        <v>200</v>
      </c>
    </row>
    <row r="55" spans="6:13" ht="18.75" customHeight="1" x14ac:dyDescent="0.25">
      <c r="F55" s="180">
        <v>0.67152777777777772</v>
      </c>
      <c r="G55" s="181" t="s">
        <v>697</v>
      </c>
      <c r="H55" s="181" t="s">
        <v>686</v>
      </c>
      <c r="I55" s="182">
        <v>4.2</v>
      </c>
      <c r="J55" s="183">
        <v>6</v>
      </c>
      <c r="K55" s="183">
        <v>4</v>
      </c>
      <c r="L55" s="183" t="s">
        <v>691</v>
      </c>
      <c r="M55" s="184">
        <v>100</v>
      </c>
    </row>
    <row r="56" spans="6:13" ht="18.75" customHeight="1" x14ac:dyDescent="0.25">
      <c r="F56" s="180">
        <v>0.71875</v>
      </c>
      <c r="G56" s="181" t="s">
        <v>681</v>
      </c>
      <c r="H56" s="181" t="s">
        <v>695</v>
      </c>
      <c r="I56" s="182">
        <v>2.4</v>
      </c>
      <c r="J56" s="183">
        <v>9</v>
      </c>
      <c r="K56" s="183">
        <v>1</v>
      </c>
      <c r="L56" s="183" t="s">
        <v>246</v>
      </c>
      <c r="M56" s="184">
        <v>150</v>
      </c>
    </row>
    <row r="57" spans="6:13" ht="18.75" customHeight="1" x14ac:dyDescent="0.25">
      <c r="F57" s="180">
        <v>0.72430555555555554</v>
      </c>
      <c r="G57" s="181" t="s">
        <v>697</v>
      </c>
      <c r="H57" s="181" t="s">
        <v>686</v>
      </c>
      <c r="I57" s="182">
        <v>3.3</v>
      </c>
      <c r="J57" s="183">
        <v>8</v>
      </c>
      <c r="K57" s="183">
        <v>15</v>
      </c>
      <c r="L57" s="183" t="s">
        <v>692</v>
      </c>
      <c r="M57" s="184">
        <v>100</v>
      </c>
    </row>
    <row r="58" spans="6:13" ht="18.75" customHeight="1" x14ac:dyDescent="0.25">
      <c r="F58" s="180">
        <v>0.73263888888888884</v>
      </c>
      <c r="G58" s="181" t="s">
        <v>523</v>
      </c>
      <c r="H58" s="181" t="s">
        <v>688</v>
      </c>
      <c r="I58" s="182">
        <v>8.4</v>
      </c>
      <c r="J58" s="183">
        <v>10</v>
      </c>
      <c r="K58" s="183">
        <v>1</v>
      </c>
      <c r="L58" s="183" t="s">
        <v>532</v>
      </c>
      <c r="M58" s="184">
        <v>50</v>
      </c>
    </row>
    <row r="59" spans="6:13" ht="18.75" customHeight="1" x14ac:dyDescent="0.25">
      <c r="F59" s="180">
        <v>0.73263888888888884</v>
      </c>
      <c r="G59" s="181" t="s">
        <v>523</v>
      </c>
      <c r="H59" s="181" t="s">
        <v>684</v>
      </c>
      <c r="I59" s="182">
        <v>2.6</v>
      </c>
      <c r="J59" s="183">
        <v>10</v>
      </c>
      <c r="K59" s="183">
        <v>12</v>
      </c>
      <c r="L59" s="183" t="s">
        <v>680</v>
      </c>
      <c r="M59" s="184">
        <v>100</v>
      </c>
    </row>
    <row r="60" spans="6:13" ht="18.75" customHeight="1" x14ac:dyDescent="0.25">
      <c r="F60" s="180"/>
      <c r="G60" s="181"/>
      <c r="H60" s="181"/>
      <c r="I60" s="182"/>
      <c r="J60" s="183"/>
      <c r="K60" s="183"/>
      <c r="L60" s="183"/>
      <c r="M60" s="184"/>
    </row>
    <row r="61" spans="6:13" ht="18.75" customHeight="1" x14ac:dyDescent="0.25">
      <c r="F61" s="161"/>
      <c r="G61" s="157"/>
      <c r="H61" s="157"/>
      <c r="I61" s="158"/>
      <c r="J61" s="159"/>
      <c r="K61" s="159"/>
      <c r="L61" s="159"/>
      <c r="M61" s="162"/>
    </row>
    <row r="62" spans="6:13" ht="20.25" customHeight="1" x14ac:dyDescent="0.25">
      <c r="F62" s="245" t="s">
        <v>652</v>
      </c>
      <c r="G62" s="246"/>
      <c r="H62" s="246"/>
      <c r="I62" s="246"/>
      <c r="J62" s="246"/>
      <c r="K62" s="246"/>
      <c r="L62" s="247"/>
      <c r="M62" s="200">
        <f>SUM(M42:M61)</f>
        <v>1970</v>
      </c>
    </row>
    <row r="63" spans="6:13" ht="9" customHeight="1" x14ac:dyDescent="0.25">
      <c r="F63" s="172"/>
      <c r="G63" s="173"/>
      <c r="H63" s="173"/>
      <c r="I63" s="173"/>
      <c r="J63" s="248">
        <v>46074</v>
      </c>
      <c r="K63" s="248"/>
      <c r="L63" s="248"/>
      <c r="M63" s="249"/>
    </row>
    <row r="64" spans="6:13" ht="18.75" x14ac:dyDescent="0.25">
      <c r="F64" s="174"/>
      <c r="G64" s="175"/>
      <c r="H64" s="176"/>
      <c r="I64" s="176"/>
      <c r="J64" s="250"/>
      <c r="K64" s="250"/>
      <c r="L64" s="250"/>
      <c r="M64" s="251"/>
    </row>
    <row r="65" spans="6:13" ht="19.5" thickBot="1" x14ac:dyDescent="0.3">
      <c r="F65" s="177"/>
      <c r="G65" s="178"/>
      <c r="H65" s="179"/>
      <c r="I65" s="179"/>
      <c r="J65" s="230" t="s">
        <v>653</v>
      </c>
      <c r="K65" s="231"/>
      <c r="L65" s="231"/>
      <c r="M65" s="232"/>
    </row>
    <row r="71" spans="6:13" ht="15.75" thickBot="1" x14ac:dyDescent="0.3"/>
    <row r="72" spans="6:13" ht="34.5" customHeight="1" x14ac:dyDescent="0.25">
      <c r="F72" s="233" t="s">
        <v>654</v>
      </c>
      <c r="G72" s="234"/>
      <c r="H72" s="234"/>
      <c r="I72" s="235"/>
      <c r="J72" s="239" t="s">
        <v>499</v>
      </c>
      <c r="K72" s="240"/>
      <c r="L72" s="240"/>
      <c r="M72" s="241"/>
    </row>
    <row r="73" spans="6:13" ht="34.5" customHeight="1" x14ac:dyDescent="0.25">
      <c r="F73" s="236"/>
      <c r="G73" s="237"/>
      <c r="H73" s="237"/>
      <c r="I73" s="238"/>
      <c r="J73" s="242" t="s">
        <v>655</v>
      </c>
      <c r="K73" s="243"/>
      <c r="L73" s="243"/>
      <c r="M73" s="244"/>
    </row>
    <row r="74" spans="6:13" ht="37.5" x14ac:dyDescent="0.25">
      <c r="F74" s="160" t="s">
        <v>1</v>
      </c>
      <c r="G74" s="155" t="s">
        <v>2</v>
      </c>
      <c r="H74" s="155" t="s">
        <v>663</v>
      </c>
      <c r="I74" s="155" t="s">
        <v>649</v>
      </c>
      <c r="J74" s="156" t="s">
        <v>650</v>
      </c>
      <c r="K74" s="155" t="s">
        <v>4</v>
      </c>
      <c r="L74" s="155" t="s">
        <v>651</v>
      </c>
      <c r="M74" s="201" t="s">
        <v>674</v>
      </c>
    </row>
    <row r="75" spans="6:13" ht="18.75" customHeight="1" x14ac:dyDescent="0.25">
      <c r="F75" s="180">
        <v>0.55555555555555558</v>
      </c>
      <c r="G75" s="199" t="s">
        <v>682</v>
      </c>
      <c r="H75" s="183" t="s">
        <v>698</v>
      </c>
      <c r="I75" s="182">
        <v>4.5999999999999996</v>
      </c>
      <c r="J75" s="183">
        <v>3</v>
      </c>
      <c r="K75" s="183">
        <v>5</v>
      </c>
      <c r="L75" s="183" t="s">
        <v>706</v>
      </c>
      <c r="M75" s="184">
        <v>200</v>
      </c>
    </row>
    <row r="76" spans="6:13" ht="18.75" customHeight="1" x14ac:dyDescent="0.25">
      <c r="F76" s="180">
        <v>0.55555555555555558</v>
      </c>
      <c r="G76" s="181" t="s">
        <v>682</v>
      </c>
      <c r="H76" s="181" t="s">
        <v>684</v>
      </c>
      <c r="I76" s="182">
        <v>5.5</v>
      </c>
      <c r="J76" s="183">
        <v>3</v>
      </c>
      <c r="K76" s="183">
        <v>1</v>
      </c>
      <c r="L76" s="183" t="s">
        <v>700</v>
      </c>
      <c r="M76" s="184">
        <v>100</v>
      </c>
    </row>
    <row r="77" spans="6:13" ht="18.75" customHeight="1" x14ac:dyDescent="0.25">
      <c r="F77" s="180">
        <v>0.55555555555555558</v>
      </c>
      <c r="G77" s="181" t="s">
        <v>682</v>
      </c>
      <c r="H77" s="181" t="s">
        <v>708</v>
      </c>
      <c r="I77" s="182">
        <v>2.6</v>
      </c>
      <c r="J77" s="183">
        <v>3</v>
      </c>
      <c r="K77" s="183">
        <v>7</v>
      </c>
      <c r="L77" s="183" t="s">
        <v>699</v>
      </c>
      <c r="M77" s="184">
        <v>160</v>
      </c>
    </row>
    <row r="78" spans="6:13" ht="18.75" customHeight="1" x14ac:dyDescent="0.25">
      <c r="F78" s="180">
        <v>0.57986111111111116</v>
      </c>
      <c r="G78" s="181" t="s">
        <v>682</v>
      </c>
      <c r="H78" s="181" t="s">
        <v>698</v>
      </c>
      <c r="I78" s="182">
        <v>6.5</v>
      </c>
      <c r="J78" s="183">
        <v>4</v>
      </c>
      <c r="K78" s="183">
        <v>7</v>
      </c>
      <c r="L78" s="183" t="s">
        <v>701</v>
      </c>
      <c r="M78" s="184" t="s">
        <v>662</v>
      </c>
    </row>
    <row r="79" spans="6:13" ht="18.75" customHeight="1" x14ac:dyDescent="0.25">
      <c r="F79" s="180">
        <v>0.57986111111111116</v>
      </c>
      <c r="G79" s="199" t="s">
        <v>682</v>
      </c>
      <c r="H79" s="181" t="s">
        <v>696</v>
      </c>
      <c r="I79" s="182">
        <v>6</v>
      </c>
      <c r="J79" s="183">
        <v>4</v>
      </c>
      <c r="K79" s="183">
        <v>7</v>
      </c>
      <c r="L79" s="183" t="s">
        <v>701</v>
      </c>
      <c r="M79" s="184">
        <v>200</v>
      </c>
    </row>
    <row r="80" spans="6:13" ht="18.75" customHeight="1" x14ac:dyDescent="0.25">
      <c r="F80" s="180">
        <v>0.60416666666666663</v>
      </c>
      <c r="G80" s="181" t="s">
        <v>682</v>
      </c>
      <c r="H80" s="181" t="s">
        <v>695</v>
      </c>
      <c r="I80" s="182">
        <v>3.3</v>
      </c>
      <c r="J80" s="183">
        <v>5</v>
      </c>
      <c r="K80" s="183">
        <v>4</v>
      </c>
      <c r="L80" s="183" t="s">
        <v>702</v>
      </c>
      <c r="M80" s="184">
        <v>150</v>
      </c>
    </row>
    <row r="81" spans="6:13" ht="18.75" customHeight="1" x14ac:dyDescent="0.25">
      <c r="F81" s="180">
        <v>0.62847222222222221</v>
      </c>
      <c r="G81" s="181" t="s">
        <v>682</v>
      </c>
      <c r="H81" s="181" t="s">
        <v>687</v>
      </c>
      <c r="I81" s="182">
        <v>3.7</v>
      </c>
      <c r="J81" s="183">
        <v>6</v>
      </c>
      <c r="K81" s="183">
        <v>6</v>
      </c>
      <c r="L81" s="183" t="s">
        <v>703</v>
      </c>
      <c r="M81" s="184" t="s">
        <v>662</v>
      </c>
    </row>
    <row r="82" spans="6:13" ht="18.75" customHeight="1" x14ac:dyDescent="0.25">
      <c r="F82" s="180">
        <v>0.62847222222222221</v>
      </c>
      <c r="G82" s="181" t="s">
        <v>682</v>
      </c>
      <c r="H82" s="181" t="s">
        <v>685</v>
      </c>
      <c r="I82" s="182">
        <v>3.6</v>
      </c>
      <c r="J82" s="183">
        <v>6</v>
      </c>
      <c r="K82" s="183">
        <v>6</v>
      </c>
      <c r="L82" s="183" t="s">
        <v>703</v>
      </c>
      <c r="M82" s="184">
        <v>150</v>
      </c>
    </row>
    <row r="83" spans="6:13" ht="18.75" customHeight="1" x14ac:dyDescent="0.25">
      <c r="F83" s="180">
        <v>0.64236111111111116</v>
      </c>
      <c r="G83" s="181" t="s">
        <v>683</v>
      </c>
      <c r="H83" s="181" t="s">
        <v>695</v>
      </c>
      <c r="I83" s="182">
        <v>3.8</v>
      </c>
      <c r="J83" s="183">
        <v>6</v>
      </c>
      <c r="K83" s="183">
        <v>1</v>
      </c>
      <c r="L83" s="183" t="s">
        <v>709</v>
      </c>
      <c r="M83" s="184">
        <v>150</v>
      </c>
    </row>
    <row r="84" spans="6:13" ht="18.75" customHeight="1" x14ac:dyDescent="0.25">
      <c r="F84" s="180">
        <v>0.65277777777777779</v>
      </c>
      <c r="G84" s="181" t="s">
        <v>682</v>
      </c>
      <c r="H84" s="181" t="s">
        <v>684</v>
      </c>
      <c r="I84" s="182">
        <v>5</v>
      </c>
      <c r="J84" s="183">
        <v>7</v>
      </c>
      <c r="K84" s="183">
        <v>5</v>
      </c>
      <c r="L84" s="183" t="s">
        <v>704</v>
      </c>
      <c r="M84" s="184">
        <v>100</v>
      </c>
    </row>
    <row r="85" spans="6:13" ht="18.75" customHeight="1" x14ac:dyDescent="0.25">
      <c r="F85" s="180">
        <v>0.65277777777777779</v>
      </c>
      <c r="G85" s="181" t="s">
        <v>682</v>
      </c>
      <c r="H85" s="181" t="s">
        <v>688</v>
      </c>
      <c r="I85" s="182">
        <v>9.5</v>
      </c>
      <c r="J85" s="183">
        <v>7</v>
      </c>
      <c r="K85" s="183">
        <v>6</v>
      </c>
      <c r="L85" s="183" t="s">
        <v>430</v>
      </c>
      <c r="M85" s="184">
        <v>50</v>
      </c>
    </row>
    <row r="86" spans="6:13" ht="18.75" customHeight="1" x14ac:dyDescent="0.25">
      <c r="F86" s="180">
        <v>0.68055555555555558</v>
      </c>
      <c r="G86" s="199" t="s">
        <v>682</v>
      </c>
      <c r="H86" s="181" t="s">
        <v>688</v>
      </c>
      <c r="I86" s="182">
        <v>2.9</v>
      </c>
      <c r="J86" s="183">
        <v>8</v>
      </c>
      <c r="K86" s="183">
        <v>4</v>
      </c>
      <c r="L86" s="183" t="s">
        <v>613</v>
      </c>
      <c r="M86" s="184" t="s">
        <v>662</v>
      </c>
    </row>
    <row r="87" spans="6:13" ht="18.75" customHeight="1" x14ac:dyDescent="0.25">
      <c r="F87" s="180">
        <v>0.68055555555555558</v>
      </c>
      <c r="G87" s="181" t="s">
        <v>682</v>
      </c>
      <c r="H87" s="181" t="s">
        <v>686</v>
      </c>
      <c r="I87" s="182">
        <v>2.9</v>
      </c>
      <c r="J87" s="183">
        <v>8</v>
      </c>
      <c r="K87" s="183">
        <v>4</v>
      </c>
      <c r="L87" s="183" t="s">
        <v>613</v>
      </c>
      <c r="M87" s="184">
        <v>100</v>
      </c>
    </row>
    <row r="88" spans="6:13" ht="18.75" customHeight="1" x14ac:dyDescent="0.25">
      <c r="F88" s="180">
        <v>0.70486111111111116</v>
      </c>
      <c r="G88" s="181" t="s">
        <v>682</v>
      </c>
      <c r="H88" s="181" t="s">
        <v>686</v>
      </c>
      <c r="I88" s="182">
        <v>2.2000000000000002</v>
      </c>
      <c r="J88" s="183">
        <v>9</v>
      </c>
      <c r="K88" s="183">
        <v>3</v>
      </c>
      <c r="L88" s="183" t="s">
        <v>625</v>
      </c>
      <c r="M88" s="184">
        <v>100</v>
      </c>
    </row>
    <row r="89" spans="6:13" ht="18.75" customHeight="1" x14ac:dyDescent="0.25">
      <c r="F89" s="180">
        <v>0.73263888888888884</v>
      </c>
      <c r="G89" s="181" t="s">
        <v>682</v>
      </c>
      <c r="H89" s="181" t="s">
        <v>686</v>
      </c>
      <c r="I89" s="182">
        <v>3.6</v>
      </c>
      <c r="J89" s="183">
        <v>10</v>
      </c>
      <c r="K89" s="183">
        <v>7</v>
      </c>
      <c r="L89" s="183" t="s">
        <v>641</v>
      </c>
      <c r="M89" s="184">
        <v>100</v>
      </c>
    </row>
    <row r="90" spans="6:13" ht="18.75" customHeight="1" x14ac:dyDescent="0.25">
      <c r="F90" s="180">
        <v>0.73263888888888884</v>
      </c>
      <c r="G90" s="181" t="s">
        <v>682</v>
      </c>
      <c r="H90" s="181" t="s">
        <v>695</v>
      </c>
      <c r="I90" s="182">
        <v>4.5</v>
      </c>
      <c r="J90" s="183">
        <v>10</v>
      </c>
      <c r="K90" s="183">
        <v>10</v>
      </c>
      <c r="L90" s="183" t="s">
        <v>705</v>
      </c>
      <c r="M90" s="184">
        <v>150</v>
      </c>
    </row>
    <row r="91" spans="6:13" ht="18.75" customHeight="1" x14ac:dyDescent="0.25">
      <c r="F91" s="180"/>
      <c r="G91" s="181"/>
      <c r="H91" s="181"/>
      <c r="I91" s="182"/>
      <c r="J91" s="183"/>
      <c r="K91" s="183"/>
      <c r="L91" s="183"/>
      <c r="M91" s="184"/>
    </row>
    <row r="92" spans="6:13" ht="18.75" customHeight="1" x14ac:dyDescent="0.25">
      <c r="F92" s="161"/>
      <c r="G92" s="157"/>
      <c r="H92" s="157"/>
      <c r="I92" s="158"/>
      <c r="J92" s="159"/>
      <c r="K92" s="159"/>
      <c r="L92" s="159"/>
      <c r="M92" s="162"/>
    </row>
    <row r="93" spans="6:13" ht="20.25" customHeight="1" x14ac:dyDescent="0.25">
      <c r="F93" s="245" t="s">
        <v>652</v>
      </c>
      <c r="G93" s="246"/>
      <c r="H93" s="246"/>
      <c r="I93" s="246"/>
      <c r="J93" s="246"/>
      <c r="K93" s="246"/>
      <c r="L93" s="247"/>
      <c r="M93" s="200">
        <f>SUM(M75:M92)</f>
        <v>1710</v>
      </c>
    </row>
    <row r="94" spans="6:13" ht="9" customHeight="1" x14ac:dyDescent="0.25">
      <c r="F94" s="172"/>
      <c r="G94" s="173"/>
      <c r="H94" s="173"/>
      <c r="I94" s="173"/>
      <c r="J94" s="248">
        <v>46081</v>
      </c>
      <c r="K94" s="248"/>
      <c r="L94" s="248"/>
      <c r="M94" s="249"/>
    </row>
    <row r="95" spans="6:13" ht="18.75" x14ac:dyDescent="0.25">
      <c r="F95" s="174"/>
      <c r="G95" s="175"/>
      <c r="H95" s="176"/>
      <c r="I95" s="176"/>
      <c r="J95" s="250"/>
      <c r="K95" s="250"/>
      <c r="L95" s="250"/>
      <c r="M95" s="251"/>
    </row>
    <row r="96" spans="6:13" ht="19.5" thickBot="1" x14ac:dyDescent="0.3">
      <c r="F96" s="177"/>
      <c r="G96" s="178"/>
      <c r="H96" s="179"/>
      <c r="I96" s="179"/>
      <c r="J96" s="230" t="s">
        <v>653</v>
      </c>
      <c r="K96" s="231"/>
      <c r="L96" s="231"/>
      <c r="M96" s="232"/>
    </row>
    <row r="103" spans="6:13" ht="15.75" thickBot="1" x14ac:dyDescent="0.3"/>
    <row r="104" spans="6:13" ht="34.5" customHeight="1" x14ac:dyDescent="0.25">
      <c r="F104" s="233" t="s">
        <v>654</v>
      </c>
      <c r="G104" s="234"/>
      <c r="H104" s="234"/>
      <c r="I104" s="235"/>
      <c r="J104" s="239" t="s">
        <v>499</v>
      </c>
      <c r="K104" s="240"/>
      <c r="L104" s="240"/>
      <c r="M104" s="241"/>
    </row>
    <row r="105" spans="6:13" ht="34.5" customHeight="1" x14ac:dyDescent="0.25">
      <c r="F105" s="236"/>
      <c r="G105" s="237"/>
      <c r="H105" s="237"/>
      <c r="I105" s="238"/>
      <c r="J105" s="242" t="s">
        <v>655</v>
      </c>
      <c r="K105" s="243"/>
      <c r="L105" s="243"/>
      <c r="M105" s="244"/>
    </row>
    <row r="106" spans="6:13" ht="37.5" x14ac:dyDescent="0.25">
      <c r="F106" s="160" t="s">
        <v>1</v>
      </c>
      <c r="G106" s="155" t="s">
        <v>2</v>
      </c>
      <c r="H106" s="155" t="s">
        <v>663</v>
      </c>
      <c r="I106" s="155" t="s">
        <v>649</v>
      </c>
      <c r="J106" s="156" t="s">
        <v>650</v>
      </c>
      <c r="K106" s="155" t="s">
        <v>4</v>
      </c>
      <c r="L106" s="155" t="s">
        <v>651</v>
      </c>
      <c r="M106" s="201" t="s">
        <v>674</v>
      </c>
    </row>
    <row r="107" spans="6:13" ht="18.75" customHeight="1" x14ac:dyDescent="0.25">
      <c r="F107" s="180">
        <v>0.51041666666666663</v>
      </c>
      <c r="G107" s="199" t="s">
        <v>682</v>
      </c>
      <c r="H107" s="183" t="s">
        <v>688</v>
      </c>
      <c r="I107" s="182">
        <v>2.5</v>
      </c>
      <c r="J107" s="183">
        <v>1</v>
      </c>
      <c r="K107" s="183">
        <v>1</v>
      </c>
      <c r="L107" s="183" t="s">
        <v>710</v>
      </c>
      <c r="M107" s="184" t="s">
        <v>662</v>
      </c>
    </row>
    <row r="108" spans="6:13" ht="18.75" customHeight="1" x14ac:dyDescent="0.25">
      <c r="F108" s="180">
        <v>0.51041666666666663</v>
      </c>
      <c r="G108" s="181" t="s">
        <v>682</v>
      </c>
      <c r="H108" s="181" t="s">
        <v>685</v>
      </c>
      <c r="I108" s="182">
        <v>2.6</v>
      </c>
      <c r="J108" s="183">
        <v>1</v>
      </c>
      <c r="K108" s="183">
        <v>1</v>
      </c>
      <c r="L108" s="183" t="s">
        <v>710</v>
      </c>
      <c r="M108" s="184">
        <v>150</v>
      </c>
    </row>
    <row r="109" spans="6:13" ht="18.75" customHeight="1" x14ac:dyDescent="0.25">
      <c r="F109" s="180">
        <v>0.52083333333333337</v>
      </c>
      <c r="G109" s="181" t="s">
        <v>683</v>
      </c>
      <c r="H109" s="181" t="s">
        <v>685</v>
      </c>
      <c r="I109" s="182">
        <v>5</v>
      </c>
      <c r="J109" s="183">
        <v>1</v>
      </c>
      <c r="K109" s="183">
        <v>8</v>
      </c>
      <c r="L109" s="183" t="s">
        <v>711</v>
      </c>
      <c r="M109" s="184">
        <v>150</v>
      </c>
    </row>
    <row r="110" spans="6:13" ht="18.75" customHeight="1" x14ac:dyDescent="0.25">
      <c r="F110" s="180">
        <v>0.53125</v>
      </c>
      <c r="G110" s="181" t="s">
        <v>682</v>
      </c>
      <c r="H110" s="181" t="s">
        <v>686</v>
      </c>
      <c r="I110" s="182">
        <v>6</v>
      </c>
      <c r="J110" s="183">
        <v>2</v>
      </c>
      <c r="K110" s="183">
        <v>9</v>
      </c>
      <c r="L110" s="183" t="s">
        <v>712</v>
      </c>
      <c r="M110" s="184">
        <v>100</v>
      </c>
    </row>
    <row r="111" spans="6:13" ht="18.75" customHeight="1" x14ac:dyDescent="0.25">
      <c r="F111" s="180">
        <v>0.54513888888888884</v>
      </c>
      <c r="G111" s="199" t="s">
        <v>683</v>
      </c>
      <c r="H111" s="181" t="s">
        <v>695</v>
      </c>
      <c r="I111" s="182">
        <v>4.3</v>
      </c>
      <c r="J111" s="183">
        <v>2</v>
      </c>
      <c r="K111" s="183">
        <v>7</v>
      </c>
      <c r="L111" s="183" t="s">
        <v>232</v>
      </c>
      <c r="M111" s="184">
        <v>150</v>
      </c>
    </row>
    <row r="112" spans="6:13" ht="18.75" customHeight="1" x14ac:dyDescent="0.25">
      <c r="F112" s="180">
        <v>0.57499999999999996</v>
      </c>
      <c r="G112" s="181" t="s">
        <v>719</v>
      </c>
      <c r="H112" s="181" t="s">
        <v>686</v>
      </c>
      <c r="I112" s="182">
        <v>3.1</v>
      </c>
      <c r="J112" s="183">
        <v>2</v>
      </c>
      <c r="K112" s="183">
        <v>5</v>
      </c>
      <c r="L112" s="183" t="s">
        <v>713</v>
      </c>
      <c r="M112" s="184">
        <v>100</v>
      </c>
    </row>
    <row r="113" spans="6:13" ht="18.75" customHeight="1" x14ac:dyDescent="0.25">
      <c r="F113" s="180">
        <v>0.57986111111111116</v>
      </c>
      <c r="G113" s="181" t="s">
        <v>682</v>
      </c>
      <c r="H113" s="181" t="s">
        <v>684</v>
      </c>
      <c r="I113" s="182">
        <v>5</v>
      </c>
      <c r="J113" s="183">
        <v>4</v>
      </c>
      <c r="K113" s="183">
        <v>2</v>
      </c>
      <c r="L113" s="183" t="s">
        <v>638</v>
      </c>
      <c r="M113" s="184">
        <v>100</v>
      </c>
    </row>
    <row r="114" spans="6:13" ht="18.75" customHeight="1" x14ac:dyDescent="0.25">
      <c r="F114" s="180">
        <v>0.60416666666666663</v>
      </c>
      <c r="G114" s="181" t="s">
        <v>682</v>
      </c>
      <c r="H114" s="181" t="s">
        <v>688</v>
      </c>
      <c r="I114" s="182">
        <v>2.9</v>
      </c>
      <c r="J114" s="183">
        <v>5</v>
      </c>
      <c r="K114" s="183">
        <v>1</v>
      </c>
      <c r="L114" s="183" t="s">
        <v>714</v>
      </c>
      <c r="M114" s="184" t="s">
        <v>662</v>
      </c>
    </row>
    <row r="115" spans="6:13" ht="18.75" customHeight="1" x14ac:dyDescent="0.25">
      <c r="F115" s="180">
        <v>0.60416666666666663</v>
      </c>
      <c r="G115" s="181" t="s">
        <v>682</v>
      </c>
      <c r="H115" s="181" t="s">
        <v>686</v>
      </c>
      <c r="I115" s="182">
        <v>2.75</v>
      </c>
      <c r="J115" s="183">
        <v>5</v>
      </c>
      <c r="K115" s="183">
        <v>1</v>
      </c>
      <c r="L115" s="183" t="s">
        <v>714</v>
      </c>
      <c r="M115" s="184">
        <v>100</v>
      </c>
    </row>
    <row r="116" spans="6:13" ht="18.75" customHeight="1" x14ac:dyDescent="0.25">
      <c r="F116" s="180">
        <v>0.64236111111111116</v>
      </c>
      <c r="G116" s="181" t="s">
        <v>683</v>
      </c>
      <c r="H116" s="181" t="s">
        <v>695</v>
      </c>
      <c r="I116" s="182">
        <v>3.7</v>
      </c>
      <c r="J116" s="183">
        <v>6</v>
      </c>
      <c r="K116" s="183">
        <v>5</v>
      </c>
      <c r="L116" s="183" t="s">
        <v>717</v>
      </c>
      <c r="M116" s="184">
        <v>150</v>
      </c>
    </row>
    <row r="117" spans="6:13" ht="18.75" customHeight="1" x14ac:dyDescent="0.25">
      <c r="F117" s="180">
        <v>0.65277777777777779</v>
      </c>
      <c r="G117" s="181" t="s">
        <v>682</v>
      </c>
      <c r="H117" s="181" t="s">
        <v>684</v>
      </c>
      <c r="I117" s="182">
        <v>4.5999999999999996</v>
      </c>
      <c r="J117" s="183">
        <v>7</v>
      </c>
      <c r="K117" s="183">
        <v>1</v>
      </c>
      <c r="L117" s="183" t="s">
        <v>390</v>
      </c>
      <c r="M117" s="184">
        <v>100</v>
      </c>
    </row>
    <row r="118" spans="6:13" ht="18.75" customHeight="1" x14ac:dyDescent="0.25">
      <c r="F118" s="180">
        <v>0.67222222222222228</v>
      </c>
      <c r="G118" s="199" t="s">
        <v>719</v>
      </c>
      <c r="H118" s="181" t="s">
        <v>686</v>
      </c>
      <c r="I118" s="182">
        <v>3</v>
      </c>
      <c r="J118" s="183">
        <v>6</v>
      </c>
      <c r="K118" s="183">
        <v>4</v>
      </c>
      <c r="L118" s="183" t="s">
        <v>715</v>
      </c>
      <c r="M118" s="184">
        <v>100</v>
      </c>
    </row>
    <row r="119" spans="6:13" ht="18.75" customHeight="1" x14ac:dyDescent="0.25">
      <c r="F119" s="180">
        <v>0.67708333333333337</v>
      </c>
      <c r="G119" s="181" t="s">
        <v>682</v>
      </c>
      <c r="H119" s="181" t="s">
        <v>686</v>
      </c>
      <c r="I119" s="182">
        <v>4.2</v>
      </c>
      <c r="J119" s="183">
        <v>8</v>
      </c>
      <c r="K119" s="183">
        <v>8</v>
      </c>
      <c r="L119" s="183" t="s">
        <v>266</v>
      </c>
      <c r="M119" s="184">
        <v>100</v>
      </c>
    </row>
    <row r="120" spans="6:13" ht="18.75" customHeight="1" x14ac:dyDescent="0.25">
      <c r="F120" s="180">
        <v>0.70486111111111116</v>
      </c>
      <c r="G120" s="181" t="s">
        <v>682</v>
      </c>
      <c r="H120" s="181" t="s">
        <v>684</v>
      </c>
      <c r="I120" s="182">
        <v>5.5</v>
      </c>
      <c r="J120" s="183">
        <v>9</v>
      </c>
      <c r="K120" s="183">
        <v>13</v>
      </c>
      <c r="L120" s="183" t="s">
        <v>718</v>
      </c>
      <c r="M120" s="184">
        <v>100</v>
      </c>
    </row>
    <row r="121" spans="6:13" ht="18.75" customHeight="1" x14ac:dyDescent="0.25">
      <c r="F121" s="180">
        <v>0.7270833333333333</v>
      </c>
      <c r="G121" s="181" t="s">
        <v>719</v>
      </c>
      <c r="H121" s="181" t="s">
        <v>686</v>
      </c>
      <c r="I121" s="182">
        <v>7</v>
      </c>
      <c r="J121" s="183">
        <v>8</v>
      </c>
      <c r="K121" s="183">
        <v>11</v>
      </c>
      <c r="L121" s="183" t="s">
        <v>716</v>
      </c>
      <c r="M121" s="184">
        <v>100</v>
      </c>
    </row>
    <row r="122" spans="6:13" ht="18.75" customHeight="1" x14ac:dyDescent="0.25">
      <c r="F122" s="180">
        <v>0.73263888888888884</v>
      </c>
      <c r="G122" s="181" t="s">
        <v>682</v>
      </c>
      <c r="H122" s="181" t="s">
        <v>686</v>
      </c>
      <c r="I122" s="182">
        <v>6</v>
      </c>
      <c r="J122" s="183">
        <v>10</v>
      </c>
      <c r="K122" s="183">
        <v>4</v>
      </c>
      <c r="L122" s="183" t="s">
        <v>159</v>
      </c>
      <c r="M122" s="184">
        <v>100</v>
      </c>
    </row>
    <row r="123" spans="6:13" ht="18.75" customHeight="1" x14ac:dyDescent="0.25">
      <c r="F123" s="180">
        <v>0.75763888888888886</v>
      </c>
      <c r="G123" s="181" t="s">
        <v>719</v>
      </c>
      <c r="H123" s="181" t="s">
        <v>686</v>
      </c>
      <c r="I123" s="182">
        <v>4.5999999999999996</v>
      </c>
      <c r="J123" s="183">
        <v>9</v>
      </c>
      <c r="K123" s="183">
        <v>6</v>
      </c>
      <c r="L123" s="183" t="s">
        <v>261</v>
      </c>
      <c r="M123" s="184">
        <v>100</v>
      </c>
    </row>
    <row r="124" spans="6:13" ht="18.75" customHeight="1" x14ac:dyDescent="0.25">
      <c r="F124" s="161"/>
      <c r="G124" s="157"/>
      <c r="H124" s="157"/>
      <c r="I124" s="158"/>
      <c r="J124" s="159"/>
      <c r="K124" s="159"/>
      <c r="L124" s="159"/>
      <c r="M124" s="162"/>
    </row>
    <row r="125" spans="6:13" ht="20.25" customHeight="1" x14ac:dyDescent="0.25">
      <c r="F125" s="245" t="s">
        <v>652</v>
      </c>
      <c r="G125" s="246"/>
      <c r="H125" s="246"/>
      <c r="I125" s="246"/>
      <c r="J125" s="246"/>
      <c r="K125" s="246"/>
      <c r="L125" s="247"/>
      <c r="M125" s="200">
        <f>SUM(M107:M124)</f>
        <v>1700</v>
      </c>
    </row>
    <row r="126" spans="6:13" ht="9" customHeight="1" x14ac:dyDescent="0.25">
      <c r="F126" s="172"/>
      <c r="G126" s="173"/>
      <c r="H126" s="173"/>
      <c r="I126" s="173"/>
      <c r="J126" s="248">
        <v>46088</v>
      </c>
      <c r="K126" s="248"/>
      <c r="L126" s="248"/>
      <c r="M126" s="249"/>
    </row>
    <row r="127" spans="6:13" ht="18.75" x14ac:dyDescent="0.25">
      <c r="F127" s="174"/>
      <c r="G127" s="175"/>
      <c r="H127" s="176"/>
      <c r="I127" s="176"/>
      <c r="J127" s="250"/>
      <c r="K127" s="250"/>
      <c r="L127" s="250"/>
      <c r="M127" s="251"/>
    </row>
    <row r="128" spans="6:13" ht="19.5" thickBot="1" x14ac:dyDescent="0.3">
      <c r="F128" s="177"/>
      <c r="G128" s="178"/>
      <c r="H128" s="179"/>
      <c r="I128" s="179"/>
      <c r="J128" s="230" t="s">
        <v>653</v>
      </c>
      <c r="K128" s="231"/>
      <c r="L128" s="231"/>
      <c r="M128" s="232"/>
    </row>
    <row r="135" spans="6:13" ht="15.75" thickBot="1" x14ac:dyDescent="0.3"/>
    <row r="136" spans="6:13" ht="34.5" customHeight="1" x14ac:dyDescent="0.25">
      <c r="F136" s="233" t="s">
        <v>654</v>
      </c>
      <c r="G136" s="234"/>
      <c r="H136" s="234"/>
      <c r="I136" s="235"/>
      <c r="J136" s="239" t="s">
        <v>499</v>
      </c>
      <c r="K136" s="240"/>
      <c r="L136" s="240"/>
      <c r="M136" s="241"/>
    </row>
    <row r="137" spans="6:13" ht="34.5" customHeight="1" x14ac:dyDescent="0.25">
      <c r="F137" s="236"/>
      <c r="G137" s="237"/>
      <c r="H137" s="237"/>
      <c r="I137" s="238"/>
      <c r="J137" s="242" t="s">
        <v>655</v>
      </c>
      <c r="K137" s="243"/>
      <c r="L137" s="243"/>
      <c r="M137" s="244"/>
    </row>
    <row r="138" spans="6:13" ht="37.5" x14ac:dyDescent="0.25">
      <c r="F138" s="160" t="s">
        <v>1</v>
      </c>
      <c r="G138" s="155" t="s">
        <v>2</v>
      </c>
      <c r="H138" s="155" t="s">
        <v>663</v>
      </c>
      <c r="I138" s="155" t="s">
        <v>649</v>
      </c>
      <c r="J138" s="156" t="s">
        <v>650</v>
      </c>
      <c r="K138" s="155" t="s">
        <v>4</v>
      </c>
      <c r="L138" s="155" t="s">
        <v>651</v>
      </c>
      <c r="M138" s="201" t="s">
        <v>674</v>
      </c>
    </row>
    <row r="139" spans="6:13" ht="18.75" customHeight="1" x14ac:dyDescent="0.25">
      <c r="F139" s="180">
        <v>0.53125</v>
      </c>
      <c r="G139" s="199" t="s">
        <v>523</v>
      </c>
      <c r="H139" s="183" t="s">
        <v>698</v>
      </c>
      <c r="I139" s="182">
        <v>3.4</v>
      </c>
      <c r="J139" s="183">
        <v>2</v>
      </c>
      <c r="K139" s="183">
        <v>8</v>
      </c>
      <c r="L139" s="183" t="s">
        <v>722</v>
      </c>
      <c r="M139" s="184">
        <v>200</v>
      </c>
    </row>
    <row r="140" spans="6:13" ht="18.75" customHeight="1" x14ac:dyDescent="0.25">
      <c r="F140" s="180">
        <v>0.53125</v>
      </c>
      <c r="G140" s="181" t="s">
        <v>523</v>
      </c>
      <c r="H140" s="181" t="s">
        <v>684</v>
      </c>
      <c r="I140" s="182">
        <v>4.8</v>
      </c>
      <c r="J140" s="183">
        <v>2</v>
      </c>
      <c r="K140" s="183">
        <v>1</v>
      </c>
      <c r="L140" s="183" t="s">
        <v>77</v>
      </c>
      <c r="M140" s="184">
        <v>100</v>
      </c>
    </row>
    <row r="141" spans="6:13" ht="18.75" customHeight="1" x14ac:dyDescent="0.25">
      <c r="F141" s="180">
        <v>0.53125</v>
      </c>
      <c r="G141" s="181" t="s">
        <v>523</v>
      </c>
      <c r="H141" s="181" t="s">
        <v>684</v>
      </c>
      <c r="I141" s="182">
        <v>2.6</v>
      </c>
      <c r="J141" s="183">
        <v>2</v>
      </c>
      <c r="K141" s="183">
        <v>7</v>
      </c>
      <c r="L141" s="183" t="s">
        <v>724</v>
      </c>
      <c r="M141" s="184">
        <v>100</v>
      </c>
    </row>
    <row r="142" spans="6:13" ht="18.75" customHeight="1" x14ac:dyDescent="0.25">
      <c r="F142" s="180">
        <v>0.54513888888888884</v>
      </c>
      <c r="G142" s="181" t="s">
        <v>681</v>
      </c>
      <c r="H142" s="181" t="s">
        <v>725</v>
      </c>
      <c r="I142" s="182">
        <v>2.9</v>
      </c>
      <c r="J142" s="183">
        <v>2</v>
      </c>
      <c r="K142" s="183">
        <v>4</v>
      </c>
      <c r="L142" s="183" t="s">
        <v>239</v>
      </c>
      <c r="M142" s="184">
        <v>140</v>
      </c>
    </row>
    <row r="143" spans="6:13" ht="18.75" customHeight="1" x14ac:dyDescent="0.25">
      <c r="F143" s="180">
        <v>0.55555555555555558</v>
      </c>
      <c r="G143" s="199" t="s">
        <v>523</v>
      </c>
      <c r="H143" s="181" t="s">
        <v>695</v>
      </c>
      <c r="I143" s="182">
        <v>2</v>
      </c>
      <c r="J143" s="183">
        <v>3</v>
      </c>
      <c r="K143" s="183">
        <v>4</v>
      </c>
      <c r="L143" s="183" t="s">
        <v>532</v>
      </c>
      <c r="M143" s="184">
        <v>150</v>
      </c>
    </row>
    <row r="144" spans="6:13" ht="18.75" customHeight="1" x14ac:dyDescent="0.25">
      <c r="F144" s="180">
        <v>0.55555555555555558</v>
      </c>
      <c r="G144" s="181" t="s">
        <v>523</v>
      </c>
      <c r="H144" s="181" t="s">
        <v>684</v>
      </c>
      <c r="I144" s="182">
        <v>5.5</v>
      </c>
      <c r="J144" s="183">
        <v>3</v>
      </c>
      <c r="K144" s="183">
        <v>1</v>
      </c>
      <c r="L144" s="183" t="s">
        <v>720</v>
      </c>
      <c r="M144" s="184">
        <v>100</v>
      </c>
    </row>
    <row r="145" spans="6:13" ht="18.75" customHeight="1" x14ac:dyDescent="0.25">
      <c r="F145" s="180">
        <v>0.57986111111111116</v>
      </c>
      <c r="G145" s="181" t="s">
        <v>523</v>
      </c>
      <c r="H145" s="181" t="s">
        <v>687</v>
      </c>
      <c r="I145" s="182">
        <v>4.4000000000000004</v>
      </c>
      <c r="J145" s="183">
        <v>4</v>
      </c>
      <c r="K145" s="183">
        <v>7</v>
      </c>
      <c r="L145" s="183" t="s">
        <v>721</v>
      </c>
      <c r="M145" s="184">
        <v>120</v>
      </c>
    </row>
    <row r="146" spans="6:13" ht="18.75" customHeight="1" x14ac:dyDescent="0.25">
      <c r="F146" s="180">
        <v>0.60416666666666663</v>
      </c>
      <c r="G146" s="181" t="s">
        <v>523</v>
      </c>
      <c r="H146" s="181" t="s">
        <v>686</v>
      </c>
      <c r="I146" s="182">
        <v>2.6</v>
      </c>
      <c r="J146" s="183">
        <v>5</v>
      </c>
      <c r="K146" s="183">
        <v>5</v>
      </c>
      <c r="L146" s="183" t="s">
        <v>723</v>
      </c>
      <c r="M146" s="184">
        <v>100</v>
      </c>
    </row>
    <row r="147" spans="6:13" ht="18.75" customHeight="1" x14ac:dyDescent="0.25">
      <c r="F147" s="180">
        <v>0.64236111111111116</v>
      </c>
      <c r="G147" s="181" t="s">
        <v>681</v>
      </c>
      <c r="H147" s="181" t="s">
        <v>684</v>
      </c>
      <c r="I147" s="182">
        <v>4.7</v>
      </c>
      <c r="J147" s="183">
        <v>6</v>
      </c>
      <c r="K147" s="183">
        <v>4</v>
      </c>
      <c r="L147" s="183" t="s">
        <v>525</v>
      </c>
      <c r="M147" s="184">
        <v>100</v>
      </c>
    </row>
    <row r="148" spans="6:13" ht="18.75" customHeight="1" x14ac:dyDescent="0.25">
      <c r="F148" s="180">
        <v>0.67708333333333337</v>
      </c>
      <c r="G148" s="181" t="s">
        <v>523</v>
      </c>
      <c r="H148" s="181" t="s">
        <v>684</v>
      </c>
      <c r="I148" s="182">
        <v>2.7</v>
      </c>
      <c r="J148" s="183">
        <v>8</v>
      </c>
      <c r="K148" s="183">
        <v>2</v>
      </c>
      <c r="L148" s="183" t="s">
        <v>471</v>
      </c>
      <c r="M148" s="184">
        <v>100</v>
      </c>
    </row>
    <row r="149" spans="6:13" ht="18.75" customHeight="1" x14ac:dyDescent="0.25">
      <c r="F149" s="180">
        <v>0.67708333333333337</v>
      </c>
      <c r="G149" s="181" t="s">
        <v>523</v>
      </c>
      <c r="H149" s="181" t="s">
        <v>695</v>
      </c>
      <c r="I149" s="182">
        <v>3.6</v>
      </c>
      <c r="J149" s="183">
        <v>8</v>
      </c>
      <c r="K149" s="183">
        <v>1</v>
      </c>
      <c r="L149" s="183" t="s">
        <v>632</v>
      </c>
      <c r="M149" s="184">
        <v>150</v>
      </c>
    </row>
    <row r="150" spans="6:13" ht="18.75" customHeight="1" x14ac:dyDescent="0.25">
      <c r="F150" s="180"/>
      <c r="G150" s="181"/>
      <c r="H150" s="181"/>
      <c r="I150" s="182"/>
      <c r="J150" s="183"/>
      <c r="K150" s="183"/>
      <c r="L150" s="183"/>
      <c r="M150" s="184"/>
    </row>
    <row r="151" spans="6:13" ht="18.75" customHeight="1" x14ac:dyDescent="0.25">
      <c r="F151" s="161"/>
      <c r="G151" s="157"/>
      <c r="H151" s="157"/>
      <c r="I151" s="158"/>
      <c r="J151" s="159"/>
      <c r="K151" s="159"/>
      <c r="L151" s="159"/>
      <c r="M151" s="162"/>
    </row>
    <row r="152" spans="6:13" ht="20.25" customHeight="1" x14ac:dyDescent="0.25">
      <c r="F152" s="245" t="s">
        <v>652</v>
      </c>
      <c r="G152" s="246"/>
      <c r="H152" s="246"/>
      <c r="I152" s="246"/>
      <c r="J152" s="246"/>
      <c r="K152" s="246"/>
      <c r="L152" s="247"/>
      <c r="M152" s="200">
        <f>SUM(M139:M151)</f>
        <v>1360</v>
      </c>
    </row>
    <row r="153" spans="6:13" ht="9" customHeight="1" x14ac:dyDescent="0.25">
      <c r="F153" s="172"/>
      <c r="G153" s="173"/>
      <c r="H153" s="173"/>
      <c r="I153" s="173"/>
      <c r="J153" s="248">
        <v>46095</v>
      </c>
      <c r="K153" s="248"/>
      <c r="L153" s="248"/>
      <c r="M153" s="249"/>
    </row>
    <row r="154" spans="6:13" ht="18.75" x14ac:dyDescent="0.25">
      <c r="F154" s="174"/>
      <c r="G154" s="175"/>
      <c r="H154" s="176"/>
      <c r="I154" s="176"/>
      <c r="J154" s="250"/>
      <c r="K154" s="250"/>
      <c r="L154" s="250"/>
      <c r="M154" s="251"/>
    </row>
    <row r="155" spans="6:13" ht="19.5" thickBot="1" x14ac:dyDescent="0.3">
      <c r="F155" s="177"/>
      <c r="G155" s="178"/>
      <c r="H155" s="179"/>
      <c r="I155" s="179"/>
      <c r="J155" s="230" t="s">
        <v>653</v>
      </c>
      <c r="K155" s="231"/>
      <c r="L155" s="231"/>
      <c r="M155" s="232"/>
    </row>
  </sheetData>
  <mergeCells count="30">
    <mergeCell ref="J155:M155"/>
    <mergeCell ref="F136:I137"/>
    <mergeCell ref="J136:M136"/>
    <mergeCell ref="J137:M137"/>
    <mergeCell ref="F152:L152"/>
    <mergeCell ref="J153:M154"/>
    <mergeCell ref="F28:L28"/>
    <mergeCell ref="J6:M6"/>
    <mergeCell ref="J7:M7"/>
    <mergeCell ref="F6:I7"/>
    <mergeCell ref="J31:M31"/>
    <mergeCell ref="J29:M30"/>
    <mergeCell ref="J65:M65"/>
    <mergeCell ref="F39:I40"/>
    <mergeCell ref="J39:M39"/>
    <mergeCell ref="J40:M40"/>
    <mergeCell ref="F62:L62"/>
    <mergeCell ref="J63:M64"/>
    <mergeCell ref="J96:M96"/>
    <mergeCell ref="F72:I73"/>
    <mergeCell ref="J72:M72"/>
    <mergeCell ref="J73:M73"/>
    <mergeCell ref="F93:L93"/>
    <mergeCell ref="J94:M95"/>
    <mergeCell ref="J128:M128"/>
    <mergeCell ref="F104:I105"/>
    <mergeCell ref="J104:M104"/>
    <mergeCell ref="J105:M105"/>
    <mergeCell ref="F125:L125"/>
    <mergeCell ref="J126:M127"/>
  </mergeCells>
  <conditionalFormatting sqref="H1:H1048576">
    <cfRule type="containsText" dxfId="3" priority="5" operator="containsText" text="E-C">
      <formula>NOT(ISERROR(SEARCH("E-C",H1)))</formula>
    </cfRule>
  </conditionalFormatting>
  <conditionalFormatting sqref="M9:M27 M75:M92 M139:M151">
    <cfRule type="cellIs" dxfId="2" priority="6" operator="greaterThan">
      <formula>49</formula>
    </cfRule>
  </conditionalFormatting>
  <conditionalFormatting sqref="M42:M61">
    <cfRule type="cellIs" dxfId="1" priority="4" operator="greaterThan">
      <formula>49</formula>
    </cfRule>
  </conditionalFormatting>
  <conditionalFormatting sqref="M107:M124">
    <cfRule type="cellIs" dxfId="0" priority="2" operator="greaterThan">
      <formula>49</formula>
    </cfRule>
  </conditionalFormatting>
  <hyperlinks>
    <hyperlink ref="J31" r:id="rId1" xr:uid="{5F2D5EC8-9AF6-4DC8-AEA9-10351702EB3F}"/>
    <hyperlink ref="J65" r:id="rId2" xr:uid="{8E3CC811-7FDB-4BC3-8550-04A7CA1BEEBA}"/>
    <hyperlink ref="J96" r:id="rId3" xr:uid="{38D03BE0-9B76-4638-911B-B9A5CC66E66F}"/>
    <hyperlink ref="J128" r:id="rId4" xr:uid="{88079563-0E57-4D58-9096-0764C940869B}"/>
    <hyperlink ref="J155" r:id="rId5" xr:uid="{6C0D73FA-3AD8-4E7E-8256-930426D80E55}"/>
  </hyperlinks>
  <pageMargins left="0.7" right="0.7" top="0.75" bottom="0.75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Nat and Elite Combo New Algo</vt:lpstr>
      <vt:lpstr>Pivot Nat plus E-Combo</vt:lpstr>
      <vt:lpstr>Nat v E-Combo 2025</vt:lpstr>
      <vt:lpstr>UNIQUE IMAGE</vt:lpstr>
      <vt:lpstr>'Nat and Elite Combo New Algo'!Print_Titles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Taylor</dc:creator>
  <cp:lastModifiedBy>Elite Racing</cp:lastModifiedBy>
  <cp:lastPrinted>2026-01-11T00:19:49Z</cp:lastPrinted>
  <dcterms:created xsi:type="dcterms:W3CDTF">2023-04-04T23:58:10Z</dcterms:created>
  <dcterms:modified xsi:type="dcterms:W3CDTF">2026-03-17T00:31:28Z</dcterms:modified>
</cp:coreProperties>
</file>