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 RACEDAY CENTRAL\MEMBERS RESULTS\"/>
    </mc:Choice>
  </mc:AlternateContent>
  <xr:revisionPtr revIDLastSave="0" documentId="13_ncr:1_{DDCF71F8-14D9-4CE6-ABC1-D53421DC1317}" xr6:coauthVersionLast="47" xr6:coauthVersionMax="47" xr10:uidLastSave="{00000000-0000-0000-0000-000000000000}"/>
  <bookViews>
    <workbookView xWindow="18465" yWindow="2355" windowWidth="36090" windowHeight="28455" xr2:uid="{3BEC1947-3D8B-40F0-9629-C76829BBDA88}"/>
  </bookViews>
  <sheets>
    <sheet name="Nat MW Bets" sheetId="5" r:id="rId1"/>
    <sheet name="PIVOT Table" sheetId="6" r:id="rId2"/>
  </sheets>
  <definedNames>
    <definedName name="_xlnm._FilterDatabase" localSheetId="0" hidden="1">'Nat MW Bets'!$A$6:$M$422</definedName>
    <definedName name="_xlnm.Print_Titles" localSheetId="0">'Nat MW Bets'!$1:$6</definedName>
    <definedName name="Z_0A521F26_2D33_49FA_8A7F_82BF90E22E40_.wvu.Cols" localSheetId="0" hidden="1">'Nat MW Bets'!#REF!,'Nat MW Bets'!#REF!,'Nat MW Bets'!$K:$M</definedName>
    <definedName name="Z_0A521F26_2D33_49FA_8A7F_82BF90E22E40_.wvu.FilterData" localSheetId="0" hidden="1">'Nat MW Bets'!$A$6:$M$422</definedName>
    <definedName name="Z_0A521F26_2D33_49FA_8A7F_82BF90E22E40_.wvu.PrintTitles" localSheetId="0" hidden="1">'Nat MW Bets'!$4:$6</definedName>
    <definedName name="Z_5286D951_2A35_4AAB_8688_784995BF8BA8_.wvu.Cols" localSheetId="0" hidden="1">'Nat MW Bets'!#REF!,'Nat MW Bets'!#REF!,'Nat MW Bets'!#REF!</definedName>
    <definedName name="Z_5286D951_2A35_4AAB_8688_784995BF8BA8_.wvu.FilterData" localSheetId="0" hidden="1">'Nat MW Bets'!$A$6:$M$422</definedName>
    <definedName name="Z_5286D951_2A35_4AAB_8688_784995BF8BA8_.wvu.PrintTitles" localSheetId="0" hidden="1">'Nat MW Bets'!$4:$6</definedName>
  </definedNames>
  <calcPr calcId="191029"/>
  <pivotCaches>
    <pivotCache cacheId="45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2" i="5" l="1"/>
  <c r="J422" i="5"/>
  <c r="L422" i="5"/>
  <c r="M422" i="5" s="1"/>
  <c r="N422" i="5"/>
  <c r="I421" i="5" l="1"/>
  <c r="J421" i="5"/>
  <c r="L421" i="5"/>
  <c r="M421" i="5" s="1"/>
  <c r="N421" i="5"/>
  <c r="I415" i="5"/>
  <c r="J415" i="5"/>
  <c r="L415" i="5"/>
  <c r="M415" i="5" s="1"/>
  <c r="N415" i="5"/>
  <c r="I417" i="5"/>
  <c r="J417" i="5"/>
  <c r="L417" i="5"/>
  <c r="M417" i="5" s="1"/>
  <c r="N417" i="5"/>
  <c r="I418" i="5"/>
  <c r="J418" i="5"/>
  <c r="L418" i="5"/>
  <c r="M418" i="5" s="1"/>
  <c r="N418" i="5"/>
  <c r="I420" i="5"/>
  <c r="J420" i="5"/>
  <c r="L420" i="5"/>
  <c r="M420" i="5" s="1"/>
  <c r="N420" i="5"/>
  <c r="I413" i="5" l="1"/>
  <c r="J413" i="5"/>
  <c r="L413" i="5"/>
  <c r="M413" i="5" s="1"/>
  <c r="N413" i="5"/>
  <c r="I414" i="5"/>
  <c r="J414" i="5"/>
  <c r="L414" i="5"/>
  <c r="M414" i="5" s="1"/>
  <c r="N414" i="5"/>
  <c r="I416" i="5"/>
  <c r="J416" i="5"/>
  <c r="L416" i="5"/>
  <c r="M416" i="5"/>
  <c r="N416" i="5"/>
  <c r="I419" i="5"/>
  <c r="J419" i="5"/>
  <c r="L419" i="5"/>
  <c r="M419" i="5" s="1"/>
  <c r="N419" i="5"/>
  <c r="J402" i="5" l="1"/>
  <c r="L402" i="5"/>
  <c r="M402" i="5" s="1"/>
  <c r="N402" i="5"/>
  <c r="J406" i="5"/>
  <c r="L406" i="5"/>
  <c r="M406" i="5"/>
  <c r="N406" i="5"/>
  <c r="J408" i="5"/>
  <c r="L408" i="5"/>
  <c r="M408" i="5" s="1"/>
  <c r="N408" i="5"/>
  <c r="J404" i="5"/>
  <c r="L404" i="5"/>
  <c r="M404" i="5" s="1"/>
  <c r="N404" i="5"/>
  <c r="J411" i="5"/>
  <c r="L411" i="5"/>
  <c r="M411" i="5" s="1"/>
  <c r="N411" i="5"/>
  <c r="J412" i="5"/>
  <c r="L412" i="5"/>
  <c r="M412" i="5" s="1"/>
  <c r="N412" i="5"/>
  <c r="J403" i="5"/>
  <c r="L403" i="5"/>
  <c r="M403" i="5" s="1"/>
  <c r="N403" i="5"/>
  <c r="J405" i="5"/>
  <c r="L405" i="5"/>
  <c r="M405" i="5" s="1"/>
  <c r="N405" i="5"/>
  <c r="J407" i="5"/>
  <c r="L407" i="5"/>
  <c r="M407" i="5" s="1"/>
  <c r="N407" i="5"/>
  <c r="J409" i="5"/>
  <c r="L409" i="5"/>
  <c r="M409" i="5" s="1"/>
  <c r="N409" i="5"/>
  <c r="J410" i="5"/>
  <c r="L410" i="5"/>
  <c r="M410" i="5" s="1"/>
  <c r="N410" i="5"/>
  <c r="I406" i="5"/>
  <c r="I408" i="5"/>
  <c r="I404" i="5"/>
  <c r="I411" i="5"/>
  <c r="I412" i="5"/>
  <c r="I403" i="5"/>
  <c r="I405" i="5"/>
  <c r="I407" i="5"/>
  <c r="I409" i="5"/>
  <c r="I410" i="5"/>
  <c r="I386" i="5"/>
  <c r="J386" i="5"/>
  <c r="L386" i="5"/>
  <c r="M386" i="5" s="1"/>
  <c r="N386" i="5"/>
  <c r="I387" i="5"/>
  <c r="J387" i="5"/>
  <c r="L387" i="5"/>
  <c r="M387" i="5" s="1"/>
  <c r="N387" i="5"/>
  <c r="I388" i="5"/>
  <c r="J388" i="5"/>
  <c r="L388" i="5"/>
  <c r="M388" i="5" s="1"/>
  <c r="N388" i="5"/>
  <c r="I389" i="5"/>
  <c r="J389" i="5"/>
  <c r="L389" i="5"/>
  <c r="M389" i="5"/>
  <c r="N389" i="5"/>
  <c r="I390" i="5"/>
  <c r="J390" i="5"/>
  <c r="L390" i="5"/>
  <c r="M390" i="5" s="1"/>
  <c r="N390" i="5"/>
  <c r="I391" i="5"/>
  <c r="J391" i="5"/>
  <c r="L391" i="5"/>
  <c r="M391" i="5"/>
  <c r="N391" i="5"/>
  <c r="I392" i="5"/>
  <c r="J392" i="5"/>
  <c r="L392" i="5"/>
  <c r="M392" i="5" s="1"/>
  <c r="N392" i="5"/>
  <c r="I393" i="5"/>
  <c r="J393" i="5"/>
  <c r="L393" i="5"/>
  <c r="M393" i="5" s="1"/>
  <c r="N393" i="5"/>
  <c r="I394" i="5"/>
  <c r="J394" i="5"/>
  <c r="L394" i="5"/>
  <c r="M394" i="5" s="1"/>
  <c r="N394" i="5"/>
  <c r="I395" i="5"/>
  <c r="J395" i="5"/>
  <c r="L395" i="5"/>
  <c r="M395" i="5" s="1"/>
  <c r="N395" i="5"/>
  <c r="I396" i="5"/>
  <c r="J396" i="5"/>
  <c r="L396" i="5"/>
  <c r="M396" i="5" s="1"/>
  <c r="N396" i="5"/>
  <c r="I397" i="5"/>
  <c r="J397" i="5"/>
  <c r="L397" i="5"/>
  <c r="M397" i="5" s="1"/>
  <c r="N397" i="5"/>
  <c r="I398" i="5"/>
  <c r="J398" i="5"/>
  <c r="L398" i="5"/>
  <c r="M398" i="5" s="1"/>
  <c r="N398" i="5"/>
  <c r="I399" i="5"/>
  <c r="J399" i="5"/>
  <c r="L399" i="5"/>
  <c r="M399" i="5" s="1"/>
  <c r="N399" i="5"/>
  <c r="I400" i="5"/>
  <c r="J400" i="5"/>
  <c r="L400" i="5"/>
  <c r="M400" i="5"/>
  <c r="N400" i="5"/>
  <c r="I401" i="5"/>
  <c r="J401" i="5"/>
  <c r="L401" i="5"/>
  <c r="M401" i="5"/>
  <c r="N401" i="5"/>
  <c r="I402" i="5"/>
  <c r="I376" i="5"/>
  <c r="J376" i="5"/>
  <c r="L376" i="5"/>
  <c r="M376" i="5" s="1"/>
  <c r="N376" i="5"/>
  <c r="I378" i="5"/>
  <c r="J378" i="5"/>
  <c r="L378" i="5"/>
  <c r="M378" i="5" s="1"/>
  <c r="N378" i="5"/>
  <c r="I382" i="5"/>
  <c r="J382" i="5"/>
  <c r="L382" i="5"/>
  <c r="M382" i="5" s="1"/>
  <c r="N382" i="5"/>
  <c r="I385" i="5"/>
  <c r="J385" i="5"/>
  <c r="L385" i="5"/>
  <c r="M385" i="5" s="1"/>
  <c r="N385" i="5"/>
  <c r="I377" i="5"/>
  <c r="J377" i="5"/>
  <c r="L377" i="5"/>
  <c r="M377" i="5" s="1"/>
  <c r="N377" i="5"/>
  <c r="I380" i="5"/>
  <c r="J380" i="5"/>
  <c r="L380" i="5"/>
  <c r="M380" i="5" s="1"/>
  <c r="N380" i="5"/>
  <c r="I384" i="5"/>
  <c r="J384" i="5"/>
  <c r="L384" i="5"/>
  <c r="M384" i="5" s="1"/>
  <c r="N384" i="5"/>
  <c r="L374" i="5" l="1"/>
  <c r="M374" i="5" s="1"/>
  <c r="N374" i="5"/>
  <c r="L375" i="5"/>
  <c r="M375" i="5" s="1"/>
  <c r="N375" i="5"/>
  <c r="L379" i="5"/>
  <c r="M379" i="5" s="1"/>
  <c r="N379" i="5"/>
  <c r="L381" i="5"/>
  <c r="M381" i="5" s="1"/>
  <c r="N381" i="5"/>
  <c r="L383" i="5"/>
  <c r="M383" i="5" s="1"/>
  <c r="N383" i="5"/>
  <c r="I375" i="5"/>
  <c r="I379" i="5"/>
  <c r="I381" i="5"/>
  <c r="I383" i="5"/>
  <c r="J375" i="5"/>
  <c r="J379" i="5"/>
  <c r="J381" i="5"/>
  <c r="J383" i="5"/>
  <c r="I374" i="5"/>
  <c r="J374" i="5"/>
  <c r="I371" i="5"/>
  <c r="J371" i="5"/>
  <c r="L371" i="5"/>
  <c r="M371" i="5" s="1"/>
  <c r="N371" i="5"/>
  <c r="I367" i="5"/>
  <c r="J367" i="5"/>
  <c r="L367" i="5"/>
  <c r="M367" i="5" s="1"/>
  <c r="N367" i="5"/>
  <c r="I370" i="5"/>
  <c r="J370" i="5"/>
  <c r="L370" i="5"/>
  <c r="M370" i="5" s="1"/>
  <c r="N370" i="5"/>
  <c r="I366" i="5" l="1"/>
  <c r="J366" i="5"/>
  <c r="L366" i="5"/>
  <c r="M366" i="5" s="1"/>
  <c r="N366" i="5"/>
  <c r="I368" i="5"/>
  <c r="J368" i="5"/>
  <c r="L368" i="5"/>
  <c r="M368" i="5" s="1"/>
  <c r="N368" i="5"/>
  <c r="I369" i="5"/>
  <c r="J369" i="5"/>
  <c r="L369" i="5"/>
  <c r="M369" i="5" s="1"/>
  <c r="N369" i="5"/>
  <c r="I372" i="5"/>
  <c r="J372" i="5"/>
  <c r="L372" i="5"/>
  <c r="M372" i="5" s="1"/>
  <c r="N372" i="5"/>
  <c r="I373" i="5"/>
  <c r="J373" i="5"/>
  <c r="L373" i="5"/>
  <c r="M373" i="5" s="1"/>
  <c r="N373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L351" i="5"/>
  <c r="M351" i="5" s="1"/>
  <c r="N351" i="5"/>
  <c r="L358" i="5"/>
  <c r="M358" i="5" s="1"/>
  <c r="N358" i="5"/>
  <c r="L359" i="5"/>
  <c r="M359" i="5" s="1"/>
  <c r="N359" i="5"/>
  <c r="L361" i="5"/>
  <c r="M361" i="5" s="1"/>
  <c r="N361" i="5"/>
  <c r="L363" i="5"/>
  <c r="M363" i="5" s="1"/>
  <c r="N363" i="5"/>
  <c r="L333" i="5"/>
  <c r="M333" i="5"/>
  <c r="N333" i="5"/>
  <c r="L334" i="5"/>
  <c r="M334" i="5" s="1"/>
  <c r="N334" i="5"/>
  <c r="L335" i="5"/>
  <c r="M335" i="5" s="1"/>
  <c r="N335" i="5"/>
  <c r="L336" i="5"/>
  <c r="M336" i="5" s="1"/>
  <c r="N336" i="5"/>
  <c r="L337" i="5"/>
  <c r="M337" i="5" s="1"/>
  <c r="N337" i="5"/>
  <c r="L338" i="5"/>
  <c r="M338" i="5" s="1"/>
  <c r="N338" i="5"/>
  <c r="L340" i="5"/>
  <c r="M340" i="5" s="1"/>
  <c r="N340" i="5"/>
  <c r="L342" i="5"/>
  <c r="M342" i="5" s="1"/>
  <c r="N342" i="5"/>
  <c r="L345" i="5"/>
  <c r="M345" i="5" s="1"/>
  <c r="N345" i="5"/>
  <c r="L348" i="5"/>
  <c r="M348" i="5" s="1"/>
  <c r="N348" i="5"/>
  <c r="L352" i="5"/>
  <c r="M352" i="5" s="1"/>
  <c r="N352" i="5"/>
  <c r="L355" i="5"/>
  <c r="M355" i="5" s="1"/>
  <c r="N355" i="5"/>
  <c r="L341" i="5"/>
  <c r="M341" i="5" s="1"/>
  <c r="N341" i="5"/>
  <c r="L343" i="5"/>
  <c r="M343" i="5" s="1"/>
  <c r="N343" i="5"/>
  <c r="L344" i="5"/>
  <c r="M344" i="5" s="1"/>
  <c r="N344" i="5"/>
  <c r="L346" i="5"/>
  <c r="M346" i="5" s="1"/>
  <c r="N346" i="5"/>
  <c r="L347" i="5"/>
  <c r="M347" i="5" s="1"/>
  <c r="N347" i="5"/>
  <c r="L349" i="5"/>
  <c r="M349" i="5" s="1"/>
  <c r="N349" i="5"/>
  <c r="L350" i="5"/>
  <c r="M350" i="5" s="1"/>
  <c r="N350" i="5"/>
  <c r="L328" i="5"/>
  <c r="M328" i="5" s="1"/>
  <c r="N328" i="5"/>
  <c r="L329" i="5"/>
  <c r="M329" i="5" s="1"/>
  <c r="N329" i="5"/>
  <c r="L330" i="5"/>
  <c r="M330" i="5" s="1"/>
  <c r="N330" i="5"/>
  <c r="L331" i="5"/>
  <c r="M331" i="5" s="1"/>
  <c r="N331" i="5"/>
  <c r="L332" i="5"/>
  <c r="M332" i="5" s="1"/>
  <c r="N332" i="5"/>
  <c r="L353" i="5"/>
  <c r="M353" i="5" s="1"/>
  <c r="N353" i="5"/>
  <c r="L354" i="5"/>
  <c r="M354" i="5" s="1"/>
  <c r="N354" i="5"/>
  <c r="L356" i="5"/>
  <c r="M356" i="5" s="1"/>
  <c r="N356" i="5"/>
  <c r="L357" i="5"/>
  <c r="M357" i="5" s="1"/>
  <c r="N357" i="5"/>
  <c r="L360" i="5"/>
  <c r="M360" i="5" s="1"/>
  <c r="N360" i="5"/>
  <c r="L362" i="5"/>
  <c r="M362" i="5" s="1"/>
  <c r="N362" i="5"/>
  <c r="L364" i="5"/>
  <c r="M364" i="5" s="1"/>
  <c r="N364" i="5"/>
  <c r="L365" i="5"/>
  <c r="M365" i="5" s="1"/>
  <c r="N365" i="5"/>
  <c r="L339" i="5"/>
  <c r="M339" i="5" s="1"/>
  <c r="N339" i="5"/>
  <c r="I331" i="5"/>
  <c r="I332" i="5"/>
  <c r="I353" i="5"/>
  <c r="I354" i="5"/>
  <c r="I356" i="5"/>
  <c r="I357" i="5"/>
  <c r="I360" i="5"/>
  <c r="I362" i="5"/>
  <c r="I364" i="5"/>
  <c r="I365" i="5"/>
  <c r="I339" i="5"/>
  <c r="I341" i="5"/>
  <c r="I343" i="5"/>
  <c r="I344" i="5"/>
  <c r="I346" i="5"/>
  <c r="I347" i="5"/>
  <c r="I349" i="5"/>
  <c r="I350" i="5"/>
  <c r="I351" i="5"/>
  <c r="I358" i="5"/>
  <c r="I359" i="5"/>
  <c r="I361" i="5"/>
  <c r="I363" i="5"/>
  <c r="I333" i="5"/>
  <c r="I334" i="5"/>
  <c r="I335" i="5"/>
  <c r="I336" i="5"/>
  <c r="I337" i="5"/>
  <c r="I338" i="5"/>
  <c r="I340" i="5"/>
  <c r="I342" i="5"/>
  <c r="I345" i="5"/>
  <c r="I348" i="5"/>
  <c r="I352" i="5"/>
  <c r="I355" i="5"/>
  <c r="K424" i="5"/>
  <c r="K425" i="5" l="1"/>
  <c r="L9" i="5"/>
  <c r="M9" i="5" s="1"/>
  <c r="L11" i="5"/>
  <c r="M11" i="5" s="1"/>
  <c r="L12" i="5"/>
  <c r="M12" i="5" s="1"/>
  <c r="L13" i="5"/>
  <c r="M13" i="5" s="1"/>
  <c r="L14" i="5"/>
  <c r="M14" i="5" s="1"/>
  <c r="L15" i="5"/>
  <c r="M15" i="5" s="1"/>
  <c r="L16" i="5"/>
  <c r="M16" i="5" s="1"/>
  <c r="L18" i="5"/>
  <c r="M18" i="5" s="1"/>
  <c r="L22" i="5"/>
  <c r="M22" i="5" s="1"/>
  <c r="L23" i="5"/>
  <c r="M23" i="5" s="1"/>
  <c r="L24" i="5"/>
  <c r="M24" i="5" s="1"/>
  <c r="L25" i="5"/>
  <c r="M25" i="5" s="1"/>
  <c r="L27" i="5"/>
  <c r="M27" i="5" s="1"/>
  <c r="L29" i="5"/>
  <c r="M29" i="5" s="1"/>
  <c r="L31" i="5"/>
  <c r="M31" i="5" s="1"/>
  <c r="L35" i="5"/>
  <c r="M35" i="5" s="1"/>
  <c r="L37" i="5"/>
  <c r="M37" i="5" s="1"/>
  <c r="L39" i="5"/>
  <c r="M39" i="5" s="1"/>
  <c r="L40" i="5"/>
  <c r="M40" i="5" s="1"/>
  <c r="L43" i="5"/>
  <c r="M43" i="5" s="1"/>
  <c r="L44" i="5"/>
  <c r="M44" i="5" s="1"/>
  <c r="L47" i="5"/>
  <c r="M47" i="5" s="1"/>
  <c r="L49" i="5"/>
  <c r="M49" i="5" s="1"/>
  <c r="L53" i="5"/>
  <c r="M53" i="5" s="1"/>
  <c r="L55" i="5"/>
  <c r="M55" i="5" s="1"/>
  <c r="L57" i="5"/>
  <c r="M57" i="5" s="1"/>
  <c r="L68" i="5"/>
  <c r="M68" i="5" s="1"/>
  <c r="L70" i="5"/>
  <c r="M70" i="5" s="1"/>
  <c r="L73" i="5"/>
  <c r="M73" i="5" s="1"/>
  <c r="L80" i="5"/>
  <c r="M80" i="5" s="1"/>
  <c r="L82" i="5"/>
  <c r="M82" i="5" s="1"/>
  <c r="L84" i="5"/>
  <c r="M84" i="5" s="1"/>
  <c r="L91" i="5"/>
  <c r="M91" i="5" s="1"/>
  <c r="L92" i="5"/>
  <c r="M92" i="5" s="1"/>
  <c r="L93" i="5"/>
  <c r="M93" i="5" s="1"/>
  <c r="L95" i="5"/>
  <c r="M95" i="5" s="1"/>
  <c r="L98" i="5"/>
  <c r="M98" i="5" s="1"/>
  <c r="L103" i="5"/>
  <c r="M103" i="5" s="1"/>
  <c r="L104" i="5"/>
  <c r="M104" i="5" s="1"/>
  <c r="L106" i="5"/>
  <c r="L108" i="5"/>
  <c r="L111" i="5"/>
  <c r="M111" i="5" s="1"/>
  <c r="L112" i="5"/>
  <c r="M112" i="5" s="1"/>
  <c r="L113" i="5"/>
  <c r="M113" i="5" s="1"/>
  <c r="L115" i="5"/>
  <c r="M115" i="5" s="1"/>
  <c r="L119" i="5"/>
  <c r="M119" i="5" s="1"/>
  <c r="L120" i="5"/>
  <c r="M120" i="5" s="1"/>
  <c r="L125" i="5"/>
  <c r="M125" i="5" s="1"/>
  <c r="L128" i="5"/>
  <c r="M128" i="5" s="1"/>
  <c r="L132" i="5"/>
  <c r="M132" i="5" s="1"/>
  <c r="L133" i="5"/>
  <c r="M133" i="5" s="1"/>
  <c r="L137" i="5"/>
  <c r="M137" i="5" s="1"/>
  <c r="L140" i="5"/>
  <c r="M140" i="5" s="1"/>
  <c r="L143" i="5"/>
  <c r="M143" i="5" s="1"/>
  <c r="L144" i="5"/>
  <c r="M144" i="5" s="1"/>
  <c r="L145" i="5"/>
  <c r="M145" i="5" s="1"/>
  <c r="L146" i="5"/>
  <c r="M146" i="5" s="1"/>
  <c r="L148" i="5"/>
  <c r="M148" i="5" s="1"/>
  <c r="L150" i="5"/>
  <c r="M150" i="5" s="1"/>
  <c r="L152" i="5"/>
  <c r="M152" i="5" s="1"/>
  <c r="L154" i="5"/>
  <c r="M154" i="5" s="1"/>
  <c r="L160" i="5"/>
  <c r="M160" i="5" s="1"/>
  <c r="L163" i="5"/>
  <c r="M163" i="5" s="1"/>
  <c r="L168" i="5"/>
  <c r="M168" i="5" s="1"/>
  <c r="L170" i="5"/>
  <c r="M170" i="5" s="1"/>
  <c r="L172" i="5"/>
  <c r="M172" i="5" s="1"/>
  <c r="L181" i="5"/>
  <c r="M181" i="5" s="1"/>
  <c r="L182" i="5"/>
  <c r="M182" i="5" s="1"/>
  <c r="L185" i="5"/>
  <c r="M185" i="5" s="1"/>
  <c r="L187" i="5"/>
  <c r="M187" i="5" s="1"/>
  <c r="L189" i="5"/>
  <c r="M189" i="5" s="1"/>
  <c r="L191" i="5"/>
  <c r="M191" i="5" s="1"/>
  <c r="L193" i="5"/>
  <c r="M193" i="5" s="1"/>
  <c r="L195" i="5"/>
  <c r="M195" i="5" s="1"/>
  <c r="L197" i="5"/>
  <c r="M197" i="5" s="1"/>
  <c r="L199" i="5"/>
  <c r="M199" i="5" s="1"/>
  <c r="L201" i="5"/>
  <c r="M201" i="5" s="1"/>
  <c r="L202" i="5"/>
  <c r="M202" i="5" s="1"/>
  <c r="L204" i="5"/>
  <c r="M204" i="5" s="1"/>
  <c r="L206" i="5"/>
  <c r="M206" i="5" s="1"/>
  <c r="L208" i="5"/>
  <c r="M208" i="5" s="1"/>
  <c r="L213" i="5"/>
  <c r="M213" i="5" s="1"/>
  <c r="L217" i="5"/>
  <c r="M217" i="5" s="1"/>
  <c r="L219" i="5"/>
  <c r="M219" i="5" s="1"/>
  <c r="L221" i="5"/>
  <c r="M221" i="5" s="1"/>
  <c r="L222" i="5"/>
  <c r="M222" i="5" s="1"/>
  <c r="L223" i="5"/>
  <c r="M223" i="5" s="1"/>
  <c r="L224" i="5"/>
  <c r="M224" i="5" s="1"/>
  <c r="L225" i="5"/>
  <c r="M225" i="5" s="1"/>
  <c r="L228" i="5"/>
  <c r="M228" i="5" s="1"/>
  <c r="L229" i="5"/>
  <c r="M229" i="5" s="1"/>
  <c r="L231" i="5"/>
  <c r="M231" i="5" s="1"/>
  <c r="L233" i="5"/>
  <c r="M233" i="5" s="1"/>
  <c r="L237" i="5"/>
  <c r="M237" i="5" s="1"/>
  <c r="L239" i="5"/>
  <c r="M239" i="5" s="1"/>
  <c r="L241" i="5"/>
  <c r="M241" i="5" s="1"/>
  <c r="L243" i="5"/>
  <c r="M243" i="5" s="1"/>
  <c r="L250" i="5"/>
  <c r="M250" i="5" s="1"/>
  <c r="L252" i="5"/>
  <c r="M252" i="5" s="1"/>
  <c r="L260" i="5"/>
  <c r="M260" i="5" s="1"/>
  <c r="L262" i="5"/>
  <c r="M262" i="5" s="1"/>
  <c r="L264" i="5"/>
  <c r="M264" i="5" s="1"/>
  <c r="L265" i="5"/>
  <c r="M265" i="5" s="1"/>
  <c r="L266" i="5"/>
  <c r="M266" i="5" s="1"/>
  <c r="L268" i="5"/>
  <c r="M268" i="5" s="1"/>
  <c r="L270" i="5"/>
  <c r="M270" i="5" s="1"/>
  <c r="L271" i="5"/>
  <c r="M271" i="5" s="1"/>
  <c r="L273" i="5"/>
  <c r="M273" i="5" s="1"/>
  <c r="L277" i="5"/>
  <c r="M277" i="5" s="1"/>
  <c r="L279" i="5"/>
  <c r="M279" i="5" s="1"/>
  <c r="L283" i="5"/>
  <c r="M283" i="5" s="1"/>
  <c r="L286" i="5"/>
  <c r="M286" i="5" s="1"/>
  <c r="L288" i="5"/>
  <c r="M288" i="5" s="1"/>
  <c r="L289" i="5"/>
  <c r="M289" i="5" s="1"/>
  <c r="L291" i="5"/>
  <c r="M291" i="5" s="1"/>
  <c r="L292" i="5"/>
  <c r="M292" i="5" s="1"/>
  <c r="L293" i="5"/>
  <c r="M293" i="5" s="1"/>
  <c r="L294" i="5"/>
  <c r="M294" i="5" s="1"/>
  <c r="L295" i="5"/>
  <c r="M295" i="5" s="1"/>
  <c r="L298" i="5"/>
  <c r="M298" i="5" s="1"/>
  <c r="L300" i="5"/>
  <c r="M300" i="5" s="1"/>
  <c r="L307" i="5"/>
  <c r="M307" i="5" s="1"/>
  <c r="L309" i="5"/>
  <c r="M309" i="5" s="1"/>
  <c r="L313" i="5"/>
  <c r="M313" i="5" s="1"/>
  <c r="L315" i="5"/>
  <c r="M315" i="5" s="1"/>
  <c r="L318" i="5"/>
  <c r="M318" i="5" s="1"/>
  <c r="L322" i="5"/>
  <c r="M322" i="5" s="1"/>
  <c r="L323" i="5"/>
  <c r="M323" i="5" s="1"/>
  <c r="L324" i="5"/>
  <c r="M324" i="5" s="1"/>
  <c r="L325" i="5"/>
  <c r="M325" i="5" s="1"/>
  <c r="L17" i="5"/>
  <c r="M17" i="5" s="1"/>
  <c r="L19" i="5"/>
  <c r="M19" i="5" s="1"/>
  <c r="L20" i="5"/>
  <c r="M20" i="5" s="1"/>
  <c r="L21" i="5"/>
  <c r="M21" i="5" s="1"/>
  <c r="L26" i="5"/>
  <c r="M26" i="5" s="1"/>
  <c r="L28" i="5"/>
  <c r="M28" i="5" s="1"/>
  <c r="L30" i="5"/>
  <c r="M30" i="5" s="1"/>
  <c r="L32" i="5"/>
  <c r="M32" i="5" s="1"/>
  <c r="L45" i="5"/>
  <c r="M45" i="5" s="1"/>
  <c r="L48" i="5"/>
  <c r="M48" i="5" s="1"/>
  <c r="L50" i="5"/>
  <c r="M50" i="5" s="1"/>
  <c r="L51" i="5"/>
  <c r="M51" i="5" s="1"/>
  <c r="L58" i="5"/>
  <c r="M58" i="5" s="1"/>
  <c r="L60" i="5"/>
  <c r="M60" i="5" s="1"/>
  <c r="L61" i="5"/>
  <c r="M61" i="5" s="1"/>
  <c r="L63" i="5"/>
  <c r="M63" i="5" s="1"/>
  <c r="L64" i="5"/>
  <c r="M64" i="5" s="1"/>
  <c r="L65" i="5"/>
  <c r="M65" i="5" s="1"/>
  <c r="L66" i="5"/>
  <c r="M66" i="5" s="1"/>
  <c r="L67" i="5"/>
  <c r="M67" i="5" s="1"/>
  <c r="L72" i="5"/>
  <c r="M72" i="5" s="1"/>
  <c r="L81" i="5"/>
  <c r="M81" i="5" s="1"/>
  <c r="L86" i="5"/>
  <c r="M86" i="5" s="1"/>
  <c r="L88" i="5"/>
  <c r="M88" i="5" s="1"/>
  <c r="L89" i="5"/>
  <c r="M89" i="5" s="1"/>
  <c r="L90" i="5"/>
  <c r="M90" i="5" s="1"/>
  <c r="L94" i="5"/>
  <c r="M94" i="5" s="1"/>
  <c r="L97" i="5"/>
  <c r="M97" i="5" s="1"/>
  <c r="L99" i="5"/>
  <c r="M99" i="5" s="1"/>
  <c r="L101" i="5"/>
  <c r="M101" i="5" s="1"/>
  <c r="L102" i="5"/>
  <c r="M102" i="5" s="1"/>
  <c r="L114" i="5"/>
  <c r="M114" i="5" s="1"/>
  <c r="L116" i="5"/>
  <c r="M116" i="5" s="1"/>
  <c r="L118" i="5"/>
  <c r="M118" i="5" s="1"/>
  <c r="L122" i="5"/>
  <c r="M122" i="5" s="1"/>
  <c r="L123" i="5"/>
  <c r="M123" i="5" s="1"/>
  <c r="L124" i="5"/>
  <c r="M124" i="5" s="1"/>
  <c r="L126" i="5"/>
  <c r="M126" i="5" s="1"/>
  <c r="L127" i="5"/>
  <c r="M127" i="5" s="1"/>
  <c r="L130" i="5"/>
  <c r="M130" i="5" s="1"/>
  <c r="L136" i="5"/>
  <c r="M136" i="5" s="1"/>
  <c r="L138" i="5"/>
  <c r="M138" i="5" s="1"/>
  <c r="L139" i="5"/>
  <c r="M139" i="5" s="1"/>
  <c r="L142" i="5"/>
  <c r="M142" i="5" s="1"/>
  <c r="L149" i="5"/>
  <c r="M149" i="5" s="1"/>
  <c r="L153" i="5"/>
  <c r="M153" i="5" s="1"/>
  <c r="L155" i="5"/>
  <c r="M155" i="5" s="1"/>
  <c r="L157" i="5"/>
  <c r="M157" i="5" s="1"/>
  <c r="L159" i="5"/>
  <c r="M159" i="5" s="1"/>
  <c r="L162" i="5"/>
  <c r="M162" i="5" s="1"/>
  <c r="L165" i="5"/>
  <c r="M165" i="5" s="1"/>
  <c r="L166" i="5"/>
  <c r="M166" i="5" s="1"/>
  <c r="L171" i="5"/>
  <c r="M171" i="5" s="1"/>
  <c r="L175" i="5"/>
  <c r="M175" i="5" s="1"/>
  <c r="L176" i="5"/>
  <c r="M176" i="5" s="1"/>
  <c r="L180" i="5"/>
  <c r="M180" i="5" s="1"/>
  <c r="L183" i="5"/>
  <c r="M183" i="5" s="1"/>
  <c r="L184" i="5"/>
  <c r="M184" i="5" s="1"/>
  <c r="L186" i="5"/>
  <c r="M186" i="5" s="1"/>
  <c r="L192" i="5"/>
  <c r="M192" i="5" s="1"/>
  <c r="L194" i="5"/>
  <c r="M194" i="5" s="1"/>
  <c r="L196" i="5"/>
  <c r="M196" i="5" s="1"/>
  <c r="L198" i="5"/>
  <c r="M198" i="5" s="1"/>
  <c r="L209" i="5"/>
  <c r="M209" i="5" s="1"/>
  <c r="L211" i="5"/>
  <c r="M211" i="5" s="1"/>
  <c r="L216" i="5"/>
  <c r="M216" i="5" s="1"/>
  <c r="L234" i="5"/>
  <c r="M234" i="5" s="1"/>
  <c r="L235" i="5"/>
  <c r="M235" i="5" s="1"/>
  <c r="L236" i="5"/>
  <c r="M236" i="5" s="1"/>
  <c r="L238" i="5"/>
  <c r="M238" i="5" s="1"/>
  <c r="L240" i="5"/>
  <c r="M240" i="5" s="1"/>
  <c r="L242" i="5"/>
  <c r="M242" i="5" s="1"/>
  <c r="L244" i="5"/>
  <c r="M244" i="5" s="1"/>
  <c r="L246" i="5"/>
  <c r="M246" i="5" s="1"/>
  <c r="L247" i="5"/>
  <c r="M247" i="5" s="1"/>
  <c r="L249" i="5"/>
  <c r="M249" i="5" s="1"/>
  <c r="L254" i="5"/>
  <c r="M254" i="5" s="1"/>
  <c r="L255" i="5"/>
  <c r="M255" i="5" s="1"/>
  <c r="L257" i="5"/>
  <c r="M257" i="5" s="1"/>
  <c r="L258" i="5"/>
  <c r="M258" i="5" s="1"/>
  <c r="L259" i="5"/>
  <c r="M259" i="5" s="1"/>
  <c r="L261" i="5"/>
  <c r="M261" i="5" s="1"/>
  <c r="L267" i="5"/>
  <c r="M267" i="5" s="1"/>
  <c r="L269" i="5"/>
  <c r="M269" i="5" s="1"/>
  <c r="L272" i="5"/>
  <c r="M272" i="5" s="1"/>
  <c r="L274" i="5"/>
  <c r="M274" i="5" s="1"/>
  <c r="L275" i="5"/>
  <c r="M275" i="5" s="1"/>
  <c r="L276" i="5"/>
  <c r="M276" i="5" s="1"/>
  <c r="L278" i="5"/>
  <c r="M278" i="5" s="1"/>
  <c r="L280" i="5"/>
  <c r="M280" i="5" s="1"/>
  <c r="L281" i="5"/>
  <c r="M281" i="5" s="1"/>
  <c r="L282" i="5"/>
  <c r="M282" i="5" s="1"/>
  <c r="L284" i="5"/>
  <c r="M284" i="5" s="1"/>
  <c r="L285" i="5"/>
  <c r="M285" i="5" s="1"/>
  <c r="L287" i="5"/>
  <c r="M287" i="5" s="1"/>
  <c r="L290" i="5"/>
  <c r="M290" i="5" s="1"/>
  <c r="L302" i="5"/>
  <c r="M302" i="5" s="1"/>
  <c r="L303" i="5"/>
  <c r="M303" i="5" s="1"/>
  <c r="L304" i="5"/>
  <c r="M304" i="5" s="1"/>
  <c r="L305" i="5"/>
  <c r="M305" i="5" s="1"/>
  <c r="L308" i="5"/>
  <c r="M308" i="5" s="1"/>
  <c r="L311" i="5"/>
  <c r="M311" i="5" s="1"/>
  <c r="L314" i="5"/>
  <c r="M314" i="5" s="1"/>
  <c r="L317" i="5"/>
  <c r="M317" i="5" s="1"/>
  <c r="L320" i="5"/>
  <c r="M320" i="5" s="1"/>
  <c r="L321" i="5"/>
  <c r="M321" i="5" s="1"/>
  <c r="M106" i="5"/>
  <c r="M108" i="5"/>
  <c r="L178" i="5"/>
  <c r="L179" i="5"/>
  <c r="L188" i="5"/>
  <c r="L190" i="5"/>
  <c r="L200" i="5"/>
  <c r="L203" i="5"/>
  <c r="L205" i="5"/>
  <c r="L207" i="5"/>
  <c r="L210" i="5"/>
  <c r="L212" i="5"/>
  <c r="L214" i="5"/>
  <c r="L215" i="5"/>
  <c r="L218" i="5"/>
  <c r="L220" i="5"/>
  <c r="L226" i="5"/>
  <c r="L227" i="5"/>
  <c r="L230" i="5"/>
  <c r="L232" i="5"/>
  <c r="L245" i="5"/>
  <c r="L248" i="5"/>
  <c r="L251" i="5"/>
  <c r="L253" i="5"/>
  <c r="L256" i="5"/>
  <c r="L263" i="5"/>
  <c r="L296" i="5"/>
  <c r="L297" i="5"/>
  <c r="L299" i="5"/>
  <c r="L301" i="5"/>
  <c r="L306" i="5"/>
  <c r="L310" i="5"/>
  <c r="L312" i="5"/>
  <c r="L316" i="5"/>
  <c r="L319" i="5"/>
  <c r="L326" i="5"/>
  <c r="L327" i="5"/>
  <c r="I34" i="5"/>
  <c r="I36" i="5"/>
  <c r="I38" i="5"/>
  <c r="I41" i="5"/>
  <c r="I42" i="5"/>
  <c r="I46" i="5"/>
  <c r="I52" i="5"/>
  <c r="I54" i="5"/>
  <c r="I56" i="5"/>
  <c r="I59" i="5"/>
  <c r="I62" i="5"/>
  <c r="I69" i="5"/>
  <c r="I71" i="5"/>
  <c r="I74" i="5"/>
  <c r="I75" i="5"/>
  <c r="I76" i="5"/>
  <c r="I77" i="5"/>
  <c r="I78" i="5"/>
  <c r="I79" i="5"/>
  <c r="I83" i="5"/>
  <c r="I85" i="5"/>
  <c r="I87" i="5"/>
  <c r="I96" i="5"/>
  <c r="I100" i="5"/>
  <c r="I105" i="5"/>
  <c r="I107" i="5"/>
  <c r="I109" i="5"/>
  <c r="I110" i="5"/>
  <c r="I117" i="5"/>
  <c r="I121" i="5"/>
  <c r="I129" i="5"/>
  <c r="I131" i="5"/>
  <c r="I134" i="5"/>
  <c r="I135" i="5"/>
  <c r="I141" i="5"/>
  <c r="I147" i="5"/>
  <c r="I151" i="5"/>
  <c r="I156" i="5"/>
  <c r="I158" i="5"/>
  <c r="I161" i="5"/>
  <c r="I164" i="5"/>
  <c r="I167" i="5"/>
  <c r="I169" i="5"/>
  <c r="I173" i="5"/>
  <c r="I174" i="5"/>
  <c r="I177" i="5"/>
  <c r="I178" i="5"/>
  <c r="I179" i="5"/>
  <c r="I188" i="5"/>
  <c r="I190" i="5"/>
  <c r="I200" i="5"/>
  <c r="I203" i="5"/>
  <c r="I205" i="5"/>
  <c r="I207" i="5"/>
  <c r="I210" i="5"/>
  <c r="I212" i="5"/>
  <c r="I214" i="5"/>
  <c r="I215" i="5"/>
  <c r="I218" i="5"/>
  <c r="I220" i="5"/>
  <c r="I226" i="5"/>
  <c r="I227" i="5"/>
  <c r="I230" i="5"/>
  <c r="I232" i="5"/>
  <c r="I245" i="5"/>
  <c r="I248" i="5"/>
  <c r="I251" i="5"/>
  <c r="I253" i="5"/>
  <c r="I256" i="5"/>
  <c r="I263" i="5"/>
  <c r="I296" i="5"/>
  <c r="I297" i="5"/>
  <c r="I299" i="5"/>
  <c r="I301" i="5"/>
  <c r="I306" i="5"/>
  <c r="I310" i="5"/>
  <c r="I312" i="5"/>
  <c r="I316" i="5"/>
  <c r="I319" i="5"/>
  <c r="I326" i="5"/>
  <c r="I327" i="5"/>
  <c r="I328" i="5"/>
  <c r="I329" i="5"/>
  <c r="I330" i="5"/>
  <c r="I9" i="5"/>
  <c r="I11" i="5"/>
  <c r="I12" i="5"/>
  <c r="I13" i="5"/>
  <c r="I14" i="5"/>
  <c r="I15" i="5"/>
  <c r="I16" i="5"/>
  <c r="I18" i="5"/>
  <c r="I22" i="5"/>
  <c r="I23" i="5"/>
  <c r="I24" i="5"/>
  <c r="I25" i="5"/>
  <c r="I27" i="5"/>
  <c r="I29" i="5"/>
  <c r="I31" i="5"/>
  <c r="I35" i="5"/>
  <c r="I37" i="5"/>
  <c r="I39" i="5"/>
  <c r="I40" i="5"/>
  <c r="I43" i="5"/>
  <c r="I44" i="5"/>
  <c r="I47" i="5"/>
  <c r="I49" i="5"/>
  <c r="I53" i="5"/>
  <c r="I55" i="5"/>
  <c r="I57" i="5"/>
  <c r="I68" i="5"/>
  <c r="I70" i="5"/>
  <c r="I73" i="5"/>
  <c r="I80" i="5"/>
  <c r="I82" i="5"/>
  <c r="I84" i="5"/>
  <c r="I91" i="5"/>
  <c r="I92" i="5"/>
  <c r="I93" i="5"/>
  <c r="I95" i="5"/>
  <c r="I98" i="5"/>
  <c r="I103" i="5"/>
  <c r="I104" i="5"/>
  <c r="I106" i="5"/>
  <c r="I108" i="5"/>
  <c r="I111" i="5"/>
  <c r="I112" i="5"/>
  <c r="I113" i="5"/>
  <c r="I115" i="5"/>
  <c r="I119" i="5"/>
  <c r="I120" i="5"/>
  <c r="I125" i="5"/>
  <c r="I128" i="5"/>
  <c r="I132" i="5"/>
  <c r="I133" i="5"/>
  <c r="I137" i="5"/>
  <c r="I140" i="5"/>
  <c r="I143" i="5"/>
  <c r="I144" i="5"/>
  <c r="I145" i="5"/>
  <c r="I146" i="5"/>
  <c r="I148" i="5"/>
  <c r="I150" i="5"/>
  <c r="I152" i="5"/>
  <c r="I154" i="5"/>
  <c r="I160" i="5"/>
  <c r="I163" i="5"/>
  <c r="I168" i="5"/>
  <c r="I170" i="5"/>
  <c r="I172" i="5"/>
  <c r="I181" i="5"/>
  <c r="I182" i="5"/>
  <c r="I185" i="5"/>
  <c r="I187" i="5"/>
  <c r="I189" i="5"/>
  <c r="I191" i="5"/>
  <c r="I193" i="5"/>
  <c r="I195" i="5"/>
  <c r="I197" i="5"/>
  <c r="I199" i="5"/>
  <c r="I201" i="5"/>
  <c r="I202" i="5"/>
  <c r="I204" i="5"/>
  <c r="I206" i="5"/>
  <c r="I208" i="5"/>
  <c r="I213" i="5"/>
  <c r="I217" i="5"/>
  <c r="I219" i="5"/>
  <c r="I221" i="5"/>
  <c r="I222" i="5"/>
  <c r="I223" i="5"/>
  <c r="I224" i="5"/>
  <c r="I225" i="5"/>
  <c r="I228" i="5"/>
  <c r="I229" i="5"/>
  <c r="I231" i="5"/>
  <c r="I233" i="5"/>
  <c r="I237" i="5"/>
  <c r="I239" i="5"/>
  <c r="I241" i="5"/>
  <c r="I243" i="5"/>
  <c r="I250" i="5"/>
  <c r="I252" i="5"/>
  <c r="I260" i="5"/>
  <c r="I262" i="5"/>
  <c r="I264" i="5"/>
  <c r="I265" i="5"/>
  <c r="I266" i="5"/>
  <c r="I268" i="5"/>
  <c r="I270" i="5"/>
  <c r="I271" i="5"/>
  <c r="I273" i="5"/>
  <c r="I277" i="5"/>
  <c r="I279" i="5"/>
  <c r="I283" i="5"/>
  <c r="I286" i="5"/>
  <c r="I288" i="5"/>
  <c r="I289" i="5"/>
  <c r="I291" i="5"/>
  <c r="I292" i="5"/>
  <c r="I293" i="5"/>
  <c r="I294" i="5"/>
  <c r="I295" i="5"/>
  <c r="I298" i="5"/>
  <c r="I300" i="5"/>
  <c r="I307" i="5"/>
  <c r="I309" i="5"/>
  <c r="I313" i="5"/>
  <c r="I315" i="5"/>
  <c r="I318" i="5"/>
  <c r="I322" i="5"/>
  <c r="I323" i="5"/>
  <c r="I324" i="5"/>
  <c r="I325" i="5"/>
  <c r="I17" i="5"/>
  <c r="I19" i="5"/>
  <c r="I20" i="5"/>
  <c r="I21" i="5"/>
  <c r="I26" i="5"/>
  <c r="I28" i="5"/>
  <c r="I30" i="5"/>
  <c r="I32" i="5"/>
  <c r="I45" i="5"/>
  <c r="I48" i="5"/>
  <c r="I50" i="5"/>
  <c r="I51" i="5"/>
  <c r="I58" i="5"/>
  <c r="I60" i="5"/>
  <c r="I61" i="5"/>
  <c r="I63" i="5"/>
  <c r="I64" i="5"/>
  <c r="I65" i="5"/>
  <c r="I66" i="5"/>
  <c r="I67" i="5"/>
  <c r="I72" i="5"/>
  <c r="I81" i="5"/>
  <c r="I86" i="5"/>
  <c r="I88" i="5"/>
  <c r="I89" i="5"/>
  <c r="I90" i="5"/>
  <c r="I94" i="5"/>
  <c r="I97" i="5"/>
  <c r="I99" i="5"/>
  <c r="I101" i="5"/>
  <c r="I102" i="5"/>
  <c r="I114" i="5"/>
  <c r="I116" i="5"/>
  <c r="I118" i="5"/>
  <c r="I122" i="5"/>
  <c r="I123" i="5"/>
  <c r="I124" i="5"/>
  <c r="I126" i="5"/>
  <c r="I127" i="5"/>
  <c r="I130" i="5"/>
  <c r="I136" i="5"/>
  <c r="I138" i="5"/>
  <c r="I139" i="5"/>
  <c r="I142" i="5"/>
  <c r="I149" i="5"/>
  <c r="I153" i="5"/>
  <c r="I155" i="5"/>
  <c r="I157" i="5"/>
  <c r="I159" i="5"/>
  <c r="I162" i="5"/>
  <c r="I165" i="5"/>
  <c r="I166" i="5"/>
  <c r="I171" i="5"/>
  <c r="I175" i="5"/>
  <c r="I176" i="5"/>
  <c r="I180" i="5"/>
  <c r="I183" i="5"/>
  <c r="I184" i="5"/>
  <c r="I186" i="5"/>
  <c r="I192" i="5"/>
  <c r="I194" i="5"/>
  <c r="I196" i="5"/>
  <c r="I198" i="5"/>
  <c r="I209" i="5"/>
  <c r="I211" i="5"/>
  <c r="I216" i="5"/>
  <c r="I234" i="5"/>
  <c r="I235" i="5"/>
  <c r="I236" i="5"/>
  <c r="I238" i="5"/>
  <c r="I240" i="5"/>
  <c r="I242" i="5"/>
  <c r="I244" i="5"/>
  <c r="I246" i="5"/>
  <c r="I247" i="5"/>
  <c r="I249" i="5"/>
  <c r="I254" i="5"/>
  <c r="I255" i="5"/>
  <c r="I257" i="5"/>
  <c r="I258" i="5"/>
  <c r="I259" i="5"/>
  <c r="I261" i="5"/>
  <c r="I267" i="5"/>
  <c r="I269" i="5"/>
  <c r="I272" i="5"/>
  <c r="I274" i="5"/>
  <c r="I275" i="5"/>
  <c r="I276" i="5"/>
  <c r="I278" i="5"/>
  <c r="I280" i="5"/>
  <c r="I281" i="5"/>
  <c r="I282" i="5"/>
  <c r="I284" i="5"/>
  <c r="I285" i="5"/>
  <c r="I287" i="5"/>
  <c r="I290" i="5"/>
  <c r="I302" i="5"/>
  <c r="I303" i="5"/>
  <c r="I304" i="5"/>
  <c r="I305" i="5"/>
  <c r="I308" i="5"/>
  <c r="I311" i="5"/>
  <c r="I314" i="5"/>
  <c r="I317" i="5"/>
  <c r="I320" i="5"/>
  <c r="I321" i="5"/>
  <c r="I8" i="5"/>
  <c r="I10" i="5"/>
  <c r="I33" i="5"/>
  <c r="I7" i="5"/>
  <c r="N8" i="5" l="1"/>
  <c r="N10" i="5"/>
  <c r="N33" i="5"/>
  <c r="N34" i="5"/>
  <c r="N36" i="5"/>
  <c r="N38" i="5"/>
  <c r="N41" i="5"/>
  <c r="N42" i="5"/>
  <c r="N46" i="5"/>
  <c r="N52" i="5"/>
  <c r="N54" i="5"/>
  <c r="N56" i="5"/>
  <c r="N59" i="5"/>
  <c r="N62" i="5"/>
  <c r="N69" i="5"/>
  <c r="N71" i="5"/>
  <c r="N74" i="5"/>
  <c r="N75" i="5"/>
  <c r="N76" i="5"/>
  <c r="N77" i="5"/>
  <c r="N78" i="5"/>
  <c r="N79" i="5"/>
  <c r="N83" i="5"/>
  <c r="N85" i="5"/>
  <c r="N87" i="5"/>
  <c r="N96" i="5"/>
  <c r="N100" i="5"/>
  <c r="N105" i="5"/>
  <c r="N107" i="5"/>
  <c r="N109" i="5"/>
  <c r="N110" i="5"/>
  <c r="N117" i="5"/>
  <c r="N121" i="5"/>
  <c r="N129" i="5"/>
  <c r="N131" i="5"/>
  <c r="N134" i="5"/>
  <c r="N135" i="5"/>
  <c r="N141" i="5"/>
  <c r="N147" i="5"/>
  <c r="N151" i="5"/>
  <c r="N156" i="5"/>
  <c r="N158" i="5"/>
  <c r="N161" i="5"/>
  <c r="N164" i="5"/>
  <c r="N167" i="5"/>
  <c r="N169" i="5"/>
  <c r="N173" i="5"/>
  <c r="N174" i="5"/>
  <c r="N177" i="5"/>
  <c r="N178" i="5"/>
  <c r="N179" i="5"/>
  <c r="N188" i="5"/>
  <c r="N190" i="5"/>
  <c r="N200" i="5"/>
  <c r="N203" i="5"/>
  <c r="N205" i="5"/>
  <c r="N207" i="5"/>
  <c r="N210" i="5"/>
  <c r="N212" i="5"/>
  <c r="N214" i="5"/>
  <c r="N215" i="5"/>
  <c r="N218" i="5"/>
  <c r="N220" i="5"/>
  <c r="N226" i="5"/>
  <c r="N227" i="5"/>
  <c r="N230" i="5"/>
  <c r="N232" i="5"/>
  <c r="N245" i="5"/>
  <c r="N248" i="5"/>
  <c r="N251" i="5"/>
  <c r="N253" i="5"/>
  <c r="N256" i="5"/>
  <c r="N263" i="5"/>
  <c r="N296" i="5"/>
  <c r="N297" i="5"/>
  <c r="N299" i="5"/>
  <c r="N301" i="5"/>
  <c r="N306" i="5"/>
  <c r="N310" i="5"/>
  <c r="N312" i="5"/>
  <c r="N316" i="5"/>
  <c r="N319" i="5"/>
  <c r="N326" i="5"/>
  <c r="N327" i="5"/>
  <c r="N9" i="5"/>
  <c r="N11" i="5"/>
  <c r="N12" i="5"/>
  <c r="N13" i="5"/>
  <c r="N14" i="5"/>
  <c r="N15" i="5"/>
  <c r="N16" i="5"/>
  <c r="N18" i="5"/>
  <c r="N22" i="5"/>
  <c r="N23" i="5"/>
  <c r="N24" i="5"/>
  <c r="N25" i="5"/>
  <c r="N27" i="5"/>
  <c r="N29" i="5"/>
  <c r="N31" i="5"/>
  <c r="N35" i="5"/>
  <c r="N37" i="5"/>
  <c r="N39" i="5"/>
  <c r="N40" i="5"/>
  <c r="N43" i="5"/>
  <c r="N44" i="5"/>
  <c r="N47" i="5"/>
  <c r="N49" i="5"/>
  <c r="N53" i="5"/>
  <c r="N55" i="5"/>
  <c r="N57" i="5"/>
  <c r="N68" i="5"/>
  <c r="N70" i="5"/>
  <c r="N73" i="5"/>
  <c r="N80" i="5"/>
  <c r="N82" i="5"/>
  <c r="N84" i="5"/>
  <c r="N91" i="5"/>
  <c r="N92" i="5"/>
  <c r="N93" i="5"/>
  <c r="N95" i="5"/>
  <c r="N98" i="5"/>
  <c r="N103" i="5"/>
  <c r="N104" i="5"/>
  <c r="N106" i="5"/>
  <c r="N108" i="5"/>
  <c r="N111" i="5"/>
  <c r="N112" i="5"/>
  <c r="N113" i="5"/>
  <c r="N115" i="5"/>
  <c r="N119" i="5"/>
  <c r="N120" i="5"/>
  <c r="N125" i="5"/>
  <c r="N128" i="5"/>
  <c r="N132" i="5"/>
  <c r="N133" i="5"/>
  <c r="N137" i="5"/>
  <c r="N140" i="5"/>
  <c r="N143" i="5"/>
  <c r="N144" i="5"/>
  <c r="N145" i="5"/>
  <c r="N146" i="5"/>
  <c r="N148" i="5"/>
  <c r="N150" i="5"/>
  <c r="N152" i="5"/>
  <c r="N154" i="5"/>
  <c r="N160" i="5"/>
  <c r="N163" i="5"/>
  <c r="N168" i="5"/>
  <c r="N170" i="5"/>
  <c r="N172" i="5"/>
  <c r="N181" i="5"/>
  <c r="N182" i="5"/>
  <c r="N185" i="5"/>
  <c r="N187" i="5"/>
  <c r="N189" i="5"/>
  <c r="N191" i="5"/>
  <c r="N193" i="5"/>
  <c r="N195" i="5"/>
  <c r="N197" i="5"/>
  <c r="N199" i="5"/>
  <c r="N201" i="5"/>
  <c r="N202" i="5"/>
  <c r="N204" i="5"/>
  <c r="N206" i="5"/>
  <c r="N208" i="5"/>
  <c r="N213" i="5"/>
  <c r="N217" i="5"/>
  <c r="N219" i="5"/>
  <c r="N221" i="5"/>
  <c r="N222" i="5"/>
  <c r="N223" i="5"/>
  <c r="N224" i="5"/>
  <c r="N225" i="5"/>
  <c r="N228" i="5"/>
  <c r="N229" i="5"/>
  <c r="N231" i="5"/>
  <c r="N233" i="5"/>
  <c r="N237" i="5"/>
  <c r="N239" i="5"/>
  <c r="N241" i="5"/>
  <c r="N243" i="5"/>
  <c r="N250" i="5"/>
  <c r="N252" i="5"/>
  <c r="N260" i="5"/>
  <c r="N262" i="5"/>
  <c r="N264" i="5"/>
  <c r="N265" i="5"/>
  <c r="N266" i="5"/>
  <c r="N268" i="5"/>
  <c r="N270" i="5"/>
  <c r="N271" i="5"/>
  <c r="N273" i="5"/>
  <c r="N277" i="5"/>
  <c r="N279" i="5"/>
  <c r="N283" i="5"/>
  <c r="N286" i="5"/>
  <c r="N288" i="5"/>
  <c r="N289" i="5"/>
  <c r="N291" i="5"/>
  <c r="N292" i="5"/>
  <c r="N293" i="5"/>
  <c r="N294" i="5"/>
  <c r="N295" i="5"/>
  <c r="N298" i="5"/>
  <c r="N300" i="5"/>
  <c r="N307" i="5"/>
  <c r="N309" i="5"/>
  <c r="N313" i="5"/>
  <c r="N315" i="5"/>
  <c r="N318" i="5"/>
  <c r="N322" i="5"/>
  <c r="N323" i="5"/>
  <c r="N324" i="5"/>
  <c r="N325" i="5"/>
  <c r="N17" i="5"/>
  <c r="N19" i="5"/>
  <c r="N20" i="5"/>
  <c r="N21" i="5"/>
  <c r="N26" i="5"/>
  <c r="N28" i="5"/>
  <c r="N30" i="5"/>
  <c r="N32" i="5"/>
  <c r="N45" i="5"/>
  <c r="N48" i="5"/>
  <c r="N50" i="5"/>
  <c r="N51" i="5"/>
  <c r="N58" i="5"/>
  <c r="N60" i="5"/>
  <c r="N61" i="5"/>
  <c r="N63" i="5"/>
  <c r="N64" i="5"/>
  <c r="N65" i="5"/>
  <c r="N66" i="5"/>
  <c r="N67" i="5"/>
  <c r="N72" i="5"/>
  <c r="N81" i="5"/>
  <c r="N86" i="5"/>
  <c r="N88" i="5"/>
  <c r="N89" i="5"/>
  <c r="N90" i="5"/>
  <c r="N94" i="5"/>
  <c r="N97" i="5"/>
  <c r="N99" i="5"/>
  <c r="N101" i="5"/>
  <c r="N102" i="5"/>
  <c r="N114" i="5"/>
  <c r="N116" i="5"/>
  <c r="N118" i="5"/>
  <c r="N122" i="5"/>
  <c r="N123" i="5"/>
  <c r="N124" i="5"/>
  <c r="N126" i="5"/>
  <c r="N127" i="5"/>
  <c r="N130" i="5"/>
  <c r="N136" i="5"/>
  <c r="N138" i="5"/>
  <c r="N139" i="5"/>
  <c r="N142" i="5"/>
  <c r="N149" i="5"/>
  <c r="N153" i="5"/>
  <c r="N155" i="5"/>
  <c r="N157" i="5"/>
  <c r="N159" i="5"/>
  <c r="N162" i="5"/>
  <c r="N165" i="5"/>
  <c r="N166" i="5"/>
  <c r="N171" i="5"/>
  <c r="N175" i="5"/>
  <c r="N176" i="5"/>
  <c r="N180" i="5"/>
  <c r="N183" i="5"/>
  <c r="N184" i="5"/>
  <c r="N186" i="5"/>
  <c r="N192" i="5"/>
  <c r="N194" i="5"/>
  <c r="N196" i="5"/>
  <c r="N198" i="5"/>
  <c r="N209" i="5"/>
  <c r="N211" i="5"/>
  <c r="N216" i="5"/>
  <c r="N234" i="5"/>
  <c r="N235" i="5"/>
  <c r="N236" i="5"/>
  <c r="N238" i="5"/>
  <c r="N240" i="5"/>
  <c r="N242" i="5"/>
  <c r="N244" i="5"/>
  <c r="N246" i="5"/>
  <c r="N247" i="5"/>
  <c r="N249" i="5"/>
  <c r="N254" i="5"/>
  <c r="N255" i="5"/>
  <c r="N257" i="5"/>
  <c r="N258" i="5"/>
  <c r="N259" i="5"/>
  <c r="N261" i="5"/>
  <c r="N267" i="5"/>
  <c r="N269" i="5"/>
  <c r="N272" i="5"/>
  <c r="N274" i="5"/>
  <c r="N275" i="5"/>
  <c r="N276" i="5"/>
  <c r="N278" i="5"/>
  <c r="N280" i="5"/>
  <c r="N281" i="5"/>
  <c r="N282" i="5"/>
  <c r="N284" i="5"/>
  <c r="N285" i="5"/>
  <c r="N287" i="5"/>
  <c r="N290" i="5"/>
  <c r="N302" i="5"/>
  <c r="N303" i="5"/>
  <c r="N304" i="5"/>
  <c r="N305" i="5"/>
  <c r="N308" i="5"/>
  <c r="N311" i="5"/>
  <c r="N314" i="5"/>
  <c r="N317" i="5"/>
  <c r="N320" i="5"/>
  <c r="N321" i="5"/>
  <c r="N7" i="5"/>
  <c r="L33" i="5" l="1"/>
  <c r="M33" i="5" s="1"/>
  <c r="L34" i="5"/>
  <c r="M34" i="5" s="1"/>
  <c r="L36" i="5"/>
  <c r="M36" i="5" s="1"/>
  <c r="L38" i="5"/>
  <c r="L41" i="5"/>
  <c r="M41" i="5" s="1"/>
  <c r="L42" i="5"/>
  <c r="M42" i="5" s="1"/>
  <c r="L46" i="5"/>
  <c r="M46" i="5" s="1"/>
  <c r="L52" i="5"/>
  <c r="L54" i="5"/>
  <c r="M54" i="5" s="1"/>
  <c r="L56" i="5"/>
  <c r="M56" i="5" s="1"/>
  <c r="L59" i="5"/>
  <c r="M59" i="5" s="1"/>
  <c r="L62" i="5"/>
  <c r="L69" i="5"/>
  <c r="M69" i="5" s="1"/>
  <c r="L71" i="5"/>
  <c r="M71" i="5" s="1"/>
  <c r="L74" i="5"/>
  <c r="M74" i="5" s="1"/>
  <c r="L75" i="5"/>
  <c r="M75" i="5" s="1"/>
  <c r="L76" i="5"/>
  <c r="M76" i="5" s="1"/>
  <c r="L77" i="5"/>
  <c r="M77" i="5" s="1"/>
  <c r="L78" i="5"/>
  <c r="M78" i="5" s="1"/>
  <c r="L79" i="5"/>
  <c r="L83" i="5"/>
  <c r="M83" i="5" s="1"/>
  <c r="L85" i="5"/>
  <c r="M85" i="5" s="1"/>
  <c r="L87" i="5"/>
  <c r="M87" i="5" s="1"/>
  <c r="L96" i="5"/>
  <c r="L100" i="5"/>
  <c r="M100" i="5" s="1"/>
  <c r="L105" i="5"/>
  <c r="M105" i="5" s="1"/>
  <c r="L107" i="5"/>
  <c r="M107" i="5" s="1"/>
  <c r="L109" i="5"/>
  <c r="L110" i="5"/>
  <c r="M110" i="5" s="1"/>
  <c r="L117" i="5"/>
  <c r="M117" i="5" s="1"/>
  <c r="L121" i="5"/>
  <c r="M121" i="5" s="1"/>
  <c r="L129" i="5"/>
  <c r="L131" i="5"/>
  <c r="M131" i="5" s="1"/>
  <c r="L134" i="5"/>
  <c r="M134" i="5" s="1"/>
  <c r="L135" i="5"/>
  <c r="M135" i="5" s="1"/>
  <c r="L141" i="5"/>
  <c r="L147" i="5"/>
  <c r="M147" i="5" s="1"/>
  <c r="L151" i="5"/>
  <c r="M151" i="5" s="1"/>
  <c r="L156" i="5"/>
  <c r="M156" i="5" s="1"/>
  <c r="L158" i="5"/>
  <c r="L161" i="5"/>
  <c r="M161" i="5" s="1"/>
  <c r="L164" i="5"/>
  <c r="M164" i="5" s="1"/>
  <c r="L167" i="5"/>
  <c r="M167" i="5" s="1"/>
  <c r="L169" i="5"/>
  <c r="L173" i="5"/>
  <c r="M173" i="5" s="1"/>
  <c r="L174" i="5"/>
  <c r="M174" i="5" s="1"/>
  <c r="L177" i="5"/>
  <c r="M177" i="5" s="1"/>
  <c r="M178" i="5"/>
  <c r="M179" i="5"/>
  <c r="M188" i="5"/>
  <c r="M190" i="5"/>
  <c r="M203" i="5"/>
  <c r="M205" i="5"/>
  <c r="M207" i="5"/>
  <c r="M212" i="5"/>
  <c r="M214" i="5"/>
  <c r="M215" i="5"/>
  <c r="M220" i="5"/>
  <c r="M226" i="5"/>
  <c r="M227" i="5"/>
  <c r="M232" i="5"/>
  <c r="M245" i="5"/>
  <c r="M248" i="5"/>
  <c r="M251" i="5"/>
  <c r="M253" i="5"/>
  <c r="M256" i="5"/>
  <c r="M263" i="5"/>
  <c r="M297" i="5"/>
  <c r="M299" i="5"/>
  <c r="M301" i="5"/>
  <c r="M310" i="5"/>
  <c r="M312" i="5"/>
  <c r="M316" i="5"/>
  <c r="M319" i="5"/>
  <c r="M326" i="5"/>
  <c r="M327" i="5"/>
  <c r="A435" i="5"/>
  <c r="A434" i="5"/>
  <c r="G428" i="5"/>
  <c r="L10" i="5"/>
  <c r="L8" i="5"/>
  <c r="M8" i="5" s="1"/>
  <c r="L7" i="5"/>
  <c r="M158" i="5" l="1"/>
  <c r="M52" i="5"/>
  <c r="M218" i="5"/>
  <c r="M141" i="5"/>
  <c r="M296" i="5"/>
  <c r="M109" i="5"/>
  <c r="M306" i="5"/>
  <c r="M169" i="5"/>
  <c r="M62" i="5"/>
  <c r="M38" i="5"/>
  <c r="M200" i="5"/>
  <c r="M79" i="5"/>
  <c r="M230" i="5"/>
  <c r="M129" i="5"/>
  <c r="M210" i="5"/>
  <c r="M96" i="5"/>
  <c r="G429" i="5"/>
  <c r="A436" i="5"/>
  <c r="M10" i="5"/>
  <c r="L424" i="5"/>
  <c r="L427" i="5"/>
  <c r="L425" i="5"/>
  <c r="L426" i="5" s="1"/>
  <c r="M7" i="5"/>
  <c r="M424" i="5" l="1"/>
  <c r="M425" i="5" s="1"/>
</calcChain>
</file>

<file path=xl/sharedStrings.xml><?xml version="1.0" encoding="utf-8"?>
<sst xmlns="http://schemas.openxmlformats.org/spreadsheetml/2006/main" count="1252" uniqueCount="460">
  <si>
    <t>Date</t>
  </si>
  <si>
    <t>Time</t>
  </si>
  <si>
    <t>Track</t>
  </si>
  <si>
    <t>Race</t>
  </si>
  <si>
    <t>TAB</t>
  </si>
  <si>
    <t>Horse</t>
  </si>
  <si>
    <t>Lev Bet</t>
  </si>
  <si>
    <t>Lev Ret</t>
  </si>
  <si>
    <t>Lev Profit</t>
  </si>
  <si>
    <t>Doomben</t>
  </si>
  <si>
    <t>Flemington</t>
  </si>
  <si>
    <t>Rosehill</t>
  </si>
  <si>
    <t>Eagle Farm</t>
  </si>
  <si>
    <t>Randwick</t>
  </si>
  <si>
    <t>Warwick Farm</t>
  </si>
  <si>
    <t>Sandown Hill</t>
  </si>
  <si>
    <t>Sandown Lake</t>
  </si>
  <si>
    <t>Canterbury</t>
  </si>
  <si>
    <t>Randwick Kensington</t>
  </si>
  <si>
    <t>Fin</t>
  </si>
  <si>
    <t>Div</t>
  </si>
  <si>
    <t>1st</t>
  </si>
  <si>
    <t>3rd</t>
  </si>
  <si>
    <t>2nd</t>
  </si>
  <si>
    <t>Mornington</t>
  </si>
  <si>
    <t>Grand Total</t>
  </si>
  <si>
    <t>(All)</t>
  </si>
  <si>
    <t>Placed</t>
  </si>
  <si>
    <t>Gosford</t>
  </si>
  <si>
    <t>Day</t>
  </si>
  <si>
    <t>Weeks</t>
  </si>
  <si>
    <t>State</t>
  </si>
  <si>
    <t>NSW</t>
  </si>
  <si>
    <t>Caulfield</t>
  </si>
  <si>
    <t>Moonee Valley</t>
  </si>
  <si>
    <t>Newcastle</t>
  </si>
  <si>
    <t>Smart Legend</t>
  </si>
  <si>
    <t>Caulfield Heath</t>
  </si>
  <si>
    <t>Bendigo</t>
  </si>
  <si>
    <t>Hawkesbury</t>
  </si>
  <si>
    <t>Scone</t>
  </si>
  <si>
    <t>Cranbourne</t>
  </si>
  <si>
    <t>Ballarat</t>
  </si>
  <si>
    <t>Pakenham</t>
  </si>
  <si>
    <t>Inquiring Minds</t>
  </si>
  <si>
    <t>Pink Shalala</t>
  </si>
  <si>
    <t>Malabar</t>
  </si>
  <si>
    <t>Mawjood</t>
  </si>
  <si>
    <t>Free Carry</t>
  </si>
  <si>
    <t>Flem-X</t>
  </si>
  <si>
    <t>Qatars Choice</t>
  </si>
  <si>
    <t>Lady Extreme</t>
  </si>
  <si>
    <t>Geelong</t>
  </si>
  <si>
    <t>Codetta</t>
  </si>
  <si>
    <t>Wyong</t>
  </si>
  <si>
    <t>Flag Hall</t>
  </si>
  <si>
    <t>Winchester</t>
  </si>
  <si>
    <t>Marais</t>
  </si>
  <si>
    <t>The Stars</t>
  </si>
  <si>
    <t>Impendor</t>
  </si>
  <si>
    <t>Soul Choice</t>
  </si>
  <si>
    <t>Iconic Treasure</t>
  </si>
  <si>
    <t>Just Glamourous</t>
  </si>
  <si>
    <t>More Trouble</t>
  </si>
  <si>
    <t>Etude</t>
  </si>
  <si>
    <t>Kensington</t>
  </si>
  <si>
    <t>Midnight Dynamite</t>
  </si>
  <si>
    <t>Cho Oyu</t>
  </si>
  <si>
    <t>Media World</t>
  </si>
  <si>
    <t>Sunshine Law</t>
  </si>
  <si>
    <t>Agita</t>
  </si>
  <si>
    <t>Bush</t>
  </si>
  <si>
    <t>Cau</t>
  </si>
  <si>
    <t>Vic</t>
  </si>
  <si>
    <t>-</t>
  </si>
  <si>
    <t>CAUH</t>
  </si>
  <si>
    <t>Qld</t>
  </si>
  <si>
    <t>Flem</t>
  </si>
  <si>
    <t>Ball</t>
  </si>
  <si>
    <t>Bend</t>
  </si>
  <si>
    <t>Cran</t>
  </si>
  <si>
    <t>Kembla Grange</t>
  </si>
  <si>
    <t>Morphettville Pk</t>
  </si>
  <si>
    <t>SA</t>
  </si>
  <si>
    <t>Morphettville</t>
  </si>
  <si>
    <t>Morn</t>
  </si>
  <si>
    <t>MV</t>
  </si>
  <si>
    <t>MVN</t>
  </si>
  <si>
    <t>Pak</t>
  </si>
  <si>
    <t>San-H</t>
  </si>
  <si>
    <t>San-L</t>
  </si>
  <si>
    <t>Lookup: State, Bush</t>
  </si>
  <si>
    <t>Hurstville Zagreb</t>
  </si>
  <si>
    <t xml:space="preserve">Dom                 </t>
  </si>
  <si>
    <t xml:space="preserve">Street Elite        </t>
  </si>
  <si>
    <t xml:space="preserve"> 3rd  </t>
  </si>
  <si>
    <t xml:space="preserve">Both Sides Now      </t>
  </si>
  <si>
    <t xml:space="preserve">Ultra Blue          </t>
  </si>
  <si>
    <t xml:space="preserve">Genrichero          </t>
  </si>
  <si>
    <t xml:space="preserve">Written Bligh       </t>
  </si>
  <si>
    <t xml:space="preserve">Galilaeus           </t>
  </si>
  <si>
    <t xml:space="preserve">Glenfinnan          </t>
  </si>
  <si>
    <t xml:space="preserve">Duty Calls          </t>
  </si>
  <si>
    <t xml:space="preserve">Zorros Flight       </t>
  </si>
  <si>
    <t xml:space="preserve">Eugenius            </t>
  </si>
  <si>
    <t xml:space="preserve">Act Natural         </t>
  </si>
  <si>
    <t xml:space="preserve"> 2nd  </t>
  </si>
  <si>
    <t xml:space="preserve">Tonkin              </t>
  </si>
  <si>
    <t xml:space="preserve">Hot Too Go          </t>
  </si>
  <si>
    <t xml:space="preserve">Shes A Hustler      </t>
  </si>
  <si>
    <t xml:space="preserve">The Showvinist      </t>
  </si>
  <si>
    <t xml:space="preserve">Divine Thoughts     </t>
  </si>
  <si>
    <t xml:space="preserve">Proved              </t>
  </si>
  <si>
    <t xml:space="preserve">Stage N Screen      </t>
  </si>
  <si>
    <t xml:space="preserve">Conchiero           </t>
  </si>
  <si>
    <t xml:space="preserve">Baby Hazel          </t>
  </si>
  <si>
    <t xml:space="preserve">I Am Velvet         </t>
  </si>
  <si>
    <t xml:space="preserve">Glorioso            </t>
  </si>
  <si>
    <t xml:space="preserve">Pocket Size         </t>
  </si>
  <si>
    <t xml:space="preserve">Trangoojahray       </t>
  </si>
  <si>
    <t xml:space="preserve">Tango Jewel         </t>
  </si>
  <si>
    <t xml:space="preserve">Just Glamourous     </t>
  </si>
  <si>
    <t xml:space="preserve">Foxenberg           </t>
  </si>
  <si>
    <t xml:space="preserve">Professor Pickles   </t>
  </si>
  <si>
    <t xml:space="preserve">Peel The Stickers   </t>
  </si>
  <si>
    <t xml:space="preserve">Tuscaloosa Gem      </t>
  </si>
  <si>
    <t xml:space="preserve">Luvya Mumma         </t>
  </si>
  <si>
    <t xml:space="preserve">Champagne Jenni     </t>
  </si>
  <si>
    <t xml:space="preserve">Stokke              </t>
  </si>
  <si>
    <t xml:space="preserve">Desert Anthem       </t>
  </si>
  <si>
    <t xml:space="preserve">Haraldus            </t>
  </si>
  <si>
    <t xml:space="preserve">Silver Cliff        </t>
  </si>
  <si>
    <t xml:space="preserve">Nations Call        </t>
  </si>
  <si>
    <t xml:space="preserve">Dubai Dancer        </t>
  </si>
  <si>
    <t xml:space="preserve">Jamesjohno          </t>
  </si>
  <si>
    <t xml:space="preserve">Takeko              </t>
  </si>
  <si>
    <t xml:space="preserve">Betwitchery         </t>
  </si>
  <si>
    <t xml:space="preserve">Ataegina            </t>
  </si>
  <si>
    <t xml:space="preserve">Rip N Rip           </t>
  </si>
  <si>
    <t xml:space="preserve">Makdane             </t>
  </si>
  <si>
    <t xml:space="preserve">Supergrace          </t>
  </si>
  <si>
    <t xml:space="preserve">Ten Warriors        </t>
  </si>
  <si>
    <t xml:space="preserve">White Bear          </t>
  </si>
  <si>
    <t xml:space="preserve">Enzedder            </t>
  </si>
  <si>
    <t xml:space="preserve">Planet Red          </t>
  </si>
  <si>
    <t xml:space="preserve">Aqueduct            </t>
  </si>
  <si>
    <t xml:space="preserve">Wetumpka            </t>
  </si>
  <si>
    <t xml:space="preserve">Whistle Down        </t>
  </si>
  <si>
    <t xml:space="preserve">Surfin Bird         </t>
  </si>
  <si>
    <t xml:space="preserve">Here The Crowd      </t>
  </si>
  <si>
    <t xml:space="preserve">Rock Them Jools     </t>
  </si>
  <si>
    <t xml:space="preserve">Sassy For Sure      </t>
  </si>
  <si>
    <t xml:space="preserve">Royal Lass          </t>
  </si>
  <si>
    <t xml:space="preserve">Bold Strike         </t>
  </si>
  <si>
    <t xml:space="preserve">King Maywin         </t>
  </si>
  <si>
    <t xml:space="preserve">Blacklist           </t>
  </si>
  <si>
    <t xml:space="preserve">Al Duca             </t>
  </si>
  <si>
    <t xml:space="preserve">Regal Award         </t>
  </si>
  <si>
    <t xml:space="preserve">Dramaticus          </t>
  </si>
  <si>
    <t xml:space="preserve">Nimbustwothousand   </t>
  </si>
  <si>
    <t xml:space="preserve">Crusader Voyage     </t>
  </si>
  <si>
    <t xml:space="preserve">Perfect Ten         </t>
  </si>
  <si>
    <t xml:space="preserve">Blue Hawaiian       </t>
  </si>
  <si>
    <t xml:space="preserve">Regal Might         </t>
  </si>
  <si>
    <t xml:space="preserve">Path To Profit      </t>
  </si>
  <si>
    <t xml:space="preserve">Bronte Beach        </t>
  </si>
  <si>
    <t xml:space="preserve">Sketch              </t>
  </si>
  <si>
    <t xml:space="preserve">Marilyns Edge       </t>
  </si>
  <si>
    <t xml:space="preserve">Excenia             </t>
  </si>
  <si>
    <t xml:space="preserve">Touchdown           </t>
  </si>
  <si>
    <t xml:space="preserve">Aitu                </t>
  </si>
  <si>
    <t xml:space="preserve">Mauna Kea Miss      </t>
  </si>
  <si>
    <t xml:space="preserve">Youre Two Vain      </t>
  </si>
  <si>
    <t xml:space="preserve">Empire Of Pain      </t>
  </si>
  <si>
    <t xml:space="preserve">Tennessee Bound     </t>
  </si>
  <si>
    <t xml:space="preserve">Chokuto             </t>
  </si>
  <si>
    <t xml:space="preserve">Brandjam            </t>
  </si>
  <si>
    <t>The Enchanter</t>
  </si>
  <si>
    <t>Luskaire</t>
  </si>
  <si>
    <t>Blue Vein</t>
  </si>
  <si>
    <t>Pombia</t>
  </si>
  <si>
    <t>Blanc De Noir</t>
  </si>
  <si>
    <t>Koios</t>
  </si>
  <si>
    <t>Direct Fire</t>
  </si>
  <si>
    <t>Moritz Girl</t>
  </si>
  <si>
    <t>So Newchee Thinks</t>
  </si>
  <si>
    <t>Metaphorically</t>
  </si>
  <si>
    <t>Abuse Of Power</t>
  </si>
  <si>
    <t>Scintilla</t>
  </si>
  <si>
    <t>Zouprince</t>
  </si>
  <si>
    <t>Majorca Sunset</t>
  </si>
  <si>
    <t>Monte Veebee</t>
  </si>
  <si>
    <t>Dwayne</t>
  </si>
  <si>
    <t>Be Real</t>
  </si>
  <si>
    <t>Viktor</t>
  </si>
  <si>
    <t>Bellenth</t>
  </si>
  <si>
    <t>Debello</t>
  </si>
  <si>
    <t>Hopper</t>
  </si>
  <si>
    <t>Dis Is Heaven</t>
  </si>
  <si>
    <t>Win The Day</t>
  </si>
  <si>
    <t>Lugarno</t>
  </si>
  <si>
    <t>Stay Tuned</t>
  </si>
  <si>
    <t>Good Prize</t>
  </si>
  <si>
    <t>Inside Man</t>
  </si>
  <si>
    <t>Just Feelin Lucky</t>
  </si>
  <si>
    <t>La Signora Dane</t>
  </si>
  <si>
    <t>Cinsault</t>
  </si>
  <si>
    <t>Sounds Unusual</t>
  </si>
  <si>
    <t>Trapalanda</t>
  </si>
  <si>
    <t>Wuddzz</t>
  </si>
  <si>
    <t>Righteous Legend</t>
  </si>
  <si>
    <t>Wa Wa Wa</t>
  </si>
  <si>
    <t>Nanas Wish</t>
  </si>
  <si>
    <t>Miss Jones</t>
  </si>
  <si>
    <t>Vanessi</t>
  </si>
  <si>
    <t>Divine Bene</t>
  </si>
  <si>
    <t>Mafia</t>
  </si>
  <si>
    <t>Lenape Vibe</t>
  </si>
  <si>
    <t>Invisible Magic</t>
  </si>
  <si>
    <t>Epic Proportions</t>
  </si>
  <si>
    <t>Toes In The Water</t>
  </si>
  <si>
    <t>Mal Coupe</t>
  </si>
  <si>
    <t>Bella Corazon</t>
  </si>
  <si>
    <t>Golden Straand</t>
  </si>
  <si>
    <t>Slinky</t>
  </si>
  <si>
    <t>The Years</t>
  </si>
  <si>
    <t>Nullarbor Jane</t>
  </si>
  <si>
    <t>Sixties</t>
  </si>
  <si>
    <t>Axius</t>
  </si>
  <si>
    <t>Moonlight Gambler</t>
  </si>
  <si>
    <t>Monty Be Quick</t>
  </si>
  <si>
    <t>Saltcoats</t>
  </si>
  <si>
    <t>Burj</t>
  </si>
  <si>
    <t>Burma Star</t>
  </si>
  <si>
    <t>Koibito</t>
  </si>
  <si>
    <t>Bevs Nine</t>
  </si>
  <si>
    <t>American Starlet</t>
  </si>
  <si>
    <t>Exclusive Artist</t>
  </si>
  <si>
    <t>Johnny</t>
  </si>
  <si>
    <t>Tuscany</t>
  </si>
  <si>
    <t>Regulated Affair</t>
  </si>
  <si>
    <t>Hurry Miss</t>
  </si>
  <si>
    <t>Who Ever Thought</t>
  </si>
  <si>
    <t>Elle Hudson</t>
  </si>
  <si>
    <t>Nordic Viking</t>
  </si>
  <si>
    <t>Curie</t>
  </si>
  <si>
    <t>Just A Journey</t>
  </si>
  <si>
    <t>Hidden Motive</t>
  </si>
  <si>
    <t>Quein Step</t>
  </si>
  <si>
    <t>Shirvington</t>
  </si>
  <si>
    <t>Zounaka</t>
  </si>
  <si>
    <t>Mergeila</t>
  </si>
  <si>
    <t>Sarrismo</t>
  </si>
  <si>
    <t>Supreme Statement</t>
  </si>
  <si>
    <t>Jellicious</t>
  </si>
  <si>
    <t>Dance To The Boom</t>
  </si>
  <si>
    <t>Master Of Disguise</t>
  </si>
  <si>
    <t>Big Opinion</t>
  </si>
  <si>
    <t>Jamberoo</t>
  </si>
  <si>
    <t>Onmalone</t>
  </si>
  <si>
    <t>Captain Maverick</t>
  </si>
  <si>
    <t>Formal Display</t>
  </si>
  <si>
    <t>Long Legs</t>
  </si>
  <si>
    <t>Format</t>
  </si>
  <si>
    <t>Sevens</t>
  </si>
  <si>
    <t>Ninette</t>
  </si>
  <si>
    <t>Mamushka</t>
  </si>
  <si>
    <t>Big Tiger</t>
  </si>
  <si>
    <t>Snitzel Miss</t>
  </si>
  <si>
    <t>Sweltering</t>
  </si>
  <si>
    <t>Supermassive</t>
  </si>
  <si>
    <t>Tequila Baby</t>
  </si>
  <si>
    <t>Horizons</t>
  </si>
  <si>
    <t>Peace Centre</t>
  </si>
  <si>
    <t>Pink Persuasion</t>
  </si>
  <si>
    <t>Swordplay</t>
  </si>
  <si>
    <t>Invasive Dreams</t>
  </si>
  <si>
    <t>Bestower</t>
  </si>
  <si>
    <t>Ecclestone</t>
  </si>
  <si>
    <t>Naval Seal</t>
  </si>
  <si>
    <t>Runwiththetide</t>
  </si>
  <si>
    <t>Tiye</t>
  </si>
  <si>
    <t>Headhunter</t>
  </si>
  <si>
    <t>Five Rings</t>
  </si>
  <si>
    <t>Caspernova</t>
  </si>
  <si>
    <t>Philia</t>
  </si>
  <si>
    <t>Ser Joh</t>
  </si>
  <si>
    <t>Aces Up</t>
  </si>
  <si>
    <t>Solar Apex</t>
  </si>
  <si>
    <t>Mad Ana</t>
  </si>
  <si>
    <t>Rothelly</t>
  </si>
  <si>
    <t>Fashion Flash</t>
  </si>
  <si>
    <t>Ninjitzou</t>
  </si>
  <si>
    <t>Moscow Circus</t>
  </si>
  <si>
    <t>Sign Of Peace</t>
  </si>
  <si>
    <t>Ready To Schipp</t>
  </si>
  <si>
    <t>Viale</t>
  </si>
  <si>
    <t>Maikrow</t>
  </si>
  <si>
    <t>Trapedo</t>
  </si>
  <si>
    <t>Starsonus</t>
  </si>
  <si>
    <t>Chillaxing</t>
  </si>
  <si>
    <t>San Gabriel</t>
  </si>
  <si>
    <t>Action King</t>
  </si>
  <si>
    <t>Jillaroo</t>
  </si>
  <si>
    <t>Dream Lantern</t>
  </si>
  <si>
    <t>Lucifers Way</t>
  </si>
  <si>
    <t>Scheherazade</t>
  </si>
  <si>
    <t>Grinzinger Knight</t>
  </si>
  <si>
    <t>October</t>
  </si>
  <si>
    <t>So Suave</t>
  </si>
  <si>
    <t>Itza Charmdeel</t>
  </si>
  <si>
    <t>Pharoahs Prophecy</t>
  </si>
  <si>
    <t>Mississippi Prince</t>
  </si>
  <si>
    <t>Signature Tart</t>
  </si>
  <si>
    <t>Barberry Spur</t>
  </si>
  <si>
    <t>Vermilion Kirin</t>
  </si>
  <si>
    <t>Ring Bearer</t>
  </si>
  <si>
    <t>Casterly Rock</t>
  </si>
  <si>
    <t>Lone Artist</t>
  </si>
  <si>
    <t>Tiger Tie</t>
  </si>
  <si>
    <t>Winchman</t>
  </si>
  <si>
    <t>Yendy</t>
  </si>
  <si>
    <t>Louisburgh</t>
  </si>
  <si>
    <t>Shes Got Lyrics</t>
  </si>
  <si>
    <t>Board Member</t>
  </si>
  <si>
    <t>Le Chocolat</t>
  </si>
  <si>
    <t>Immediate</t>
  </si>
  <si>
    <t>Mercian</t>
  </si>
  <si>
    <t>Jenchick Boom</t>
  </si>
  <si>
    <t>Shadwell Lane</t>
  </si>
  <si>
    <t>Wootten Hyde</t>
  </si>
  <si>
    <t>Negotiations</t>
  </si>
  <si>
    <t xml:space="preserve">Perhaps Perhaps     </t>
  </si>
  <si>
    <t xml:space="preserve">Shadwell Lane       </t>
  </si>
  <si>
    <t xml:space="preserve">Wootten Hyde        </t>
  </si>
  <si>
    <t xml:space="preserve">Loch Awe            </t>
  </si>
  <si>
    <t xml:space="preserve">Pareto              </t>
  </si>
  <si>
    <t xml:space="preserve">Gambino             </t>
  </si>
  <si>
    <t xml:space="preserve">La Gracia           </t>
  </si>
  <si>
    <t xml:space="preserve">Some Style          </t>
  </si>
  <si>
    <t xml:space="preserve">Heavenly Conquest   </t>
  </si>
  <si>
    <t xml:space="preserve">Speedy One          </t>
  </si>
  <si>
    <t xml:space="preserve">Seneschal           </t>
  </si>
  <si>
    <t xml:space="preserve">Making News         </t>
  </si>
  <si>
    <t xml:space="preserve">What Artists Do     </t>
  </si>
  <si>
    <t xml:space="preserve">Menazzi             </t>
  </si>
  <si>
    <t xml:space="preserve">Divakara            </t>
  </si>
  <si>
    <t xml:space="preserve">Carnegie Hill       </t>
  </si>
  <si>
    <t xml:space="preserve">Meadowbrook         </t>
  </si>
  <si>
    <t xml:space="preserve">Forever Fortune     </t>
  </si>
  <si>
    <t xml:space="preserve">Bollinger Miss      </t>
  </si>
  <si>
    <t xml:space="preserve">Hatchet             </t>
  </si>
  <si>
    <t xml:space="preserve">Shortcut            </t>
  </si>
  <si>
    <t xml:space="preserve">Swag                </t>
  </si>
  <si>
    <t xml:space="preserve">Let Fly             </t>
  </si>
  <si>
    <t xml:space="preserve">Kaffir Lily         </t>
  </si>
  <si>
    <t xml:space="preserve">One Beat No Beat    </t>
  </si>
  <si>
    <t xml:space="preserve">Adranos             </t>
  </si>
  <si>
    <t xml:space="preserve">Tulong              </t>
  </si>
  <si>
    <t xml:space="preserve">Daitanna            </t>
  </si>
  <si>
    <t xml:space="preserve">Mr Buster           </t>
  </si>
  <si>
    <t xml:space="preserve">Chief Witness       </t>
  </si>
  <si>
    <t xml:space="preserve">Anarita             </t>
  </si>
  <si>
    <t xml:space="preserve">In Society          </t>
  </si>
  <si>
    <t xml:space="preserve">Tommy Thug          </t>
  </si>
  <si>
    <t xml:space="preserve">Barrelling          </t>
  </si>
  <si>
    <t xml:space="preserve">Rich Minx           </t>
  </si>
  <si>
    <t xml:space="preserve">Breezin             </t>
  </si>
  <si>
    <t xml:space="preserve">Sanctuary Storm     </t>
  </si>
  <si>
    <t>Sum of Lev Bet</t>
  </si>
  <si>
    <t>Sum of Lev Profit</t>
  </si>
  <si>
    <t>Sum of Lev Ret</t>
  </si>
  <si>
    <t>Mel Syd Bris MW Bets</t>
  </si>
  <si>
    <t>Nationwide-Midweek Bets</t>
  </si>
  <si>
    <t>Count Bets</t>
  </si>
  <si>
    <t>Wed</t>
  </si>
  <si>
    <t>Mel-Syd-Bris</t>
  </si>
  <si>
    <t xml:space="preserve">Ichiban Koji        </t>
  </si>
  <si>
    <t xml:space="preserve">Shall Be            </t>
  </si>
  <si>
    <t xml:space="preserve">Anulfa              </t>
  </si>
  <si>
    <t xml:space="preserve">Hot Majesty         </t>
  </si>
  <si>
    <t xml:space="preserve">Tectonic Plate      </t>
  </si>
  <si>
    <t xml:space="preserve">Bravely             </t>
  </si>
  <si>
    <t xml:space="preserve">Thanks Gorgeous     </t>
  </si>
  <si>
    <t xml:space="preserve">Mywifeisnothere     </t>
  </si>
  <si>
    <t xml:space="preserve">Mystery N Drama     </t>
  </si>
  <si>
    <t xml:space="preserve">Irreverent          </t>
  </si>
  <si>
    <t xml:space="preserve">Savamoon            </t>
  </si>
  <si>
    <t xml:space="preserve">Racey Casey         </t>
  </si>
  <si>
    <t xml:space="preserve">Zubba Storm         </t>
  </si>
  <si>
    <t xml:space="preserve">Sky Watcher         </t>
  </si>
  <si>
    <t xml:space="preserve">Yukaina             </t>
  </si>
  <si>
    <t xml:space="preserve">Mr Bannock          </t>
  </si>
  <si>
    <t xml:space="preserve">Forging Ahead       </t>
  </si>
  <si>
    <t xml:space="preserve">Noble Conqueror     </t>
  </si>
  <si>
    <t xml:space="preserve">Farwest             </t>
  </si>
  <si>
    <t xml:space="preserve">Flying Destiny      </t>
  </si>
  <si>
    <t xml:space="preserve">Tacitly             </t>
  </si>
  <si>
    <t xml:space="preserve">Bay Of The South    </t>
  </si>
  <si>
    <t xml:space="preserve">Oohlalouvre         </t>
  </si>
  <si>
    <t xml:space="preserve">First Empire        </t>
  </si>
  <si>
    <t xml:space="preserve">Manukau             </t>
  </si>
  <si>
    <t xml:space="preserve">Ellipsis            </t>
  </si>
  <si>
    <t xml:space="preserve">Straand Beauty      </t>
  </si>
  <si>
    <t xml:space="preserve">Nomorenightshift    </t>
  </si>
  <si>
    <t xml:space="preserve">Outta Line          </t>
  </si>
  <si>
    <t xml:space="preserve">Charlina            </t>
  </si>
  <si>
    <t xml:space="preserve">Unleeshing          </t>
  </si>
  <si>
    <t xml:space="preserve">Overshadow          </t>
  </si>
  <si>
    <t xml:space="preserve">Clancy              </t>
  </si>
  <si>
    <t>Live</t>
  </si>
  <si>
    <t xml:space="preserve">Tookay Pete         </t>
  </si>
  <si>
    <t xml:space="preserve">Legacy Bay          </t>
  </si>
  <si>
    <t xml:space="preserve">Figlio Dargento     </t>
  </si>
  <si>
    <t xml:space="preserve">Watersports         </t>
  </si>
  <si>
    <t xml:space="preserve">Tam Na Ghar         </t>
  </si>
  <si>
    <t xml:space="preserve">So Long Farewell    </t>
  </si>
  <si>
    <t xml:space="preserve">Cindersea           </t>
  </si>
  <si>
    <t xml:space="preserve">Gus The Great       </t>
  </si>
  <si>
    <t xml:space="preserve">Sarrismo            </t>
  </si>
  <si>
    <t xml:space="preserve">Decorum             </t>
  </si>
  <si>
    <t xml:space="preserve">Doradus             </t>
  </si>
  <si>
    <t xml:space="preserve">Long Legs           </t>
  </si>
  <si>
    <t xml:space="preserve">Paper Doll          </t>
  </si>
  <si>
    <t xml:space="preserve">Mythology           </t>
  </si>
  <si>
    <t xml:space="preserve">Thats Archies Girl  </t>
  </si>
  <si>
    <t xml:space="preserve">Delrico             </t>
  </si>
  <si>
    <t xml:space="preserve">Southern Charm      </t>
  </si>
  <si>
    <t xml:space="preserve">Washington Lilac    </t>
  </si>
  <si>
    <t xml:space="preserve">Storm Ahead         </t>
  </si>
  <si>
    <t xml:space="preserve">Pula                </t>
  </si>
  <si>
    <t xml:space="preserve">Xarpo               </t>
  </si>
  <si>
    <t xml:space="preserve">Terilee             </t>
  </si>
  <si>
    <t xml:space="preserve">Test Of Love        </t>
  </si>
  <si>
    <t xml:space="preserve">Spice Prawn         </t>
  </si>
  <si>
    <t xml:space="preserve">Hay Street          </t>
  </si>
  <si>
    <t xml:space="preserve">Decalogue           </t>
  </si>
  <si>
    <t xml:space="preserve">Lunar Lover         </t>
  </si>
  <si>
    <t xml:space="preserve">Banjora             </t>
  </si>
  <si>
    <t xml:space="preserve">Little Iris         </t>
  </si>
  <si>
    <t xml:space="preserve">Toro Chase          </t>
  </si>
  <si>
    <t xml:space="preserve">King Of Minto       </t>
  </si>
  <si>
    <t xml:space="preserve">Edge Of Infinity    </t>
  </si>
  <si>
    <t xml:space="preserve">Phoebe Buffay       </t>
  </si>
  <si>
    <t xml:space="preserve">Torsheen            </t>
  </si>
  <si>
    <t xml:space="preserve">Inside Passage      </t>
  </si>
  <si>
    <t xml:space="preserve">Laridae             </t>
  </si>
  <si>
    <t xml:space="preserve">Tomba               </t>
  </si>
  <si>
    <t xml:space="preserve">Ahellbenda          </t>
  </si>
  <si>
    <t xml:space="preserve">Sweet Treats        </t>
  </si>
  <si>
    <t xml:space="preserve">Gambler             </t>
  </si>
  <si>
    <t xml:space="preserve">Ready To Shine      </t>
  </si>
  <si>
    <t xml:space="preserve">Nordic Viking       </t>
  </si>
  <si>
    <t xml:space="preserve">Look Here           </t>
  </si>
  <si>
    <t xml:space="preserve">Fiddlers Green      </t>
  </si>
  <si>
    <t xml:space="preserve">Polyglot            </t>
  </si>
  <si>
    <t xml:space="preserve">Monte Veebee        </t>
  </si>
  <si>
    <t xml:space="preserve">Motiver             </t>
  </si>
  <si>
    <t xml:space="preserve">Miss Revealing      </t>
  </si>
  <si>
    <t xml:space="preserve">Berezka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</si>
</sst>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[$-C09]dd\-mmm\-yy;@"/>
    <numFmt numFmtId="165" formatCode="_-&quot;$&quot;* #,##0_-;\-&quot;$&quot;* #,##0_-;_-&quot;$&quot;* &quot;-&quot;??_-;_-@_-"/>
    <numFmt numFmtId="166" formatCode="0.0%"/>
    <numFmt numFmtId="167" formatCode="&quot;$&quot;#,##0.00"/>
  </numFmts>
  <fonts count="2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b/>
      <sz val="14"/>
      <color rgb="FF0070C0"/>
      <name val="Calibri"/>
      <family val="2"/>
    </font>
    <font>
      <sz val="14"/>
      <color theme="1"/>
      <name val="Calibri"/>
      <family val="2"/>
    </font>
    <font>
      <b/>
      <sz val="9"/>
      <color rgb="FF002060"/>
      <name val="Calibri"/>
      <family val="2"/>
    </font>
    <font>
      <sz val="10"/>
      <color rgb="FFFFFF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2"/>
      <color theme="0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</font>
    <font>
      <sz val="18"/>
      <color rgb="FFFFFF00"/>
      <name val="Calibri"/>
      <family val="2"/>
    </font>
    <font>
      <sz val="9"/>
      <color theme="1"/>
      <name val="Calibri"/>
      <family val="2"/>
    </font>
    <font>
      <sz val="14"/>
      <color rgb="FFFFFF00"/>
      <name val="Calibri"/>
      <family val="2"/>
    </font>
    <font>
      <sz val="10"/>
      <color theme="9" tint="0.3999755851924192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gradientFill degree="90">
        <stop position="0">
          <color theme="0" tint="-0.34900967436750391"/>
        </stop>
        <stop position="1">
          <color theme="1"/>
        </stop>
      </gradientFill>
    </fill>
    <fill>
      <patternFill patternType="solid">
        <fgColor theme="6" tint="0.79998168889431442"/>
        <bgColor theme="6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4" fontId="0" fillId="0" borderId="0" xfId="1" applyFont="1" applyAlignment="1">
      <alignment horizontal="center"/>
    </xf>
    <xf numFmtId="0" fontId="7" fillId="0" borderId="0" xfId="0" applyFont="1"/>
    <xf numFmtId="9" fontId="8" fillId="0" borderId="0" xfId="2" applyFont="1" applyAlignment="1">
      <alignment horizontal="center"/>
    </xf>
    <xf numFmtId="164" fontId="10" fillId="6" borderId="3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/>
    </xf>
    <xf numFmtId="9" fontId="3" fillId="0" borderId="0" xfId="2" applyFont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6" fontId="15" fillId="5" borderId="1" xfId="2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44" fontId="18" fillId="0" borderId="0" xfId="0" applyNumberFormat="1" applyFont="1"/>
    <xf numFmtId="0" fontId="17" fillId="0" borderId="0" xfId="0" applyFont="1"/>
    <xf numFmtId="0" fontId="19" fillId="0" borderId="0" xfId="0" applyFont="1"/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" fontId="21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167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165" fontId="23" fillId="0" borderId="1" xfId="0" applyNumberFormat="1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/>
    </xf>
    <xf numFmtId="0" fontId="23" fillId="0" borderId="0" xfId="0" applyFont="1"/>
    <xf numFmtId="0" fontId="23" fillId="0" borderId="1" xfId="0" pivotButton="1" applyFont="1" applyBorder="1" applyAlignment="1">
      <alignment horizontal="center"/>
    </xf>
    <xf numFmtId="0" fontId="14" fillId="0" borderId="0" xfId="0" applyFont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pivotButton="1" applyFont="1" applyBorder="1" applyAlignment="1">
      <alignment horizontal="center" wrapText="1"/>
    </xf>
    <xf numFmtId="164" fontId="23" fillId="0" borderId="1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14" fontId="25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18" fontId="21" fillId="0" borderId="1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20" fontId="21" fillId="0" borderId="1" xfId="0" applyNumberFormat="1" applyFont="1" applyFill="1" applyBorder="1" applyAlignment="1">
      <alignment horizontal="center"/>
    </xf>
    <xf numFmtId="167" fontId="21" fillId="0" borderId="1" xfId="0" applyNumberFormat="1" applyFont="1" applyFill="1" applyBorder="1" applyAlignment="1">
      <alignment horizontal="center"/>
    </xf>
    <xf numFmtId="0" fontId="23" fillId="0" borderId="1" xfId="0" applyNumberFormat="1" applyFont="1" applyBorder="1" applyAlignment="1">
      <alignment horizontal="center"/>
    </xf>
    <xf numFmtId="0" fontId="23" fillId="0" borderId="1" xfId="0" applyNumberFormat="1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7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33CC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vertical="center"/>
    </dxf>
    <dxf>
      <alignment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_-&quot;$&quot;* #,##0_-;\-&quot;$&quot;* #,##0_-;_-&quot;$&quot;* &quot;-&quot;??_-;_-@_-"/>
      <alignment vertical="center" wrapText="1"/>
    </dxf>
    <dxf>
      <alignment wrapText="1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_-&quot;$&quot;* #,##0_-;\-&quot;$&quot;* #,##0_-;_-&quot;$&quot;* &quot;-&quot;??_-;_-@_-"/>
      <alignment vertical="center" wrapText="1"/>
    </dxf>
    <dxf>
      <alignment vertical="center"/>
    </dxf>
    <dxf>
      <alignment vertical="center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33CC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25" formatCode="h: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25" formatCode="h: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23" formatCode="h:mm\ AM/P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23" formatCode="h:mm\ AM/P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[$-C09]dd\-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1</xdr:row>
      <xdr:rowOff>21166</xdr:rowOff>
    </xdr:from>
    <xdr:ext cx="1439334" cy="410297"/>
    <xdr:pic>
      <xdr:nvPicPr>
        <xdr:cNvPr id="2" name="Picture 1">
          <a:extLst>
            <a:ext uri="{FF2B5EF4-FFF2-40B4-BE49-F238E27FC236}">
              <a16:creationId xmlns:a16="http://schemas.microsoft.com/office/drawing/2014/main" id="{F6AA69D6-2C13-498A-BA65-CB8D29856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2249"/>
          <a:ext cx="1439334" cy="410297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rry Taylor" refreshedDate="46098.359975115738" createdVersion="8" refreshedVersion="8" minRefreshableVersion="3" recordCount="416" xr:uid="{FEA1080A-4314-4937-848F-9AABAFFA57B7}">
  <cacheSource type="worksheet">
    <worksheetSource name="Table1323"/>
  </cacheSource>
  <cacheFields count="14">
    <cacheField name="Date" numFmtId="164">
      <sharedItems containsSemiMixedTypes="0" containsNonDate="0" containsDate="1" containsString="0" minDate="2022-08-06T00:00:00" maxDate="2026-03-12T00:00:00" count="329">
        <d v="2025-01-01T00:00:00"/>
        <d v="2025-01-08T00:00:00"/>
        <d v="2025-01-15T00:00:00"/>
        <d v="2025-01-22T00:00:00"/>
        <d v="2025-01-29T00:00:00"/>
        <d v="2025-02-05T00:00:00"/>
        <d v="2025-02-19T00:00:00"/>
        <d v="2025-02-26T00:00:00"/>
        <d v="2025-03-05T00:00:00"/>
        <d v="2025-03-12T00:00:00"/>
        <d v="2025-03-19T00:00:00"/>
        <d v="2025-03-26T00:00:00"/>
        <d v="2025-04-09T00:00:00"/>
        <d v="2025-04-16T00:00:00"/>
        <d v="2025-04-23T00:00:00"/>
        <d v="2025-04-30T00:00:00"/>
        <d v="2025-05-07T00:00:00"/>
        <d v="2025-05-14T00:00:00"/>
        <d v="2025-05-21T00:00:00"/>
        <d v="2025-05-28T00:00:00"/>
        <d v="2025-06-04T00:00:00"/>
        <d v="2025-06-11T00:00:00"/>
        <d v="2025-06-18T00:00:00"/>
        <d v="2025-06-25T00:00:00"/>
        <d v="2025-07-02T00:00:00"/>
        <d v="2025-07-09T00:00:00"/>
        <d v="2025-07-16T00:00:00"/>
        <d v="2025-07-23T00:00:00"/>
        <d v="2025-07-30T00:00:00"/>
        <d v="2025-08-06T00:00:00"/>
        <d v="2025-08-13T00:00:00"/>
        <d v="2025-08-20T00:00:00"/>
        <d v="2025-08-27T00:00:00"/>
        <d v="2025-09-03T00:00:00"/>
        <d v="2025-09-10T00:00:00"/>
        <d v="2025-09-17T00:00:00"/>
        <d v="2025-09-24T00:00:00"/>
        <d v="2025-10-01T00:00:00"/>
        <d v="2025-10-08T00:00:00"/>
        <d v="2025-10-15T00:00:00"/>
        <d v="2025-10-22T00:00:00"/>
        <d v="2025-10-29T00:00:00"/>
        <d v="2025-11-12T00:00:00"/>
        <d v="2025-11-19T00:00:00"/>
        <d v="2025-12-03T00:00:00"/>
        <d v="2025-12-10T00:00:00"/>
        <d v="2025-12-17T00:00:00"/>
        <d v="2026-01-07T00:00:00"/>
        <d v="2026-01-14T00:00:00"/>
        <d v="2026-01-21T00:00:00"/>
        <d v="2026-01-28T00:00:00"/>
        <d v="2026-02-04T00:00:00"/>
        <d v="2026-02-18T00:00:00"/>
        <d v="2026-02-25T00:00:00"/>
        <d v="2026-03-04T00:00:00"/>
        <d v="2026-03-11T00:00:00"/>
        <d v="2025-11-04T00:00:00" u="1"/>
        <d v="2022-08-06T00:00:00" u="1"/>
        <d v="2022-08-13T00:00:00" u="1"/>
        <d v="2022-08-20T00:00:00" u="1"/>
        <d v="2022-08-27T00:00:00" u="1"/>
        <d v="2022-09-03T00:00:00" u="1"/>
        <d v="2022-09-07T00:00:00" u="1"/>
        <d v="2022-09-10T00:00:00" u="1"/>
        <d v="2022-09-14T00:00:00" u="1"/>
        <d v="2022-09-17T00:00:00" u="1"/>
        <d v="2022-09-21T00:00:00" u="1"/>
        <d v="2022-09-24T00:00:00" u="1"/>
        <d v="2022-09-25T00:00:00" u="1"/>
        <d v="2022-10-12T00:00:00" u="1"/>
        <d v="2022-10-15T00:00:00" u="1"/>
        <d v="2022-10-19T00:00:00" u="1"/>
        <d v="2022-10-22T00:00:00" u="1"/>
        <d v="2022-10-26T00:00:00" u="1"/>
        <d v="2022-10-29T00:00:00" u="1"/>
        <d v="2022-11-01T00:00:00" u="1"/>
        <d v="2022-11-05T00:00:00" u="1"/>
        <d v="2022-11-12T00:00:00" u="1"/>
        <d v="2022-11-16T00:00:00" u="1"/>
        <d v="2022-11-19T00:00:00" u="1"/>
        <d v="2022-11-23T00:00:00" u="1"/>
        <d v="2022-11-26T00:00:00" u="1"/>
        <d v="2022-12-03T00:00:00" u="1"/>
        <d v="2022-12-07T00:00:00" u="1"/>
        <d v="2022-12-14T00:00:00" u="1"/>
        <d v="2022-12-17T00:00:00" u="1"/>
        <d v="2022-12-21T00:00:00" u="1"/>
        <d v="2022-12-24T00:00:00" u="1"/>
        <d v="2022-12-26T00:00:00" u="1"/>
        <d v="2022-12-31T00:00:00" u="1"/>
        <d v="2023-01-07T00:00:00" u="1"/>
        <d v="2023-01-11T00:00:00" u="1"/>
        <d v="2023-01-14T00:00:00" u="1"/>
        <d v="2023-01-18T00:00:00" u="1"/>
        <d v="2023-01-21T00:00:00" u="1"/>
        <d v="2023-01-26T00:00:00" u="1"/>
        <d v="2023-01-28T00:00:00" u="1"/>
        <d v="2023-02-01T00:00:00" u="1"/>
        <d v="2023-02-04T00:00:00" u="1"/>
        <d v="2023-02-08T00:00:00" u="1"/>
        <d v="2023-02-11T00:00:00" u="1"/>
        <d v="2023-02-15T00:00:00" u="1"/>
        <d v="2023-02-18T00:00:00" u="1"/>
        <d v="2023-02-22T00:00:00" u="1"/>
        <d v="2023-02-25T00:00:00" u="1"/>
        <d v="2023-03-01T00:00:00" u="1"/>
        <d v="2023-03-04T00:00:00" u="1"/>
        <d v="2023-03-08T00:00:00" u="1"/>
        <d v="2023-03-11T00:00:00" u="1"/>
        <d v="2023-03-15T00:00:00" u="1"/>
        <d v="2023-03-18T00:00:00" u="1"/>
        <d v="2023-03-22T00:00:00" u="1"/>
        <d v="2023-03-25T00:00:00" u="1"/>
        <d v="2023-03-29T00:00:00" u="1"/>
        <d v="2023-04-01T00:00:00" u="1"/>
        <d v="2023-04-08T00:00:00" u="1"/>
        <d v="2023-04-12T00:00:00" u="1"/>
        <d v="2023-04-15T00:00:00" u="1"/>
        <d v="2023-04-19T00:00:00" u="1"/>
        <d v="2023-04-25T00:00:00" u="1"/>
        <d v="2023-04-29T00:00:00" u="1"/>
        <d v="2023-05-03T00:00:00" u="1"/>
        <d v="2023-05-06T00:00:00" u="1"/>
        <d v="2023-05-10T00:00:00" u="1"/>
        <d v="2023-05-13T00:00:00" u="1"/>
        <d v="2023-05-17T00:00:00" u="1"/>
        <d v="2023-05-20T00:00:00" u="1"/>
        <d v="2023-05-24T00:00:00" u="1"/>
        <d v="2023-05-27T00:00:00" u="1"/>
        <d v="2023-05-31T00:00:00" u="1"/>
        <d v="2023-06-07T00:00:00" u="1"/>
        <d v="2023-06-10T00:00:00" u="1"/>
        <d v="2023-06-14T00:00:00" u="1"/>
        <d v="2023-06-17T00:00:00" u="1"/>
        <d v="2023-06-21T00:00:00" u="1"/>
        <d v="2023-06-24T00:00:00" u="1"/>
        <d v="2023-06-28T00:00:00" u="1"/>
        <d v="2023-07-01T00:00:00" u="1"/>
        <d v="2023-07-05T00:00:00" u="1"/>
        <d v="2023-07-08T00:00:00" u="1"/>
        <d v="2023-07-12T00:00:00" u="1"/>
        <d v="2023-07-19T00:00:00" u="1"/>
        <d v="2023-07-22T00:00:00" u="1"/>
        <d v="2023-07-26T00:00:00" u="1"/>
        <d v="2023-08-05T00:00:00" u="1"/>
        <d v="2023-08-09T00:00:00" u="1"/>
        <d v="2023-08-12T00:00:00" u="1"/>
        <d v="2023-08-16T00:00:00" u="1"/>
        <d v="2023-08-19T00:00:00" u="1"/>
        <d v="2023-08-23T00:00:00" u="1"/>
        <d v="2023-08-26T00:00:00" u="1"/>
        <d v="2023-08-30T00:00:00" u="1"/>
        <d v="2023-09-02T00:00:00" u="1"/>
        <d v="2023-09-06T00:00:00" u="1"/>
        <d v="2023-09-09T00:00:00" u="1"/>
        <d v="2023-09-13T00:00:00" u="1"/>
        <d v="2023-09-16T00:00:00" u="1"/>
        <d v="2023-09-20T00:00:00" u="1"/>
        <d v="2023-09-23T00:00:00" u="1"/>
        <d v="2023-09-27T00:00:00" u="1"/>
        <d v="2023-09-30T00:00:00" u="1"/>
        <d v="2023-10-01T00:00:00" u="1"/>
        <d v="2023-10-04T00:00:00" u="1"/>
        <d v="2023-10-07T00:00:00" u="1"/>
        <d v="2023-10-14T00:00:00" u="1"/>
        <d v="2023-10-18T00:00:00" u="1"/>
        <d v="2023-10-21T00:00:00" u="1"/>
        <d v="2023-10-25T00:00:00" u="1"/>
        <d v="2023-10-28T00:00:00" u="1"/>
        <d v="2023-11-01T00:00:00" u="1"/>
        <d v="2023-11-04T00:00:00" u="1"/>
        <d v="2023-11-07T00:00:00" u="1"/>
        <d v="2023-11-11T00:00:00" u="1"/>
        <d v="2023-11-15T00:00:00" u="1"/>
        <d v="2023-11-18T00:00:00" u="1"/>
        <d v="2023-11-22T00:00:00" u="1"/>
        <d v="2023-11-25T00:00:00" u="1"/>
        <d v="2023-11-29T00:00:00" u="1"/>
        <d v="2023-12-02T00:00:00" u="1"/>
        <d v="2023-12-06T00:00:00" u="1"/>
        <d v="2023-12-09T00:00:00" u="1"/>
        <d v="2023-12-13T00:00:00" u="1"/>
        <d v="2023-12-16T00:00:00" u="1"/>
        <d v="2023-12-20T00:00:00" u="1"/>
        <d v="2023-12-23T00:00:00" u="1"/>
        <d v="2023-12-26T00:00:00" u="1"/>
        <d v="2023-12-27T00:00:00" u="1"/>
        <d v="2023-12-30T00:00:00" u="1"/>
        <d v="2024-01-03T00:00:00" u="1"/>
        <d v="2024-01-06T00:00:00" u="1"/>
        <d v="2024-01-10T00:00:00" u="1"/>
        <d v="2024-01-13T00:00:00" u="1"/>
        <d v="2024-01-17T00:00:00" u="1"/>
        <d v="2024-01-20T00:00:00" u="1"/>
        <d v="2024-01-24T00:00:00" u="1"/>
        <d v="2024-01-27T00:00:00" u="1"/>
        <d v="2024-01-31T00:00:00" u="1"/>
        <d v="2024-02-03T00:00:00" u="1"/>
        <d v="2024-02-07T00:00:00" u="1"/>
        <d v="2024-02-10T00:00:00" u="1"/>
        <d v="2024-02-14T00:00:00" u="1"/>
        <d v="2024-02-17T00:00:00" u="1"/>
        <d v="2024-02-21T00:00:00" u="1"/>
        <d v="2024-02-24T00:00:00" u="1"/>
        <d v="2024-02-28T00:00:00" u="1"/>
        <d v="2024-03-02T00:00:00" u="1"/>
        <d v="2024-03-06T00:00:00" u="1"/>
        <d v="2024-03-09T00:00:00" u="1"/>
        <d v="2024-03-13T00:00:00" u="1"/>
        <d v="2024-03-16T00:00:00" u="1"/>
        <d v="2024-03-23T00:00:00" u="1"/>
        <d v="2024-03-27T00:00:00" u="1"/>
        <d v="2024-03-30T00:00:00" u="1"/>
        <d v="2024-04-13T00:00:00" u="1"/>
        <d v="2024-04-17T00:00:00" u="1"/>
        <d v="2024-04-20T00:00:00" u="1"/>
        <d v="2024-04-27T00:00:00" u="1"/>
        <d v="2024-05-04T00:00:00" u="1"/>
        <d v="2024-05-08T00:00:00" u="1"/>
        <d v="2024-05-11T00:00:00" u="1"/>
        <d v="2024-05-15T00:00:00" u="1"/>
        <d v="2024-05-18T00:00:00" u="1"/>
        <d v="2024-05-22T00:00:00" u="1"/>
        <d v="2024-05-25T00:00:00" u="1"/>
        <d v="2024-05-29T00:00:00" u="1"/>
        <d v="2024-06-01T00:00:00" u="1"/>
        <d v="2024-06-05T00:00:00" u="1"/>
        <d v="2024-06-08T00:00:00" u="1"/>
        <d v="2024-06-12T00:00:00" u="1"/>
        <d v="2024-06-15T00:00:00" u="1"/>
        <d v="2024-06-19T00:00:00" u="1"/>
        <d v="2024-06-22T00:00:00" u="1"/>
        <d v="2024-06-26T00:00:00" u="1"/>
        <d v="2024-06-29T00:00:00" u="1"/>
        <d v="2024-07-03T00:00:00" u="1"/>
        <d v="2024-07-06T00:00:00" u="1"/>
        <d v="2024-07-10T00:00:00" u="1"/>
        <d v="2024-07-13T00:00:00" u="1"/>
        <d v="2024-07-17T00:00:00" u="1"/>
        <d v="2024-07-20T00:00:00" u="1"/>
        <d v="2024-07-27T00:00:00" u="1"/>
        <d v="2024-07-31T00:00:00" u="1"/>
        <d v="2024-08-03T00:00:00" u="1"/>
        <d v="2024-08-07T00:00:00" u="1"/>
        <d v="2024-08-10T00:00:00" u="1"/>
        <d v="2024-08-14T00:00:00" u="1"/>
        <d v="2024-08-17T00:00:00" u="1"/>
        <d v="2024-08-21T00:00:00" u="1"/>
        <d v="2024-08-24T00:00:00" u="1"/>
        <d v="2024-08-28T00:00:00" u="1"/>
        <d v="2024-08-31T00:00:00" u="1"/>
        <d v="2024-09-04T00:00:00" u="1"/>
        <d v="2024-09-07T00:00:00" u="1"/>
        <d v="2024-09-11T00:00:00" u="1"/>
        <d v="2024-09-14T00:00:00" u="1"/>
        <d v="2024-09-18T00:00:00" u="1"/>
        <d v="2024-09-21T00:00:00" u="1"/>
        <d v="2024-09-25T00:00:00" u="1"/>
        <d v="2024-09-27T00:00:00" u="1"/>
        <d v="2024-09-28T00:00:00" u="1"/>
        <d v="2024-10-02T00:00:00" u="1"/>
        <d v="2024-10-05T00:00:00" u="1"/>
        <d v="2024-10-09T00:00:00" u="1"/>
        <d v="2024-10-12T00:00:00" u="1"/>
        <d v="2024-10-16T00:00:00" u="1"/>
        <d v="2024-10-23T00:00:00" u="1"/>
        <d v="2024-10-26T00:00:00" u="1"/>
        <d v="2024-10-30T00:00:00" u="1"/>
        <d v="2024-11-02T00:00:00" u="1"/>
        <d v="2024-11-05T00:00:00" u="1"/>
        <d v="2024-11-09T00:00:00" u="1"/>
        <d v="2024-11-16T00:00:00" u="1"/>
        <d v="2024-11-20T00:00:00" u="1"/>
        <d v="2024-11-23T00:00:00" u="1"/>
        <d v="2024-12-04T00:00:00" u="1"/>
        <d v="2024-12-07T00:00:00" u="1"/>
        <d v="2024-12-14T00:00:00" u="1"/>
        <d v="2024-12-21T00:00:00" u="1"/>
        <d v="2024-12-28T00:00:00" u="1"/>
        <d v="2025-01-04T00:00:00" u="1"/>
        <d v="2025-01-11T00:00:00" u="1"/>
        <d v="2025-01-18T00:00:00" u="1"/>
        <d v="2025-01-25T00:00:00" u="1"/>
        <d v="2025-02-01T00:00:00" u="1"/>
        <d v="2025-02-08T00:00:00" u="1"/>
        <d v="2025-02-15T00:00:00" u="1"/>
        <d v="2025-02-22T00:00:00" u="1"/>
        <d v="2025-03-01T00:00:00" u="1"/>
        <d v="2025-03-08T00:00:00" u="1"/>
        <d v="2025-03-15T00:00:00" u="1"/>
        <d v="2025-03-22T00:00:00" u="1"/>
        <d v="2025-03-29T00:00:00" u="1"/>
        <d v="2025-04-05T00:00:00" u="1"/>
        <d v="2025-04-12T00:00:00" u="1"/>
        <d v="2025-04-19T00:00:00" u="1"/>
        <d v="2025-04-26T00:00:00" u="1"/>
        <d v="2025-05-03T00:00:00" u="1"/>
        <d v="2025-05-10T00:00:00" u="1"/>
        <d v="2025-05-17T00:00:00" u="1"/>
        <d v="2025-05-24T00:00:00" u="1"/>
        <d v="2025-05-31T00:00:00" u="1"/>
        <d v="2025-06-07T00:00:00" u="1"/>
        <d v="2025-06-14T00:00:00" u="1"/>
        <d v="2025-06-21T00:00:00" u="1"/>
        <d v="2025-06-28T00:00:00" u="1"/>
        <d v="2025-07-05T00:00:00" u="1"/>
        <d v="2025-07-12T00:00:00" u="1"/>
        <d v="2025-07-19T00:00:00" u="1"/>
        <d v="2025-07-26T00:00:00" u="1"/>
        <d v="2025-08-02T00:00:00" u="1"/>
        <d v="2025-08-09T00:00:00" u="1"/>
        <d v="2025-08-16T00:00:00" u="1"/>
        <d v="2025-08-23T00:00:00" u="1"/>
        <d v="2025-08-30T00:00:00" u="1"/>
        <d v="2025-09-06T00:00:00" u="1"/>
        <d v="2025-09-13T00:00:00" u="1"/>
        <d v="2025-09-20T00:00:00" u="1"/>
        <d v="2025-09-26T00:00:00" u="1"/>
        <d v="2025-09-27T00:00:00" u="1"/>
        <d v="2025-10-04T00:00:00" u="1"/>
        <d v="2025-10-11T00:00:00" u="1"/>
        <d v="2025-10-18T00:00:00" u="1"/>
        <d v="2025-10-25T00:00:00" u="1"/>
        <d v="2025-11-01T00:00:00" u="1"/>
        <d v="2025-11-06T00:00:00" u="1"/>
        <d v="2025-11-08T00:00:00" u="1"/>
        <d v="2025-11-15T00:00:00" u="1"/>
        <d v="2025-11-22T00:00:00" u="1"/>
        <d v="2025-11-29T00:00:00" u="1"/>
      </sharedItems>
    </cacheField>
    <cacheField name="Time" numFmtId="18">
      <sharedItems containsSemiMixedTypes="0" containsNonDate="0" containsDate="1" containsString="0" minDate="1899-12-30T11:50:00" maxDate="1899-12-30T19:30:00"/>
    </cacheField>
    <cacheField name="Track" numFmtId="18">
      <sharedItems count="27">
        <s v="Flemington"/>
        <s v="Canterbury"/>
        <s v="Warwick Farm"/>
        <s v="Eagle Farm"/>
        <s v="Randwick Kensington"/>
        <s v="Doomben"/>
        <s v="Sandown Lake"/>
        <s v="Rosehill"/>
        <s v="Sandown Hill"/>
        <s v="Caulfield Heath"/>
        <s v="Caulfield" u="1"/>
        <s v="Randwick" u="1"/>
        <s v="Cranbourne" u="1"/>
        <s v="Ballarat" u="1"/>
        <s v="Pakenham" u="1"/>
        <s v="Moonee Valley" u="1"/>
        <s v="Bendigo" u="1"/>
        <s v="Gosford" u="1"/>
        <s v="Newcastle" u="1"/>
        <s v="Mornington" u="1"/>
        <s v="Hawkesbury" u="1"/>
        <s v="Scone" u="1"/>
        <s v="Flem-X" u="1"/>
        <s v="Geelong" u="1"/>
        <s v="Wyong" u="1"/>
        <s v="Kensington" u="1"/>
        <s v="Kembla Grange" u="1"/>
      </sharedItems>
    </cacheField>
    <cacheField name="Race" numFmtId="1">
      <sharedItems containsSemiMixedTypes="0" containsString="0" containsNumber="1" containsInteger="1" minValue="1" maxValue="10"/>
    </cacheField>
    <cacheField name="TAB" numFmtId="1">
      <sharedItems containsSemiMixedTypes="0" containsString="0" containsNumber="1" containsInteger="1" minValue="1" maxValue="19"/>
    </cacheField>
    <cacheField name="Horse" numFmtId="20">
      <sharedItems/>
    </cacheField>
    <cacheField name="Fin" numFmtId="20">
      <sharedItems containsBlank="1"/>
    </cacheField>
    <cacheField name="Div" numFmtId="167">
      <sharedItems containsString="0" containsBlank="1" containsNumber="1" minValue="1.18" maxValue="19"/>
    </cacheField>
    <cacheField name="State" numFmtId="1">
      <sharedItems containsBlank="1" count="4">
        <s v="Vic"/>
        <s v="NSW"/>
        <s v="Qld"/>
        <m u="1"/>
      </sharedItems>
    </cacheField>
    <cacheField name="Live" numFmtId="1">
      <sharedItems/>
    </cacheField>
    <cacheField name="Lev Bet" numFmtId="0">
      <sharedItems containsSemiMixedTypes="0" containsString="0" containsNumber="1" containsInteger="1" minValue="100" maxValue="100" count="1">
        <n v="100"/>
      </sharedItems>
    </cacheField>
    <cacheField name="Lev Ret" numFmtId="1">
      <sharedItems containsMixedTypes="1" containsNumber="1" minValue="118" maxValue="1900"/>
    </cacheField>
    <cacheField name="Lev Profit" numFmtId="1">
      <sharedItems containsSemiMixedTypes="0" containsString="0" containsNumber="1" minValue="-100" maxValue="1800"/>
    </cacheField>
    <cacheField name="Day" numFmtId="1">
      <sharedItems count="7">
        <s v="Wed"/>
        <s v="Tue" u="1"/>
        <s v="Sat" u="1"/>
        <s v="Sun" u="1"/>
        <s v="Mon" u="1"/>
        <s v="Thu" u="1"/>
        <s v="Fri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6">
  <r>
    <x v="0"/>
    <d v="1899-12-30T13:10:00"/>
    <x v="0"/>
    <n v="1"/>
    <n v="1"/>
    <s v="Dom                 "/>
    <m/>
    <m/>
    <x v="0"/>
    <s v=""/>
    <x v="0"/>
    <s v=""/>
    <n v="-100"/>
    <x v="0"/>
  </r>
  <r>
    <x v="0"/>
    <d v="1899-12-30T14:20:00"/>
    <x v="0"/>
    <n v="3"/>
    <n v="7"/>
    <s v="Street Elite        "/>
    <s v=" 3rd  "/>
    <m/>
    <x v="0"/>
    <s v=""/>
    <x v="0"/>
    <s v=""/>
    <n v="-100"/>
    <x v="0"/>
  </r>
  <r>
    <x v="0"/>
    <d v="1899-12-30T15:20:00"/>
    <x v="1"/>
    <n v="2"/>
    <n v="11"/>
    <s v="The Enchanter"/>
    <s v="3rd"/>
    <m/>
    <x v="1"/>
    <s v=""/>
    <x v="0"/>
    <s v=""/>
    <n v="-100"/>
    <x v="0"/>
  </r>
  <r>
    <x v="0"/>
    <d v="1899-12-30T15:40:00"/>
    <x v="0"/>
    <n v="5"/>
    <n v="6"/>
    <s v="Both Sides Now      "/>
    <m/>
    <m/>
    <x v="0"/>
    <s v=""/>
    <x v="0"/>
    <s v=""/>
    <n v="-100"/>
    <x v="0"/>
  </r>
  <r>
    <x v="0"/>
    <d v="1899-12-30T16:00:00"/>
    <x v="1"/>
    <n v="3"/>
    <n v="10"/>
    <s v="Qatars Choice"/>
    <s v="1st"/>
    <n v="3.4"/>
    <x v="1"/>
    <s v=""/>
    <x v="0"/>
    <n v="340"/>
    <n v="240"/>
    <x v="0"/>
  </r>
  <r>
    <x v="0"/>
    <d v="1899-12-30T16:40:00"/>
    <x v="1"/>
    <n v="4"/>
    <n v="4"/>
    <s v="Lady Extreme"/>
    <s v="2nd"/>
    <m/>
    <x v="1"/>
    <s v=""/>
    <x v="0"/>
    <s v=""/>
    <n v="-100"/>
    <x v="0"/>
  </r>
  <r>
    <x v="0"/>
    <d v="1899-12-30T17:20:00"/>
    <x v="1"/>
    <n v="5"/>
    <n v="4"/>
    <s v="Luskaire"/>
    <m/>
    <m/>
    <x v="1"/>
    <s v=""/>
    <x v="0"/>
    <s v=""/>
    <n v="-100"/>
    <x v="0"/>
  </r>
  <r>
    <x v="1"/>
    <d v="1899-12-30T14:20:00"/>
    <x v="2"/>
    <n v="1"/>
    <n v="1"/>
    <s v="Blue Vein"/>
    <m/>
    <m/>
    <x v="1"/>
    <s v=""/>
    <x v="0"/>
    <s v=""/>
    <n v="-100"/>
    <x v="0"/>
  </r>
  <r>
    <x v="1"/>
    <d v="1899-12-30T14:55:00"/>
    <x v="2"/>
    <n v="2"/>
    <n v="6"/>
    <s v="Pombia"/>
    <m/>
    <m/>
    <x v="1"/>
    <s v=""/>
    <x v="0"/>
    <s v=""/>
    <n v="-100"/>
    <x v="0"/>
  </r>
  <r>
    <x v="1"/>
    <d v="1899-12-30T16:05:00"/>
    <x v="2"/>
    <n v="4"/>
    <n v="4"/>
    <s v="Codetta"/>
    <s v="2nd"/>
    <m/>
    <x v="1"/>
    <s v=""/>
    <x v="0"/>
    <s v=""/>
    <n v="-100"/>
    <x v="0"/>
  </r>
  <r>
    <x v="1"/>
    <d v="1899-12-30T16:23:00"/>
    <x v="3"/>
    <n v="3"/>
    <n v="5"/>
    <s v="Ecclestone"/>
    <s v="1st"/>
    <n v="2.25"/>
    <x v="2"/>
    <s v=""/>
    <x v="0"/>
    <n v="225"/>
    <n v="125"/>
    <x v="0"/>
  </r>
  <r>
    <x v="1"/>
    <d v="1899-12-30T16:40:00"/>
    <x v="2"/>
    <n v="5"/>
    <n v="3"/>
    <s v="Agita"/>
    <s v="1st"/>
    <n v="3.1"/>
    <x v="1"/>
    <s v=""/>
    <x v="0"/>
    <n v="310"/>
    <n v="210"/>
    <x v="0"/>
  </r>
  <r>
    <x v="1"/>
    <d v="1899-12-30T16:58:00"/>
    <x v="3"/>
    <n v="4"/>
    <n v="2"/>
    <s v="Flag Hall"/>
    <s v="1st"/>
    <n v="6"/>
    <x v="2"/>
    <s v=""/>
    <x v="0"/>
    <n v="600"/>
    <n v="500"/>
    <x v="0"/>
  </r>
  <r>
    <x v="1"/>
    <d v="1899-12-30T17:33:00"/>
    <x v="3"/>
    <n v="5"/>
    <n v="8"/>
    <s v="Naval Seal"/>
    <s v="2nd"/>
    <m/>
    <x v="2"/>
    <s v=""/>
    <x v="0"/>
    <s v=""/>
    <n v="-100"/>
    <x v="0"/>
  </r>
  <r>
    <x v="1"/>
    <d v="1899-12-30T18:45:00"/>
    <x v="3"/>
    <n v="7"/>
    <n v="2"/>
    <s v="Runwiththetide"/>
    <s v="2nd"/>
    <m/>
    <x v="2"/>
    <s v=""/>
    <x v="0"/>
    <s v=""/>
    <n v="-100"/>
    <x v="0"/>
  </r>
  <r>
    <x v="2"/>
    <d v="1899-12-30T14:20:00"/>
    <x v="4"/>
    <n v="1"/>
    <n v="6"/>
    <s v="Blanc De Noir"/>
    <s v="2nd"/>
    <m/>
    <x v="1"/>
    <s v=""/>
    <x v="0"/>
    <s v=""/>
    <n v="-100"/>
    <x v="0"/>
  </r>
  <r>
    <x v="2"/>
    <d v="1899-12-30T14:55:00"/>
    <x v="4"/>
    <n v="2"/>
    <n v="2"/>
    <s v="Koios"/>
    <m/>
    <m/>
    <x v="1"/>
    <s v=""/>
    <x v="0"/>
    <s v=""/>
    <n v="-100"/>
    <x v="0"/>
  </r>
  <r>
    <x v="2"/>
    <d v="1899-12-30T17:50:00"/>
    <x v="4"/>
    <n v="7"/>
    <n v="11"/>
    <s v="Direct Fire"/>
    <s v="3rd"/>
    <m/>
    <x v="1"/>
    <s v=""/>
    <x v="0"/>
    <s v=""/>
    <n v="-100"/>
    <x v="0"/>
  </r>
  <r>
    <x v="3"/>
    <d v="1899-12-30T15:30:00"/>
    <x v="4"/>
    <n v="2"/>
    <n v="4"/>
    <s v="Sunshine Law"/>
    <m/>
    <m/>
    <x v="1"/>
    <s v=""/>
    <x v="0"/>
    <s v=""/>
    <n v="-100"/>
    <x v="0"/>
  </r>
  <r>
    <x v="3"/>
    <d v="1899-12-30T15:48:00"/>
    <x v="5"/>
    <n v="3"/>
    <n v="12"/>
    <s v="Tiye"/>
    <m/>
    <m/>
    <x v="2"/>
    <s v=""/>
    <x v="0"/>
    <s v=""/>
    <n v="-100"/>
    <x v="0"/>
  </r>
  <r>
    <x v="3"/>
    <d v="1899-12-30T16:05:00"/>
    <x v="4"/>
    <n v="3"/>
    <n v="8"/>
    <s v="Moritz Girl"/>
    <s v="2nd"/>
    <m/>
    <x v="1"/>
    <s v=""/>
    <x v="0"/>
    <s v=""/>
    <n v="-100"/>
    <x v="0"/>
  </r>
  <r>
    <x v="3"/>
    <d v="1899-12-30T16:23:00"/>
    <x v="5"/>
    <n v="4"/>
    <n v="6"/>
    <s v="Headhunter"/>
    <s v="1st"/>
    <n v="1.85"/>
    <x v="2"/>
    <s v=""/>
    <x v="0"/>
    <n v="185"/>
    <n v="85"/>
    <x v="0"/>
  </r>
  <r>
    <x v="3"/>
    <d v="1899-12-30T16:40:00"/>
    <x v="4"/>
    <n v="4"/>
    <n v="6"/>
    <s v="So Newchee Thinks"/>
    <s v="1st"/>
    <n v="8.3000000000000007"/>
    <x v="1"/>
    <s v=""/>
    <x v="0"/>
    <n v="830.00000000000011"/>
    <n v="730.00000000000011"/>
    <x v="0"/>
  </r>
  <r>
    <x v="3"/>
    <d v="1899-12-30T16:58:00"/>
    <x v="5"/>
    <n v="5"/>
    <n v="4"/>
    <s v="Five Rings"/>
    <m/>
    <m/>
    <x v="2"/>
    <s v=""/>
    <x v="0"/>
    <s v=""/>
    <n v="-100"/>
    <x v="0"/>
  </r>
  <r>
    <x v="3"/>
    <d v="1899-12-30T17:50:00"/>
    <x v="4"/>
    <n v="6"/>
    <n v="4"/>
    <s v="Metaphorically"/>
    <s v="2nd"/>
    <m/>
    <x v="1"/>
    <s v=""/>
    <x v="0"/>
    <s v=""/>
    <n v="-100"/>
    <x v="0"/>
  </r>
  <r>
    <x v="3"/>
    <d v="1899-12-30T18:45:00"/>
    <x v="5"/>
    <n v="8"/>
    <n v="3"/>
    <s v="Caspernova"/>
    <s v="1st"/>
    <n v="1.4"/>
    <x v="2"/>
    <s v=""/>
    <x v="0"/>
    <n v="140"/>
    <n v="40"/>
    <x v="0"/>
  </r>
  <r>
    <x v="4"/>
    <d v="1899-12-30T15:40:00"/>
    <x v="6"/>
    <n v="1"/>
    <n v="6"/>
    <s v="Ultra Blue          "/>
    <s v=" 3rd  "/>
    <m/>
    <x v="0"/>
    <s v=""/>
    <x v="0"/>
    <s v=""/>
    <n v="-100"/>
    <x v="0"/>
  </r>
  <r>
    <x v="4"/>
    <d v="1899-12-30T17:25:00"/>
    <x v="6"/>
    <n v="4"/>
    <n v="5"/>
    <s v="Genrichero          "/>
    <s v="1st"/>
    <n v="3.7"/>
    <x v="0"/>
    <s v=""/>
    <x v="0"/>
    <n v="370"/>
    <n v="270"/>
    <x v="0"/>
  </r>
  <r>
    <x v="5"/>
    <d v="1899-12-30T16:05:00"/>
    <x v="2"/>
    <n v="3"/>
    <n v="5"/>
    <s v="Winchester"/>
    <m/>
    <m/>
    <x v="1"/>
    <s v=""/>
    <x v="0"/>
    <s v=""/>
    <n v="-100"/>
    <x v="0"/>
  </r>
  <r>
    <x v="5"/>
    <d v="1899-12-30T19:30:00"/>
    <x v="6"/>
    <n v="8"/>
    <n v="5"/>
    <s v="Written Bligh       "/>
    <s v="1st"/>
    <n v="2.8"/>
    <x v="0"/>
    <s v=""/>
    <x v="0"/>
    <n v="280"/>
    <n v="180"/>
    <x v="0"/>
  </r>
  <r>
    <x v="6"/>
    <d v="1899-12-30T14:55:00"/>
    <x v="2"/>
    <n v="2"/>
    <n v="3"/>
    <s v="Smart Legend"/>
    <m/>
    <m/>
    <x v="1"/>
    <s v=""/>
    <x v="0"/>
    <s v=""/>
    <n v="-100"/>
    <x v="0"/>
  </r>
  <r>
    <x v="6"/>
    <d v="1899-12-30T15:40:00"/>
    <x v="6"/>
    <n v="1"/>
    <n v="1"/>
    <s v="Galilaeus           "/>
    <s v=" 3rd  "/>
    <m/>
    <x v="0"/>
    <s v=""/>
    <x v="0"/>
    <s v=""/>
    <n v="-100"/>
    <x v="0"/>
  </r>
  <r>
    <x v="6"/>
    <d v="1899-12-30T16:05:00"/>
    <x v="2"/>
    <n v="4"/>
    <n v="6"/>
    <s v="Abuse Of Power"/>
    <s v="3rd"/>
    <m/>
    <x v="1"/>
    <s v=""/>
    <x v="0"/>
    <s v=""/>
    <n v="-100"/>
    <x v="0"/>
  </r>
  <r>
    <x v="6"/>
    <d v="1899-12-30T17:15:00"/>
    <x v="2"/>
    <n v="6"/>
    <n v="5"/>
    <s v="Scintilla"/>
    <s v="1st"/>
    <n v="2.15"/>
    <x v="1"/>
    <s v=""/>
    <x v="0"/>
    <n v="215"/>
    <n v="115"/>
    <x v="0"/>
  </r>
  <r>
    <x v="6"/>
    <d v="1899-12-30T17:25:00"/>
    <x v="6"/>
    <n v="4"/>
    <n v="7"/>
    <s v="Glenfinnan          "/>
    <s v="1st"/>
    <n v="2.5"/>
    <x v="0"/>
    <s v=""/>
    <x v="0"/>
    <n v="250"/>
    <n v="150"/>
    <x v="0"/>
  </r>
  <r>
    <x v="6"/>
    <d v="1899-12-30T18:30:00"/>
    <x v="6"/>
    <n v="6"/>
    <n v="5"/>
    <s v="Duty Calls          "/>
    <m/>
    <m/>
    <x v="0"/>
    <s v=""/>
    <x v="0"/>
    <s v=""/>
    <n v="-100"/>
    <x v="0"/>
  </r>
  <r>
    <x v="7"/>
    <d v="1899-12-30T14:20:00"/>
    <x v="7"/>
    <n v="1"/>
    <n v="5"/>
    <s v="Marais"/>
    <s v="3rd"/>
    <m/>
    <x v="1"/>
    <s v=""/>
    <x v="0"/>
    <s v=""/>
    <n v="-100"/>
    <x v="0"/>
  </r>
  <r>
    <x v="7"/>
    <d v="1899-12-30T14:55:00"/>
    <x v="7"/>
    <n v="2"/>
    <n v="8"/>
    <s v="The Stars"/>
    <s v="3rd"/>
    <m/>
    <x v="1"/>
    <s v=""/>
    <x v="0"/>
    <s v=""/>
    <n v="-100"/>
    <x v="0"/>
  </r>
  <r>
    <x v="7"/>
    <d v="1899-12-30T15:51:00"/>
    <x v="5"/>
    <n v="3"/>
    <n v="12"/>
    <s v="Philia"/>
    <s v="1st"/>
    <n v="2.7"/>
    <x v="2"/>
    <s v=""/>
    <x v="0"/>
    <n v="270"/>
    <n v="170"/>
    <x v="0"/>
  </r>
  <r>
    <x v="7"/>
    <d v="1899-12-30T16:15:00"/>
    <x v="8"/>
    <n v="2"/>
    <n v="1"/>
    <s v="Zorros Flight       "/>
    <m/>
    <m/>
    <x v="0"/>
    <s v=""/>
    <x v="0"/>
    <s v=""/>
    <n v="-100"/>
    <x v="0"/>
  </r>
  <r>
    <x v="7"/>
    <d v="1899-12-30T16:40:00"/>
    <x v="7"/>
    <n v="5"/>
    <n v="2"/>
    <s v="Zouprince"/>
    <s v="2nd"/>
    <m/>
    <x v="1"/>
    <s v=""/>
    <x v="0"/>
    <s v=""/>
    <n v="-100"/>
    <x v="0"/>
  </r>
  <r>
    <x v="7"/>
    <d v="1899-12-30T17:01:00"/>
    <x v="5"/>
    <n v="5"/>
    <n v="9"/>
    <s v="Impendor"/>
    <s v="2nd"/>
    <m/>
    <x v="2"/>
    <s v=""/>
    <x v="0"/>
    <s v=""/>
    <n v="-100"/>
    <x v="0"/>
  </r>
  <r>
    <x v="7"/>
    <d v="1899-12-30T17:15:00"/>
    <x v="7"/>
    <n v="6"/>
    <n v="6"/>
    <s v="Soul Choice"/>
    <m/>
    <m/>
    <x v="1"/>
    <s v=""/>
    <x v="0"/>
    <s v=""/>
    <n v="-100"/>
    <x v="0"/>
  </r>
  <r>
    <x v="7"/>
    <d v="1899-12-30T18:14:00"/>
    <x v="5"/>
    <n v="7"/>
    <n v="1"/>
    <s v="Free Carry"/>
    <s v="1st"/>
    <n v="3.1"/>
    <x v="2"/>
    <s v=""/>
    <x v="0"/>
    <n v="310"/>
    <n v="210"/>
    <x v="0"/>
  </r>
  <r>
    <x v="7"/>
    <d v="1899-12-30T18:44:00"/>
    <x v="5"/>
    <n v="8"/>
    <n v="1"/>
    <s v="Ser Joh"/>
    <s v="1st"/>
    <n v="1.8"/>
    <x v="2"/>
    <s v=""/>
    <x v="0"/>
    <n v="180"/>
    <n v="80"/>
    <x v="0"/>
  </r>
  <r>
    <x v="7"/>
    <d v="1899-12-30T19:30:00"/>
    <x v="8"/>
    <n v="8"/>
    <n v="6"/>
    <s v="Eugenius            "/>
    <m/>
    <m/>
    <x v="0"/>
    <s v=""/>
    <x v="0"/>
    <s v=""/>
    <n v="-100"/>
    <x v="0"/>
  </r>
  <r>
    <x v="8"/>
    <d v="1899-12-30T14:20:00"/>
    <x v="2"/>
    <n v="2"/>
    <n v="4"/>
    <s v="Majorca Sunset"/>
    <s v="1st"/>
    <n v="3.1"/>
    <x v="1"/>
    <s v=""/>
    <x v="0"/>
    <n v="310"/>
    <n v="210"/>
    <x v="0"/>
  </r>
  <r>
    <x v="8"/>
    <d v="1899-12-30T15:05:00"/>
    <x v="8"/>
    <n v="1"/>
    <n v="3"/>
    <s v="Act Natural         "/>
    <s v=" 2nd  "/>
    <m/>
    <x v="0"/>
    <s v=""/>
    <x v="0"/>
    <s v=""/>
    <n v="-100"/>
    <x v="0"/>
  </r>
  <r>
    <x v="8"/>
    <d v="1899-12-30T16:05:00"/>
    <x v="2"/>
    <n v="5"/>
    <n v="3"/>
    <s v="Iconic Treasure"/>
    <m/>
    <m/>
    <x v="1"/>
    <s v=""/>
    <x v="0"/>
    <s v=""/>
    <n v="-100"/>
    <x v="0"/>
  </r>
  <r>
    <x v="8"/>
    <d v="1899-12-30T16:15:00"/>
    <x v="8"/>
    <n v="3"/>
    <n v="5"/>
    <s v="Tonkin              "/>
    <s v="1st"/>
    <n v="1.6"/>
    <x v="0"/>
    <s v=""/>
    <x v="0"/>
    <n v="160"/>
    <n v="60"/>
    <x v="0"/>
  </r>
  <r>
    <x v="8"/>
    <d v="1899-12-30T17:50:00"/>
    <x v="2"/>
    <n v="8"/>
    <n v="6"/>
    <s v="Just Glamourous"/>
    <s v="2nd"/>
    <m/>
    <x v="1"/>
    <s v=""/>
    <x v="0"/>
    <s v=""/>
    <n v="-100"/>
    <x v="0"/>
  </r>
  <r>
    <x v="9"/>
    <d v="1899-12-30T14:03:00"/>
    <x v="3"/>
    <n v="4"/>
    <n v="9"/>
    <s v="Aces Up"/>
    <m/>
    <m/>
    <x v="2"/>
    <s v=""/>
    <x v="0"/>
    <s v=""/>
    <n v="-100"/>
    <x v="0"/>
  </r>
  <r>
    <x v="9"/>
    <d v="1899-12-30T15:05:00"/>
    <x v="8"/>
    <n v="1"/>
    <n v="4"/>
    <s v="Hot Too Go          "/>
    <m/>
    <m/>
    <x v="0"/>
    <s v=""/>
    <x v="0"/>
    <s v=""/>
    <n v="-100"/>
    <x v="0"/>
  </r>
  <r>
    <x v="9"/>
    <d v="1899-12-30T15:48:00"/>
    <x v="3"/>
    <n v="7"/>
    <n v="5"/>
    <s v="Solar Apex"/>
    <s v="1st"/>
    <n v="7.5"/>
    <x v="2"/>
    <s v=""/>
    <x v="0"/>
    <n v="750"/>
    <n v="650"/>
    <x v="0"/>
  </r>
  <r>
    <x v="9"/>
    <d v="1899-12-30T17:33:00"/>
    <x v="3"/>
    <n v="10"/>
    <n v="18"/>
    <s v="Mad Ana"/>
    <m/>
    <m/>
    <x v="2"/>
    <s v=""/>
    <x v="0"/>
    <s v=""/>
    <n v="-100"/>
    <x v="0"/>
  </r>
  <r>
    <x v="9"/>
    <d v="1899-12-30T18:10:00"/>
    <x v="8"/>
    <n v="5"/>
    <n v="7"/>
    <s v="Shes A Hustler      "/>
    <s v="1st"/>
    <n v="1.4"/>
    <x v="0"/>
    <s v=""/>
    <x v="0"/>
    <n v="140"/>
    <n v="40"/>
    <x v="0"/>
  </r>
  <r>
    <x v="10"/>
    <d v="1899-12-30T14:03:00"/>
    <x v="5"/>
    <n v="1"/>
    <n v="12"/>
    <s v="Rothelly"/>
    <m/>
    <m/>
    <x v="2"/>
    <s v=""/>
    <x v="0"/>
    <s v=""/>
    <n v="-100"/>
    <x v="0"/>
  </r>
  <r>
    <x v="10"/>
    <d v="1899-12-30T14:38:00"/>
    <x v="5"/>
    <n v="2"/>
    <n v="8"/>
    <s v="Fashion Flash"/>
    <s v="1st"/>
    <n v="1.6"/>
    <x v="2"/>
    <s v=""/>
    <x v="0"/>
    <n v="160"/>
    <n v="60"/>
    <x v="0"/>
  </r>
  <r>
    <x v="10"/>
    <d v="1899-12-30T15:13:00"/>
    <x v="5"/>
    <n v="3"/>
    <n v="10"/>
    <s v="Ninjitzou"/>
    <m/>
    <m/>
    <x v="2"/>
    <s v=""/>
    <x v="0"/>
    <s v=""/>
    <n v="-100"/>
    <x v="0"/>
  </r>
  <r>
    <x v="10"/>
    <d v="1899-12-30T16:58:00"/>
    <x v="5"/>
    <n v="6"/>
    <n v="3"/>
    <s v="More Trouble"/>
    <m/>
    <m/>
    <x v="2"/>
    <s v=""/>
    <x v="0"/>
    <s v=""/>
    <n v="-100"/>
    <x v="0"/>
  </r>
  <r>
    <x v="10"/>
    <d v="1899-12-30T18:10:00"/>
    <x v="5"/>
    <n v="8"/>
    <n v="15"/>
    <s v="Etude"/>
    <s v="3rd"/>
    <m/>
    <x v="2"/>
    <s v=""/>
    <x v="0"/>
    <s v=""/>
    <n v="-100"/>
    <x v="0"/>
  </r>
  <r>
    <x v="11"/>
    <d v="1899-12-30T14:55:00"/>
    <x v="4"/>
    <n v="3"/>
    <n v="6"/>
    <s v="Monte Veebee"/>
    <s v="2nd"/>
    <m/>
    <x v="1"/>
    <s v=""/>
    <x v="0"/>
    <s v=""/>
    <n v="-100"/>
    <x v="0"/>
  </r>
  <r>
    <x v="11"/>
    <d v="1899-12-30T15:05:00"/>
    <x v="8"/>
    <n v="2"/>
    <n v="7"/>
    <s v="The Showvinist      "/>
    <s v="1st"/>
    <n v="3.7"/>
    <x v="0"/>
    <s v=""/>
    <x v="0"/>
    <n v="370"/>
    <n v="270"/>
    <x v="0"/>
  </r>
  <r>
    <x v="11"/>
    <d v="1899-12-30T15:30:00"/>
    <x v="4"/>
    <n v="4"/>
    <n v="2"/>
    <s v="Inquiring Minds"/>
    <m/>
    <m/>
    <x v="1"/>
    <s v=""/>
    <x v="0"/>
    <s v=""/>
    <n v="-100"/>
    <x v="0"/>
  </r>
  <r>
    <x v="11"/>
    <d v="1899-12-30T16:15:00"/>
    <x v="8"/>
    <n v="4"/>
    <n v="10"/>
    <s v="Divine Thoughts     "/>
    <s v=" 3rd  "/>
    <m/>
    <x v="0"/>
    <s v=""/>
    <x v="0"/>
    <s v=""/>
    <n v="-100"/>
    <x v="0"/>
  </r>
  <r>
    <x v="11"/>
    <d v="1899-12-30T16:19:00"/>
    <x v="3"/>
    <n v="6"/>
    <n v="10"/>
    <s v="Moscow Circus"/>
    <s v="1st"/>
    <n v="2.6"/>
    <x v="2"/>
    <s v=""/>
    <x v="0"/>
    <n v="260"/>
    <n v="160"/>
    <x v="0"/>
  </r>
  <r>
    <x v="11"/>
    <d v="1899-12-30T16:40:00"/>
    <x v="4"/>
    <n v="6"/>
    <n v="8"/>
    <s v="Midnight Dynamite"/>
    <s v="2nd"/>
    <m/>
    <x v="1"/>
    <s v=""/>
    <x v="0"/>
    <s v=""/>
    <n v="-100"/>
    <x v="0"/>
  </r>
  <r>
    <x v="11"/>
    <d v="1899-12-30T16:50:00"/>
    <x v="8"/>
    <n v="5"/>
    <n v="2"/>
    <s v="Proved              "/>
    <s v="1st"/>
    <n v="2.2000000000000002"/>
    <x v="0"/>
    <s v=""/>
    <x v="0"/>
    <n v="220.00000000000003"/>
    <n v="120.00000000000003"/>
    <x v="0"/>
  </r>
  <r>
    <x v="11"/>
    <d v="1899-12-30T17:25:00"/>
    <x v="8"/>
    <n v="6"/>
    <n v="1"/>
    <s v="Stage N Screen      "/>
    <m/>
    <m/>
    <x v="0"/>
    <s v=""/>
    <x v="0"/>
    <s v=""/>
    <n v="-100"/>
    <x v="0"/>
  </r>
  <r>
    <x v="11"/>
    <d v="1899-12-30T18:00:00"/>
    <x v="8"/>
    <n v="7"/>
    <n v="2"/>
    <s v="Conchiero           "/>
    <s v="1st"/>
    <n v="2"/>
    <x v="0"/>
    <s v=""/>
    <x v="0"/>
    <n v="200"/>
    <n v="100"/>
    <x v="0"/>
  </r>
  <r>
    <x v="12"/>
    <d v="1899-12-30T14:10:00"/>
    <x v="6"/>
    <n v="3"/>
    <n v="2"/>
    <s v="Baby Hazel          "/>
    <m/>
    <m/>
    <x v="0"/>
    <s v=""/>
    <x v="0"/>
    <s v=""/>
    <n v="-100"/>
    <x v="0"/>
  </r>
  <r>
    <x v="12"/>
    <d v="1899-12-30T14:45:00"/>
    <x v="6"/>
    <n v="4"/>
    <n v="4"/>
    <s v="I Am Velvet         "/>
    <s v="1st"/>
    <n v="2"/>
    <x v="0"/>
    <s v=""/>
    <x v="0"/>
    <n v="200"/>
    <n v="100"/>
    <x v="0"/>
  </r>
  <r>
    <x v="12"/>
    <d v="1899-12-30T17:05:00"/>
    <x v="6"/>
    <n v="8"/>
    <n v="9"/>
    <s v="Shes A Hustler      "/>
    <s v="1st"/>
    <n v="1.6"/>
    <x v="0"/>
    <s v=""/>
    <x v="0"/>
    <n v="160"/>
    <n v="60"/>
    <x v="0"/>
  </r>
  <r>
    <x v="13"/>
    <d v="1899-12-30T14:00:00"/>
    <x v="2"/>
    <n v="3"/>
    <n v="1"/>
    <s v="Dwayne"/>
    <m/>
    <m/>
    <x v="1"/>
    <s v=""/>
    <x v="0"/>
    <s v=""/>
    <n v="-100"/>
    <x v="0"/>
  </r>
  <r>
    <x v="13"/>
    <d v="1899-12-30T14:21:00"/>
    <x v="5"/>
    <n v="5"/>
    <n v="9"/>
    <s v="Sign Of Peace"/>
    <m/>
    <m/>
    <x v="2"/>
    <s v=""/>
    <x v="0"/>
    <s v=""/>
    <n v="-100"/>
    <x v="0"/>
  </r>
  <r>
    <x v="13"/>
    <d v="1899-12-30T14:35:00"/>
    <x v="2"/>
    <n v="4"/>
    <n v="2"/>
    <s v="Be Real"/>
    <m/>
    <m/>
    <x v="1"/>
    <s v=""/>
    <x v="0"/>
    <s v=""/>
    <n v="-100"/>
    <x v="0"/>
  </r>
  <r>
    <x v="13"/>
    <d v="1899-12-30T14:45:00"/>
    <x v="9"/>
    <n v="4"/>
    <n v="5"/>
    <s v="Glorioso            "/>
    <m/>
    <m/>
    <x v="0"/>
    <s v=""/>
    <x v="0"/>
    <s v=""/>
    <n v="-100"/>
    <x v="0"/>
  </r>
  <r>
    <x v="13"/>
    <d v="1899-12-30T15:10:00"/>
    <x v="2"/>
    <n v="5"/>
    <n v="8"/>
    <s v="Media World"/>
    <s v="1st"/>
    <n v="2.7"/>
    <x v="1"/>
    <s v=""/>
    <x v="0"/>
    <n v="270"/>
    <n v="170"/>
    <x v="0"/>
  </r>
  <r>
    <x v="13"/>
    <d v="1899-12-30T15:20:00"/>
    <x v="9"/>
    <n v="5"/>
    <n v="6"/>
    <s v="Pocket Size         "/>
    <s v=" 2nd  "/>
    <m/>
    <x v="0"/>
    <s v=""/>
    <x v="0"/>
    <s v=""/>
    <n v="-100"/>
    <x v="0"/>
  </r>
  <r>
    <x v="13"/>
    <d v="1899-12-30T16:06:00"/>
    <x v="5"/>
    <n v="8"/>
    <n v="9"/>
    <s v="Ready To Schipp"/>
    <s v="1st"/>
    <n v="7"/>
    <x v="2"/>
    <s v=""/>
    <x v="0"/>
    <n v="700"/>
    <n v="600"/>
    <x v="0"/>
  </r>
  <r>
    <x v="13"/>
    <d v="1899-12-30T17:05:00"/>
    <x v="9"/>
    <n v="8"/>
    <n v="9"/>
    <s v="Trangoojahray       "/>
    <m/>
    <m/>
    <x v="0"/>
    <s v=""/>
    <x v="0"/>
    <s v=""/>
    <n v="-100"/>
    <x v="0"/>
  </r>
  <r>
    <x v="14"/>
    <d v="1899-12-30T14:53:00"/>
    <x v="5"/>
    <n v="5"/>
    <n v="11"/>
    <s v="Viale"/>
    <m/>
    <m/>
    <x v="2"/>
    <s v=""/>
    <x v="0"/>
    <s v=""/>
    <n v="-100"/>
    <x v="0"/>
  </r>
  <r>
    <x v="14"/>
    <d v="1899-12-30T15:28:00"/>
    <x v="5"/>
    <n v="6"/>
    <n v="6"/>
    <s v="Maikrow"/>
    <m/>
    <m/>
    <x v="2"/>
    <s v=""/>
    <x v="0"/>
    <s v=""/>
    <n v="-100"/>
    <x v="0"/>
  </r>
  <r>
    <x v="14"/>
    <d v="1899-12-30T16:38:00"/>
    <x v="5"/>
    <n v="8"/>
    <n v="17"/>
    <s v="Trapedo"/>
    <m/>
    <m/>
    <x v="2"/>
    <s v=""/>
    <x v="0"/>
    <s v=""/>
    <n v="-100"/>
    <x v="0"/>
  </r>
  <r>
    <x v="15"/>
    <d v="1899-12-30T13:20:00"/>
    <x v="1"/>
    <n v="3"/>
    <n v="1"/>
    <s v="Viktor"/>
    <m/>
    <m/>
    <x v="1"/>
    <s v=""/>
    <x v="0"/>
    <s v=""/>
    <n v="-100"/>
    <x v="0"/>
  </r>
  <r>
    <x v="15"/>
    <d v="1899-12-30T13:55:00"/>
    <x v="1"/>
    <n v="4"/>
    <n v="2"/>
    <s v="Bellenth"/>
    <s v="2nd"/>
    <m/>
    <x v="1"/>
    <s v=""/>
    <x v="0"/>
    <s v=""/>
    <n v="-100"/>
    <x v="0"/>
  </r>
  <r>
    <x v="15"/>
    <d v="1899-12-30T14:30:00"/>
    <x v="1"/>
    <n v="5"/>
    <n v="2"/>
    <s v="Debello"/>
    <s v="3rd"/>
    <m/>
    <x v="1"/>
    <s v=""/>
    <x v="0"/>
    <s v=""/>
    <n v="-100"/>
    <x v="0"/>
  </r>
  <r>
    <x v="16"/>
    <d v="1899-12-30T13:08:00"/>
    <x v="3"/>
    <n v="2"/>
    <n v="2"/>
    <s v="Starsonus"/>
    <s v="1st"/>
    <n v="2.2000000000000002"/>
    <x v="2"/>
    <s v=""/>
    <x v="0"/>
    <n v="220.00000000000003"/>
    <n v="120.00000000000003"/>
    <x v="0"/>
  </r>
  <r>
    <x v="16"/>
    <d v="1899-12-30T13:25:00"/>
    <x v="2"/>
    <n v="3"/>
    <n v="2"/>
    <s v="Hopper"/>
    <s v="1st"/>
    <n v="3.6"/>
    <x v="1"/>
    <s v=""/>
    <x v="0"/>
    <n v="360"/>
    <n v="260"/>
    <x v="0"/>
  </r>
  <r>
    <x v="16"/>
    <d v="1899-12-30T13:35:00"/>
    <x v="9"/>
    <n v="3"/>
    <n v="3"/>
    <s v="Tango Jewel         "/>
    <s v="1st"/>
    <n v="7"/>
    <x v="0"/>
    <s v=""/>
    <x v="0"/>
    <n v="700"/>
    <n v="600"/>
    <x v="0"/>
  </r>
  <r>
    <x v="16"/>
    <d v="1899-12-30T13:43:00"/>
    <x v="3"/>
    <n v="3"/>
    <n v="4"/>
    <s v="Chillaxing"/>
    <m/>
    <m/>
    <x v="2"/>
    <s v=""/>
    <x v="0"/>
    <s v=""/>
    <n v="-100"/>
    <x v="0"/>
  </r>
  <r>
    <x v="16"/>
    <d v="1899-12-30T14:00:00"/>
    <x v="2"/>
    <n v="4"/>
    <n v="9"/>
    <s v="Dis Is Heaven"/>
    <s v="3rd"/>
    <m/>
    <x v="1"/>
    <s v=""/>
    <x v="0"/>
    <s v=""/>
    <n v="-100"/>
    <x v="0"/>
  </r>
  <r>
    <x v="16"/>
    <d v="1899-12-30T14:18:00"/>
    <x v="3"/>
    <n v="4"/>
    <n v="4"/>
    <s v="San Gabriel"/>
    <m/>
    <m/>
    <x v="2"/>
    <s v=""/>
    <x v="0"/>
    <s v=""/>
    <n v="-100"/>
    <x v="0"/>
  </r>
  <r>
    <x v="16"/>
    <d v="1899-12-30T14:45:00"/>
    <x v="9"/>
    <n v="5"/>
    <n v="5"/>
    <s v="Just Glamourous     "/>
    <s v="1st"/>
    <n v="3.3"/>
    <x v="0"/>
    <s v=""/>
    <x v="0"/>
    <n v="330"/>
    <n v="230"/>
    <x v="0"/>
  </r>
  <r>
    <x v="16"/>
    <d v="1899-12-30T14:53:00"/>
    <x v="3"/>
    <n v="5"/>
    <n v="5"/>
    <s v="Cho Oyu"/>
    <m/>
    <m/>
    <x v="2"/>
    <s v=""/>
    <x v="0"/>
    <s v=""/>
    <n v="-100"/>
    <x v="0"/>
  </r>
  <r>
    <x v="16"/>
    <d v="1899-12-30T16:03:00"/>
    <x v="3"/>
    <n v="7"/>
    <n v="2"/>
    <s v="Action King"/>
    <s v="2nd"/>
    <m/>
    <x v="2"/>
    <s v=""/>
    <x v="0"/>
    <s v=""/>
    <n v="-100"/>
    <x v="0"/>
  </r>
  <r>
    <x v="16"/>
    <d v="1899-12-30T16:20:00"/>
    <x v="2"/>
    <n v="8"/>
    <n v="10"/>
    <s v="Win The Day"/>
    <m/>
    <m/>
    <x v="1"/>
    <s v=""/>
    <x v="0"/>
    <s v=""/>
    <n v="-100"/>
    <x v="0"/>
  </r>
  <r>
    <x v="17"/>
    <d v="1899-12-30T15:10:00"/>
    <x v="4"/>
    <n v="7"/>
    <n v="5"/>
    <s v="Lugarno"/>
    <s v="2nd"/>
    <m/>
    <x v="1"/>
    <s v=""/>
    <x v="0"/>
    <s v=""/>
    <n v="-100"/>
    <x v="0"/>
  </r>
  <r>
    <x v="18"/>
    <d v="1899-12-30T13:35:00"/>
    <x v="8"/>
    <n v="3"/>
    <n v="4"/>
    <s v="Foxenberg           "/>
    <s v=" 3rd  "/>
    <m/>
    <x v="0"/>
    <s v=""/>
    <x v="0"/>
    <s v=""/>
    <n v="-100"/>
    <x v="0"/>
  </r>
  <r>
    <x v="18"/>
    <d v="1899-12-30T14:35:00"/>
    <x v="2"/>
    <n v="4"/>
    <n v="11"/>
    <s v="Stay Tuned"/>
    <m/>
    <m/>
    <x v="1"/>
    <s v=""/>
    <x v="0"/>
    <s v=""/>
    <n v="-100"/>
    <x v="0"/>
  </r>
  <r>
    <x v="18"/>
    <d v="1899-12-30T15:20:00"/>
    <x v="8"/>
    <n v="6"/>
    <n v="19"/>
    <s v="Professor Pickles   "/>
    <m/>
    <m/>
    <x v="0"/>
    <s v=""/>
    <x v="0"/>
    <s v=""/>
    <n v="-100"/>
    <x v="0"/>
  </r>
  <r>
    <x v="18"/>
    <d v="1899-12-30T15:45:00"/>
    <x v="2"/>
    <n v="6"/>
    <n v="3"/>
    <s v="Good Prize"/>
    <s v="1st"/>
    <n v="3.9"/>
    <x v="1"/>
    <s v=""/>
    <x v="0"/>
    <n v="390"/>
    <n v="290"/>
    <x v="0"/>
  </r>
  <r>
    <x v="18"/>
    <d v="1899-12-30T15:55:00"/>
    <x v="8"/>
    <n v="7"/>
    <n v="8"/>
    <s v="Peel The Stickers   "/>
    <m/>
    <m/>
    <x v="0"/>
    <s v=""/>
    <x v="0"/>
    <s v=""/>
    <n v="-100"/>
    <x v="0"/>
  </r>
  <r>
    <x v="18"/>
    <d v="1899-12-30T16:30:00"/>
    <x v="8"/>
    <n v="8"/>
    <n v="10"/>
    <s v="Tango Jewel         "/>
    <m/>
    <m/>
    <x v="0"/>
    <s v=""/>
    <x v="0"/>
    <s v=""/>
    <n v="-100"/>
    <x v="0"/>
  </r>
  <r>
    <x v="19"/>
    <d v="1899-12-30T14:10:00"/>
    <x v="1"/>
    <n v="3"/>
    <n v="3"/>
    <s v="Inside Man"/>
    <s v="1st"/>
    <n v="5.5"/>
    <x v="1"/>
    <s v=""/>
    <x v="0"/>
    <n v="550"/>
    <n v="450"/>
    <x v="0"/>
  </r>
  <r>
    <x v="19"/>
    <d v="1899-12-30T14:45:00"/>
    <x v="1"/>
    <n v="4"/>
    <n v="1"/>
    <s v="Just Feelin Lucky"/>
    <s v="1st"/>
    <n v="2.8"/>
    <x v="1"/>
    <s v=""/>
    <x v="0"/>
    <n v="280"/>
    <n v="180"/>
    <x v="0"/>
  </r>
  <r>
    <x v="19"/>
    <d v="1899-12-30T15:55:00"/>
    <x v="1"/>
    <n v="6"/>
    <n v="8"/>
    <s v="La Signora Dane"/>
    <s v="1st"/>
    <n v="9.5"/>
    <x v="1"/>
    <s v=""/>
    <x v="0"/>
    <n v="950"/>
    <n v="850"/>
    <x v="0"/>
  </r>
  <r>
    <x v="20"/>
    <d v="1899-12-30T13:08:00"/>
    <x v="5"/>
    <n v="4"/>
    <n v="7"/>
    <s v="Jillaroo"/>
    <s v="1st"/>
    <n v="1.6"/>
    <x v="2"/>
    <s v=""/>
    <x v="0"/>
    <n v="160"/>
    <n v="60"/>
    <x v="0"/>
  </r>
  <r>
    <x v="20"/>
    <d v="1899-12-30T13:25:00"/>
    <x v="2"/>
    <n v="2"/>
    <n v="3"/>
    <s v="Cinsault"/>
    <s v="2nd"/>
    <m/>
    <x v="1"/>
    <s v=""/>
    <x v="0"/>
    <s v=""/>
    <n v="-100"/>
    <x v="0"/>
  </r>
  <r>
    <x v="20"/>
    <d v="1899-12-30T13:43:00"/>
    <x v="5"/>
    <n v="5"/>
    <n v="2"/>
    <s v="Dream Lantern"/>
    <m/>
    <m/>
    <x v="2"/>
    <s v=""/>
    <x v="0"/>
    <s v=""/>
    <n v="-100"/>
    <x v="0"/>
  </r>
  <r>
    <x v="20"/>
    <d v="1899-12-30T14:10:00"/>
    <x v="6"/>
    <n v="4"/>
    <n v="9"/>
    <s v="Tuscaloosa Gem      "/>
    <m/>
    <m/>
    <x v="0"/>
    <s v=""/>
    <x v="0"/>
    <s v=""/>
    <n v="-100"/>
    <x v="0"/>
  </r>
  <r>
    <x v="20"/>
    <d v="1899-12-30T14:18:00"/>
    <x v="5"/>
    <n v="6"/>
    <n v="4"/>
    <s v="Media World"/>
    <s v="2nd"/>
    <m/>
    <x v="2"/>
    <s v=""/>
    <x v="0"/>
    <s v=""/>
    <n v="-100"/>
    <x v="0"/>
  </r>
  <r>
    <x v="20"/>
    <d v="1899-12-30T14:35:00"/>
    <x v="2"/>
    <n v="4"/>
    <n v="5"/>
    <s v="Sounds Unusual"/>
    <s v="1st"/>
    <n v="1.75"/>
    <x v="1"/>
    <s v=""/>
    <x v="0"/>
    <n v="175"/>
    <n v="75"/>
    <x v="0"/>
  </r>
  <r>
    <x v="20"/>
    <d v="1899-12-30T15:10:00"/>
    <x v="2"/>
    <n v="5"/>
    <n v="5"/>
    <s v="Trapalanda"/>
    <s v="1st"/>
    <n v="4.2"/>
    <x v="1"/>
    <s v=""/>
    <x v="0"/>
    <n v="420"/>
    <n v="320"/>
    <x v="0"/>
  </r>
  <r>
    <x v="20"/>
    <d v="1899-12-30T15:20:00"/>
    <x v="6"/>
    <n v="6"/>
    <n v="16"/>
    <s v="Luvya Mumma         "/>
    <m/>
    <m/>
    <x v="0"/>
    <s v=""/>
    <x v="0"/>
    <s v=""/>
    <n v="-100"/>
    <x v="0"/>
  </r>
  <r>
    <x v="20"/>
    <d v="1899-12-30T16:03:00"/>
    <x v="5"/>
    <n v="9"/>
    <n v="6"/>
    <s v="Impendor"/>
    <m/>
    <m/>
    <x v="2"/>
    <s v=""/>
    <x v="0"/>
    <s v=""/>
    <n v="-100"/>
    <x v="0"/>
  </r>
  <r>
    <x v="21"/>
    <d v="1899-12-30T13:08:00"/>
    <x v="5"/>
    <n v="2"/>
    <n v="4"/>
    <s v="Lucifers Way"/>
    <s v="3rd"/>
    <m/>
    <x v="2"/>
    <s v=""/>
    <x v="0"/>
    <s v=""/>
    <n v="-100"/>
    <x v="0"/>
  </r>
  <r>
    <x v="21"/>
    <d v="1899-12-30T13:43:00"/>
    <x v="5"/>
    <n v="3"/>
    <n v="11"/>
    <s v="Scheherazade"/>
    <s v="1st"/>
    <n v="3.4"/>
    <x v="2"/>
    <s v=""/>
    <x v="0"/>
    <n v="340"/>
    <n v="240"/>
    <x v="0"/>
  </r>
  <r>
    <x v="21"/>
    <d v="1899-12-30T14:35:00"/>
    <x v="4"/>
    <n v="3"/>
    <n v="6"/>
    <s v="Wuddzz"/>
    <m/>
    <m/>
    <x v="1"/>
    <s v=""/>
    <x v="0"/>
    <s v=""/>
    <n v="-100"/>
    <x v="0"/>
  </r>
  <r>
    <x v="21"/>
    <d v="1899-12-30T15:28:00"/>
    <x v="5"/>
    <n v="6"/>
    <n v="3"/>
    <s v="Grinzinger Knight"/>
    <s v="1st"/>
    <n v="19"/>
    <x v="2"/>
    <s v=""/>
    <x v="0"/>
    <n v="1900"/>
    <n v="1800"/>
    <x v="0"/>
  </r>
  <r>
    <x v="21"/>
    <d v="1899-12-30T16:03:00"/>
    <x v="5"/>
    <n v="7"/>
    <n v="5"/>
    <s v="October"/>
    <m/>
    <m/>
    <x v="2"/>
    <s v=""/>
    <x v="0"/>
    <s v=""/>
    <n v="-100"/>
    <x v="0"/>
  </r>
  <r>
    <x v="21"/>
    <d v="1899-12-30T16:20:00"/>
    <x v="4"/>
    <n v="6"/>
    <n v="4"/>
    <s v="Inside Man"/>
    <m/>
    <m/>
    <x v="1"/>
    <s v=""/>
    <x v="0"/>
    <s v=""/>
    <n v="-100"/>
    <x v="0"/>
  </r>
  <r>
    <x v="22"/>
    <d v="1899-12-30T11:50:00"/>
    <x v="8"/>
    <n v="1"/>
    <n v="9"/>
    <s v="Champagne Jenni     "/>
    <s v=" 2nd  "/>
    <m/>
    <x v="0"/>
    <s v=""/>
    <x v="0"/>
    <s v=""/>
    <n v="-100"/>
    <x v="0"/>
  </r>
  <r>
    <x v="22"/>
    <d v="1899-12-30T12:33:00"/>
    <x v="5"/>
    <n v="1"/>
    <n v="5"/>
    <s v="So Suave"/>
    <s v="1st"/>
    <n v="1.7"/>
    <x v="2"/>
    <s v=""/>
    <x v="0"/>
    <n v="170"/>
    <n v="70"/>
    <x v="0"/>
  </r>
  <r>
    <x v="22"/>
    <d v="1899-12-30T13:00:00"/>
    <x v="8"/>
    <n v="3"/>
    <n v="4"/>
    <s v="Stokke              "/>
    <m/>
    <m/>
    <x v="0"/>
    <s v=""/>
    <x v="0"/>
    <s v=""/>
    <n v="-100"/>
    <x v="0"/>
  </r>
  <r>
    <x v="22"/>
    <d v="1899-12-30T14:00:00"/>
    <x v="1"/>
    <n v="3"/>
    <n v="2"/>
    <s v="Righteous Legend"/>
    <s v="3rd"/>
    <m/>
    <x v="1"/>
    <s v=""/>
    <x v="0"/>
    <s v=""/>
    <n v="-100"/>
    <x v="0"/>
  </r>
  <r>
    <x v="22"/>
    <d v="1899-12-30T14:35:00"/>
    <x v="1"/>
    <n v="4"/>
    <n v="6"/>
    <s v="Wa Wa Wa"/>
    <m/>
    <m/>
    <x v="1"/>
    <s v=""/>
    <x v="0"/>
    <s v=""/>
    <n v="-100"/>
    <x v="0"/>
  </r>
  <r>
    <x v="22"/>
    <d v="1899-12-30T14:45:00"/>
    <x v="8"/>
    <n v="6"/>
    <n v="18"/>
    <s v="Desert Anthem       "/>
    <m/>
    <m/>
    <x v="0"/>
    <s v=""/>
    <x v="0"/>
    <s v=""/>
    <n v="-100"/>
    <x v="0"/>
  </r>
  <r>
    <x v="22"/>
    <d v="1899-12-30T15:55:00"/>
    <x v="8"/>
    <n v="8"/>
    <n v="5"/>
    <s v="Haraldus            "/>
    <m/>
    <m/>
    <x v="0"/>
    <s v=""/>
    <x v="0"/>
    <s v=""/>
    <n v="-100"/>
    <x v="0"/>
  </r>
  <r>
    <x v="22"/>
    <d v="1899-12-30T16:03:00"/>
    <x v="5"/>
    <n v="7"/>
    <n v="1"/>
    <s v="Itza Charmdeel"/>
    <m/>
    <m/>
    <x v="2"/>
    <s v=""/>
    <x v="0"/>
    <s v=""/>
    <n v="-100"/>
    <x v="0"/>
  </r>
  <r>
    <x v="22"/>
    <d v="1899-12-30T16:20:00"/>
    <x v="1"/>
    <n v="7"/>
    <n v="8"/>
    <s v="Nanas Wish"/>
    <s v="1st"/>
    <n v="4.5999999999999996"/>
    <x v="1"/>
    <s v=""/>
    <x v="0"/>
    <n v="459.99999999999994"/>
    <n v="359.99999999999994"/>
    <x v="0"/>
  </r>
  <r>
    <x v="23"/>
    <d v="1899-12-30T12:13:00"/>
    <x v="5"/>
    <n v="2"/>
    <n v="4"/>
    <s v="Pharoahs Prophecy"/>
    <s v="1st"/>
    <n v="1.75"/>
    <x v="2"/>
    <s v=""/>
    <x v="0"/>
    <n v="175"/>
    <n v="75"/>
    <x v="0"/>
  </r>
  <r>
    <x v="23"/>
    <d v="1899-12-30T13:53:00"/>
    <x v="5"/>
    <n v="5"/>
    <n v="2"/>
    <s v="Mississippi Prince"/>
    <s v="2nd"/>
    <m/>
    <x v="2"/>
    <s v=""/>
    <x v="0"/>
    <s v=""/>
    <n v="-100"/>
    <x v="0"/>
  </r>
  <r>
    <x v="23"/>
    <d v="1899-12-30T15:55:00"/>
    <x v="4"/>
    <n v="6"/>
    <n v="5"/>
    <s v="Pink Shalala"/>
    <s v="3rd"/>
    <m/>
    <x v="1"/>
    <s v=""/>
    <x v="0"/>
    <s v=""/>
    <n v="-100"/>
    <x v="0"/>
  </r>
  <r>
    <x v="24"/>
    <d v="1899-12-30T13:00:00"/>
    <x v="6"/>
    <n v="2"/>
    <n v="6"/>
    <s v="Silver Cliff        "/>
    <s v="1st"/>
    <n v="7.5"/>
    <x v="0"/>
    <s v=""/>
    <x v="0"/>
    <n v="750"/>
    <n v="650"/>
    <x v="0"/>
  </r>
  <r>
    <x v="24"/>
    <d v="1899-12-30T13:08:00"/>
    <x v="3"/>
    <n v="3"/>
    <n v="10"/>
    <s v="Signature Tart"/>
    <m/>
    <m/>
    <x v="2"/>
    <s v=""/>
    <x v="0"/>
    <s v=""/>
    <n v="-100"/>
    <x v="0"/>
  </r>
  <r>
    <x v="24"/>
    <d v="1899-12-30T14:00:00"/>
    <x v="2"/>
    <n v="3"/>
    <n v="2"/>
    <s v="Vanessi"/>
    <s v="3rd"/>
    <m/>
    <x v="1"/>
    <s v=""/>
    <x v="0"/>
    <s v=""/>
    <n v="-100"/>
    <x v="0"/>
  </r>
  <r>
    <x v="24"/>
    <d v="1899-12-30T15:10:00"/>
    <x v="2"/>
    <n v="5"/>
    <n v="12"/>
    <s v="Divine Bene"/>
    <m/>
    <m/>
    <x v="1"/>
    <s v=""/>
    <x v="0"/>
    <s v=""/>
    <n v="-100"/>
    <x v="0"/>
  </r>
  <r>
    <x v="25"/>
    <d v="1899-12-30T12:50:00"/>
    <x v="1"/>
    <n v="1"/>
    <n v="6"/>
    <s v="Miss Jones"/>
    <m/>
    <m/>
    <x v="1"/>
    <s v=""/>
    <x v="0"/>
    <s v=""/>
    <n v="-100"/>
    <x v="0"/>
  </r>
  <r>
    <x v="25"/>
    <d v="1899-12-30T15:10:00"/>
    <x v="1"/>
    <n v="5"/>
    <n v="1"/>
    <s v="Mafia"/>
    <s v="3rd"/>
    <m/>
    <x v="1"/>
    <s v=""/>
    <x v="0"/>
    <s v=""/>
    <n v="-100"/>
    <x v="0"/>
  </r>
  <r>
    <x v="25"/>
    <d v="1899-12-30T15:55:00"/>
    <x v="6"/>
    <n v="7"/>
    <n v="5"/>
    <s v="Nations Call        "/>
    <s v=" 3rd  "/>
    <m/>
    <x v="0"/>
    <s v=""/>
    <x v="0"/>
    <s v=""/>
    <n v="-100"/>
    <x v="0"/>
  </r>
  <r>
    <x v="25"/>
    <d v="1899-12-30T16:20:00"/>
    <x v="1"/>
    <n v="7"/>
    <n v="9"/>
    <s v="Lenape Vibe"/>
    <m/>
    <m/>
    <x v="1"/>
    <s v=""/>
    <x v="0"/>
    <s v=""/>
    <n v="-100"/>
    <x v="0"/>
  </r>
  <r>
    <x v="26"/>
    <d v="1899-12-30T12:36:00"/>
    <x v="5"/>
    <n v="1"/>
    <n v="3"/>
    <s v="Barberry Spur"/>
    <s v="1st"/>
    <n v="1.4"/>
    <x v="2"/>
    <s v=""/>
    <x v="0"/>
    <n v="140"/>
    <n v="40"/>
    <x v="0"/>
  </r>
  <r>
    <x v="26"/>
    <d v="1899-12-30T12:50:00"/>
    <x v="4"/>
    <n v="1"/>
    <n v="3"/>
    <s v="Invisible Magic"/>
    <s v="1st"/>
    <n v="4.4000000000000004"/>
    <x v="1"/>
    <s v=""/>
    <x v="0"/>
    <n v="440.00000000000006"/>
    <n v="340.00000000000006"/>
    <x v="0"/>
  </r>
  <r>
    <x v="26"/>
    <d v="1899-12-30T14:45:00"/>
    <x v="8"/>
    <n v="5"/>
    <n v="11"/>
    <s v="Dubai Dancer        "/>
    <s v=" 3rd  "/>
    <m/>
    <x v="0"/>
    <s v=""/>
    <x v="0"/>
    <s v=""/>
    <n v="-100"/>
    <x v="0"/>
  </r>
  <r>
    <x v="26"/>
    <d v="1899-12-30T15:10:00"/>
    <x v="4"/>
    <n v="5"/>
    <n v="1"/>
    <s v="Epic Proportions"/>
    <s v="1st"/>
    <n v="1.85"/>
    <x v="1"/>
    <s v=""/>
    <x v="0"/>
    <n v="185"/>
    <n v="85"/>
    <x v="0"/>
  </r>
  <r>
    <x v="26"/>
    <d v="1899-12-30T15:31:00"/>
    <x v="5"/>
    <n v="6"/>
    <n v="7"/>
    <s v="Vermilion Kirin"/>
    <m/>
    <m/>
    <x v="2"/>
    <s v=""/>
    <x v="0"/>
    <s v=""/>
    <n v="-100"/>
    <x v="0"/>
  </r>
  <r>
    <x v="26"/>
    <d v="1899-12-30T16:20:00"/>
    <x v="4"/>
    <n v="7"/>
    <n v="10"/>
    <s v="Toes In The Water"/>
    <m/>
    <m/>
    <x v="1"/>
    <s v=""/>
    <x v="0"/>
    <s v=""/>
    <n v="-100"/>
    <x v="0"/>
  </r>
  <r>
    <x v="26"/>
    <d v="1899-12-30T16:41:00"/>
    <x v="5"/>
    <n v="8"/>
    <n v="1"/>
    <s v="Ring Bearer"/>
    <s v="2nd"/>
    <m/>
    <x v="2"/>
    <s v=""/>
    <x v="0"/>
    <s v=""/>
    <n v="-100"/>
    <x v="0"/>
  </r>
  <r>
    <x v="27"/>
    <d v="1899-12-30T12:25:00"/>
    <x v="8"/>
    <n v="1"/>
    <n v="2"/>
    <s v="Jamesjohno          "/>
    <s v="1st"/>
    <n v="10"/>
    <x v="0"/>
    <s v=""/>
    <x v="0"/>
    <n v="1000"/>
    <n v="900"/>
    <x v="0"/>
  </r>
  <r>
    <x v="27"/>
    <d v="1899-12-30T12:35:00"/>
    <x v="3"/>
    <n v="1"/>
    <n v="1"/>
    <s v="Casterly Rock"/>
    <s v="1st"/>
    <n v="3.1"/>
    <x v="2"/>
    <s v=""/>
    <x v="0"/>
    <n v="310"/>
    <n v="210"/>
    <x v="0"/>
  </r>
  <r>
    <x v="27"/>
    <d v="1899-12-30T13:35:00"/>
    <x v="8"/>
    <n v="3"/>
    <n v="2"/>
    <s v="Takeko              "/>
    <s v=" 2nd  "/>
    <m/>
    <x v="0"/>
    <s v=""/>
    <x v="0"/>
    <s v=""/>
    <n v="-100"/>
    <x v="0"/>
  </r>
  <r>
    <x v="27"/>
    <d v="1899-12-30T13:43:00"/>
    <x v="3"/>
    <n v="3"/>
    <n v="4"/>
    <s v="Lone Artist"/>
    <s v="3rd"/>
    <m/>
    <x v="2"/>
    <s v=""/>
    <x v="0"/>
    <s v=""/>
    <n v="-100"/>
    <x v="0"/>
  </r>
  <r>
    <x v="27"/>
    <d v="1899-12-30T14:00:00"/>
    <x v="1"/>
    <n v="3"/>
    <n v="5"/>
    <s v="Mal Coupe"/>
    <s v="1st"/>
    <n v="7"/>
    <x v="1"/>
    <s v=""/>
    <x v="0"/>
    <n v="700"/>
    <n v="600"/>
    <x v="0"/>
  </r>
  <r>
    <x v="27"/>
    <d v="1899-12-30T14:10:00"/>
    <x v="8"/>
    <n v="4"/>
    <n v="3"/>
    <s v="Silver Cliff        "/>
    <m/>
    <m/>
    <x v="0"/>
    <s v=""/>
    <x v="0"/>
    <s v=""/>
    <n v="-100"/>
    <x v="0"/>
  </r>
  <r>
    <x v="27"/>
    <d v="1899-12-30T14:18:00"/>
    <x v="3"/>
    <n v="4"/>
    <n v="5"/>
    <s v="Righteous Legend"/>
    <s v="2nd"/>
    <m/>
    <x v="2"/>
    <s v=""/>
    <x v="0"/>
    <s v=""/>
    <n v="-100"/>
    <x v="0"/>
  </r>
  <r>
    <x v="27"/>
    <d v="1899-12-30T15:10:00"/>
    <x v="1"/>
    <n v="5"/>
    <n v="4"/>
    <s v="Malabar"/>
    <m/>
    <m/>
    <x v="1"/>
    <s v=""/>
    <x v="0"/>
    <s v=""/>
    <n v="-100"/>
    <x v="0"/>
  </r>
  <r>
    <x v="27"/>
    <d v="1899-12-30T15:20:00"/>
    <x v="8"/>
    <n v="6"/>
    <n v="2"/>
    <s v="Betwitchery         "/>
    <s v="1st"/>
    <n v="3.1"/>
    <x v="0"/>
    <s v=""/>
    <x v="0"/>
    <n v="310"/>
    <n v="210"/>
    <x v="0"/>
  </r>
  <r>
    <x v="27"/>
    <d v="1899-12-30T16:03:00"/>
    <x v="3"/>
    <n v="7"/>
    <n v="2"/>
    <s v="Tiger Tie"/>
    <m/>
    <m/>
    <x v="2"/>
    <s v=""/>
    <x v="0"/>
    <s v=""/>
    <n v="-100"/>
    <x v="0"/>
  </r>
  <r>
    <x v="28"/>
    <d v="1899-12-30T12:00:00"/>
    <x v="5"/>
    <n v="1"/>
    <n v="2"/>
    <s v="Winchman"/>
    <s v="1st"/>
    <n v="2.0499999999999998"/>
    <x v="2"/>
    <s v=""/>
    <x v="0"/>
    <n v="204.99999999999997"/>
    <n v="104.99999999999997"/>
    <x v="0"/>
  </r>
  <r>
    <x v="28"/>
    <d v="1899-12-30T13:00:00"/>
    <x v="8"/>
    <n v="2"/>
    <n v="7"/>
    <s v="Ataegina            "/>
    <m/>
    <m/>
    <x v="0"/>
    <s v=""/>
    <x v="0"/>
    <s v=""/>
    <n v="-100"/>
    <x v="0"/>
  </r>
  <r>
    <x v="28"/>
    <d v="1899-12-30T14:00:00"/>
    <x v="2"/>
    <n v="3"/>
    <n v="9"/>
    <s v="Bella Corazon"/>
    <m/>
    <m/>
    <x v="1"/>
    <s v=""/>
    <x v="0"/>
    <s v=""/>
    <n v="-100"/>
    <x v="0"/>
  </r>
  <r>
    <x v="28"/>
    <d v="1899-12-30T14:10:00"/>
    <x v="8"/>
    <n v="4"/>
    <n v="10"/>
    <s v="Rip N Rip           "/>
    <s v="1st"/>
    <n v="4.8"/>
    <x v="0"/>
    <s v=""/>
    <x v="0"/>
    <n v="480"/>
    <n v="380"/>
    <x v="0"/>
  </r>
  <r>
    <x v="28"/>
    <d v="1899-12-30T14:35:00"/>
    <x v="2"/>
    <n v="4"/>
    <n v="4"/>
    <s v="Pink Shalala"/>
    <s v="3rd"/>
    <m/>
    <x v="1"/>
    <s v=""/>
    <x v="0"/>
    <s v=""/>
    <n v="-100"/>
    <x v="0"/>
  </r>
  <r>
    <x v="28"/>
    <d v="1899-12-30T15:28:00"/>
    <x v="5"/>
    <n v="7"/>
    <n v="11"/>
    <s v="Yendy"/>
    <m/>
    <m/>
    <x v="2"/>
    <s v=""/>
    <x v="0"/>
    <s v=""/>
    <n v="-100"/>
    <x v="0"/>
  </r>
  <r>
    <x v="28"/>
    <d v="1899-12-30T16:20:00"/>
    <x v="2"/>
    <n v="7"/>
    <n v="10"/>
    <s v="Golden Straand"/>
    <m/>
    <m/>
    <x v="1"/>
    <s v=""/>
    <x v="0"/>
    <s v=""/>
    <n v="-100"/>
    <x v="0"/>
  </r>
  <r>
    <x v="28"/>
    <d v="1899-12-30T16:30:00"/>
    <x v="8"/>
    <n v="8"/>
    <n v="11"/>
    <s v="Makdane             "/>
    <s v=" 2nd  "/>
    <m/>
    <x v="0"/>
    <s v=""/>
    <x v="0"/>
    <s v=""/>
    <n v="-100"/>
    <x v="0"/>
  </r>
  <r>
    <x v="29"/>
    <d v="1899-12-30T12:25:00"/>
    <x v="6"/>
    <n v="1"/>
    <n v="5"/>
    <s v="Supergrace          "/>
    <s v=" 3rd  "/>
    <m/>
    <x v="0"/>
    <s v=""/>
    <x v="0"/>
    <s v=""/>
    <n v="-100"/>
    <x v="0"/>
  </r>
  <r>
    <x v="29"/>
    <d v="1899-12-30T12:35:00"/>
    <x v="5"/>
    <n v="1"/>
    <n v="3"/>
    <s v="Louisburgh"/>
    <s v="1st"/>
    <n v="3.1"/>
    <x v="2"/>
    <s v=""/>
    <x v="0"/>
    <n v="310"/>
    <n v="210"/>
    <x v="0"/>
  </r>
  <r>
    <x v="29"/>
    <d v="1899-12-30T13:08:00"/>
    <x v="5"/>
    <n v="2"/>
    <n v="9"/>
    <s v="Shes Got Lyrics"/>
    <s v="2nd"/>
    <m/>
    <x v="2"/>
    <s v=""/>
    <x v="0"/>
    <s v=""/>
    <n v="-100"/>
    <x v="0"/>
  </r>
  <r>
    <x v="29"/>
    <d v="1899-12-30T13:35:00"/>
    <x v="6"/>
    <n v="3"/>
    <n v="10"/>
    <s v="Ten Warriors        "/>
    <s v=" 3rd  "/>
    <m/>
    <x v="0"/>
    <s v=""/>
    <x v="0"/>
    <s v=""/>
    <n v="-100"/>
    <x v="0"/>
  </r>
  <r>
    <x v="29"/>
    <d v="1899-12-30T14:10:00"/>
    <x v="6"/>
    <n v="4"/>
    <n v="5"/>
    <s v="White Bear          "/>
    <m/>
    <m/>
    <x v="0"/>
    <s v=""/>
    <x v="0"/>
    <s v=""/>
    <n v="-100"/>
    <x v="0"/>
  </r>
  <r>
    <x v="29"/>
    <d v="1899-12-30T15:20:00"/>
    <x v="6"/>
    <n v="6"/>
    <n v="9"/>
    <s v="Enzedder            "/>
    <m/>
    <m/>
    <x v="0"/>
    <s v=""/>
    <x v="0"/>
    <s v=""/>
    <n v="-100"/>
    <x v="0"/>
  </r>
  <r>
    <x v="29"/>
    <d v="1899-12-30T15:28:00"/>
    <x v="5"/>
    <n v="6"/>
    <n v="1"/>
    <s v="Board Member"/>
    <m/>
    <m/>
    <x v="2"/>
    <s v=""/>
    <x v="0"/>
    <s v=""/>
    <n v="-100"/>
    <x v="0"/>
  </r>
  <r>
    <x v="29"/>
    <d v="1899-12-30T15:45:00"/>
    <x v="1"/>
    <n v="6"/>
    <n v="8"/>
    <s v="Slinky"/>
    <s v="1st"/>
    <n v="1.9"/>
    <x v="1"/>
    <s v=""/>
    <x v="0"/>
    <n v="190"/>
    <n v="90"/>
    <x v="0"/>
  </r>
  <r>
    <x v="29"/>
    <d v="1899-12-30T16:20:00"/>
    <x v="1"/>
    <n v="7"/>
    <n v="4"/>
    <s v="The Years"/>
    <s v="1st"/>
    <n v="2.9"/>
    <x v="1"/>
    <s v=""/>
    <x v="0"/>
    <n v="290"/>
    <n v="190"/>
    <x v="0"/>
  </r>
  <r>
    <x v="29"/>
    <d v="1899-12-30T16:38:00"/>
    <x v="5"/>
    <n v="8"/>
    <n v="4"/>
    <s v="Pharoahs Prophecy"/>
    <s v="3rd"/>
    <m/>
    <x v="2"/>
    <s v=""/>
    <x v="0"/>
    <s v=""/>
    <n v="-100"/>
    <x v="0"/>
  </r>
  <r>
    <x v="30"/>
    <d v="1899-12-30T12:33:00"/>
    <x v="3"/>
    <n v="1"/>
    <n v="4"/>
    <s v="Le Chocolat"/>
    <s v="1st"/>
    <n v="3.6"/>
    <x v="2"/>
    <s v=""/>
    <x v="0"/>
    <n v="360"/>
    <n v="260"/>
    <x v="0"/>
  </r>
  <r>
    <x v="30"/>
    <d v="1899-12-30T12:50:00"/>
    <x v="4"/>
    <n v="1"/>
    <n v="9"/>
    <s v="Nullarbor Jane"/>
    <s v="2nd"/>
    <m/>
    <x v="1"/>
    <s v=""/>
    <x v="0"/>
    <s v=""/>
    <n v="-100"/>
    <x v="0"/>
  </r>
  <r>
    <x v="30"/>
    <d v="1899-12-30T13:08:00"/>
    <x v="3"/>
    <n v="2"/>
    <n v="7"/>
    <s v="Immediate"/>
    <s v="3rd"/>
    <m/>
    <x v="2"/>
    <s v=""/>
    <x v="0"/>
    <s v=""/>
    <n v="-100"/>
    <x v="0"/>
  </r>
  <r>
    <x v="30"/>
    <d v="1899-12-30T13:25:00"/>
    <x v="4"/>
    <n v="2"/>
    <n v="2"/>
    <s v="Sixties"/>
    <s v="1st"/>
    <n v="3.2"/>
    <x v="1"/>
    <s v=""/>
    <x v="0"/>
    <n v="320"/>
    <n v="220"/>
    <x v="0"/>
  </r>
  <r>
    <x v="30"/>
    <d v="1899-12-30T13:35:00"/>
    <x v="6"/>
    <n v="2"/>
    <n v="5"/>
    <s v="Planet Red          "/>
    <s v="1st"/>
    <n v="1.85"/>
    <x v="0"/>
    <s v=""/>
    <x v="0"/>
    <n v="185"/>
    <n v="85"/>
    <x v="0"/>
  </r>
  <r>
    <x v="30"/>
    <d v="1899-12-30T14:00:00"/>
    <x v="4"/>
    <n v="3"/>
    <n v="9"/>
    <s v="Luskaire"/>
    <s v="3rd"/>
    <m/>
    <x v="1"/>
    <s v=""/>
    <x v="0"/>
    <s v=""/>
    <n v="-100"/>
    <x v="0"/>
  </r>
  <r>
    <x v="30"/>
    <d v="1899-12-30T14:10:00"/>
    <x v="6"/>
    <n v="3"/>
    <n v="1"/>
    <s v="Aqueduct            "/>
    <m/>
    <m/>
    <x v="0"/>
    <s v=""/>
    <x v="0"/>
    <s v=""/>
    <n v="-100"/>
    <x v="0"/>
  </r>
  <r>
    <x v="30"/>
    <d v="1899-12-30T14:35:00"/>
    <x v="4"/>
    <n v="4"/>
    <n v="1"/>
    <s v="Axius"/>
    <s v="1st"/>
    <n v="2.5"/>
    <x v="1"/>
    <s v=""/>
    <x v="0"/>
    <n v="250"/>
    <n v="150"/>
    <x v="0"/>
  </r>
  <r>
    <x v="30"/>
    <d v="1899-12-30T14:53:00"/>
    <x v="3"/>
    <n v="5"/>
    <n v="7"/>
    <s v="Headhunter"/>
    <m/>
    <m/>
    <x v="2"/>
    <s v=""/>
    <x v="0"/>
    <s v=""/>
    <n v="-100"/>
    <x v="0"/>
  </r>
  <r>
    <x v="30"/>
    <d v="1899-12-30T15:10:00"/>
    <x v="4"/>
    <n v="5"/>
    <n v="7"/>
    <s v="Moonlight Gambler"/>
    <m/>
    <m/>
    <x v="1"/>
    <s v=""/>
    <x v="0"/>
    <s v=""/>
    <n v="-100"/>
    <x v="0"/>
  </r>
  <r>
    <x v="30"/>
    <d v="1899-12-30T15:28:00"/>
    <x v="3"/>
    <n v="6"/>
    <n v="7"/>
    <s v="Tiger Tie"/>
    <s v="1st"/>
    <n v="5"/>
    <x v="2"/>
    <s v=""/>
    <x v="0"/>
    <n v="500"/>
    <n v="400"/>
    <x v="0"/>
  </r>
  <r>
    <x v="30"/>
    <d v="1899-12-30T15:45:00"/>
    <x v="4"/>
    <n v="6"/>
    <n v="11"/>
    <s v="Monty Be Quick"/>
    <m/>
    <m/>
    <x v="1"/>
    <s v=""/>
    <x v="0"/>
    <s v=""/>
    <n v="-100"/>
    <x v="0"/>
  </r>
  <r>
    <x v="30"/>
    <d v="1899-12-30T16:03:00"/>
    <x v="3"/>
    <n v="7"/>
    <n v="2"/>
    <s v="Mercian"/>
    <m/>
    <m/>
    <x v="2"/>
    <s v=""/>
    <x v="0"/>
    <s v=""/>
    <n v="-100"/>
    <x v="0"/>
  </r>
  <r>
    <x v="30"/>
    <d v="1899-12-30T16:20:00"/>
    <x v="4"/>
    <n v="7"/>
    <n v="16"/>
    <s v="Saltcoats"/>
    <s v="1st"/>
    <n v="2.7"/>
    <x v="1"/>
    <s v=""/>
    <x v="0"/>
    <n v="270"/>
    <n v="170"/>
    <x v="0"/>
  </r>
  <r>
    <x v="30"/>
    <d v="1899-12-30T16:38:00"/>
    <x v="3"/>
    <n v="8"/>
    <n v="8"/>
    <s v="Jenchick Boom"/>
    <m/>
    <m/>
    <x v="2"/>
    <s v=""/>
    <x v="0"/>
    <s v=""/>
    <n v="-100"/>
    <x v="0"/>
  </r>
  <r>
    <x v="30"/>
    <d v="1899-12-30T16:55:00"/>
    <x v="4"/>
    <n v="8"/>
    <n v="7"/>
    <s v="Burj"/>
    <m/>
    <m/>
    <x v="1"/>
    <s v=""/>
    <x v="0"/>
    <s v=""/>
    <n v="-100"/>
    <x v="0"/>
  </r>
  <r>
    <x v="31"/>
    <d v="1899-12-30T13:00:00"/>
    <x v="6"/>
    <n v="1"/>
    <n v="7"/>
    <s v="Wetumpka            "/>
    <s v=" 2nd  "/>
    <m/>
    <x v="0"/>
    <s v=""/>
    <x v="0"/>
    <s v=""/>
    <n v="-100"/>
    <x v="0"/>
  </r>
  <r>
    <x v="31"/>
    <d v="1899-12-30T13:25:00"/>
    <x v="2"/>
    <n v="1"/>
    <n v="3"/>
    <s v="Burma Star"/>
    <s v="1st"/>
    <n v="2.9"/>
    <x v="1"/>
    <s v=""/>
    <x v="0"/>
    <n v="290"/>
    <n v="190"/>
    <x v="0"/>
  </r>
  <r>
    <x v="31"/>
    <d v="1899-12-30T14:00:00"/>
    <x v="2"/>
    <n v="2"/>
    <n v="10"/>
    <s v="Koibito"/>
    <s v="2nd"/>
    <m/>
    <x v="1"/>
    <s v=""/>
    <x v="0"/>
    <s v=""/>
    <n v="-100"/>
    <x v="0"/>
  </r>
  <r>
    <x v="31"/>
    <d v="1899-12-30T14:45:00"/>
    <x v="6"/>
    <n v="4"/>
    <n v="6"/>
    <s v="Whistle Down        "/>
    <m/>
    <m/>
    <x v="0"/>
    <s v=""/>
    <x v="0"/>
    <s v=""/>
    <n v="-100"/>
    <x v="0"/>
  </r>
  <r>
    <x v="31"/>
    <d v="1899-12-30T15:10:00"/>
    <x v="2"/>
    <n v="4"/>
    <n v="6"/>
    <s v="Bevs Nine"/>
    <s v="1st"/>
    <n v="5"/>
    <x v="1"/>
    <s v=""/>
    <x v="0"/>
    <n v="500"/>
    <n v="400"/>
    <x v="0"/>
  </r>
  <r>
    <x v="31"/>
    <d v="1899-12-30T15:20:00"/>
    <x v="6"/>
    <n v="5"/>
    <n v="5"/>
    <s v="Surfin Bird         "/>
    <s v="1st"/>
    <n v="2.8"/>
    <x v="0"/>
    <s v=""/>
    <x v="0"/>
    <n v="280"/>
    <n v="180"/>
    <x v="0"/>
  </r>
  <r>
    <x v="31"/>
    <d v="1899-12-30T15:45:00"/>
    <x v="2"/>
    <n v="5"/>
    <n v="12"/>
    <s v="American Starlet"/>
    <m/>
    <m/>
    <x v="1"/>
    <s v=""/>
    <x v="0"/>
    <s v=""/>
    <n v="-100"/>
    <x v="0"/>
  </r>
  <r>
    <x v="31"/>
    <d v="1899-12-30T15:55:00"/>
    <x v="6"/>
    <n v="6"/>
    <n v="4"/>
    <s v="Here The Crowd      "/>
    <m/>
    <m/>
    <x v="0"/>
    <s v=""/>
    <x v="0"/>
    <s v=""/>
    <n v="-100"/>
    <x v="0"/>
  </r>
  <r>
    <x v="31"/>
    <d v="1899-12-30T16:20:00"/>
    <x v="2"/>
    <n v="6"/>
    <n v="12"/>
    <s v="Exclusive Artist"/>
    <m/>
    <m/>
    <x v="1"/>
    <s v=""/>
    <x v="0"/>
    <s v=""/>
    <n v="-100"/>
    <x v="0"/>
  </r>
  <r>
    <x v="32"/>
    <d v="1899-12-30T12:33:00"/>
    <x v="5"/>
    <n v="1"/>
    <n v="11"/>
    <s v="Shadwell Lane"/>
    <s v="2nd"/>
    <m/>
    <x v="2"/>
    <s v=""/>
    <x v="0"/>
    <s v=""/>
    <n v="-100"/>
    <x v="0"/>
  </r>
  <r>
    <x v="32"/>
    <d v="1899-12-30T13:00:00"/>
    <x v="8"/>
    <n v="1"/>
    <n v="1"/>
    <s v="Rock Them Jools     "/>
    <s v="1st"/>
    <n v="2.25"/>
    <x v="0"/>
    <s v=""/>
    <x v="0"/>
    <n v="225"/>
    <n v="125"/>
    <x v="0"/>
  </r>
  <r>
    <x v="32"/>
    <d v="1899-12-30T13:08:00"/>
    <x v="5"/>
    <n v="2"/>
    <n v="13"/>
    <s v="Wootten Hyde"/>
    <s v="2nd"/>
    <m/>
    <x v="2"/>
    <s v=""/>
    <x v="0"/>
    <s v=""/>
    <n v="-100"/>
    <x v="0"/>
  </r>
  <r>
    <x v="32"/>
    <d v="1899-12-30T13:35:00"/>
    <x v="8"/>
    <n v="2"/>
    <n v="9"/>
    <s v="Sassy For Sure      "/>
    <m/>
    <m/>
    <x v="0"/>
    <s v=""/>
    <x v="0"/>
    <s v=""/>
    <n v="-100"/>
    <x v="0"/>
  </r>
  <r>
    <x v="32"/>
    <d v="1899-12-30T14:00:00"/>
    <x v="4"/>
    <n v="2"/>
    <n v="4"/>
    <s v="Johnny"/>
    <s v="2nd"/>
    <m/>
    <x v="1"/>
    <s v=""/>
    <x v="0"/>
    <s v=""/>
    <n v="-100"/>
    <x v="0"/>
  </r>
  <r>
    <x v="32"/>
    <d v="1899-12-30T14:10:00"/>
    <x v="8"/>
    <n v="3"/>
    <n v="11"/>
    <s v="Royal Lass          "/>
    <s v=" 3rd  "/>
    <m/>
    <x v="0"/>
    <s v=""/>
    <x v="0"/>
    <s v=""/>
    <n v="-100"/>
    <x v="0"/>
  </r>
  <r>
    <x v="32"/>
    <d v="1899-12-30T15:20:00"/>
    <x v="8"/>
    <n v="5"/>
    <n v="9"/>
    <s v="Bold Strike         "/>
    <m/>
    <m/>
    <x v="0"/>
    <s v=""/>
    <x v="0"/>
    <s v=""/>
    <n v="-100"/>
    <x v="0"/>
  </r>
  <r>
    <x v="32"/>
    <d v="1899-12-30T16:03:00"/>
    <x v="5"/>
    <n v="7"/>
    <n v="1"/>
    <s v="Negotiations"/>
    <s v="2nd"/>
    <m/>
    <x v="2"/>
    <s v=""/>
    <x v="0"/>
    <s v=""/>
    <n v="-100"/>
    <x v="0"/>
  </r>
  <r>
    <x v="32"/>
    <d v="1899-12-30T16:55:00"/>
    <x v="4"/>
    <n v="7"/>
    <n v="15"/>
    <s v="The Stars"/>
    <m/>
    <m/>
    <x v="1"/>
    <s v=""/>
    <x v="0"/>
    <s v=""/>
    <n v="-100"/>
    <x v="0"/>
  </r>
  <r>
    <x v="33"/>
    <d v="1899-12-30T13:10:00"/>
    <x v="8"/>
    <n v="1"/>
    <n v="18"/>
    <s v="King Maywin         "/>
    <s v=" 3rd  "/>
    <m/>
    <x v="0"/>
    <s v=""/>
    <x v="0"/>
    <s v=""/>
    <n v="-100"/>
    <x v="0"/>
  </r>
  <r>
    <x v="33"/>
    <d v="1899-12-30T13:35:00"/>
    <x v="2"/>
    <n v="1"/>
    <n v="8"/>
    <s v="Tuscany"/>
    <m/>
    <m/>
    <x v="1"/>
    <s v=""/>
    <x v="0"/>
    <s v=""/>
    <n v="-100"/>
    <x v="0"/>
  </r>
  <r>
    <x v="33"/>
    <d v="1899-12-30T13:45:00"/>
    <x v="8"/>
    <n v="2"/>
    <n v="3"/>
    <s v="Blacklist           "/>
    <s v="1st"/>
    <n v="3.2"/>
    <x v="0"/>
    <s v=""/>
    <x v="0"/>
    <n v="320"/>
    <n v="220"/>
    <x v="0"/>
  </r>
  <r>
    <x v="33"/>
    <d v="1899-12-30T14:10:00"/>
    <x v="2"/>
    <n v="2"/>
    <n v="1"/>
    <s v="Regulated Affair"/>
    <m/>
    <m/>
    <x v="1"/>
    <s v=""/>
    <x v="0"/>
    <s v=""/>
    <n v="-100"/>
    <x v="0"/>
  </r>
  <r>
    <x v="33"/>
    <d v="1899-12-30T14:45:00"/>
    <x v="2"/>
    <n v="3"/>
    <n v="8"/>
    <s v="Exclusive Artist"/>
    <m/>
    <m/>
    <x v="1"/>
    <s v=""/>
    <x v="0"/>
    <s v=""/>
    <n v="-100"/>
    <x v="0"/>
  </r>
  <r>
    <x v="33"/>
    <d v="1899-12-30T15:20:00"/>
    <x v="2"/>
    <n v="4"/>
    <n v="5"/>
    <s v="Hurry Miss"/>
    <m/>
    <m/>
    <x v="1"/>
    <s v=""/>
    <x v="0"/>
    <s v=""/>
    <n v="-100"/>
    <x v="0"/>
  </r>
  <r>
    <x v="33"/>
    <d v="1899-12-30T15:55:00"/>
    <x v="2"/>
    <n v="5"/>
    <n v="3"/>
    <s v="Who Ever Thought"/>
    <s v="3rd"/>
    <m/>
    <x v="1"/>
    <s v=""/>
    <x v="0"/>
    <s v=""/>
    <n v="-100"/>
    <x v="0"/>
  </r>
  <r>
    <x v="33"/>
    <d v="1899-12-30T16:30:00"/>
    <x v="2"/>
    <n v="6"/>
    <n v="6"/>
    <s v="Elle Hudson"/>
    <s v="3rd"/>
    <m/>
    <x v="1"/>
    <s v=""/>
    <x v="0"/>
    <s v=""/>
    <n v="-100"/>
    <x v="0"/>
  </r>
  <r>
    <x v="33"/>
    <d v="1899-12-30T16:40:00"/>
    <x v="8"/>
    <n v="7"/>
    <n v="2"/>
    <s v="Al Duca             "/>
    <s v="1st"/>
    <n v="3.2"/>
    <x v="0"/>
    <s v=""/>
    <x v="0"/>
    <n v="320"/>
    <n v="220"/>
    <x v="0"/>
  </r>
  <r>
    <x v="34"/>
    <d v="1899-12-30T13:10:00"/>
    <x v="8"/>
    <n v="1"/>
    <n v="6"/>
    <s v="Regal Award         "/>
    <s v="1st"/>
    <n v="2.9"/>
    <x v="0"/>
    <s v=""/>
    <x v="0"/>
    <n v="290"/>
    <n v="190"/>
    <x v="0"/>
  </r>
  <r>
    <x v="34"/>
    <d v="1899-12-30T14:45:00"/>
    <x v="1"/>
    <n v="3"/>
    <n v="7"/>
    <s v="Nordic Viking"/>
    <s v="3rd"/>
    <m/>
    <x v="1"/>
    <s v=""/>
    <x v="0"/>
    <s v=""/>
    <n v="-100"/>
    <x v="0"/>
  </r>
  <r>
    <x v="34"/>
    <d v="1899-12-30T15:20:00"/>
    <x v="1"/>
    <n v="4"/>
    <n v="8"/>
    <s v="Luskaire"/>
    <s v="1st"/>
    <n v="2.15"/>
    <x v="1"/>
    <s v=""/>
    <x v="0"/>
    <n v="215"/>
    <n v="115"/>
    <x v="0"/>
  </r>
  <r>
    <x v="34"/>
    <d v="1899-12-30T15:30:00"/>
    <x v="8"/>
    <n v="5"/>
    <n v="10"/>
    <s v="Dramaticus          "/>
    <m/>
    <m/>
    <x v="0"/>
    <s v=""/>
    <x v="0"/>
    <s v=""/>
    <n v="-100"/>
    <x v="0"/>
  </r>
  <r>
    <x v="34"/>
    <d v="1899-12-30T15:55:00"/>
    <x v="1"/>
    <n v="5"/>
    <n v="3"/>
    <s v="Mawjood"/>
    <s v="3rd"/>
    <m/>
    <x v="1"/>
    <s v=""/>
    <x v="0"/>
    <s v=""/>
    <n v="-100"/>
    <x v="0"/>
  </r>
  <r>
    <x v="34"/>
    <d v="1899-12-30T16:05:00"/>
    <x v="8"/>
    <n v="6"/>
    <n v="1"/>
    <s v="Nimbustwothousand   "/>
    <m/>
    <m/>
    <x v="0"/>
    <s v=""/>
    <x v="0"/>
    <s v=""/>
    <n v="-100"/>
    <x v="0"/>
  </r>
  <r>
    <x v="34"/>
    <d v="1899-12-30T16:30:00"/>
    <x v="1"/>
    <n v="6"/>
    <n v="13"/>
    <s v="The Stars"/>
    <s v="3rd"/>
    <m/>
    <x v="1"/>
    <s v=""/>
    <x v="0"/>
    <s v=""/>
    <n v="-100"/>
    <x v="0"/>
  </r>
  <r>
    <x v="35"/>
    <d v="1899-12-30T12:45:00"/>
    <x v="5"/>
    <n v="1"/>
    <n v="7"/>
    <s v="Perhaps Perhaps     "/>
    <s v="1st"/>
    <n v="5"/>
    <x v="2"/>
    <s v=""/>
    <x v="0"/>
    <n v="500"/>
    <n v="400"/>
    <x v="0"/>
  </r>
  <r>
    <x v="35"/>
    <d v="1899-12-30T13:20:00"/>
    <x v="5"/>
    <n v="2"/>
    <n v="10"/>
    <s v="Shadwell Lane       "/>
    <s v="1st"/>
    <n v="2"/>
    <x v="2"/>
    <s v=""/>
    <x v="0"/>
    <n v="200"/>
    <n v="100"/>
    <x v="0"/>
  </r>
  <r>
    <x v="35"/>
    <d v="1899-12-30T13:53:00"/>
    <x v="5"/>
    <n v="3"/>
    <n v="9"/>
    <s v="Wootten Hyde        "/>
    <s v="2nd"/>
    <m/>
    <x v="2"/>
    <s v=""/>
    <x v="0"/>
    <s v=""/>
    <n v="-100"/>
    <x v="0"/>
  </r>
  <r>
    <x v="35"/>
    <d v="1899-12-30T14:10:00"/>
    <x v="1"/>
    <n v="2"/>
    <n v="13"/>
    <s v="Curie"/>
    <m/>
    <m/>
    <x v="1"/>
    <s v=""/>
    <x v="0"/>
    <s v=""/>
    <n v="-100"/>
    <x v="0"/>
  </r>
  <r>
    <x v="35"/>
    <d v="1899-12-30T14:28:00"/>
    <x v="5"/>
    <n v="4"/>
    <n v="1"/>
    <s v="Loch Awe            "/>
    <s v="3rd"/>
    <m/>
    <x v="2"/>
    <s v=""/>
    <x v="0"/>
    <s v=""/>
    <n v="-100"/>
    <x v="0"/>
  </r>
  <r>
    <x v="35"/>
    <d v="1899-12-30T14:45:00"/>
    <x v="1"/>
    <n v="3"/>
    <n v="7"/>
    <s v="Just A Journey"/>
    <s v="1st"/>
    <n v="2.15"/>
    <x v="1"/>
    <s v=""/>
    <x v="0"/>
    <n v="215"/>
    <n v="115"/>
    <x v="0"/>
  </r>
  <r>
    <x v="35"/>
    <d v="1899-12-30T15:03:00"/>
    <x v="5"/>
    <n v="5"/>
    <n v="5"/>
    <s v="Pareto              "/>
    <s v="1st"/>
    <n v="3.6"/>
    <x v="2"/>
    <s v=""/>
    <x v="0"/>
    <n v="360"/>
    <n v="260"/>
    <x v="0"/>
  </r>
  <r>
    <x v="35"/>
    <d v="1899-12-30T15:55:00"/>
    <x v="1"/>
    <n v="5"/>
    <n v="5"/>
    <s v="Hidden Motive"/>
    <s v="3rd"/>
    <m/>
    <x v="1"/>
    <s v=""/>
    <x v="0"/>
    <s v=""/>
    <n v="-100"/>
    <x v="0"/>
  </r>
  <r>
    <x v="35"/>
    <d v="1899-12-30T16:13:00"/>
    <x v="5"/>
    <n v="7"/>
    <n v="10"/>
    <s v="Gambino             "/>
    <m/>
    <m/>
    <x v="2"/>
    <s v=""/>
    <x v="0"/>
    <s v=""/>
    <n v="-100"/>
    <x v="0"/>
  </r>
  <r>
    <x v="35"/>
    <d v="1899-12-30T16:30:00"/>
    <x v="1"/>
    <n v="6"/>
    <n v="11"/>
    <s v="Quein Step"/>
    <m/>
    <m/>
    <x v="1"/>
    <s v=""/>
    <x v="0"/>
    <s v=""/>
    <n v="-100"/>
    <x v="0"/>
  </r>
  <r>
    <x v="36"/>
    <d v="1899-12-30T12:58:00"/>
    <x v="3"/>
    <n v="1"/>
    <n v="5"/>
    <s v="La Gracia           "/>
    <m/>
    <m/>
    <x v="2"/>
    <s v=""/>
    <x v="0"/>
    <s v=""/>
    <n v="-100"/>
    <x v="0"/>
  </r>
  <r>
    <x v="36"/>
    <d v="1899-12-30T13:25:00"/>
    <x v="8"/>
    <n v="1"/>
    <n v="8"/>
    <s v="Crusader Voyage     "/>
    <s v=" 2nd  "/>
    <m/>
    <x v="0"/>
    <s v=""/>
    <x v="0"/>
    <s v=""/>
    <n v="-100"/>
    <x v="0"/>
  </r>
  <r>
    <x v="36"/>
    <d v="1899-12-30T14:08:00"/>
    <x v="3"/>
    <n v="3"/>
    <n v="7"/>
    <s v="Some Style          "/>
    <s v="1st"/>
    <n v="2.7"/>
    <x v="2"/>
    <s v=""/>
    <x v="0"/>
    <n v="270"/>
    <n v="170"/>
    <x v="0"/>
  </r>
  <r>
    <x v="36"/>
    <d v="1899-12-30T14:43:00"/>
    <x v="3"/>
    <n v="4"/>
    <n v="11"/>
    <s v="Heavenly Conquest   "/>
    <s v="1st"/>
    <n v="2.7"/>
    <x v="2"/>
    <s v=""/>
    <x v="0"/>
    <n v="270"/>
    <n v="170"/>
    <x v="0"/>
  </r>
  <r>
    <x v="36"/>
    <d v="1899-12-30T15:45:00"/>
    <x v="8"/>
    <n v="5"/>
    <n v="14"/>
    <s v="Perfect Ten         "/>
    <m/>
    <m/>
    <x v="0"/>
    <s v=""/>
    <x v="0"/>
    <s v=""/>
    <n v="-100"/>
    <x v="0"/>
  </r>
  <r>
    <x v="36"/>
    <d v="1899-12-30T15:53:00"/>
    <x v="3"/>
    <n v="6"/>
    <n v="9"/>
    <s v="Speedy One          "/>
    <s v="2nd"/>
    <m/>
    <x v="2"/>
    <s v=""/>
    <x v="0"/>
    <s v=""/>
    <n v="-100"/>
    <x v="0"/>
  </r>
  <r>
    <x v="36"/>
    <d v="1899-12-30T16:10:00"/>
    <x v="2"/>
    <n v="4"/>
    <n v="7"/>
    <s v="Shirvington"/>
    <m/>
    <m/>
    <x v="1"/>
    <s v=""/>
    <x v="0"/>
    <s v=""/>
    <n v="-100"/>
    <x v="0"/>
  </r>
  <r>
    <x v="36"/>
    <d v="1899-12-30T16:20:00"/>
    <x v="8"/>
    <n v="6"/>
    <n v="16"/>
    <s v="Blue Hawaiian       "/>
    <m/>
    <m/>
    <x v="0"/>
    <s v=""/>
    <x v="0"/>
    <s v=""/>
    <n v="-100"/>
    <x v="0"/>
  </r>
  <r>
    <x v="36"/>
    <d v="1899-12-30T16:45:00"/>
    <x v="2"/>
    <n v="5"/>
    <n v="4"/>
    <s v="Zounaka"/>
    <m/>
    <m/>
    <x v="1"/>
    <s v=""/>
    <x v="0"/>
    <s v=""/>
    <n v="-100"/>
    <x v="0"/>
  </r>
  <r>
    <x v="36"/>
    <d v="1899-12-30T16:55:00"/>
    <x v="8"/>
    <n v="7"/>
    <n v="2"/>
    <s v="Regal Might         "/>
    <m/>
    <m/>
    <x v="0"/>
    <s v=""/>
    <x v="0"/>
    <s v=""/>
    <n v="-100"/>
    <x v="0"/>
  </r>
  <r>
    <x v="36"/>
    <d v="1899-12-30T17:03:00"/>
    <x v="3"/>
    <n v="8"/>
    <n v="5"/>
    <s v="Seneschal           "/>
    <m/>
    <m/>
    <x v="2"/>
    <s v=""/>
    <x v="0"/>
    <s v=""/>
    <n v="-100"/>
    <x v="0"/>
  </r>
  <r>
    <x v="37"/>
    <d v="1899-12-30T12:58:00"/>
    <x v="3"/>
    <n v="1"/>
    <n v="10"/>
    <s v="Making News         "/>
    <s v="1st"/>
    <n v="3.7"/>
    <x v="2"/>
    <s v=""/>
    <x v="0"/>
    <n v="370"/>
    <n v="270"/>
    <x v="0"/>
  </r>
  <r>
    <x v="37"/>
    <d v="1899-12-30T14:00:00"/>
    <x v="8"/>
    <n v="1"/>
    <n v="5"/>
    <s v="Path To Profit      "/>
    <m/>
    <m/>
    <x v="0"/>
    <s v=""/>
    <x v="0"/>
    <s v=""/>
    <n v="-100"/>
    <x v="0"/>
  </r>
  <r>
    <x v="37"/>
    <d v="1899-12-30T14:08:00"/>
    <x v="3"/>
    <n v="3"/>
    <n v="10"/>
    <s v="What Artists Do     "/>
    <s v="1st"/>
    <n v="19"/>
    <x v="2"/>
    <s v=""/>
    <x v="0"/>
    <n v="1900"/>
    <n v="1800"/>
    <x v="0"/>
  </r>
  <r>
    <x v="37"/>
    <d v="1899-12-30T14:43:00"/>
    <x v="3"/>
    <n v="4"/>
    <n v="1"/>
    <s v="Menazzi             "/>
    <m/>
    <m/>
    <x v="2"/>
    <s v=""/>
    <x v="0"/>
    <s v=""/>
    <n v="-100"/>
    <x v="0"/>
  </r>
  <r>
    <x v="37"/>
    <d v="1899-12-30T15:18:00"/>
    <x v="3"/>
    <n v="5"/>
    <n v="2"/>
    <s v="Divakara            "/>
    <m/>
    <m/>
    <x v="2"/>
    <s v=""/>
    <x v="0"/>
    <s v=""/>
    <n v="-100"/>
    <x v="0"/>
  </r>
  <r>
    <x v="37"/>
    <d v="1899-12-30T15:35:00"/>
    <x v="7"/>
    <n v="3"/>
    <n v="1"/>
    <s v="Mergeila"/>
    <m/>
    <m/>
    <x v="1"/>
    <s v=""/>
    <x v="0"/>
    <s v=""/>
    <n v="-100"/>
    <x v="0"/>
  </r>
  <r>
    <x v="37"/>
    <d v="1899-12-30T16:28:00"/>
    <x v="3"/>
    <n v="7"/>
    <n v="7"/>
    <s v="Carnegie Hill       "/>
    <m/>
    <m/>
    <x v="2"/>
    <s v=""/>
    <x v="0"/>
    <s v=""/>
    <n v="-100"/>
    <x v="0"/>
  </r>
  <r>
    <x v="37"/>
    <d v="1899-12-30T16:45:00"/>
    <x v="7"/>
    <n v="5"/>
    <n v="7"/>
    <s v="Sarrismo"/>
    <s v="2nd"/>
    <m/>
    <x v="1"/>
    <s v=""/>
    <x v="0"/>
    <s v=""/>
    <n v="-100"/>
    <x v="0"/>
  </r>
  <r>
    <x v="37"/>
    <d v="1899-12-30T16:55:00"/>
    <x v="8"/>
    <n v="6"/>
    <n v="11"/>
    <s v="Bronte Beach        "/>
    <m/>
    <m/>
    <x v="0"/>
    <s v=""/>
    <x v="0"/>
    <s v=""/>
    <n v="-100"/>
    <x v="0"/>
  </r>
  <r>
    <x v="37"/>
    <d v="1899-12-30T17:20:00"/>
    <x v="7"/>
    <n v="6"/>
    <n v="8"/>
    <s v="Golden Straand"/>
    <s v="1st"/>
    <n v="4.2"/>
    <x v="1"/>
    <s v=""/>
    <x v="0"/>
    <n v="420"/>
    <n v="320"/>
    <x v="0"/>
  </r>
  <r>
    <x v="38"/>
    <d v="1899-12-30T13:35:00"/>
    <x v="4"/>
    <n v="1"/>
    <n v="1"/>
    <s v="Supreme Statement"/>
    <m/>
    <m/>
    <x v="1"/>
    <s v=""/>
    <x v="0"/>
    <s v=""/>
    <n v="-100"/>
    <x v="0"/>
  </r>
  <r>
    <x v="38"/>
    <d v="1899-12-30T14:10:00"/>
    <x v="4"/>
    <n v="2"/>
    <n v="1"/>
    <s v="Jellicious"/>
    <m/>
    <m/>
    <x v="1"/>
    <s v=""/>
    <x v="0"/>
    <s v=""/>
    <n v="-100"/>
    <x v="0"/>
  </r>
  <r>
    <x v="38"/>
    <d v="1899-12-30T14:28:00"/>
    <x v="5"/>
    <n v="2"/>
    <n v="5"/>
    <s v="Meadowbrook         "/>
    <s v="2nd"/>
    <m/>
    <x v="2"/>
    <s v=""/>
    <x v="0"/>
    <s v=""/>
    <n v="-100"/>
    <x v="0"/>
  </r>
  <r>
    <x v="38"/>
    <d v="1899-12-30T14:45:00"/>
    <x v="4"/>
    <n v="3"/>
    <n v="4"/>
    <s v="Luskaire"/>
    <s v="1st"/>
    <n v="5.5"/>
    <x v="1"/>
    <s v=""/>
    <x v="0"/>
    <n v="550"/>
    <n v="450"/>
    <x v="0"/>
  </r>
  <r>
    <x v="38"/>
    <d v="1899-12-30T15:03:00"/>
    <x v="5"/>
    <n v="3"/>
    <n v="3"/>
    <s v="Forever Fortune     "/>
    <m/>
    <m/>
    <x v="2"/>
    <s v=""/>
    <x v="0"/>
    <s v=""/>
    <n v="-100"/>
    <x v="0"/>
  </r>
  <r>
    <x v="38"/>
    <d v="1899-12-30T15:20:00"/>
    <x v="4"/>
    <n v="4"/>
    <n v="3"/>
    <s v="Dance To The Boom"/>
    <s v="1st"/>
    <n v="1.75"/>
    <x v="1"/>
    <s v=""/>
    <x v="0"/>
    <n v="175"/>
    <n v="75"/>
    <x v="0"/>
  </r>
  <r>
    <x v="38"/>
    <d v="1899-12-30T16:30:00"/>
    <x v="4"/>
    <n v="6"/>
    <n v="5"/>
    <s v="Master Of Disguise"/>
    <m/>
    <m/>
    <x v="1"/>
    <s v=""/>
    <x v="0"/>
    <s v=""/>
    <n v="-100"/>
    <x v="0"/>
  </r>
  <r>
    <x v="38"/>
    <d v="1899-12-30T17:23:00"/>
    <x v="5"/>
    <n v="7"/>
    <n v="10"/>
    <s v="Bollinger Miss      "/>
    <m/>
    <m/>
    <x v="2"/>
    <s v=""/>
    <x v="0"/>
    <s v=""/>
    <n v="-100"/>
    <x v="0"/>
  </r>
  <r>
    <x v="38"/>
    <d v="1899-12-30T17:40:00"/>
    <x v="4"/>
    <n v="8"/>
    <n v="10"/>
    <s v="Big Opinion"/>
    <m/>
    <m/>
    <x v="1"/>
    <s v=""/>
    <x v="0"/>
    <s v=""/>
    <n v="-100"/>
    <x v="0"/>
  </r>
  <r>
    <x v="38"/>
    <d v="1899-12-30T18:02:00"/>
    <x v="5"/>
    <n v="8"/>
    <n v="6"/>
    <s v="Hatchet             "/>
    <s v="1st"/>
    <n v="4.4000000000000004"/>
    <x v="2"/>
    <s v=""/>
    <x v="0"/>
    <n v="440.00000000000006"/>
    <n v="340.00000000000006"/>
    <x v="0"/>
  </r>
  <r>
    <x v="39"/>
    <d v="1899-12-30T14:23:00"/>
    <x v="5"/>
    <n v="1"/>
    <n v="10"/>
    <s v="Shortcut            "/>
    <s v="3rd"/>
    <m/>
    <x v="2"/>
    <s v=""/>
    <x v="0"/>
    <s v=""/>
    <n v="-100"/>
    <x v="0"/>
  </r>
  <r>
    <x v="39"/>
    <d v="1899-12-30T14:58:00"/>
    <x v="5"/>
    <n v="2"/>
    <n v="12"/>
    <s v="Swag                "/>
    <s v="2nd"/>
    <m/>
    <x v="2"/>
    <s v=""/>
    <x v="0"/>
    <s v=""/>
    <n v="-100"/>
    <x v="0"/>
  </r>
  <r>
    <x v="39"/>
    <d v="1899-12-30T15:50:00"/>
    <x v="2"/>
    <n v="4"/>
    <n v="5"/>
    <s v="Golden Straand"/>
    <s v="1st"/>
    <n v="4.8"/>
    <x v="1"/>
    <s v=""/>
    <x v="0"/>
    <n v="480"/>
    <n v="380"/>
    <x v="0"/>
  </r>
  <r>
    <x v="39"/>
    <d v="1899-12-30T16:08:00"/>
    <x v="5"/>
    <n v="4"/>
    <n v="6"/>
    <s v="Let Fly             "/>
    <s v="2nd"/>
    <m/>
    <x v="2"/>
    <s v=""/>
    <x v="0"/>
    <s v=""/>
    <n v="-100"/>
    <x v="0"/>
  </r>
  <r>
    <x v="39"/>
    <d v="1899-12-30T16:25:00"/>
    <x v="2"/>
    <n v="5"/>
    <n v="5"/>
    <s v="Jamberoo"/>
    <m/>
    <m/>
    <x v="1"/>
    <s v=""/>
    <x v="0"/>
    <s v=""/>
    <n v="-100"/>
    <x v="0"/>
  </r>
  <r>
    <x v="39"/>
    <d v="1899-12-30T16:43:00"/>
    <x v="5"/>
    <n v="5"/>
    <n v="11"/>
    <s v="Kaffir Lily         "/>
    <s v="1st"/>
    <n v="4"/>
    <x v="2"/>
    <s v=""/>
    <x v="0"/>
    <n v="400"/>
    <n v="300"/>
    <x v="0"/>
  </r>
  <r>
    <x v="39"/>
    <d v="1899-12-30T17:18:00"/>
    <x v="5"/>
    <n v="6"/>
    <n v="12"/>
    <s v="One Beat No Beat    "/>
    <m/>
    <m/>
    <x v="2"/>
    <s v=""/>
    <x v="0"/>
    <s v=""/>
    <n v="-100"/>
    <x v="0"/>
  </r>
  <r>
    <x v="39"/>
    <d v="1899-12-30T18:28:00"/>
    <x v="5"/>
    <n v="8"/>
    <n v="1"/>
    <s v="Adranos             "/>
    <s v="2nd"/>
    <m/>
    <x v="2"/>
    <s v=""/>
    <x v="0"/>
    <s v=""/>
    <n v="-100"/>
    <x v="0"/>
  </r>
  <r>
    <x v="40"/>
    <d v="1899-12-30T14:15:00"/>
    <x v="2"/>
    <n v="1"/>
    <n v="6"/>
    <s v="Onmalone"/>
    <m/>
    <m/>
    <x v="1"/>
    <s v=""/>
    <x v="0"/>
    <s v=""/>
    <n v="-100"/>
    <x v="0"/>
  </r>
  <r>
    <x v="40"/>
    <d v="1899-12-30T14:33:00"/>
    <x v="3"/>
    <n v="1"/>
    <n v="4"/>
    <s v="Tulong              "/>
    <s v="2nd"/>
    <m/>
    <x v="2"/>
    <s v=""/>
    <x v="0"/>
    <s v=""/>
    <n v="-100"/>
    <x v="0"/>
  </r>
  <r>
    <x v="40"/>
    <d v="1899-12-30T15:43:00"/>
    <x v="3"/>
    <n v="3"/>
    <n v="2"/>
    <s v="Daitanna            "/>
    <m/>
    <m/>
    <x v="2"/>
    <s v=""/>
    <x v="0"/>
    <s v=""/>
    <n v="-100"/>
    <x v="0"/>
  </r>
  <r>
    <x v="40"/>
    <d v="1899-12-30T16:00:00"/>
    <x v="2"/>
    <n v="4"/>
    <n v="5"/>
    <s v="Hurstville Zagreb"/>
    <s v="1st"/>
    <n v="3"/>
    <x v="1"/>
    <s v=""/>
    <x v="0"/>
    <n v="300"/>
    <n v="200"/>
    <x v="0"/>
  </r>
  <r>
    <x v="40"/>
    <d v="1899-12-30T16:18:00"/>
    <x v="3"/>
    <n v="4"/>
    <n v="1"/>
    <s v="Mr Buster           "/>
    <s v="1st"/>
    <n v="1.95"/>
    <x v="2"/>
    <s v=""/>
    <x v="0"/>
    <n v="195"/>
    <n v="95"/>
    <x v="0"/>
  </r>
  <r>
    <x v="40"/>
    <d v="1899-12-30T16:35:00"/>
    <x v="2"/>
    <n v="5"/>
    <n v="1"/>
    <s v="Captain Maverick"/>
    <s v="2nd"/>
    <m/>
    <x v="1"/>
    <s v=""/>
    <x v="0"/>
    <s v=""/>
    <n v="-100"/>
    <x v="0"/>
  </r>
  <r>
    <x v="40"/>
    <d v="1899-12-30T17:45:00"/>
    <x v="2"/>
    <n v="7"/>
    <n v="2"/>
    <s v="Formal Display"/>
    <s v="2nd"/>
    <m/>
    <x v="1"/>
    <s v=""/>
    <x v="0"/>
    <s v=""/>
    <n v="-100"/>
    <x v="0"/>
  </r>
  <r>
    <x v="40"/>
    <d v="1899-12-30T18:05:00"/>
    <x v="3"/>
    <n v="7"/>
    <n v="6"/>
    <s v="Chief Witness       "/>
    <s v="3rd"/>
    <m/>
    <x v="2"/>
    <s v=""/>
    <x v="0"/>
    <s v=""/>
    <n v="-100"/>
    <x v="0"/>
  </r>
  <r>
    <x v="41"/>
    <d v="1899-12-30T15:00:00"/>
    <x v="7"/>
    <n v="1"/>
    <n v="10"/>
    <s v="Long Legs"/>
    <s v="1st"/>
    <n v="4.5999999999999996"/>
    <x v="1"/>
    <s v=""/>
    <x v="0"/>
    <n v="459.99999999999994"/>
    <n v="359.99999999999994"/>
    <x v="0"/>
  </r>
  <r>
    <x v="41"/>
    <d v="1899-12-30T15:35:00"/>
    <x v="7"/>
    <n v="2"/>
    <n v="2"/>
    <s v="Format"/>
    <m/>
    <m/>
    <x v="1"/>
    <s v=""/>
    <x v="0"/>
    <s v=""/>
    <n v="-100"/>
    <x v="0"/>
  </r>
  <r>
    <x v="41"/>
    <d v="1899-12-30T16:10:00"/>
    <x v="7"/>
    <n v="3"/>
    <n v="7"/>
    <s v="Sevens"/>
    <s v="1st"/>
    <n v="2.9"/>
    <x v="1"/>
    <s v=""/>
    <x v="0"/>
    <n v="290"/>
    <n v="190"/>
    <x v="0"/>
  </r>
  <r>
    <x v="41"/>
    <d v="1899-12-30T17:20:00"/>
    <x v="7"/>
    <n v="5"/>
    <n v="8"/>
    <s v="Ninette"/>
    <s v="3rd"/>
    <m/>
    <x v="1"/>
    <s v=""/>
    <x v="0"/>
    <s v=""/>
    <n v="-100"/>
    <x v="0"/>
  </r>
  <r>
    <x v="41"/>
    <d v="1899-12-30T17:55:00"/>
    <x v="7"/>
    <n v="6"/>
    <n v="9"/>
    <s v="Mamushka"/>
    <m/>
    <m/>
    <x v="1"/>
    <s v=""/>
    <x v="0"/>
    <s v=""/>
    <n v="-100"/>
    <x v="0"/>
  </r>
  <r>
    <x v="42"/>
    <d v="1899-12-30T13:25:00"/>
    <x v="9"/>
    <n v="1"/>
    <n v="8"/>
    <s v="Sketch              "/>
    <s v="1st"/>
    <n v="1.65"/>
    <x v="0"/>
    <s v=""/>
    <x v="0"/>
    <n v="165"/>
    <n v="65"/>
    <x v="0"/>
  </r>
  <r>
    <x v="42"/>
    <d v="1899-12-30T14:35:00"/>
    <x v="9"/>
    <n v="3"/>
    <n v="9"/>
    <s v="Marilyns Edge       "/>
    <m/>
    <m/>
    <x v="0"/>
    <s v=""/>
    <x v="0"/>
    <s v=""/>
    <n v="-100"/>
    <x v="0"/>
  </r>
  <r>
    <x v="42"/>
    <d v="1899-12-30T15:00:00"/>
    <x v="7"/>
    <n v="2"/>
    <n v="1"/>
    <s v="Big Tiger"/>
    <s v="1st"/>
    <n v="1.95"/>
    <x v="1"/>
    <s v=""/>
    <x v="0"/>
    <n v="195"/>
    <n v="95"/>
    <x v="0"/>
  </r>
  <r>
    <x v="42"/>
    <d v="1899-12-30T15:10:00"/>
    <x v="9"/>
    <n v="4"/>
    <n v="6"/>
    <s v="Excenia             "/>
    <m/>
    <m/>
    <x v="0"/>
    <s v=""/>
    <x v="0"/>
    <s v=""/>
    <n v="-100"/>
    <x v="0"/>
  </r>
  <r>
    <x v="42"/>
    <d v="1899-12-30T15:35:00"/>
    <x v="7"/>
    <n v="3"/>
    <n v="14"/>
    <s v="Snitzel Miss"/>
    <m/>
    <m/>
    <x v="1"/>
    <s v=""/>
    <x v="0"/>
    <s v=""/>
    <n v="-100"/>
    <x v="0"/>
  </r>
  <r>
    <x v="42"/>
    <d v="1899-12-30T15:45:00"/>
    <x v="9"/>
    <n v="5"/>
    <n v="13"/>
    <s v="Touchdown           "/>
    <s v="1st"/>
    <n v="2.8"/>
    <x v="0"/>
    <s v=""/>
    <x v="0"/>
    <n v="280"/>
    <n v="180"/>
    <x v="0"/>
  </r>
  <r>
    <x v="42"/>
    <d v="1899-12-30T15:53:00"/>
    <x v="3"/>
    <n v="2"/>
    <n v="5"/>
    <s v="Anarita             "/>
    <s v="3rd"/>
    <m/>
    <x v="2"/>
    <s v=""/>
    <x v="0"/>
    <s v=""/>
    <n v="-100"/>
    <x v="0"/>
  </r>
  <r>
    <x v="42"/>
    <d v="1899-12-30T16:28:00"/>
    <x v="3"/>
    <n v="3"/>
    <n v="7"/>
    <s v="In Society          "/>
    <s v="1st"/>
    <n v="3.8"/>
    <x v="2"/>
    <s v=""/>
    <x v="0"/>
    <n v="380"/>
    <n v="280"/>
    <x v="0"/>
  </r>
  <r>
    <x v="42"/>
    <d v="1899-12-30T17:38:00"/>
    <x v="3"/>
    <n v="5"/>
    <n v="2"/>
    <s v="Tommy Thug          "/>
    <m/>
    <m/>
    <x v="2"/>
    <s v=""/>
    <x v="0"/>
    <s v=""/>
    <n v="-100"/>
    <x v="0"/>
  </r>
  <r>
    <x v="42"/>
    <d v="1899-12-30T18:15:00"/>
    <x v="3"/>
    <n v="6"/>
    <n v="7"/>
    <s v="Seneschal           "/>
    <s v="1st"/>
    <n v="3.8"/>
    <x v="2"/>
    <s v=""/>
    <x v="0"/>
    <n v="380"/>
    <n v="280"/>
    <x v="0"/>
  </r>
  <r>
    <x v="43"/>
    <d v="1899-12-30T14:00:00"/>
    <x v="9"/>
    <n v="2"/>
    <n v="4"/>
    <s v="Aitu                "/>
    <m/>
    <m/>
    <x v="0"/>
    <s v=""/>
    <x v="0"/>
    <s v=""/>
    <n v="-100"/>
    <x v="0"/>
  </r>
  <r>
    <x v="43"/>
    <d v="1899-12-30T14:25:00"/>
    <x v="1"/>
    <n v="1"/>
    <n v="6"/>
    <s v="Sweltering"/>
    <s v="1st"/>
    <n v="1.18"/>
    <x v="1"/>
    <s v=""/>
    <x v="0"/>
    <n v="118"/>
    <n v="18"/>
    <x v="0"/>
  </r>
  <r>
    <x v="43"/>
    <d v="1899-12-30T14:43:00"/>
    <x v="5"/>
    <n v="1"/>
    <n v="3"/>
    <s v="Barrelling          "/>
    <s v="1st"/>
    <n v="2.6"/>
    <x v="2"/>
    <s v=""/>
    <x v="0"/>
    <n v="260"/>
    <n v="160"/>
    <x v="0"/>
  </r>
  <r>
    <x v="43"/>
    <d v="1899-12-30T15:00:00"/>
    <x v="1"/>
    <n v="2"/>
    <n v="7"/>
    <s v="Supermassive"/>
    <s v="1st"/>
    <n v="3.1"/>
    <x v="1"/>
    <s v=""/>
    <x v="0"/>
    <n v="310"/>
    <n v="210"/>
    <x v="0"/>
  </r>
  <r>
    <x v="43"/>
    <d v="1899-12-30T15:10:00"/>
    <x v="9"/>
    <n v="4"/>
    <n v="7"/>
    <s v="Mauna Kea Miss      "/>
    <m/>
    <m/>
    <x v="0"/>
    <s v=""/>
    <x v="0"/>
    <s v=""/>
    <n v="-100"/>
    <x v="0"/>
  </r>
  <r>
    <x v="43"/>
    <d v="1899-12-30T15:18:00"/>
    <x v="5"/>
    <n v="2"/>
    <n v="7"/>
    <s v="Wootten Hyde        "/>
    <s v="1st"/>
    <n v="2.2999999999999998"/>
    <x v="2"/>
    <s v=""/>
    <x v="0"/>
    <n v="229.99999999999997"/>
    <n v="129.99999999999997"/>
    <x v="0"/>
  </r>
  <r>
    <x v="43"/>
    <d v="1899-12-30T15:45:00"/>
    <x v="9"/>
    <n v="5"/>
    <n v="3"/>
    <s v="Youre Two Vain      "/>
    <s v="1st"/>
    <n v="1.8"/>
    <x v="0"/>
    <s v=""/>
    <x v="0"/>
    <n v="180"/>
    <n v="80"/>
    <x v="0"/>
  </r>
  <r>
    <x v="43"/>
    <d v="1899-12-30T16:10:00"/>
    <x v="1"/>
    <n v="4"/>
    <n v="3"/>
    <s v="Tequila Baby"/>
    <s v="1st"/>
    <n v="4.5999999999999996"/>
    <x v="1"/>
    <s v=""/>
    <x v="0"/>
    <n v="459.99999999999994"/>
    <n v="359.99999999999994"/>
    <x v="0"/>
  </r>
  <r>
    <x v="43"/>
    <d v="1899-12-30T16:28:00"/>
    <x v="5"/>
    <n v="4"/>
    <n v="6"/>
    <s v="Tommy Thug          "/>
    <s v="1st"/>
    <n v="2.1"/>
    <x v="2"/>
    <s v=""/>
    <x v="0"/>
    <n v="210"/>
    <n v="110"/>
    <x v="0"/>
  </r>
  <r>
    <x v="43"/>
    <d v="1899-12-30T16:45:00"/>
    <x v="1"/>
    <n v="5"/>
    <n v="4"/>
    <s v="Horizons"/>
    <s v="1st"/>
    <n v="3.4"/>
    <x v="1"/>
    <s v=""/>
    <x v="0"/>
    <n v="340"/>
    <n v="240"/>
    <x v="0"/>
  </r>
  <r>
    <x v="43"/>
    <d v="1899-12-30T16:55:00"/>
    <x v="9"/>
    <n v="7"/>
    <n v="2"/>
    <s v="Empire Of Pain      "/>
    <s v=" 2nd  "/>
    <m/>
    <x v="0"/>
    <s v=""/>
    <x v="0"/>
    <s v=""/>
    <n v="-100"/>
    <x v="0"/>
  </r>
  <r>
    <x v="43"/>
    <d v="1899-12-30T17:03:00"/>
    <x v="5"/>
    <n v="5"/>
    <n v="1"/>
    <s v="Rich Minx           "/>
    <s v="2nd"/>
    <m/>
    <x v="2"/>
    <s v=""/>
    <x v="0"/>
    <s v=""/>
    <n v="-100"/>
    <x v="0"/>
  </r>
  <r>
    <x v="43"/>
    <d v="1899-12-30T17:20:00"/>
    <x v="1"/>
    <n v="6"/>
    <n v="1"/>
    <s v="Peace Centre"/>
    <s v="3rd"/>
    <m/>
    <x v="1"/>
    <s v=""/>
    <x v="0"/>
    <s v=""/>
    <n v="-100"/>
    <x v="0"/>
  </r>
  <r>
    <x v="43"/>
    <d v="1899-12-30T17:30:00"/>
    <x v="9"/>
    <n v="8"/>
    <n v="4"/>
    <s v="Tennessee Bound     "/>
    <s v="1st"/>
    <n v="1.25"/>
    <x v="0"/>
    <s v=""/>
    <x v="0"/>
    <n v="125"/>
    <n v="25"/>
    <x v="0"/>
  </r>
  <r>
    <x v="43"/>
    <d v="1899-12-30T18:15:00"/>
    <x v="5"/>
    <n v="7"/>
    <n v="3"/>
    <s v="Breezin             "/>
    <m/>
    <m/>
    <x v="2"/>
    <s v=""/>
    <x v="0"/>
    <s v=""/>
    <n v="-100"/>
    <x v="0"/>
  </r>
  <r>
    <x v="43"/>
    <d v="1899-12-30T18:50:00"/>
    <x v="5"/>
    <n v="8"/>
    <n v="18"/>
    <s v="Sanctuary Storm     "/>
    <s v="1st"/>
    <n v="2.4"/>
    <x v="2"/>
    <s v=""/>
    <x v="0"/>
    <n v="240"/>
    <n v="140"/>
    <x v="0"/>
  </r>
  <r>
    <x v="44"/>
    <d v="1899-12-30T14:55:00"/>
    <x v="2"/>
    <n v="2"/>
    <n v="11"/>
    <s v="Pink Persuasion"/>
    <s v="3rd"/>
    <m/>
    <x v="1"/>
    <s v=""/>
    <x v="0"/>
    <s v=""/>
    <n v="-100"/>
    <x v="0"/>
  </r>
  <r>
    <x v="44"/>
    <d v="1899-12-30T15:30:00"/>
    <x v="2"/>
    <n v="3"/>
    <n v="4"/>
    <s v="Swordplay"/>
    <s v="1st"/>
    <n v="1.8"/>
    <x v="1"/>
    <s v=""/>
    <x v="0"/>
    <n v="180"/>
    <n v="80"/>
    <x v="0"/>
  </r>
  <r>
    <x v="44"/>
    <d v="1899-12-30T16:05:00"/>
    <x v="2"/>
    <n v="4"/>
    <n v="9"/>
    <s v="Invasive Dreams"/>
    <m/>
    <m/>
    <x v="1"/>
    <s v=""/>
    <x v="0"/>
    <s v=""/>
    <n v="-100"/>
    <x v="0"/>
  </r>
  <r>
    <x v="44"/>
    <d v="1899-12-30T16:40:00"/>
    <x v="2"/>
    <n v="5"/>
    <n v="2"/>
    <s v="Bestower"/>
    <s v="1st"/>
    <n v="3"/>
    <x v="1"/>
    <s v=""/>
    <x v="0"/>
    <n v="300"/>
    <n v="200"/>
    <x v="0"/>
  </r>
  <r>
    <x v="44"/>
    <d v="1899-12-30T16:50:00"/>
    <x v="9"/>
    <n v="3"/>
    <n v="2"/>
    <s v="Chokuto             "/>
    <s v="2nd"/>
    <m/>
    <x v="0"/>
    <s v=""/>
    <x v="0"/>
    <s v=""/>
    <n v="-100"/>
    <x v="0"/>
  </r>
  <r>
    <x v="44"/>
    <d v="1899-12-30T17:25:00"/>
    <x v="9"/>
    <n v="4"/>
    <n v="9"/>
    <s v="Divine Thoughts     "/>
    <m/>
    <m/>
    <x v="0"/>
    <s v=""/>
    <x v="0"/>
    <s v=""/>
    <n v="-100"/>
    <x v="0"/>
  </r>
  <r>
    <x v="44"/>
    <d v="1899-12-30T18:00:00"/>
    <x v="9"/>
    <n v="5"/>
    <n v="9"/>
    <s v="Mauna Kea Miss      "/>
    <s v="1st"/>
    <n v="15"/>
    <x v="0"/>
    <s v=""/>
    <x v="0"/>
    <n v="1500"/>
    <n v="1400"/>
    <x v="0"/>
  </r>
  <r>
    <x v="44"/>
    <d v="1899-12-30T18:30:00"/>
    <x v="9"/>
    <n v="6"/>
    <n v="10"/>
    <s v="Brandjam            "/>
    <m/>
    <m/>
    <x v="0"/>
    <s v=""/>
    <x v="0"/>
    <s v=""/>
    <n v="-100"/>
    <x v="0"/>
  </r>
  <r>
    <x v="44"/>
    <d v="1899-12-30T19:00:00"/>
    <x v="9"/>
    <n v="7"/>
    <n v="3"/>
    <s v="Touchdown           "/>
    <s v="1st"/>
    <n v="1.55"/>
    <x v="0"/>
    <s v=""/>
    <x v="0"/>
    <n v="155"/>
    <n v="55"/>
    <x v="0"/>
  </r>
  <r>
    <x v="44"/>
    <d v="1899-12-30T19:30:00"/>
    <x v="9"/>
    <n v="8"/>
    <n v="1"/>
    <s v="Empire Of Pain      "/>
    <s v="3rd"/>
    <m/>
    <x v="0"/>
    <s v=""/>
    <x v="0"/>
    <s v=""/>
    <n v="-100"/>
    <x v="0"/>
  </r>
  <r>
    <x v="45"/>
    <d v="1899-12-30T16:15:00"/>
    <x v="6"/>
    <n v="2"/>
    <n v="11"/>
    <s v="Thanks Gorgeous     "/>
    <m/>
    <m/>
    <x v="0"/>
    <s v="Live"/>
    <x v="0"/>
    <s v=""/>
    <n v="-100"/>
    <x v="0"/>
  </r>
  <r>
    <x v="46"/>
    <d v="1899-12-30T14:20:00"/>
    <x v="2"/>
    <n v="1"/>
    <n v="2"/>
    <s v="Ichiban Koji        "/>
    <m/>
    <m/>
    <x v="1"/>
    <s v="Live"/>
    <x v="0"/>
    <s v=""/>
    <n v="-100"/>
    <x v="0"/>
  </r>
  <r>
    <x v="46"/>
    <d v="1899-12-30T15:30:00"/>
    <x v="2"/>
    <n v="3"/>
    <n v="2"/>
    <s v="Shall Be            "/>
    <m/>
    <m/>
    <x v="1"/>
    <s v="Live"/>
    <x v="0"/>
    <s v=""/>
    <n v="-100"/>
    <x v="0"/>
  </r>
  <r>
    <x v="46"/>
    <d v="1899-12-30T16:05:00"/>
    <x v="2"/>
    <n v="4"/>
    <n v="11"/>
    <s v="Anulfa              "/>
    <m/>
    <m/>
    <x v="1"/>
    <s v="Live"/>
    <x v="0"/>
    <s v=""/>
    <n v="-100"/>
    <x v="0"/>
  </r>
  <r>
    <x v="47"/>
    <d v="1899-12-30T14:55:00"/>
    <x v="2"/>
    <n v="2"/>
    <n v="6"/>
    <s v="Manukau             "/>
    <s v="2nd"/>
    <m/>
    <x v="1"/>
    <s v="Live"/>
    <x v="0"/>
    <s v=""/>
    <n v="-100"/>
    <x v="0"/>
  </r>
  <r>
    <x v="47"/>
    <d v="1899-12-30T15:30:00"/>
    <x v="2"/>
    <n v="3"/>
    <n v="5"/>
    <s v="Ellipsis            "/>
    <s v="1st"/>
    <n v="1.95"/>
    <x v="1"/>
    <s v="Live"/>
    <x v="0"/>
    <n v="195"/>
    <n v="95"/>
    <x v="0"/>
  </r>
  <r>
    <x v="47"/>
    <d v="1899-12-30T16:05:00"/>
    <x v="2"/>
    <n v="4"/>
    <n v="1"/>
    <s v="Straand Beauty      "/>
    <s v="3rd"/>
    <m/>
    <x v="1"/>
    <s v="Live"/>
    <x v="0"/>
    <s v=""/>
    <n v="-100"/>
    <x v="0"/>
  </r>
  <r>
    <x v="47"/>
    <d v="1899-12-30T16:20:00"/>
    <x v="3"/>
    <n v="4"/>
    <n v="2"/>
    <s v="Hot Majesty         "/>
    <s v="3rd"/>
    <m/>
    <x v="2"/>
    <s v="Live"/>
    <x v="0"/>
    <s v=""/>
    <n v="-100"/>
    <x v="0"/>
  </r>
  <r>
    <x v="47"/>
    <d v="1899-12-30T16:40:00"/>
    <x v="2"/>
    <n v="5"/>
    <n v="9"/>
    <s v="Nomorenightshift    "/>
    <m/>
    <m/>
    <x v="1"/>
    <s v="Live"/>
    <x v="0"/>
    <s v=""/>
    <n v="-100"/>
    <x v="0"/>
  </r>
  <r>
    <x v="47"/>
    <d v="1899-12-30T16:55:00"/>
    <x v="3"/>
    <n v="5"/>
    <n v="12"/>
    <s v="Sanctuary Storm     "/>
    <m/>
    <m/>
    <x v="2"/>
    <s v="Live"/>
    <x v="0"/>
    <s v=""/>
    <n v="-100"/>
    <x v="0"/>
  </r>
  <r>
    <x v="47"/>
    <d v="1899-12-30T17:15:00"/>
    <x v="2"/>
    <n v="6"/>
    <n v="6"/>
    <s v="Outta Line          "/>
    <s v="3rd"/>
    <m/>
    <x v="1"/>
    <s v="Live"/>
    <x v="0"/>
    <s v=""/>
    <n v="-100"/>
    <x v="0"/>
  </r>
  <r>
    <x v="47"/>
    <d v="1899-12-30T17:32:00"/>
    <x v="3"/>
    <n v="6"/>
    <n v="6"/>
    <s v="Tectonic Plate      "/>
    <s v="2nd"/>
    <m/>
    <x v="2"/>
    <s v="Live"/>
    <x v="0"/>
    <s v=""/>
    <n v="-100"/>
    <x v="0"/>
  </r>
  <r>
    <x v="47"/>
    <d v="1899-12-30T18:10:00"/>
    <x v="3"/>
    <n v="7"/>
    <n v="4"/>
    <s v="Bravely             "/>
    <m/>
    <m/>
    <x v="2"/>
    <s v="Live"/>
    <x v="0"/>
    <s v=""/>
    <n v="-100"/>
    <x v="0"/>
  </r>
  <r>
    <x v="48"/>
    <d v="1899-12-30T14:20:00"/>
    <x v="4"/>
    <n v="1"/>
    <n v="5"/>
    <s v="Charlina            "/>
    <s v="3rd"/>
    <m/>
    <x v="1"/>
    <s v="Live"/>
    <x v="0"/>
    <s v=""/>
    <n v="-100"/>
    <x v="0"/>
  </r>
  <r>
    <x v="48"/>
    <d v="1899-12-30T15:13:00"/>
    <x v="5"/>
    <n v="2"/>
    <n v="2"/>
    <s v="Forging Ahead       "/>
    <s v="2nd"/>
    <m/>
    <x v="2"/>
    <s v="Live"/>
    <x v="0"/>
    <s v=""/>
    <n v="-100"/>
    <x v="0"/>
  </r>
  <r>
    <x v="48"/>
    <d v="1899-12-30T15:48:00"/>
    <x v="5"/>
    <n v="3"/>
    <n v="4"/>
    <s v="Noble Conqueror     "/>
    <s v="2nd"/>
    <m/>
    <x v="2"/>
    <s v="Live"/>
    <x v="0"/>
    <s v=""/>
    <n v="-100"/>
    <x v="0"/>
  </r>
  <r>
    <x v="48"/>
    <d v="1899-12-30T16:05:00"/>
    <x v="4"/>
    <n v="4"/>
    <n v="2"/>
    <s v="Unleeshing          "/>
    <s v="1st"/>
    <n v="1.65"/>
    <x v="1"/>
    <s v="Live"/>
    <x v="0"/>
    <n v="165"/>
    <n v="65"/>
    <x v="0"/>
  </r>
  <r>
    <x v="48"/>
    <d v="1899-12-30T16:58:00"/>
    <x v="5"/>
    <n v="5"/>
    <n v="7"/>
    <s v="Farwest             "/>
    <m/>
    <m/>
    <x v="2"/>
    <s v="Live"/>
    <x v="0"/>
    <s v=""/>
    <n v="-100"/>
    <x v="0"/>
  </r>
  <r>
    <x v="48"/>
    <d v="1899-12-30T17:33:00"/>
    <x v="5"/>
    <n v="6"/>
    <n v="2"/>
    <s v="Flying Destiny      "/>
    <m/>
    <m/>
    <x v="2"/>
    <s v="Live"/>
    <x v="0"/>
    <s v=""/>
    <n v="-100"/>
    <x v="0"/>
  </r>
  <r>
    <x v="48"/>
    <d v="1899-12-30T18:10:00"/>
    <x v="5"/>
    <n v="7"/>
    <n v="5"/>
    <s v="Wootten Hyde        "/>
    <m/>
    <m/>
    <x v="2"/>
    <s v="Live"/>
    <x v="0"/>
    <s v=""/>
    <n v="-100"/>
    <x v="0"/>
  </r>
  <r>
    <x v="49"/>
    <d v="1899-12-30T14:55:00"/>
    <x v="4"/>
    <n v="2"/>
    <n v="8"/>
    <s v="Overshadow          "/>
    <s v="3rd"/>
    <m/>
    <x v="1"/>
    <s v="Live"/>
    <x v="0"/>
    <s v=""/>
    <n v="-100"/>
    <x v="0"/>
  </r>
  <r>
    <x v="49"/>
    <d v="1899-12-30T15:40:00"/>
    <x v="8"/>
    <n v="1"/>
    <n v="2"/>
    <s v="Mywifeisnothere     "/>
    <m/>
    <m/>
    <x v="0"/>
    <s v="Live"/>
    <x v="0"/>
    <s v=""/>
    <n v="-100"/>
    <x v="0"/>
  </r>
  <r>
    <x v="49"/>
    <d v="1899-12-30T16:50:00"/>
    <x v="8"/>
    <n v="3"/>
    <n v="9"/>
    <s v="Mystery N Drama     "/>
    <s v="1st"/>
    <n v="1.35"/>
    <x v="0"/>
    <s v="Live"/>
    <x v="0"/>
    <n v="135"/>
    <n v="35"/>
    <x v="0"/>
  </r>
  <r>
    <x v="49"/>
    <d v="1899-12-30T17:15:00"/>
    <x v="4"/>
    <n v="6"/>
    <n v="8"/>
    <s v="Clancy              "/>
    <s v="1st"/>
    <n v="2.6"/>
    <x v="1"/>
    <s v="Live"/>
    <x v="0"/>
    <n v="260"/>
    <n v="160"/>
    <x v="0"/>
  </r>
  <r>
    <x v="49"/>
    <d v="1899-12-30T17:25:00"/>
    <x v="8"/>
    <n v="4"/>
    <n v="6"/>
    <s v="Irreverent          "/>
    <s v="3rd"/>
    <m/>
    <x v="0"/>
    <s v="Live"/>
    <x v="0"/>
    <s v=""/>
    <n v="-100"/>
    <x v="0"/>
  </r>
  <r>
    <x v="49"/>
    <d v="1899-12-30T19:30:00"/>
    <x v="8"/>
    <n v="8"/>
    <n v="3"/>
    <s v="Savamoon            "/>
    <s v="2nd"/>
    <m/>
    <x v="0"/>
    <s v="Live"/>
    <x v="0"/>
    <s v=""/>
    <n v="-100"/>
    <x v="0"/>
  </r>
  <r>
    <x v="50"/>
    <d v="1899-12-30T14:38:00"/>
    <x v="3"/>
    <n v="1"/>
    <n v="6"/>
    <s v="Tacitly             "/>
    <s v="1st"/>
    <n v="1.7"/>
    <x v="2"/>
    <s v="Live"/>
    <x v="0"/>
    <n v="170"/>
    <n v="70"/>
    <x v="0"/>
  </r>
  <r>
    <x v="50"/>
    <d v="1899-12-30T15:13:00"/>
    <x v="3"/>
    <n v="2"/>
    <n v="6"/>
    <s v="Bay Of The South    "/>
    <m/>
    <m/>
    <x v="2"/>
    <s v="Live"/>
    <x v="0"/>
    <s v=""/>
    <n v="-100"/>
    <x v="0"/>
  </r>
  <r>
    <x v="50"/>
    <d v="1899-12-30T16:15:00"/>
    <x v="8"/>
    <n v="2"/>
    <n v="10"/>
    <s v="Racey Casey         "/>
    <m/>
    <m/>
    <x v="0"/>
    <s v="Live"/>
    <x v="0"/>
    <s v=""/>
    <n v="-100"/>
    <x v="0"/>
  </r>
  <r>
    <x v="50"/>
    <d v="1899-12-30T16:58:00"/>
    <x v="3"/>
    <n v="5"/>
    <n v="11"/>
    <s v="Oohlalouvre         "/>
    <s v="3rd"/>
    <m/>
    <x v="2"/>
    <s v="Live"/>
    <x v="0"/>
    <s v=""/>
    <n v="-100"/>
    <x v="0"/>
  </r>
  <r>
    <x v="50"/>
    <d v="1899-12-30T17:25:00"/>
    <x v="8"/>
    <n v="4"/>
    <n v="5"/>
    <s v="Zubba Storm         "/>
    <m/>
    <m/>
    <x v="0"/>
    <s v="Live"/>
    <x v="0"/>
    <s v=""/>
    <n v="-100"/>
    <x v="0"/>
  </r>
  <r>
    <x v="50"/>
    <d v="1899-12-30T18:10:00"/>
    <x v="3"/>
    <n v="7"/>
    <n v="8"/>
    <s v="First Empire        "/>
    <s v="2nd"/>
    <m/>
    <x v="2"/>
    <s v="Live"/>
    <x v="0"/>
    <s v=""/>
    <n v="-100"/>
    <x v="0"/>
  </r>
  <r>
    <x v="50"/>
    <d v="1899-12-30T18:30:00"/>
    <x v="8"/>
    <n v="6"/>
    <n v="10"/>
    <s v="Sky Watcher         "/>
    <s v="1st"/>
    <n v="5"/>
    <x v="0"/>
    <s v="Live"/>
    <x v="0"/>
    <n v="500"/>
    <n v="400"/>
    <x v="0"/>
  </r>
  <r>
    <x v="50"/>
    <d v="1899-12-30T19:00:00"/>
    <x v="8"/>
    <n v="7"/>
    <n v="5"/>
    <s v="Yukaina             "/>
    <s v="1st"/>
    <n v="1.6"/>
    <x v="0"/>
    <s v="Live"/>
    <x v="0"/>
    <n v="160"/>
    <n v="60"/>
    <x v="0"/>
  </r>
  <r>
    <x v="50"/>
    <d v="1899-12-30T19:30:00"/>
    <x v="8"/>
    <n v="8"/>
    <n v="7"/>
    <s v="Mr Bannock          "/>
    <s v="2nd"/>
    <m/>
    <x v="0"/>
    <s v="Live"/>
    <x v="0"/>
    <s v=""/>
    <n v="-100"/>
    <x v="0"/>
  </r>
  <r>
    <x v="51"/>
    <d v="1899-12-30T15:48:00"/>
    <x v="3"/>
    <n v="3"/>
    <n v="8"/>
    <s v="Tam Na Ghar         "/>
    <s v="2nd"/>
    <m/>
    <x v="2"/>
    <s v="Live"/>
    <x v="0"/>
    <s v=""/>
    <n v="-100"/>
    <x v="0"/>
  </r>
  <r>
    <x v="51"/>
    <d v="1899-12-30T16:15:00"/>
    <x v="8"/>
    <n v="2"/>
    <n v="1"/>
    <s v="Tookay Pete         "/>
    <s v="1st"/>
    <n v="2.7"/>
    <x v="0"/>
    <s v="Live"/>
    <x v="0"/>
    <n v="270"/>
    <n v="170"/>
    <x v="0"/>
  </r>
  <r>
    <x v="51"/>
    <d v="1899-12-30T16:50:00"/>
    <x v="8"/>
    <n v="3"/>
    <n v="3"/>
    <s v="Legacy Bay          "/>
    <s v="3rd"/>
    <m/>
    <x v="0"/>
    <s v="Live"/>
    <x v="0"/>
    <s v=""/>
    <n v="-100"/>
    <x v="0"/>
  </r>
  <r>
    <x v="51"/>
    <d v="1899-12-30T16:58:00"/>
    <x v="3"/>
    <n v="5"/>
    <n v="5"/>
    <s v="So Long Farewell    "/>
    <s v="1st"/>
    <n v="2.8"/>
    <x v="2"/>
    <s v="Live"/>
    <x v="0"/>
    <n v="280"/>
    <n v="180"/>
    <x v="0"/>
  </r>
  <r>
    <x v="51"/>
    <d v="1899-12-30T17:50:00"/>
    <x v="2"/>
    <n v="7"/>
    <n v="1"/>
    <s v="Clancy              "/>
    <m/>
    <m/>
    <x v="1"/>
    <s v="Live"/>
    <x v="0"/>
    <s v=""/>
    <n v="-100"/>
    <x v="0"/>
  </r>
  <r>
    <x v="51"/>
    <d v="1899-12-30T18:00:00"/>
    <x v="8"/>
    <n v="5"/>
    <n v="2"/>
    <s v="Figlio Dargento     "/>
    <s v="1st"/>
    <n v="2.9"/>
    <x v="0"/>
    <s v="Live"/>
    <x v="0"/>
    <n v="290"/>
    <n v="190"/>
    <x v="0"/>
  </r>
  <r>
    <x v="51"/>
    <d v="1899-12-30T18:45:00"/>
    <x v="3"/>
    <n v="8"/>
    <n v="5"/>
    <s v="Cindersea           "/>
    <s v="2nd"/>
    <m/>
    <x v="2"/>
    <s v="Live"/>
    <x v="0"/>
    <s v=""/>
    <n v="-100"/>
    <x v="0"/>
  </r>
  <r>
    <x v="51"/>
    <d v="1899-12-30T19:30:00"/>
    <x v="8"/>
    <n v="8"/>
    <n v="9"/>
    <s v="Watersports         "/>
    <s v="1st"/>
    <n v="2.15"/>
    <x v="0"/>
    <s v="Live"/>
    <x v="0"/>
    <n v="215"/>
    <n v="115"/>
    <x v="0"/>
  </r>
  <r>
    <x v="52"/>
    <d v="1899-12-30T14:20:00"/>
    <x v="2"/>
    <n v="1"/>
    <n v="2"/>
    <s v="Gus The Great       "/>
    <s v="2nd"/>
    <m/>
    <x v="1"/>
    <s v="Live"/>
    <x v="0"/>
    <s v=""/>
    <n v="-100"/>
    <x v="0"/>
  </r>
  <r>
    <x v="52"/>
    <d v="1899-12-30T15:13:00"/>
    <x v="3"/>
    <n v="2"/>
    <n v="8"/>
    <s v="Paper Doll          "/>
    <m/>
    <m/>
    <x v="2"/>
    <s v="Live"/>
    <x v="0"/>
    <s v=""/>
    <n v="-100"/>
    <x v="0"/>
  </r>
  <r>
    <x v="52"/>
    <d v="1899-12-30T15:40:00"/>
    <x v="9"/>
    <n v="1"/>
    <n v="9"/>
    <s v="Washington Lilac    "/>
    <m/>
    <m/>
    <x v="0"/>
    <s v="Live"/>
    <x v="0"/>
    <s v=""/>
    <n v="-100"/>
    <x v="0"/>
  </r>
  <r>
    <x v="52"/>
    <d v="1899-12-30T15:48:00"/>
    <x v="3"/>
    <n v="3"/>
    <n v="11"/>
    <s v="Mythology           "/>
    <s v="1st"/>
    <n v="13"/>
    <x v="2"/>
    <s v="Live"/>
    <x v="0"/>
    <n v="1300"/>
    <n v="1200"/>
    <x v="0"/>
  </r>
  <r>
    <x v="52"/>
    <d v="1899-12-30T16:05:00"/>
    <x v="2"/>
    <n v="4"/>
    <n v="8"/>
    <s v="Sarrismo            "/>
    <s v="1st"/>
    <n v="3.5"/>
    <x v="1"/>
    <s v="Live"/>
    <x v="0"/>
    <n v="350"/>
    <n v="250"/>
    <x v="0"/>
  </r>
  <r>
    <x v="52"/>
    <d v="1899-12-30T16:15:00"/>
    <x v="9"/>
    <n v="2"/>
    <n v="7"/>
    <s v="Storm Ahead         "/>
    <m/>
    <m/>
    <x v="0"/>
    <s v="Live"/>
    <x v="0"/>
    <s v=""/>
    <n v="-100"/>
    <x v="0"/>
  </r>
  <r>
    <x v="52"/>
    <d v="1899-12-30T16:40:00"/>
    <x v="2"/>
    <n v="5"/>
    <n v="5"/>
    <s v="Decorum             "/>
    <s v="1st"/>
    <n v="1.7"/>
    <x v="1"/>
    <s v="Live"/>
    <x v="0"/>
    <n v="170"/>
    <n v="70"/>
    <x v="0"/>
  </r>
  <r>
    <x v="52"/>
    <d v="1899-12-30T16:58:00"/>
    <x v="3"/>
    <n v="5"/>
    <n v="9"/>
    <s v="Cindersea           "/>
    <s v="2nd"/>
    <m/>
    <x v="2"/>
    <s v="Live"/>
    <x v="0"/>
    <s v=""/>
    <n v="-100"/>
    <x v="0"/>
  </r>
  <r>
    <x v="52"/>
    <d v="1899-12-30T17:15:00"/>
    <x v="2"/>
    <n v="6"/>
    <n v="8"/>
    <s v="Doradus             "/>
    <s v="2nd"/>
    <m/>
    <x v="1"/>
    <s v="Live"/>
    <x v="0"/>
    <s v=""/>
    <n v="-100"/>
    <x v="0"/>
  </r>
  <r>
    <x v="52"/>
    <d v="1899-12-30T17:25:00"/>
    <x v="9"/>
    <n v="4"/>
    <n v="10"/>
    <s v="Pula                "/>
    <s v="3rd"/>
    <m/>
    <x v="0"/>
    <s v="Live"/>
    <x v="0"/>
    <s v=""/>
    <n v="-100"/>
    <x v="0"/>
  </r>
  <r>
    <x v="52"/>
    <d v="1899-12-30T17:33:00"/>
    <x v="3"/>
    <n v="6"/>
    <n v="7"/>
    <s v="Thats Archies Girl  "/>
    <s v="3rd"/>
    <m/>
    <x v="2"/>
    <s v="Live"/>
    <x v="0"/>
    <s v=""/>
    <n v="-100"/>
    <x v="0"/>
  </r>
  <r>
    <x v="52"/>
    <d v="1899-12-30T17:50:00"/>
    <x v="2"/>
    <n v="7"/>
    <n v="6"/>
    <s v="Long Legs           "/>
    <s v="3rd"/>
    <m/>
    <x v="1"/>
    <s v="Live"/>
    <x v="0"/>
    <s v=""/>
    <n v="-100"/>
    <x v="0"/>
  </r>
  <r>
    <x v="52"/>
    <d v="1899-12-30T18:07:00"/>
    <x v="3"/>
    <n v="7"/>
    <n v="7"/>
    <s v="Delrico             "/>
    <m/>
    <m/>
    <x v="2"/>
    <s v="Live"/>
    <x v="0"/>
    <s v=""/>
    <n v="-100"/>
    <x v="0"/>
  </r>
  <r>
    <x v="52"/>
    <d v="1899-12-30T18:30:00"/>
    <x v="9"/>
    <n v="6"/>
    <n v="4"/>
    <s v="Xarpo               "/>
    <s v="1st"/>
    <n v="2.7"/>
    <x v="0"/>
    <s v="Live"/>
    <x v="0"/>
    <n v="270"/>
    <n v="170"/>
    <x v="0"/>
  </r>
  <r>
    <x v="52"/>
    <d v="1899-12-30T18:38:00"/>
    <x v="3"/>
    <n v="8"/>
    <n v="3"/>
    <s v="Southern Charm      "/>
    <m/>
    <m/>
    <x v="2"/>
    <s v="Live"/>
    <x v="0"/>
    <s v=""/>
    <n v="-100"/>
    <x v="0"/>
  </r>
  <r>
    <x v="53"/>
    <d v="1899-12-30T14:20:00"/>
    <x v="7"/>
    <n v="1"/>
    <n v="8"/>
    <s v="Spice Prawn         "/>
    <m/>
    <m/>
    <x v="1"/>
    <s v="Live"/>
    <x v="0"/>
    <s v=""/>
    <n v="-100"/>
    <x v="0"/>
  </r>
  <r>
    <x v="53"/>
    <d v="1899-12-30T14:55:00"/>
    <x v="7"/>
    <n v="2"/>
    <n v="3"/>
    <s v="Hay Street          "/>
    <s v="1st"/>
    <n v="1.75"/>
    <x v="1"/>
    <s v="Live"/>
    <x v="0"/>
    <n v="175"/>
    <n v="75"/>
    <x v="0"/>
  </r>
  <r>
    <x v="53"/>
    <d v="1899-12-30T15:16:00"/>
    <x v="5"/>
    <n v="1"/>
    <n v="7"/>
    <s v="Toro Chase          "/>
    <m/>
    <m/>
    <x v="2"/>
    <s v="Live"/>
    <x v="0"/>
    <s v=""/>
    <n v="-100"/>
    <x v="0"/>
  </r>
  <r>
    <x v="53"/>
    <d v="1899-12-30T15:30:00"/>
    <x v="7"/>
    <n v="3"/>
    <n v="1"/>
    <s v="Decalogue           "/>
    <m/>
    <m/>
    <x v="1"/>
    <s v="Live"/>
    <x v="0"/>
    <s v=""/>
    <n v="-100"/>
    <x v="0"/>
  </r>
  <r>
    <x v="53"/>
    <d v="1899-12-30T15:51:00"/>
    <x v="5"/>
    <n v="2"/>
    <n v="4"/>
    <s v="King Of Minto       "/>
    <s v="3rd"/>
    <m/>
    <x v="2"/>
    <s v="Live"/>
    <x v="0"/>
    <s v=""/>
    <n v="-100"/>
    <x v="0"/>
  </r>
  <r>
    <x v="53"/>
    <d v="1899-12-30T16:05:00"/>
    <x v="7"/>
    <n v="4"/>
    <n v="5"/>
    <s v="Lunar Lover         "/>
    <m/>
    <m/>
    <x v="1"/>
    <s v="Live"/>
    <x v="0"/>
    <s v=""/>
    <n v="-100"/>
    <x v="0"/>
  </r>
  <r>
    <x v="53"/>
    <d v="1899-12-30T16:26:00"/>
    <x v="5"/>
    <n v="3"/>
    <n v="4"/>
    <s v="Edge Of Infinity    "/>
    <s v="3rd"/>
    <m/>
    <x v="2"/>
    <s v="Live"/>
    <x v="0"/>
    <s v=""/>
    <n v="-100"/>
    <x v="0"/>
  </r>
  <r>
    <x v="53"/>
    <d v="1899-12-30T16:40:00"/>
    <x v="7"/>
    <n v="5"/>
    <n v="2"/>
    <s v="Banjora             "/>
    <s v="1st"/>
    <n v="2.7"/>
    <x v="1"/>
    <s v="Live"/>
    <x v="0"/>
    <n v="270"/>
    <n v="170"/>
    <x v="0"/>
  </r>
  <r>
    <x v="53"/>
    <d v="1899-12-30T17:15:00"/>
    <x v="7"/>
    <n v="6"/>
    <n v="6"/>
    <s v="Little Iris         "/>
    <m/>
    <m/>
    <x v="1"/>
    <s v="Live"/>
    <x v="0"/>
    <s v=""/>
    <n v="-100"/>
    <x v="0"/>
  </r>
  <r>
    <x v="53"/>
    <d v="1899-12-30T17:25:00"/>
    <x v="8"/>
    <n v="4"/>
    <n v="5"/>
    <s v="Terilee             "/>
    <s v="1st"/>
    <n v="3.1"/>
    <x v="0"/>
    <s v="Live"/>
    <x v="0"/>
    <n v="310"/>
    <n v="210"/>
    <x v="0"/>
  </r>
  <r>
    <x v="53"/>
    <d v="1899-12-30T17:50:00"/>
    <x v="7"/>
    <n v="7"/>
    <n v="1"/>
    <s v="Clancy              "/>
    <s v="3rd"/>
    <m/>
    <x v="1"/>
    <s v="Live"/>
    <x v="0"/>
    <s v=""/>
    <n v="-100"/>
    <x v="0"/>
  </r>
  <r>
    <x v="53"/>
    <d v="1899-12-30T18:30:00"/>
    <x v="8"/>
    <n v="6"/>
    <n v="9"/>
    <s v="Blue Hawaiian       "/>
    <s v="3rd"/>
    <m/>
    <x v="0"/>
    <s v="Live"/>
    <x v="0"/>
    <s v=""/>
    <n v="-100"/>
    <x v="0"/>
  </r>
  <r>
    <x v="53"/>
    <d v="1899-12-30T19:00:00"/>
    <x v="8"/>
    <n v="7"/>
    <n v="5"/>
    <s v="Test Of Love        "/>
    <s v="1st"/>
    <n v="2.6"/>
    <x v="0"/>
    <s v="Live"/>
    <x v="0"/>
    <n v="260"/>
    <n v="160"/>
    <x v="0"/>
  </r>
  <r>
    <x v="54"/>
    <d v="1899-12-30T14:55:00"/>
    <x v="2"/>
    <n v="3"/>
    <n v="8"/>
    <s v="Ahellbenda          "/>
    <m/>
    <m/>
    <x v="1"/>
    <s v="Live"/>
    <x v="0"/>
    <s v=""/>
    <n v="-100"/>
    <x v="0"/>
  </r>
  <r>
    <x v="54"/>
    <d v="1899-12-30T15:13:00"/>
    <x v="5"/>
    <n v="2"/>
    <n v="5"/>
    <s v="Inside Passage      "/>
    <s v="1st"/>
    <n v="2.1"/>
    <x v="2"/>
    <s v="Live"/>
    <x v="0"/>
    <n v="210"/>
    <n v="110"/>
    <x v="0"/>
  </r>
  <r>
    <x v="54"/>
    <d v="1899-12-30T15:30:00"/>
    <x v="2"/>
    <n v="4"/>
    <n v="6"/>
    <s v="Sweet Treats        "/>
    <m/>
    <m/>
    <x v="1"/>
    <s v="Live"/>
    <x v="0"/>
    <s v=""/>
    <n v="-100"/>
    <x v="0"/>
  </r>
  <r>
    <x v="54"/>
    <d v="1899-12-30T15:40:00"/>
    <x v="9"/>
    <n v="2"/>
    <n v="4"/>
    <s v="Phoebe Buffay       "/>
    <m/>
    <m/>
    <x v="0"/>
    <s v="Live"/>
    <x v="0"/>
    <s v=""/>
    <n v="-100"/>
    <x v="0"/>
  </r>
  <r>
    <x v="54"/>
    <d v="1899-12-30T16:05:00"/>
    <x v="2"/>
    <n v="5"/>
    <n v="2"/>
    <s v="Gambler             "/>
    <m/>
    <m/>
    <x v="1"/>
    <s v="Live"/>
    <x v="0"/>
    <s v=""/>
    <n v="-100"/>
    <x v="0"/>
  </r>
  <r>
    <x v="54"/>
    <d v="1899-12-30T16:15:00"/>
    <x v="9"/>
    <n v="3"/>
    <n v="4"/>
    <s v="Torsheen            "/>
    <s v="1st"/>
    <n v="1.9"/>
    <x v="0"/>
    <s v="Live"/>
    <x v="0"/>
    <n v="190"/>
    <n v="90"/>
    <x v="0"/>
  </r>
  <r>
    <x v="54"/>
    <d v="1899-12-30T17:15:00"/>
    <x v="2"/>
    <n v="7"/>
    <n v="9"/>
    <s v="Conchiero           "/>
    <s v="1st"/>
    <n v="3.1"/>
    <x v="1"/>
    <s v="Live"/>
    <x v="0"/>
    <n v="310"/>
    <n v="210"/>
    <x v="0"/>
  </r>
  <r>
    <x v="54"/>
    <d v="1899-12-30T17:50:00"/>
    <x v="2"/>
    <n v="8"/>
    <n v="10"/>
    <s v="Ready To Shine      "/>
    <s v="1st"/>
    <n v="2.15"/>
    <x v="1"/>
    <s v="Live"/>
    <x v="0"/>
    <n v="215"/>
    <n v="115"/>
    <x v="0"/>
  </r>
  <r>
    <x v="54"/>
    <d v="1899-12-30T18:10:00"/>
    <x v="5"/>
    <n v="7"/>
    <n v="10"/>
    <s v="Laridae             "/>
    <s v="1st"/>
    <n v="2.8"/>
    <x v="2"/>
    <s v="Live"/>
    <x v="0"/>
    <n v="280"/>
    <n v="180"/>
    <x v="0"/>
  </r>
  <r>
    <x v="54"/>
    <d v="1899-12-30T18:40:00"/>
    <x v="5"/>
    <n v="8"/>
    <n v="6"/>
    <s v="Tomba               "/>
    <s v="1st"/>
    <n v="3.1"/>
    <x v="2"/>
    <s v="Live"/>
    <x v="0"/>
    <n v="310"/>
    <n v="210"/>
    <x v="0"/>
  </r>
  <r>
    <x v="55"/>
    <d v="1899-12-30T14:55:00"/>
    <x v="2"/>
    <n v="3"/>
    <n v="4"/>
    <s v="Nordic Viking       "/>
    <m/>
    <m/>
    <x v="1"/>
    <s v="Live"/>
    <x v="0"/>
    <s v=""/>
    <n v="-100"/>
    <x v="0"/>
  </r>
  <r>
    <x v="55"/>
    <d v="1899-12-30T15:30:00"/>
    <x v="2"/>
    <n v="4"/>
    <n v="9"/>
    <s v="Look Here           "/>
    <m/>
    <m/>
    <x v="1"/>
    <s v="Live"/>
    <x v="0"/>
    <s v=""/>
    <n v="-100"/>
    <x v="0"/>
  </r>
  <r>
    <x v="55"/>
    <d v="1899-12-30T15:40:00"/>
    <x v="8"/>
    <n v="2"/>
    <n v="6"/>
    <s v="Motiver             "/>
    <m/>
    <m/>
    <x v="0"/>
    <s v="Live"/>
    <x v="0"/>
    <s v=""/>
    <n v="-100"/>
    <x v="0"/>
  </r>
  <r>
    <x v="55"/>
    <d v="1899-12-30T16:05:00"/>
    <x v="2"/>
    <n v="5"/>
    <n v="9"/>
    <s v="Fiddlers Green      "/>
    <s v="1st"/>
    <n v="4.8"/>
    <x v="1"/>
    <s v="Live"/>
    <x v="0"/>
    <n v="480"/>
    <n v="380"/>
    <x v="0"/>
  </r>
  <r>
    <x v="55"/>
    <d v="1899-12-30T16:15:00"/>
    <x v="8"/>
    <n v="3"/>
    <n v="2"/>
    <s v="Xarpo               "/>
    <s v="2nd"/>
    <m/>
    <x v="0"/>
    <s v="Live"/>
    <x v="0"/>
    <s v=""/>
    <n v="-100"/>
    <x v="0"/>
  </r>
  <r>
    <x v="55"/>
    <d v="1899-12-30T16:50:00"/>
    <x v="8"/>
    <n v="4"/>
    <n v="3"/>
    <s v="Ten Warriors        "/>
    <s v="3rd"/>
    <m/>
    <x v="0"/>
    <s v="Live"/>
    <x v="0"/>
    <s v=""/>
    <n v="-100"/>
    <x v="0"/>
  </r>
  <r>
    <x v="55"/>
    <d v="1899-12-30T17:15:00"/>
    <x v="2"/>
    <n v="7"/>
    <n v="4"/>
    <s v="Polyglot            "/>
    <m/>
    <m/>
    <x v="1"/>
    <s v="Live"/>
    <x v="0"/>
    <s v=""/>
    <n v="-100"/>
    <x v="0"/>
  </r>
  <r>
    <x v="55"/>
    <d v="1899-12-30T17:25:00"/>
    <x v="8"/>
    <n v="5"/>
    <n v="1"/>
    <s v="Miss Revealing      "/>
    <s v="3rd"/>
    <m/>
    <x v="0"/>
    <s v="Live"/>
    <x v="0"/>
    <s v=""/>
    <n v="-100"/>
    <x v="0"/>
  </r>
  <r>
    <x v="55"/>
    <d v="1899-12-30T17:50:00"/>
    <x v="2"/>
    <n v="8"/>
    <n v="7"/>
    <s v="Monte Veebee        "/>
    <s v="2nd"/>
    <m/>
    <x v="1"/>
    <s v="Live"/>
    <x v="0"/>
    <s v=""/>
    <n v="-100"/>
    <x v="0"/>
  </r>
  <r>
    <x v="55"/>
    <d v="1899-12-30T18:40:00"/>
    <x v="5"/>
    <n v="8"/>
    <n v="2"/>
    <s v="Berezka             "/>
    <s v="2nd"/>
    <m/>
    <x v="2"/>
    <s v="Live"/>
    <x v="0"/>
    <s v=""/>
    <n v="-10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FF8B11-8D04-4D32-ABFE-132280D7AF84}" name="PivotTable1" cacheId="458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 rowHeaderCaption="Date">
  <location ref="D12:H69" firstHeaderRow="0" firstDataRow="1" firstDataCol="1" rowPageCount="4" colPageCount="1"/>
  <pivotFields count="14">
    <pivotField axis="axisRow" numFmtId="164" showAll="0" sortType="ascending">
      <items count="330"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x="0"/>
        <item m="1" x="279"/>
        <item x="1"/>
        <item m="1" x="280"/>
        <item x="2"/>
        <item m="1" x="281"/>
        <item x="3"/>
        <item m="1" x="282"/>
        <item x="4"/>
        <item m="1" x="283"/>
        <item x="5"/>
        <item m="1" x="284"/>
        <item m="1" x="285"/>
        <item x="6"/>
        <item m="1" x="286"/>
        <item x="7"/>
        <item m="1" x="287"/>
        <item x="8"/>
        <item m="1" x="288"/>
        <item x="9"/>
        <item m="1" x="289"/>
        <item x="10"/>
        <item m="1" x="290"/>
        <item x="11"/>
        <item m="1" x="291"/>
        <item m="1" x="292"/>
        <item x="12"/>
        <item m="1" x="293"/>
        <item x="13"/>
        <item m="1" x="294"/>
        <item x="14"/>
        <item m="1" x="295"/>
        <item x="15"/>
        <item m="1" x="296"/>
        <item x="16"/>
        <item m="1" x="297"/>
        <item x="17"/>
        <item m="1" x="298"/>
        <item x="18"/>
        <item m="1" x="299"/>
        <item x="19"/>
        <item m="1" x="300"/>
        <item x="20"/>
        <item m="1" x="301"/>
        <item x="21"/>
        <item m="1" x="302"/>
        <item x="22"/>
        <item m="1" x="303"/>
        <item x="23"/>
        <item m="1" x="304"/>
        <item x="24"/>
        <item m="1" x="305"/>
        <item x="25"/>
        <item m="1" x="306"/>
        <item x="26"/>
        <item m="1" x="307"/>
        <item x="27"/>
        <item m="1" x="308"/>
        <item x="28"/>
        <item m="1" x="309"/>
        <item x="29"/>
        <item m="1" x="310"/>
        <item x="30"/>
        <item m="1" x="311"/>
        <item x="31"/>
        <item m="1" x="312"/>
        <item x="32"/>
        <item m="1" x="313"/>
        <item x="33"/>
        <item m="1" x="314"/>
        <item x="34"/>
        <item m="1" x="315"/>
        <item x="35"/>
        <item m="1" x="316"/>
        <item x="36"/>
        <item m="1" x="317"/>
        <item m="1" x="318"/>
        <item x="37"/>
        <item m="1" x="319"/>
        <item x="38"/>
        <item m="1" x="320"/>
        <item x="39"/>
        <item m="1" x="321"/>
        <item x="40"/>
        <item m="1" x="322"/>
        <item x="41"/>
        <item m="1" x="323"/>
        <item m="1" x="56"/>
        <item m="1" x="324"/>
        <item m="1" x="325"/>
        <item x="42"/>
        <item m="1" x="326"/>
        <item x="43"/>
        <item m="1" x="327"/>
        <item m="1" x="328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numFmtId="18" showAll="0"/>
    <pivotField axis="axisPage" showAll="0">
      <items count="28">
        <item m="1" x="13"/>
        <item m="1" x="16"/>
        <item x="1"/>
        <item m="1" x="10"/>
        <item x="9"/>
        <item m="1" x="12"/>
        <item x="5"/>
        <item x="3"/>
        <item x="0"/>
        <item m="1" x="17"/>
        <item m="1" x="20"/>
        <item m="1" x="15"/>
        <item m="1" x="19"/>
        <item m="1" x="18"/>
        <item m="1" x="14"/>
        <item m="1" x="11"/>
        <item x="4"/>
        <item x="7"/>
        <item x="8"/>
        <item x="6"/>
        <item m="1" x="21"/>
        <item x="2"/>
        <item m="1" x="22"/>
        <item m="1" x="23"/>
        <item m="1" x="24"/>
        <item m="1" x="25"/>
        <item m="1" x="26"/>
        <item t="default"/>
      </items>
    </pivotField>
    <pivotField numFmtId="1" showAll="0"/>
    <pivotField numFmtId="1" showAll="0"/>
    <pivotField showAll="0"/>
    <pivotField showAll="0"/>
    <pivotField showAll="0"/>
    <pivotField axis="axisPage" multipleItemSelectionAllowed="1" showAll="0">
      <items count="5">
        <item x="1"/>
        <item x="2"/>
        <item x="0"/>
        <item m="1" x="3"/>
        <item t="default"/>
      </items>
    </pivotField>
    <pivotField showAll="0"/>
    <pivotField axis="axisPage" dataField="1" multipleItemSelectionAllowed="1" showAll="0">
      <items count="2">
        <item x="0"/>
        <item t="default"/>
      </items>
    </pivotField>
    <pivotField dataField="1" showAll="0"/>
    <pivotField dataField="1" numFmtId="1" showAll="0"/>
    <pivotField axis="axisPage" numFmtId="1" multipleItemSelectionAllowed="1" showAll="0">
      <items count="8">
        <item m="1" x="4"/>
        <item m="1" x="1"/>
        <item x="0"/>
        <item m="1" x="5"/>
        <item m="1" x="2"/>
        <item m="1" x="3"/>
        <item m="1" x="6"/>
        <item t="default"/>
      </items>
    </pivotField>
  </pivotFields>
  <rowFields count="1">
    <field x="0"/>
  </rowFields>
  <rowItems count="57">
    <i>
      <x v="222"/>
    </i>
    <i>
      <x v="224"/>
    </i>
    <i>
      <x v="226"/>
    </i>
    <i>
      <x v="228"/>
    </i>
    <i>
      <x v="230"/>
    </i>
    <i>
      <x v="232"/>
    </i>
    <i>
      <x v="235"/>
    </i>
    <i>
      <x v="237"/>
    </i>
    <i>
      <x v="239"/>
    </i>
    <i>
      <x v="241"/>
    </i>
    <i>
      <x v="243"/>
    </i>
    <i>
      <x v="245"/>
    </i>
    <i>
      <x v="248"/>
    </i>
    <i>
      <x v="250"/>
    </i>
    <i>
      <x v="252"/>
    </i>
    <i>
      <x v="254"/>
    </i>
    <i>
      <x v="256"/>
    </i>
    <i>
      <x v="258"/>
    </i>
    <i>
      <x v="260"/>
    </i>
    <i>
      <x v="262"/>
    </i>
    <i>
      <x v="264"/>
    </i>
    <i>
      <x v="266"/>
    </i>
    <i>
      <x v="268"/>
    </i>
    <i>
      <x v="270"/>
    </i>
    <i>
      <x v="272"/>
    </i>
    <i>
      <x v="274"/>
    </i>
    <i>
      <x v="276"/>
    </i>
    <i>
      <x v="278"/>
    </i>
    <i>
      <x v="280"/>
    </i>
    <i>
      <x v="282"/>
    </i>
    <i>
      <x v="284"/>
    </i>
    <i>
      <x v="286"/>
    </i>
    <i>
      <x v="288"/>
    </i>
    <i>
      <x v="290"/>
    </i>
    <i>
      <x v="292"/>
    </i>
    <i>
      <x v="294"/>
    </i>
    <i>
      <x v="296"/>
    </i>
    <i>
      <x v="299"/>
    </i>
    <i>
      <x v="301"/>
    </i>
    <i>
      <x v="303"/>
    </i>
    <i>
      <x v="305"/>
    </i>
    <i>
      <x v="307"/>
    </i>
    <i>
      <x v="312"/>
    </i>
    <i>
      <x v="314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4">
    <pageField fld="10" hier="-1"/>
    <pageField fld="13" hier="-1"/>
    <pageField fld="8" hier="-1"/>
    <pageField fld="2" hier="-1"/>
  </pageFields>
  <dataFields count="4">
    <dataField name="Count Bets" fld="10" subtotal="count" baseField="0" baseItem="160"/>
    <dataField name="Sum of Lev Bet" fld="10" baseField="0" baseItem="0"/>
    <dataField name="Sum of Lev Ret" fld="11" baseField="0" baseItem="160"/>
    <dataField name="Sum of Lev Profit" fld="12" baseField="0" baseItem="0" numFmtId="165"/>
  </dataFields>
  <formats count="22"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0" type="button" dataOnly="0" labelOnly="1" outline="0" axis="axisRow" fieldPosition="0"/>
    </format>
    <format dxfId="56">
      <pivotArea dataOnly="0" labelOnly="1" grandRow="1" outline="0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field="0" type="button" dataOnly="0" labelOnly="1" outline="0" axis="axisRow" fieldPosition="0"/>
    </format>
    <format dxfId="52">
      <pivotArea dataOnly="0" labelOnly="1" grandRow="1" outline="0" fieldPosition="0"/>
    </format>
    <format dxfId="51">
      <pivotArea type="all" dataOnly="0" outline="0" fieldPosition="0"/>
    </format>
    <format dxfId="50">
      <pivotArea field="0" type="button" dataOnly="0" labelOnly="1" outline="0" axis="axisRow" fieldPosition="0"/>
    </format>
    <format dxfId="49">
      <pivotArea dataOnly="0" labelOnly="1" grandRow="1" outline="0" fieldPosition="0"/>
    </format>
    <format dxfId="48">
      <pivotArea field="0" type="button" dataOnly="0" labelOnly="1" outline="0" axis="axisRow" fieldPosition="0"/>
    </format>
    <format dxfId="47">
      <pivotArea grandRow="1" outline="0" collapsedLevelsAreSubtotals="1" fieldPosition="0"/>
    </format>
    <format dxfId="46">
      <pivotArea dataOnly="0" labelOnly="1" grandRow="1" outline="0" fieldPosition="0"/>
    </format>
    <format dxfId="45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4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field="0" type="button" dataOnly="0" labelOnly="1" outline="0" axis="axisRow" fieldPosition="0"/>
    </format>
    <format dxfId="39">
      <pivotArea dataOnly="0" labelOnly="1" grandRow="1" outline="0" fieldPosition="0"/>
    </format>
    <format dxfId="3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conditionalFormats count="4">
    <conditionalFormat priority="24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  <conditionalFormat priority="23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  <conditionalFormat priority="22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  <conditionalFormat priority="21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08AE20-9FB4-43FF-A293-47316D4A58F0}" name="Table1323" displayName="Table1323" ref="A6:N422" totalsRowShown="0" headerRowDxfId="78" dataDxfId="76" headerRowBorderDxfId="77" tableBorderDxfId="75" totalsRowBorderDxfId="74">
  <autoFilter ref="A6:N422" xr:uid="{97B6BE5C-30AC-4F7B-8D99-6DA2D1EB727D}"/>
  <sortState xmlns:xlrd2="http://schemas.microsoft.com/office/spreadsheetml/2017/richdata2" ref="A7:N422">
    <sortCondition ref="A7:A422"/>
    <sortCondition ref="B7:B422"/>
    <sortCondition ref="F7:F422"/>
  </sortState>
  <tableColumns count="14">
    <tableColumn id="112" xr3:uid="{45E665F9-1CCD-4FC5-9BB0-8F89715B3B24}" name="Date" dataDxfId="73"/>
    <tableColumn id="128" xr3:uid="{36AAC9E7-C770-4CA4-AFFF-5354AA9E0344}" name="Time" dataDxfId="72"/>
    <tableColumn id="111" xr3:uid="{9830CC93-DB5A-4DB8-A323-865804BF6E76}" name="Track" dataDxfId="71"/>
    <tableColumn id="130" xr3:uid="{47F0ADD9-C2E2-4804-9193-CCAADE48811C}" name="Race" dataDxfId="70"/>
    <tableColumn id="131" xr3:uid="{D47632A4-C298-4E86-8CCF-24B29DCAFA44}" name="TAB" dataDxfId="69"/>
    <tableColumn id="132" xr3:uid="{33DAC7CB-C782-4ECE-A36F-372ED14823E7}" name="Horse" dataDxfId="68"/>
    <tableColumn id="2" xr3:uid="{BD89CD2C-14C8-443B-A776-D4EBBE186C4D}" name="Fin" dataDxfId="67"/>
    <tableColumn id="1" xr3:uid="{9D244D60-4659-4F6B-8B33-CD6B2F9D9CDE}" name="Div" dataDxfId="66"/>
    <tableColumn id="6" xr3:uid="{51C16D93-55E1-47AA-855E-ACD433554012}" name="State" dataDxfId="65"/>
    <tableColumn id="3" xr3:uid="{14EC5DD4-5B7A-4420-B109-F68813C6067A}" name="Live" dataDxfId="64">
      <calculatedColumnFormula>IF(Table1323[[#This Row],[Date]]&lt;$J$4,"","Live")</calculatedColumnFormula>
    </tableColumn>
    <tableColumn id="139" xr3:uid="{355CDE59-59D5-450A-A292-3139A696501F}" name="Lev Bet" dataDxfId="63"/>
    <tableColumn id="140" xr3:uid="{986B52D5-D83F-4E0F-8F9F-1A49A9EEAC4E}" name="Lev Ret" dataDxfId="62">
      <calculatedColumnFormula>IF(Table1323[[#This Row],[Fin]]&lt;&gt;"1st","",Table1323[[#This Row],[Div]]*Table1323[[#This Row],[Lev Bet]])</calculatedColumnFormula>
    </tableColumn>
    <tableColumn id="141" xr3:uid="{B4E30E86-47AF-4D45-83EE-02DD3036550C}" name="Lev Profit" dataDxfId="61">
      <calculatedColumnFormula>IF(Table1323[[#This Row],[Lev Ret]]="",Table1323[[#This Row],[Lev Bet]]*-1,L7-K7)</calculatedColumnFormula>
    </tableColumn>
    <tableColumn id="4" xr3:uid="{36FFAB61-5B34-4FF8-96D6-D1B9C6123B0C}" name="Day" dataDxfId="60">
      <calculatedColumnFormula>TEXT(Table1323[[#This Row],[Date]],"DDD")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E6685-E611-4F92-80C5-6060F0377D71}">
  <sheetPr>
    <tabColor rgb="FF00B050"/>
    <pageSetUpPr fitToPage="1"/>
  </sheetPr>
  <dimension ref="A1:N478"/>
  <sheetViews>
    <sheetView showGridLines="0" tabSelected="1" zoomScale="90" zoomScaleNormal="90" workbookViewId="0">
      <pane xSplit="22815" ySplit="3255" topLeftCell="C375" activePane="bottomLeft"/>
      <selection activeCell="S24" sqref="S24"/>
      <selection pane="topRight" activeCell="C1" sqref="C1"/>
      <selection pane="bottomLeft" activeCell="R436" sqref="R436"/>
      <selection pane="bottomRight" activeCell="N453" sqref="N453"/>
    </sheetView>
  </sheetViews>
  <sheetFormatPr defaultRowHeight="15" x14ac:dyDescent="0.25"/>
  <cols>
    <col min="1" max="1" width="11.140625" style="3" customWidth="1"/>
    <col min="2" max="2" width="9.140625" style="3" customWidth="1"/>
    <col min="3" max="3" width="13.42578125" style="3" customWidth="1"/>
    <col min="4" max="4" width="5" style="3" customWidth="1"/>
    <col min="5" max="5" width="5" style="6" customWidth="1"/>
    <col min="6" max="6" width="15.5703125" style="3" customWidth="1"/>
    <col min="7" max="7" width="7.140625" style="3" customWidth="1"/>
    <col min="8" max="8" width="6.42578125" style="3" customWidth="1"/>
    <col min="9" max="9" width="6.7109375" style="3" customWidth="1"/>
    <col min="10" max="10" width="10.42578125" style="3" bestFit="1" customWidth="1"/>
    <col min="11" max="11" width="8.42578125" customWidth="1"/>
    <col min="12" max="12" width="10" customWidth="1"/>
    <col min="13" max="13" width="9.140625" customWidth="1"/>
    <col min="14" max="14" width="7.140625" customWidth="1"/>
    <col min="15" max="16384" width="9.140625" style="3"/>
  </cols>
  <sheetData>
    <row r="1" spans="1:14" ht="15.75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3"/>
      <c r="L1" s="3"/>
      <c r="M1" s="3"/>
    </row>
    <row r="2" spans="1:14" ht="7.5" customHeight="1" x14ac:dyDescent="0.25">
      <c r="A2" s="1"/>
      <c r="B2" s="1"/>
      <c r="C2" s="1"/>
      <c r="D2" s="52" t="s">
        <v>373</v>
      </c>
      <c r="E2" s="52"/>
      <c r="F2" s="52"/>
      <c r="G2" s="52"/>
      <c r="H2" s="52"/>
      <c r="I2" s="53"/>
      <c r="J2" s="50"/>
      <c r="K2" s="3"/>
      <c r="L2" s="3"/>
      <c r="M2" s="3"/>
    </row>
    <row r="3" spans="1:14" ht="15.75" customHeight="1" x14ac:dyDescent="0.25">
      <c r="A3" s="1"/>
      <c r="B3" s="1"/>
      <c r="C3" s="1"/>
      <c r="D3" s="52"/>
      <c r="E3" s="52"/>
      <c r="F3" s="52"/>
      <c r="G3" s="52"/>
      <c r="H3" s="52"/>
      <c r="I3" s="53"/>
      <c r="J3" s="50"/>
      <c r="K3" s="3"/>
      <c r="L3" s="3"/>
      <c r="M3" s="3"/>
      <c r="N3" s="3"/>
    </row>
    <row r="4" spans="1:14" ht="19.5" customHeight="1" x14ac:dyDescent="0.25">
      <c r="A4" s="1"/>
      <c r="B4" s="1"/>
      <c r="C4" s="1"/>
      <c r="D4" s="54" t="s">
        <v>376</v>
      </c>
      <c r="E4" s="54"/>
      <c r="F4" s="54"/>
      <c r="G4" s="54"/>
      <c r="H4" s="54"/>
      <c r="I4" s="53"/>
      <c r="J4" s="51">
        <v>46001</v>
      </c>
      <c r="K4" s="3"/>
      <c r="L4" s="3"/>
      <c r="M4" s="3"/>
      <c r="N4" s="3"/>
    </row>
    <row r="5" spans="1:14" ht="6.75" customHeight="1" x14ac:dyDescent="0.25">
      <c r="E5" s="3"/>
      <c r="K5" s="3"/>
      <c r="L5" s="3"/>
      <c r="M5" s="3"/>
      <c r="N5" s="3"/>
    </row>
    <row r="6" spans="1:14" s="4" customFormat="1" ht="56.25" customHeight="1" x14ac:dyDescent="0.25">
      <c r="A6" s="20" t="s">
        <v>0</v>
      </c>
      <c r="B6" s="21" t="s">
        <v>1</v>
      </c>
      <c r="C6" s="21" t="s">
        <v>2</v>
      </c>
      <c r="D6" s="21" t="s">
        <v>3</v>
      </c>
      <c r="E6" s="21" t="s">
        <v>4</v>
      </c>
      <c r="F6" s="21" t="s">
        <v>5</v>
      </c>
      <c r="G6" s="21" t="s">
        <v>19</v>
      </c>
      <c r="H6" s="21" t="s">
        <v>20</v>
      </c>
      <c r="I6" s="21" t="s">
        <v>31</v>
      </c>
      <c r="J6" s="21" t="s">
        <v>410</v>
      </c>
      <c r="K6" s="22" t="s">
        <v>6</v>
      </c>
      <c r="L6" s="23" t="s">
        <v>7</v>
      </c>
      <c r="M6" s="11" t="s">
        <v>8</v>
      </c>
      <c r="N6" s="24" t="s">
        <v>29</v>
      </c>
    </row>
    <row r="7" spans="1:14" x14ac:dyDescent="0.25">
      <c r="A7" s="34">
        <v>45658</v>
      </c>
      <c r="B7" s="35">
        <v>0.54861111111111116</v>
      </c>
      <c r="C7" s="35" t="s">
        <v>10</v>
      </c>
      <c r="D7" s="36">
        <v>1</v>
      </c>
      <c r="E7" s="36">
        <v>1</v>
      </c>
      <c r="F7" s="37" t="s">
        <v>93</v>
      </c>
      <c r="G7" s="37"/>
      <c r="H7" s="38"/>
      <c r="I7" s="36" t="str">
        <f>VLOOKUP(Table1323[[#This Row],[Track]],$C$435:$E$478,2,FALSE)</f>
        <v>Vic</v>
      </c>
      <c r="J7" s="36" t="str">
        <f>IF(Table1323[[#This Row],[Date]]&lt;$J$4,"","Live")</f>
        <v/>
      </c>
      <c r="K7" s="39">
        <v>100</v>
      </c>
      <c r="L7" s="36" t="str">
        <f>IF(Table1323[[#This Row],[Fin]]&lt;&gt;"1st","",Table1323[[#This Row],[Div]]*Table1323[[#This Row],[Lev Bet]])</f>
        <v/>
      </c>
      <c r="M7" s="36">
        <f>IF(Table1323[[#This Row],[Lev Ret]]="",Table1323[[#This Row],[Lev Bet]]*-1,L7-K7)</f>
        <v>-100</v>
      </c>
      <c r="N7" s="36" t="str">
        <f>TEXT(Table1323[[#This Row],[Date]],"DDD")</f>
        <v>Wed</v>
      </c>
    </row>
    <row r="8" spans="1:14" x14ac:dyDescent="0.25">
      <c r="A8" s="34">
        <v>45658</v>
      </c>
      <c r="B8" s="35">
        <v>0.59722222222222221</v>
      </c>
      <c r="C8" s="35" t="s">
        <v>10</v>
      </c>
      <c r="D8" s="36">
        <v>3</v>
      </c>
      <c r="E8" s="36">
        <v>7</v>
      </c>
      <c r="F8" s="37" t="s">
        <v>94</v>
      </c>
      <c r="G8" s="37" t="s">
        <v>95</v>
      </c>
      <c r="H8" s="38"/>
      <c r="I8" s="36" t="str">
        <f>VLOOKUP(Table1323[[#This Row],[Track]],$C$435:$E$478,2,FALSE)</f>
        <v>Vic</v>
      </c>
      <c r="J8" s="36" t="str">
        <f>IF(Table1323[[#This Row],[Date]]&lt;$J$4,"","Live")</f>
        <v/>
      </c>
      <c r="K8" s="39">
        <v>100</v>
      </c>
      <c r="L8" s="36" t="str">
        <f>IF(Table1323[[#This Row],[Fin]]&lt;&gt;"1st","",Table1323[[#This Row],[Div]]*Table1323[[#This Row],[Lev Bet]])</f>
        <v/>
      </c>
      <c r="M8" s="36">
        <f>IF(Table1323[[#This Row],[Lev Ret]]="",Table1323[[#This Row],[Lev Bet]]*-1,L8-K8)</f>
        <v>-100</v>
      </c>
      <c r="N8" s="36" t="str">
        <f>TEXT(Table1323[[#This Row],[Date]],"DDD")</f>
        <v>Wed</v>
      </c>
    </row>
    <row r="9" spans="1:14" x14ac:dyDescent="0.25">
      <c r="A9" s="34">
        <v>45658</v>
      </c>
      <c r="B9" s="35">
        <v>0.63888888888888884</v>
      </c>
      <c r="C9" s="35" t="s">
        <v>17</v>
      </c>
      <c r="D9" s="36">
        <v>2</v>
      </c>
      <c r="E9" s="36">
        <v>11</v>
      </c>
      <c r="F9" s="37" t="s">
        <v>177</v>
      </c>
      <c r="G9" s="37" t="s">
        <v>22</v>
      </c>
      <c r="H9" s="38"/>
      <c r="I9" s="36" t="str">
        <f>VLOOKUP(Table1323[[#This Row],[Track]],$C$435:$E$478,2,FALSE)</f>
        <v>NSW</v>
      </c>
      <c r="J9" s="36" t="str">
        <f>IF(Table1323[[#This Row],[Date]]&lt;$J$4,"","Live")</f>
        <v/>
      </c>
      <c r="K9" s="39">
        <v>100</v>
      </c>
      <c r="L9" s="36" t="str">
        <f>IF(Table1323[[#This Row],[Fin]]&lt;&gt;"1st","",Table1323[[#This Row],[Div]]*Table1323[[#This Row],[Lev Bet]])</f>
        <v/>
      </c>
      <c r="M9" s="36">
        <f>IF(Table1323[[#This Row],[Lev Ret]]="",Table1323[[#This Row],[Lev Bet]]*-1,L9-K9)</f>
        <v>-100</v>
      </c>
      <c r="N9" s="36" t="str">
        <f>TEXT(Table1323[[#This Row],[Date]],"DDD")</f>
        <v>Wed</v>
      </c>
    </row>
    <row r="10" spans="1:14" x14ac:dyDescent="0.25">
      <c r="A10" s="34">
        <v>45658</v>
      </c>
      <c r="B10" s="35">
        <v>0.65277777777777779</v>
      </c>
      <c r="C10" s="35" t="s">
        <v>10</v>
      </c>
      <c r="D10" s="36">
        <v>5</v>
      </c>
      <c r="E10" s="36">
        <v>6</v>
      </c>
      <c r="F10" s="37" t="s">
        <v>96</v>
      </c>
      <c r="G10" s="37"/>
      <c r="H10" s="38"/>
      <c r="I10" s="36" t="str">
        <f>VLOOKUP(Table1323[[#This Row],[Track]],$C$435:$E$478,2,FALSE)</f>
        <v>Vic</v>
      </c>
      <c r="J10" s="36" t="str">
        <f>IF(Table1323[[#This Row],[Date]]&lt;$J$4,"","Live")</f>
        <v/>
      </c>
      <c r="K10" s="39">
        <v>100</v>
      </c>
      <c r="L10" s="36" t="str">
        <f>IF(Table1323[[#This Row],[Fin]]&lt;&gt;"1st","",Table1323[[#This Row],[Div]]*Table1323[[#This Row],[Lev Bet]])</f>
        <v/>
      </c>
      <c r="M10" s="36">
        <f>IF(Table1323[[#This Row],[Lev Ret]]="",Table1323[[#This Row],[Lev Bet]]*-1,L10-K10)</f>
        <v>-100</v>
      </c>
      <c r="N10" s="36" t="str">
        <f>TEXT(Table1323[[#This Row],[Date]],"DDD")</f>
        <v>Wed</v>
      </c>
    </row>
    <row r="11" spans="1:14" x14ac:dyDescent="0.25">
      <c r="A11" s="34">
        <v>45658</v>
      </c>
      <c r="B11" s="35">
        <v>0.66666666666666663</v>
      </c>
      <c r="C11" s="35" t="s">
        <v>17</v>
      </c>
      <c r="D11" s="36">
        <v>3</v>
      </c>
      <c r="E11" s="36">
        <v>10</v>
      </c>
      <c r="F11" s="37" t="s">
        <v>50</v>
      </c>
      <c r="G11" s="37" t="s">
        <v>21</v>
      </c>
      <c r="H11" s="38">
        <v>3.4</v>
      </c>
      <c r="I11" s="36" t="str">
        <f>VLOOKUP(Table1323[[#This Row],[Track]],$C$435:$E$478,2,FALSE)</f>
        <v>NSW</v>
      </c>
      <c r="J11" s="36" t="str">
        <f>IF(Table1323[[#This Row],[Date]]&lt;$J$4,"","Live")</f>
        <v/>
      </c>
      <c r="K11" s="39">
        <v>100</v>
      </c>
      <c r="L11" s="36">
        <f>IF(Table1323[[#This Row],[Fin]]&lt;&gt;"1st","",Table1323[[#This Row],[Div]]*Table1323[[#This Row],[Lev Bet]])</f>
        <v>340</v>
      </c>
      <c r="M11" s="36">
        <f>IF(Table1323[[#This Row],[Lev Ret]]="",Table1323[[#This Row],[Lev Bet]]*-1,L11-K11)</f>
        <v>240</v>
      </c>
      <c r="N11" s="36" t="str">
        <f>TEXT(Table1323[[#This Row],[Date]],"DDD")</f>
        <v>Wed</v>
      </c>
    </row>
    <row r="12" spans="1:14" x14ac:dyDescent="0.25">
      <c r="A12" s="34">
        <v>45658</v>
      </c>
      <c r="B12" s="35">
        <v>0.69444444444444442</v>
      </c>
      <c r="C12" s="35" t="s">
        <v>17</v>
      </c>
      <c r="D12" s="36">
        <v>4</v>
      </c>
      <c r="E12" s="36">
        <v>4</v>
      </c>
      <c r="F12" s="37" t="s">
        <v>51</v>
      </c>
      <c r="G12" s="37" t="s">
        <v>23</v>
      </c>
      <c r="H12" s="38"/>
      <c r="I12" s="36" t="str">
        <f>VLOOKUP(Table1323[[#This Row],[Track]],$C$435:$E$478,2,FALSE)</f>
        <v>NSW</v>
      </c>
      <c r="J12" s="36" t="str">
        <f>IF(Table1323[[#This Row],[Date]]&lt;$J$4,"","Live")</f>
        <v/>
      </c>
      <c r="K12" s="39">
        <v>100</v>
      </c>
      <c r="L12" s="36" t="str">
        <f>IF(Table1323[[#This Row],[Fin]]&lt;&gt;"1st","",Table1323[[#This Row],[Div]]*Table1323[[#This Row],[Lev Bet]])</f>
        <v/>
      </c>
      <c r="M12" s="36">
        <f>IF(Table1323[[#This Row],[Lev Ret]]="",Table1323[[#This Row],[Lev Bet]]*-1,L12-K12)</f>
        <v>-100</v>
      </c>
      <c r="N12" s="36" t="str">
        <f>TEXT(Table1323[[#This Row],[Date]],"DDD")</f>
        <v>Wed</v>
      </c>
    </row>
    <row r="13" spans="1:14" x14ac:dyDescent="0.25">
      <c r="A13" s="34">
        <v>45658</v>
      </c>
      <c r="B13" s="35">
        <v>0.72222222222222221</v>
      </c>
      <c r="C13" s="35" t="s">
        <v>17</v>
      </c>
      <c r="D13" s="36">
        <v>5</v>
      </c>
      <c r="E13" s="36">
        <v>4</v>
      </c>
      <c r="F13" s="37" t="s">
        <v>178</v>
      </c>
      <c r="G13" s="37"/>
      <c r="H13" s="38"/>
      <c r="I13" s="36" t="str">
        <f>VLOOKUP(Table1323[[#This Row],[Track]],$C$435:$E$478,2,FALSE)</f>
        <v>NSW</v>
      </c>
      <c r="J13" s="36" t="str">
        <f>IF(Table1323[[#This Row],[Date]]&lt;$J$4,"","Live")</f>
        <v/>
      </c>
      <c r="K13" s="39">
        <v>100</v>
      </c>
      <c r="L13" s="36" t="str">
        <f>IF(Table1323[[#This Row],[Fin]]&lt;&gt;"1st","",Table1323[[#This Row],[Div]]*Table1323[[#This Row],[Lev Bet]])</f>
        <v/>
      </c>
      <c r="M13" s="36">
        <f>IF(Table1323[[#This Row],[Lev Ret]]="",Table1323[[#This Row],[Lev Bet]]*-1,L13-K13)</f>
        <v>-100</v>
      </c>
      <c r="N13" s="36" t="str">
        <f>TEXT(Table1323[[#This Row],[Date]],"DDD")</f>
        <v>Wed</v>
      </c>
    </row>
    <row r="14" spans="1:14" x14ac:dyDescent="0.25">
      <c r="A14" s="34">
        <v>45665</v>
      </c>
      <c r="B14" s="35">
        <v>0.59722222222222221</v>
      </c>
      <c r="C14" s="35" t="s">
        <v>14</v>
      </c>
      <c r="D14" s="36">
        <v>1</v>
      </c>
      <c r="E14" s="36">
        <v>1</v>
      </c>
      <c r="F14" s="37" t="s">
        <v>179</v>
      </c>
      <c r="G14" s="37"/>
      <c r="H14" s="38"/>
      <c r="I14" s="36" t="str">
        <f>VLOOKUP(Table1323[[#This Row],[Track]],$C$435:$E$478,2,FALSE)</f>
        <v>NSW</v>
      </c>
      <c r="J14" s="36" t="str">
        <f>IF(Table1323[[#This Row],[Date]]&lt;$J$4,"","Live")</f>
        <v/>
      </c>
      <c r="K14" s="39">
        <v>100</v>
      </c>
      <c r="L14" s="36" t="str">
        <f>IF(Table1323[[#This Row],[Fin]]&lt;&gt;"1st","",Table1323[[#This Row],[Div]]*Table1323[[#This Row],[Lev Bet]])</f>
        <v/>
      </c>
      <c r="M14" s="36">
        <f>IF(Table1323[[#This Row],[Lev Ret]]="",Table1323[[#This Row],[Lev Bet]]*-1,L14-K14)</f>
        <v>-100</v>
      </c>
      <c r="N14" s="36" t="str">
        <f>TEXT(Table1323[[#This Row],[Date]],"DDD")</f>
        <v>Wed</v>
      </c>
    </row>
    <row r="15" spans="1:14" x14ac:dyDescent="0.25">
      <c r="A15" s="34">
        <v>45665</v>
      </c>
      <c r="B15" s="35">
        <v>0.62152777777777779</v>
      </c>
      <c r="C15" s="35" t="s">
        <v>14</v>
      </c>
      <c r="D15" s="36">
        <v>2</v>
      </c>
      <c r="E15" s="36">
        <v>6</v>
      </c>
      <c r="F15" s="37" t="s">
        <v>180</v>
      </c>
      <c r="G15" s="37"/>
      <c r="H15" s="38"/>
      <c r="I15" s="36" t="str">
        <f>VLOOKUP(Table1323[[#This Row],[Track]],$C$435:$E$478,2,FALSE)</f>
        <v>NSW</v>
      </c>
      <c r="J15" s="36" t="str">
        <f>IF(Table1323[[#This Row],[Date]]&lt;$J$4,"","Live")</f>
        <v/>
      </c>
      <c r="K15" s="39">
        <v>100</v>
      </c>
      <c r="L15" s="36" t="str">
        <f>IF(Table1323[[#This Row],[Fin]]&lt;&gt;"1st","",Table1323[[#This Row],[Div]]*Table1323[[#This Row],[Lev Bet]])</f>
        <v/>
      </c>
      <c r="M15" s="36">
        <f>IF(Table1323[[#This Row],[Lev Ret]]="",Table1323[[#This Row],[Lev Bet]]*-1,L15-K15)</f>
        <v>-100</v>
      </c>
      <c r="N15" s="36" t="str">
        <f>TEXT(Table1323[[#This Row],[Date]],"DDD")</f>
        <v>Wed</v>
      </c>
    </row>
    <row r="16" spans="1:14" x14ac:dyDescent="0.25">
      <c r="A16" s="34">
        <v>45665</v>
      </c>
      <c r="B16" s="35">
        <v>0.67013888888888884</v>
      </c>
      <c r="C16" s="35" t="s">
        <v>14</v>
      </c>
      <c r="D16" s="36">
        <v>4</v>
      </c>
      <c r="E16" s="36">
        <v>4</v>
      </c>
      <c r="F16" s="37" t="s">
        <v>53</v>
      </c>
      <c r="G16" s="37" t="s">
        <v>23</v>
      </c>
      <c r="H16" s="38"/>
      <c r="I16" s="36" t="str">
        <f>VLOOKUP(Table1323[[#This Row],[Track]],$C$435:$E$478,2,FALSE)</f>
        <v>NSW</v>
      </c>
      <c r="J16" s="36" t="str">
        <f>IF(Table1323[[#This Row],[Date]]&lt;$J$4,"","Live")</f>
        <v/>
      </c>
      <c r="K16" s="39">
        <v>100</v>
      </c>
      <c r="L16" s="36" t="str">
        <f>IF(Table1323[[#This Row],[Fin]]&lt;&gt;"1st","",Table1323[[#This Row],[Div]]*Table1323[[#This Row],[Lev Bet]])</f>
        <v/>
      </c>
      <c r="M16" s="36">
        <f>IF(Table1323[[#This Row],[Lev Ret]]="",Table1323[[#This Row],[Lev Bet]]*-1,L16-K16)</f>
        <v>-100</v>
      </c>
      <c r="N16" s="36" t="str">
        <f>TEXT(Table1323[[#This Row],[Date]],"DDD")</f>
        <v>Wed</v>
      </c>
    </row>
    <row r="17" spans="1:14" x14ac:dyDescent="0.25">
      <c r="A17" s="34">
        <v>45665</v>
      </c>
      <c r="B17" s="35">
        <v>0.68263888888888891</v>
      </c>
      <c r="C17" s="35" t="s">
        <v>12</v>
      </c>
      <c r="D17" s="36">
        <v>3</v>
      </c>
      <c r="E17" s="36">
        <v>5</v>
      </c>
      <c r="F17" s="37" t="s">
        <v>278</v>
      </c>
      <c r="G17" s="37" t="s">
        <v>21</v>
      </c>
      <c r="H17" s="38">
        <v>2.25</v>
      </c>
      <c r="I17" s="36" t="str">
        <f>VLOOKUP(Table1323[[#This Row],[Track]],$C$435:$E$478,2,FALSE)</f>
        <v>Qld</v>
      </c>
      <c r="J17" s="36" t="str">
        <f>IF(Table1323[[#This Row],[Date]]&lt;$J$4,"","Live")</f>
        <v/>
      </c>
      <c r="K17" s="39">
        <v>100</v>
      </c>
      <c r="L17" s="36">
        <f>IF(Table1323[[#This Row],[Fin]]&lt;&gt;"1st","",Table1323[[#This Row],[Div]]*Table1323[[#This Row],[Lev Bet]])</f>
        <v>225</v>
      </c>
      <c r="M17" s="36">
        <f>IF(Table1323[[#This Row],[Lev Ret]]="",Table1323[[#This Row],[Lev Bet]]*-1,L17-K17)</f>
        <v>125</v>
      </c>
      <c r="N17" s="36" t="str">
        <f>TEXT(Table1323[[#This Row],[Date]],"DDD")</f>
        <v>Wed</v>
      </c>
    </row>
    <row r="18" spans="1:14" x14ac:dyDescent="0.25">
      <c r="A18" s="34">
        <v>45665</v>
      </c>
      <c r="B18" s="35">
        <v>0.69444444444444442</v>
      </c>
      <c r="C18" s="35" t="s">
        <v>14</v>
      </c>
      <c r="D18" s="36">
        <v>5</v>
      </c>
      <c r="E18" s="36">
        <v>3</v>
      </c>
      <c r="F18" s="37" t="s">
        <v>70</v>
      </c>
      <c r="G18" s="37" t="s">
        <v>21</v>
      </c>
      <c r="H18" s="38">
        <v>3.1</v>
      </c>
      <c r="I18" s="36" t="str">
        <f>VLOOKUP(Table1323[[#This Row],[Track]],$C$435:$E$478,2,FALSE)</f>
        <v>NSW</v>
      </c>
      <c r="J18" s="36" t="str">
        <f>IF(Table1323[[#This Row],[Date]]&lt;$J$4,"","Live")</f>
        <v/>
      </c>
      <c r="K18" s="39">
        <v>100</v>
      </c>
      <c r="L18" s="36">
        <f>IF(Table1323[[#This Row],[Fin]]&lt;&gt;"1st","",Table1323[[#This Row],[Div]]*Table1323[[#This Row],[Lev Bet]])</f>
        <v>310</v>
      </c>
      <c r="M18" s="36">
        <f>IF(Table1323[[#This Row],[Lev Ret]]="",Table1323[[#This Row],[Lev Bet]]*-1,L18-K18)</f>
        <v>210</v>
      </c>
      <c r="N18" s="36" t="str">
        <f>TEXT(Table1323[[#This Row],[Date]],"DDD")</f>
        <v>Wed</v>
      </c>
    </row>
    <row r="19" spans="1:14" x14ac:dyDescent="0.25">
      <c r="A19" s="34">
        <v>45665</v>
      </c>
      <c r="B19" s="35">
        <v>0.70694444444444449</v>
      </c>
      <c r="C19" s="35" t="s">
        <v>12</v>
      </c>
      <c r="D19" s="36">
        <v>4</v>
      </c>
      <c r="E19" s="36">
        <v>2</v>
      </c>
      <c r="F19" s="37" t="s">
        <v>55</v>
      </c>
      <c r="G19" s="37" t="s">
        <v>21</v>
      </c>
      <c r="H19" s="38">
        <v>6</v>
      </c>
      <c r="I19" s="36" t="str">
        <f>VLOOKUP(Table1323[[#This Row],[Track]],$C$435:$E$478,2,FALSE)</f>
        <v>Qld</v>
      </c>
      <c r="J19" s="36" t="str">
        <f>IF(Table1323[[#This Row],[Date]]&lt;$J$4,"","Live")</f>
        <v/>
      </c>
      <c r="K19" s="39">
        <v>100</v>
      </c>
      <c r="L19" s="36">
        <f>IF(Table1323[[#This Row],[Fin]]&lt;&gt;"1st","",Table1323[[#This Row],[Div]]*Table1323[[#This Row],[Lev Bet]])</f>
        <v>600</v>
      </c>
      <c r="M19" s="36">
        <f>IF(Table1323[[#This Row],[Lev Ret]]="",Table1323[[#This Row],[Lev Bet]]*-1,L19-K19)</f>
        <v>500</v>
      </c>
      <c r="N19" s="36" t="str">
        <f>TEXT(Table1323[[#This Row],[Date]],"DDD")</f>
        <v>Wed</v>
      </c>
    </row>
    <row r="20" spans="1:14" x14ac:dyDescent="0.25">
      <c r="A20" s="34">
        <v>45665</v>
      </c>
      <c r="B20" s="35">
        <v>0.73124999999999996</v>
      </c>
      <c r="C20" s="35" t="s">
        <v>12</v>
      </c>
      <c r="D20" s="36">
        <v>5</v>
      </c>
      <c r="E20" s="36">
        <v>8</v>
      </c>
      <c r="F20" s="37" t="s">
        <v>279</v>
      </c>
      <c r="G20" s="37" t="s">
        <v>23</v>
      </c>
      <c r="H20" s="38"/>
      <c r="I20" s="36" t="str">
        <f>VLOOKUP(Table1323[[#This Row],[Track]],$C$435:$E$478,2,FALSE)</f>
        <v>Qld</v>
      </c>
      <c r="J20" s="36" t="str">
        <f>IF(Table1323[[#This Row],[Date]]&lt;$J$4,"","Live")</f>
        <v/>
      </c>
      <c r="K20" s="39">
        <v>100</v>
      </c>
      <c r="L20" s="36" t="str">
        <f>IF(Table1323[[#This Row],[Fin]]&lt;&gt;"1st","",Table1323[[#This Row],[Div]]*Table1323[[#This Row],[Lev Bet]])</f>
        <v/>
      </c>
      <c r="M20" s="36">
        <f>IF(Table1323[[#This Row],[Lev Ret]]="",Table1323[[#This Row],[Lev Bet]]*-1,L20-K20)</f>
        <v>-100</v>
      </c>
      <c r="N20" s="36" t="str">
        <f>TEXT(Table1323[[#This Row],[Date]],"DDD")</f>
        <v>Wed</v>
      </c>
    </row>
    <row r="21" spans="1:14" x14ac:dyDescent="0.25">
      <c r="A21" s="34">
        <v>45665</v>
      </c>
      <c r="B21" s="35">
        <v>0.78125</v>
      </c>
      <c r="C21" s="35" t="s">
        <v>12</v>
      </c>
      <c r="D21" s="36">
        <v>7</v>
      </c>
      <c r="E21" s="36">
        <v>2</v>
      </c>
      <c r="F21" s="37" t="s">
        <v>280</v>
      </c>
      <c r="G21" s="37" t="s">
        <v>23</v>
      </c>
      <c r="H21" s="38"/>
      <c r="I21" s="36" t="str">
        <f>VLOOKUP(Table1323[[#This Row],[Track]],$C$435:$E$478,2,FALSE)</f>
        <v>Qld</v>
      </c>
      <c r="J21" s="36" t="str">
        <f>IF(Table1323[[#This Row],[Date]]&lt;$J$4,"","Live")</f>
        <v/>
      </c>
      <c r="K21" s="39">
        <v>100</v>
      </c>
      <c r="L21" s="36" t="str">
        <f>IF(Table1323[[#This Row],[Fin]]&lt;&gt;"1st","",Table1323[[#This Row],[Div]]*Table1323[[#This Row],[Lev Bet]])</f>
        <v/>
      </c>
      <c r="M21" s="36">
        <f>IF(Table1323[[#This Row],[Lev Ret]]="",Table1323[[#This Row],[Lev Bet]]*-1,L21-K21)</f>
        <v>-100</v>
      </c>
      <c r="N21" s="36" t="str">
        <f>TEXT(Table1323[[#This Row],[Date]],"DDD")</f>
        <v>Wed</v>
      </c>
    </row>
    <row r="22" spans="1:14" x14ac:dyDescent="0.25">
      <c r="A22" s="34">
        <v>45672</v>
      </c>
      <c r="B22" s="35">
        <v>0.59722222222222221</v>
      </c>
      <c r="C22" s="35" t="s">
        <v>18</v>
      </c>
      <c r="D22" s="36">
        <v>1</v>
      </c>
      <c r="E22" s="36">
        <v>6</v>
      </c>
      <c r="F22" s="37" t="s">
        <v>181</v>
      </c>
      <c r="G22" s="37" t="s">
        <v>23</v>
      </c>
      <c r="H22" s="38"/>
      <c r="I22" s="36" t="str">
        <f>VLOOKUP(Table1323[[#This Row],[Track]],$C$435:$E$478,2,FALSE)</f>
        <v>NSW</v>
      </c>
      <c r="J22" s="36" t="str">
        <f>IF(Table1323[[#This Row],[Date]]&lt;$J$4,"","Live")</f>
        <v/>
      </c>
      <c r="K22" s="39">
        <v>100</v>
      </c>
      <c r="L22" s="36" t="str">
        <f>IF(Table1323[[#This Row],[Fin]]&lt;&gt;"1st","",Table1323[[#This Row],[Div]]*Table1323[[#This Row],[Lev Bet]])</f>
        <v/>
      </c>
      <c r="M22" s="36">
        <f>IF(Table1323[[#This Row],[Lev Ret]]="",Table1323[[#This Row],[Lev Bet]]*-1,L22-K22)</f>
        <v>-100</v>
      </c>
      <c r="N22" s="36" t="str">
        <f>TEXT(Table1323[[#This Row],[Date]],"DDD")</f>
        <v>Wed</v>
      </c>
    </row>
    <row r="23" spans="1:14" x14ac:dyDescent="0.25">
      <c r="A23" s="34">
        <v>45672</v>
      </c>
      <c r="B23" s="35">
        <v>0.62152777777777779</v>
      </c>
      <c r="C23" s="35" t="s">
        <v>18</v>
      </c>
      <c r="D23" s="36">
        <v>2</v>
      </c>
      <c r="E23" s="36">
        <v>2</v>
      </c>
      <c r="F23" s="37" t="s">
        <v>182</v>
      </c>
      <c r="G23" s="37"/>
      <c r="H23" s="38"/>
      <c r="I23" s="36" t="str">
        <f>VLOOKUP(Table1323[[#This Row],[Track]],$C$435:$E$478,2,FALSE)</f>
        <v>NSW</v>
      </c>
      <c r="J23" s="36" t="str">
        <f>IF(Table1323[[#This Row],[Date]]&lt;$J$4,"","Live")</f>
        <v/>
      </c>
      <c r="K23" s="39">
        <v>100</v>
      </c>
      <c r="L23" s="36" t="str">
        <f>IF(Table1323[[#This Row],[Fin]]&lt;&gt;"1st","",Table1323[[#This Row],[Div]]*Table1323[[#This Row],[Lev Bet]])</f>
        <v/>
      </c>
      <c r="M23" s="36">
        <f>IF(Table1323[[#This Row],[Lev Ret]]="",Table1323[[#This Row],[Lev Bet]]*-1,L23-K23)</f>
        <v>-100</v>
      </c>
      <c r="N23" s="36" t="str">
        <f>TEXT(Table1323[[#This Row],[Date]],"DDD")</f>
        <v>Wed</v>
      </c>
    </row>
    <row r="24" spans="1:14" x14ac:dyDescent="0.25">
      <c r="A24" s="34">
        <v>45672</v>
      </c>
      <c r="B24" s="35">
        <v>0.74305555555555558</v>
      </c>
      <c r="C24" s="35" t="s">
        <v>18</v>
      </c>
      <c r="D24" s="36">
        <v>7</v>
      </c>
      <c r="E24" s="36">
        <v>11</v>
      </c>
      <c r="F24" s="37" t="s">
        <v>183</v>
      </c>
      <c r="G24" s="37" t="s">
        <v>22</v>
      </c>
      <c r="H24" s="38"/>
      <c r="I24" s="36" t="str">
        <f>VLOOKUP(Table1323[[#This Row],[Track]],$C$435:$E$478,2,FALSE)</f>
        <v>NSW</v>
      </c>
      <c r="J24" s="36" t="str">
        <f>IF(Table1323[[#This Row],[Date]]&lt;$J$4,"","Live")</f>
        <v/>
      </c>
      <c r="K24" s="39">
        <v>100</v>
      </c>
      <c r="L24" s="36" t="str">
        <f>IF(Table1323[[#This Row],[Fin]]&lt;&gt;"1st","",Table1323[[#This Row],[Div]]*Table1323[[#This Row],[Lev Bet]])</f>
        <v/>
      </c>
      <c r="M24" s="36">
        <f>IF(Table1323[[#This Row],[Lev Ret]]="",Table1323[[#This Row],[Lev Bet]]*-1,L24-K24)</f>
        <v>-100</v>
      </c>
      <c r="N24" s="36" t="str">
        <f>TEXT(Table1323[[#This Row],[Date]],"DDD")</f>
        <v>Wed</v>
      </c>
    </row>
    <row r="25" spans="1:14" x14ac:dyDescent="0.25">
      <c r="A25" s="34">
        <v>45679</v>
      </c>
      <c r="B25" s="35">
        <v>0.64583333333333337</v>
      </c>
      <c r="C25" s="35" t="s">
        <v>18</v>
      </c>
      <c r="D25" s="36">
        <v>2</v>
      </c>
      <c r="E25" s="36">
        <v>4</v>
      </c>
      <c r="F25" s="37" t="s">
        <v>69</v>
      </c>
      <c r="G25" s="37"/>
      <c r="H25" s="38"/>
      <c r="I25" s="36" t="str">
        <f>VLOOKUP(Table1323[[#This Row],[Track]],$C$435:$E$478,2,FALSE)</f>
        <v>NSW</v>
      </c>
      <c r="J25" s="36" t="str">
        <f>IF(Table1323[[#This Row],[Date]]&lt;$J$4,"","Live")</f>
        <v/>
      </c>
      <c r="K25" s="39">
        <v>100</v>
      </c>
      <c r="L25" s="36" t="str">
        <f>IF(Table1323[[#This Row],[Fin]]&lt;&gt;"1st","",Table1323[[#This Row],[Div]]*Table1323[[#This Row],[Lev Bet]])</f>
        <v/>
      </c>
      <c r="M25" s="36">
        <f>IF(Table1323[[#This Row],[Lev Ret]]="",Table1323[[#This Row],[Lev Bet]]*-1,L25-K25)</f>
        <v>-100</v>
      </c>
      <c r="N25" s="36" t="str">
        <f>TEXT(Table1323[[#This Row],[Date]],"DDD")</f>
        <v>Wed</v>
      </c>
    </row>
    <row r="26" spans="1:14" x14ac:dyDescent="0.25">
      <c r="A26" s="34">
        <v>45679</v>
      </c>
      <c r="B26" s="35">
        <v>0.65833333333333333</v>
      </c>
      <c r="C26" s="35" t="s">
        <v>9</v>
      </c>
      <c r="D26" s="36">
        <v>3</v>
      </c>
      <c r="E26" s="36">
        <v>12</v>
      </c>
      <c r="F26" s="37" t="s">
        <v>281</v>
      </c>
      <c r="G26" s="37"/>
      <c r="H26" s="38"/>
      <c r="I26" s="36" t="str">
        <f>VLOOKUP(Table1323[[#This Row],[Track]],$C$435:$E$478,2,FALSE)</f>
        <v>Qld</v>
      </c>
      <c r="J26" s="36" t="str">
        <f>IF(Table1323[[#This Row],[Date]]&lt;$J$4,"","Live")</f>
        <v/>
      </c>
      <c r="K26" s="39">
        <v>100</v>
      </c>
      <c r="L26" s="36" t="str">
        <f>IF(Table1323[[#This Row],[Fin]]&lt;&gt;"1st","",Table1323[[#This Row],[Div]]*Table1323[[#This Row],[Lev Bet]])</f>
        <v/>
      </c>
      <c r="M26" s="36">
        <f>IF(Table1323[[#This Row],[Lev Ret]]="",Table1323[[#This Row],[Lev Bet]]*-1,L26-K26)</f>
        <v>-100</v>
      </c>
      <c r="N26" s="36" t="str">
        <f>TEXT(Table1323[[#This Row],[Date]],"DDD")</f>
        <v>Wed</v>
      </c>
    </row>
    <row r="27" spans="1:14" x14ac:dyDescent="0.25">
      <c r="A27" s="34">
        <v>45679</v>
      </c>
      <c r="B27" s="35">
        <v>0.67013888888888884</v>
      </c>
      <c r="C27" s="35" t="s">
        <v>18</v>
      </c>
      <c r="D27" s="36">
        <v>3</v>
      </c>
      <c r="E27" s="36">
        <v>8</v>
      </c>
      <c r="F27" s="37" t="s">
        <v>184</v>
      </c>
      <c r="G27" s="37" t="s">
        <v>23</v>
      </c>
      <c r="H27" s="38"/>
      <c r="I27" s="36" t="str">
        <f>VLOOKUP(Table1323[[#This Row],[Track]],$C$435:$E$478,2,FALSE)</f>
        <v>NSW</v>
      </c>
      <c r="J27" s="36" t="str">
        <f>IF(Table1323[[#This Row],[Date]]&lt;$J$4,"","Live")</f>
        <v/>
      </c>
      <c r="K27" s="39">
        <v>100</v>
      </c>
      <c r="L27" s="36" t="str">
        <f>IF(Table1323[[#This Row],[Fin]]&lt;&gt;"1st","",Table1323[[#This Row],[Div]]*Table1323[[#This Row],[Lev Bet]])</f>
        <v/>
      </c>
      <c r="M27" s="36">
        <f>IF(Table1323[[#This Row],[Lev Ret]]="",Table1323[[#This Row],[Lev Bet]]*-1,L27-K27)</f>
        <v>-100</v>
      </c>
      <c r="N27" s="36" t="str">
        <f>TEXT(Table1323[[#This Row],[Date]],"DDD")</f>
        <v>Wed</v>
      </c>
    </row>
    <row r="28" spans="1:14" x14ac:dyDescent="0.25">
      <c r="A28" s="34">
        <v>45679</v>
      </c>
      <c r="B28" s="35">
        <v>0.68263888888888891</v>
      </c>
      <c r="C28" s="35" t="s">
        <v>9</v>
      </c>
      <c r="D28" s="36">
        <v>4</v>
      </c>
      <c r="E28" s="36">
        <v>6</v>
      </c>
      <c r="F28" s="37" t="s">
        <v>282</v>
      </c>
      <c r="G28" s="37" t="s">
        <v>21</v>
      </c>
      <c r="H28" s="38">
        <v>1.85</v>
      </c>
      <c r="I28" s="36" t="str">
        <f>VLOOKUP(Table1323[[#This Row],[Track]],$C$435:$E$478,2,FALSE)</f>
        <v>Qld</v>
      </c>
      <c r="J28" s="36" t="str">
        <f>IF(Table1323[[#This Row],[Date]]&lt;$J$4,"","Live")</f>
        <v/>
      </c>
      <c r="K28" s="39">
        <v>100</v>
      </c>
      <c r="L28" s="36">
        <f>IF(Table1323[[#This Row],[Fin]]&lt;&gt;"1st","",Table1323[[#This Row],[Div]]*Table1323[[#This Row],[Lev Bet]])</f>
        <v>185</v>
      </c>
      <c r="M28" s="36">
        <f>IF(Table1323[[#This Row],[Lev Ret]]="",Table1323[[#This Row],[Lev Bet]]*-1,L28-K28)</f>
        <v>85</v>
      </c>
      <c r="N28" s="36" t="str">
        <f>TEXT(Table1323[[#This Row],[Date]],"DDD")</f>
        <v>Wed</v>
      </c>
    </row>
    <row r="29" spans="1:14" x14ac:dyDescent="0.25">
      <c r="A29" s="34">
        <v>45679</v>
      </c>
      <c r="B29" s="35">
        <v>0.69444444444444442</v>
      </c>
      <c r="C29" s="35" t="s">
        <v>18</v>
      </c>
      <c r="D29" s="36">
        <v>4</v>
      </c>
      <c r="E29" s="36">
        <v>6</v>
      </c>
      <c r="F29" s="37" t="s">
        <v>185</v>
      </c>
      <c r="G29" s="37" t="s">
        <v>21</v>
      </c>
      <c r="H29" s="38">
        <v>8.3000000000000007</v>
      </c>
      <c r="I29" s="36" t="str">
        <f>VLOOKUP(Table1323[[#This Row],[Track]],$C$435:$E$478,2,FALSE)</f>
        <v>NSW</v>
      </c>
      <c r="J29" s="36" t="str">
        <f>IF(Table1323[[#This Row],[Date]]&lt;$J$4,"","Live")</f>
        <v/>
      </c>
      <c r="K29" s="39">
        <v>100</v>
      </c>
      <c r="L29" s="36">
        <f>IF(Table1323[[#This Row],[Fin]]&lt;&gt;"1st","",Table1323[[#This Row],[Div]]*Table1323[[#This Row],[Lev Bet]])</f>
        <v>830.00000000000011</v>
      </c>
      <c r="M29" s="36">
        <f>IF(Table1323[[#This Row],[Lev Ret]]="",Table1323[[#This Row],[Lev Bet]]*-1,L29-K29)</f>
        <v>730.00000000000011</v>
      </c>
      <c r="N29" s="36" t="str">
        <f>TEXT(Table1323[[#This Row],[Date]],"DDD")</f>
        <v>Wed</v>
      </c>
    </row>
    <row r="30" spans="1:14" x14ac:dyDescent="0.25">
      <c r="A30" s="34">
        <v>45679</v>
      </c>
      <c r="B30" s="35">
        <v>0.70694444444444449</v>
      </c>
      <c r="C30" s="35" t="s">
        <v>9</v>
      </c>
      <c r="D30" s="36">
        <v>5</v>
      </c>
      <c r="E30" s="36">
        <v>4</v>
      </c>
      <c r="F30" s="37" t="s">
        <v>283</v>
      </c>
      <c r="G30" s="37"/>
      <c r="H30" s="38"/>
      <c r="I30" s="36" t="str">
        <f>VLOOKUP(Table1323[[#This Row],[Track]],$C$435:$E$478,2,FALSE)</f>
        <v>Qld</v>
      </c>
      <c r="J30" s="36" t="str">
        <f>IF(Table1323[[#This Row],[Date]]&lt;$J$4,"","Live")</f>
        <v/>
      </c>
      <c r="K30" s="39">
        <v>100</v>
      </c>
      <c r="L30" s="36" t="str">
        <f>IF(Table1323[[#This Row],[Fin]]&lt;&gt;"1st","",Table1323[[#This Row],[Div]]*Table1323[[#This Row],[Lev Bet]])</f>
        <v/>
      </c>
      <c r="M30" s="36">
        <f>IF(Table1323[[#This Row],[Lev Ret]]="",Table1323[[#This Row],[Lev Bet]]*-1,L30-K30)</f>
        <v>-100</v>
      </c>
      <c r="N30" s="36" t="str">
        <f>TEXT(Table1323[[#This Row],[Date]],"DDD")</f>
        <v>Wed</v>
      </c>
    </row>
    <row r="31" spans="1:14" x14ac:dyDescent="0.25">
      <c r="A31" s="34">
        <v>45679</v>
      </c>
      <c r="B31" s="35">
        <v>0.74305555555555558</v>
      </c>
      <c r="C31" s="35" t="s">
        <v>18</v>
      </c>
      <c r="D31" s="36">
        <v>6</v>
      </c>
      <c r="E31" s="36">
        <v>4</v>
      </c>
      <c r="F31" s="37" t="s">
        <v>186</v>
      </c>
      <c r="G31" s="37" t="s">
        <v>23</v>
      </c>
      <c r="H31" s="38"/>
      <c r="I31" s="36" t="str">
        <f>VLOOKUP(Table1323[[#This Row],[Track]],$C$435:$E$478,2,FALSE)</f>
        <v>NSW</v>
      </c>
      <c r="J31" s="36" t="str">
        <f>IF(Table1323[[#This Row],[Date]]&lt;$J$4,"","Live")</f>
        <v/>
      </c>
      <c r="K31" s="39">
        <v>100</v>
      </c>
      <c r="L31" s="36" t="str">
        <f>IF(Table1323[[#This Row],[Fin]]&lt;&gt;"1st","",Table1323[[#This Row],[Div]]*Table1323[[#This Row],[Lev Bet]])</f>
        <v/>
      </c>
      <c r="M31" s="36">
        <f>IF(Table1323[[#This Row],[Lev Ret]]="",Table1323[[#This Row],[Lev Bet]]*-1,L31-K31)</f>
        <v>-100</v>
      </c>
      <c r="N31" s="36" t="str">
        <f>TEXT(Table1323[[#This Row],[Date]],"DDD")</f>
        <v>Wed</v>
      </c>
    </row>
    <row r="32" spans="1:14" x14ac:dyDescent="0.25">
      <c r="A32" s="34">
        <v>45679</v>
      </c>
      <c r="B32" s="35">
        <v>0.78125</v>
      </c>
      <c r="C32" s="35" t="s">
        <v>9</v>
      </c>
      <c r="D32" s="36">
        <v>8</v>
      </c>
      <c r="E32" s="36">
        <v>3</v>
      </c>
      <c r="F32" s="37" t="s">
        <v>284</v>
      </c>
      <c r="G32" s="37" t="s">
        <v>21</v>
      </c>
      <c r="H32" s="38">
        <v>1.4</v>
      </c>
      <c r="I32" s="36" t="str">
        <f>VLOOKUP(Table1323[[#This Row],[Track]],$C$435:$E$478,2,FALSE)</f>
        <v>Qld</v>
      </c>
      <c r="J32" s="36" t="str">
        <f>IF(Table1323[[#This Row],[Date]]&lt;$J$4,"","Live")</f>
        <v/>
      </c>
      <c r="K32" s="39">
        <v>100</v>
      </c>
      <c r="L32" s="36">
        <f>IF(Table1323[[#This Row],[Fin]]&lt;&gt;"1st","",Table1323[[#This Row],[Div]]*Table1323[[#This Row],[Lev Bet]])</f>
        <v>140</v>
      </c>
      <c r="M32" s="36">
        <f>IF(Table1323[[#This Row],[Lev Ret]]="",Table1323[[#This Row],[Lev Bet]]*-1,L32-K32)</f>
        <v>40</v>
      </c>
      <c r="N32" s="36" t="str">
        <f>TEXT(Table1323[[#This Row],[Date]],"DDD")</f>
        <v>Wed</v>
      </c>
    </row>
    <row r="33" spans="1:14" x14ac:dyDescent="0.25">
      <c r="A33" s="34">
        <v>45686</v>
      </c>
      <c r="B33" s="35">
        <v>0.65277777777777779</v>
      </c>
      <c r="C33" s="35" t="s">
        <v>16</v>
      </c>
      <c r="D33" s="36">
        <v>1</v>
      </c>
      <c r="E33" s="36">
        <v>6</v>
      </c>
      <c r="F33" s="37" t="s">
        <v>97</v>
      </c>
      <c r="G33" s="37" t="s">
        <v>95</v>
      </c>
      <c r="H33" s="38"/>
      <c r="I33" s="36" t="str">
        <f>VLOOKUP(Table1323[[#This Row],[Track]],$C$435:$E$478,2,FALSE)</f>
        <v>Vic</v>
      </c>
      <c r="J33" s="36" t="str">
        <f>IF(Table1323[[#This Row],[Date]]&lt;$J$4,"","Live")</f>
        <v/>
      </c>
      <c r="K33" s="39">
        <v>100</v>
      </c>
      <c r="L33" s="36" t="str">
        <f>IF(Table1323[[#This Row],[Fin]]&lt;&gt;"1st","",Table1323[[#This Row],[Div]]*Table1323[[#This Row],[Lev Bet]])</f>
        <v/>
      </c>
      <c r="M33" s="36">
        <f>IF(Table1323[[#This Row],[Lev Ret]]="",Table1323[[#This Row],[Lev Bet]]*-1,L33-K33)</f>
        <v>-100</v>
      </c>
      <c r="N33" s="36" t="str">
        <f>TEXT(Table1323[[#This Row],[Date]],"DDD")</f>
        <v>Wed</v>
      </c>
    </row>
    <row r="34" spans="1:14" x14ac:dyDescent="0.25">
      <c r="A34" s="34">
        <v>45686</v>
      </c>
      <c r="B34" s="35">
        <v>0.72569444444444442</v>
      </c>
      <c r="C34" s="35" t="s">
        <v>16</v>
      </c>
      <c r="D34" s="36">
        <v>4</v>
      </c>
      <c r="E34" s="36">
        <v>5</v>
      </c>
      <c r="F34" s="37" t="s">
        <v>98</v>
      </c>
      <c r="G34" s="37" t="s">
        <v>21</v>
      </c>
      <c r="H34" s="38">
        <v>3.7</v>
      </c>
      <c r="I34" s="36" t="str">
        <f>VLOOKUP(Table1323[[#This Row],[Track]],$C$435:$E$478,2,FALSE)</f>
        <v>Vic</v>
      </c>
      <c r="J34" s="36" t="str">
        <f>IF(Table1323[[#This Row],[Date]]&lt;$J$4,"","Live")</f>
        <v/>
      </c>
      <c r="K34" s="39">
        <v>100</v>
      </c>
      <c r="L34" s="36">
        <f>IF(Table1323[[#This Row],[Fin]]&lt;&gt;"1st","",Table1323[[#This Row],[Div]]*Table1323[[#This Row],[Lev Bet]])</f>
        <v>370</v>
      </c>
      <c r="M34" s="36">
        <f>IF(Table1323[[#This Row],[Lev Ret]]="",Table1323[[#This Row],[Lev Bet]]*-1,L34-K34)</f>
        <v>270</v>
      </c>
      <c r="N34" s="36" t="str">
        <f>TEXT(Table1323[[#This Row],[Date]],"DDD")</f>
        <v>Wed</v>
      </c>
    </row>
    <row r="35" spans="1:14" x14ac:dyDescent="0.25">
      <c r="A35" s="34">
        <v>45693</v>
      </c>
      <c r="B35" s="35">
        <v>0.67013888888888884</v>
      </c>
      <c r="C35" s="35" t="s">
        <v>14</v>
      </c>
      <c r="D35" s="36">
        <v>3</v>
      </c>
      <c r="E35" s="36">
        <v>5</v>
      </c>
      <c r="F35" s="37" t="s">
        <v>56</v>
      </c>
      <c r="G35" s="37"/>
      <c r="H35" s="38"/>
      <c r="I35" s="36" t="str">
        <f>VLOOKUP(Table1323[[#This Row],[Track]],$C$435:$E$478,2,FALSE)</f>
        <v>NSW</v>
      </c>
      <c r="J35" s="36" t="str">
        <f>IF(Table1323[[#This Row],[Date]]&lt;$J$4,"","Live")</f>
        <v/>
      </c>
      <c r="K35" s="39">
        <v>100</v>
      </c>
      <c r="L35" s="36" t="str">
        <f>IF(Table1323[[#This Row],[Fin]]&lt;&gt;"1st","",Table1323[[#This Row],[Div]]*Table1323[[#This Row],[Lev Bet]])</f>
        <v/>
      </c>
      <c r="M35" s="36">
        <f>IF(Table1323[[#This Row],[Lev Ret]]="",Table1323[[#This Row],[Lev Bet]]*-1,L35-K35)</f>
        <v>-100</v>
      </c>
      <c r="N35" s="36" t="str">
        <f>TEXT(Table1323[[#This Row],[Date]],"DDD")</f>
        <v>Wed</v>
      </c>
    </row>
    <row r="36" spans="1:14" x14ac:dyDescent="0.25">
      <c r="A36" s="34">
        <v>45693</v>
      </c>
      <c r="B36" s="35">
        <v>0.8125</v>
      </c>
      <c r="C36" s="35" t="s">
        <v>16</v>
      </c>
      <c r="D36" s="36">
        <v>8</v>
      </c>
      <c r="E36" s="36">
        <v>5</v>
      </c>
      <c r="F36" s="37" t="s">
        <v>99</v>
      </c>
      <c r="G36" s="37" t="s">
        <v>21</v>
      </c>
      <c r="H36" s="38">
        <v>2.8</v>
      </c>
      <c r="I36" s="36" t="str">
        <f>VLOOKUP(Table1323[[#This Row],[Track]],$C$435:$E$478,2,FALSE)</f>
        <v>Vic</v>
      </c>
      <c r="J36" s="36" t="str">
        <f>IF(Table1323[[#This Row],[Date]]&lt;$J$4,"","Live")</f>
        <v/>
      </c>
      <c r="K36" s="39">
        <v>100</v>
      </c>
      <c r="L36" s="36">
        <f>IF(Table1323[[#This Row],[Fin]]&lt;&gt;"1st","",Table1323[[#This Row],[Div]]*Table1323[[#This Row],[Lev Bet]])</f>
        <v>280</v>
      </c>
      <c r="M36" s="36">
        <f>IF(Table1323[[#This Row],[Lev Ret]]="",Table1323[[#This Row],[Lev Bet]]*-1,L36-K36)</f>
        <v>180</v>
      </c>
      <c r="N36" s="36" t="str">
        <f>TEXT(Table1323[[#This Row],[Date]],"DDD")</f>
        <v>Wed</v>
      </c>
    </row>
    <row r="37" spans="1:14" x14ac:dyDescent="0.25">
      <c r="A37" s="34">
        <v>45707</v>
      </c>
      <c r="B37" s="35">
        <v>0.62152777777777779</v>
      </c>
      <c r="C37" s="35" t="s">
        <v>14</v>
      </c>
      <c r="D37" s="36">
        <v>2</v>
      </c>
      <c r="E37" s="36">
        <v>3</v>
      </c>
      <c r="F37" s="37" t="s">
        <v>36</v>
      </c>
      <c r="G37" s="37"/>
      <c r="H37" s="38"/>
      <c r="I37" s="36" t="str">
        <f>VLOOKUP(Table1323[[#This Row],[Track]],$C$435:$E$478,2,FALSE)</f>
        <v>NSW</v>
      </c>
      <c r="J37" s="36" t="str">
        <f>IF(Table1323[[#This Row],[Date]]&lt;$J$4,"","Live")</f>
        <v/>
      </c>
      <c r="K37" s="39">
        <v>100</v>
      </c>
      <c r="L37" s="36" t="str">
        <f>IF(Table1323[[#This Row],[Fin]]&lt;&gt;"1st","",Table1323[[#This Row],[Div]]*Table1323[[#This Row],[Lev Bet]])</f>
        <v/>
      </c>
      <c r="M37" s="36">
        <f>IF(Table1323[[#This Row],[Lev Ret]]="",Table1323[[#This Row],[Lev Bet]]*-1,L37-K37)</f>
        <v>-100</v>
      </c>
      <c r="N37" s="36" t="str">
        <f>TEXT(Table1323[[#This Row],[Date]],"DDD")</f>
        <v>Wed</v>
      </c>
    </row>
    <row r="38" spans="1:14" x14ac:dyDescent="0.25">
      <c r="A38" s="34">
        <v>45707</v>
      </c>
      <c r="B38" s="35">
        <v>0.65277777777777779</v>
      </c>
      <c r="C38" s="35" t="s">
        <v>16</v>
      </c>
      <c r="D38" s="36">
        <v>1</v>
      </c>
      <c r="E38" s="36">
        <v>1</v>
      </c>
      <c r="F38" s="37" t="s">
        <v>100</v>
      </c>
      <c r="G38" s="37" t="s">
        <v>95</v>
      </c>
      <c r="H38" s="38"/>
      <c r="I38" s="36" t="str">
        <f>VLOOKUP(Table1323[[#This Row],[Track]],$C$435:$E$478,2,FALSE)</f>
        <v>Vic</v>
      </c>
      <c r="J38" s="36" t="str">
        <f>IF(Table1323[[#This Row],[Date]]&lt;$J$4,"","Live")</f>
        <v/>
      </c>
      <c r="K38" s="39">
        <v>100</v>
      </c>
      <c r="L38" s="36" t="str">
        <f>IF(Table1323[[#This Row],[Fin]]&lt;&gt;"1st","",Table1323[[#This Row],[Div]]*Table1323[[#This Row],[Lev Bet]])</f>
        <v/>
      </c>
      <c r="M38" s="36">
        <f>IF(Table1323[[#This Row],[Lev Ret]]="",Table1323[[#This Row],[Lev Bet]]*-1,L38-K38)</f>
        <v>-100</v>
      </c>
      <c r="N38" s="36" t="str">
        <f>TEXT(Table1323[[#This Row],[Date]],"DDD")</f>
        <v>Wed</v>
      </c>
    </row>
    <row r="39" spans="1:14" x14ac:dyDescent="0.25">
      <c r="A39" s="34">
        <v>45707</v>
      </c>
      <c r="B39" s="35">
        <v>0.67013888888888884</v>
      </c>
      <c r="C39" s="35" t="s">
        <v>14</v>
      </c>
      <c r="D39" s="36">
        <v>4</v>
      </c>
      <c r="E39" s="36">
        <v>6</v>
      </c>
      <c r="F39" s="37" t="s">
        <v>187</v>
      </c>
      <c r="G39" s="37" t="s">
        <v>22</v>
      </c>
      <c r="H39" s="38"/>
      <c r="I39" s="36" t="str">
        <f>VLOOKUP(Table1323[[#This Row],[Track]],$C$435:$E$478,2,FALSE)</f>
        <v>NSW</v>
      </c>
      <c r="J39" s="36" t="str">
        <f>IF(Table1323[[#This Row],[Date]]&lt;$J$4,"","Live")</f>
        <v/>
      </c>
      <c r="K39" s="39">
        <v>100</v>
      </c>
      <c r="L39" s="36" t="str">
        <f>IF(Table1323[[#This Row],[Fin]]&lt;&gt;"1st","",Table1323[[#This Row],[Div]]*Table1323[[#This Row],[Lev Bet]])</f>
        <v/>
      </c>
      <c r="M39" s="36">
        <f>IF(Table1323[[#This Row],[Lev Ret]]="",Table1323[[#This Row],[Lev Bet]]*-1,L39-K39)</f>
        <v>-100</v>
      </c>
      <c r="N39" s="36" t="str">
        <f>TEXT(Table1323[[#This Row],[Date]],"DDD")</f>
        <v>Wed</v>
      </c>
    </row>
    <row r="40" spans="1:14" x14ac:dyDescent="0.25">
      <c r="A40" s="34">
        <v>45707</v>
      </c>
      <c r="B40" s="35">
        <v>0.71875</v>
      </c>
      <c r="C40" s="35" t="s">
        <v>14</v>
      </c>
      <c r="D40" s="36">
        <v>6</v>
      </c>
      <c r="E40" s="36">
        <v>5</v>
      </c>
      <c r="F40" s="37" t="s">
        <v>188</v>
      </c>
      <c r="G40" s="37" t="s">
        <v>21</v>
      </c>
      <c r="H40" s="38">
        <v>2.15</v>
      </c>
      <c r="I40" s="36" t="str">
        <f>VLOOKUP(Table1323[[#This Row],[Track]],$C$435:$E$478,2,FALSE)</f>
        <v>NSW</v>
      </c>
      <c r="J40" s="36" t="str">
        <f>IF(Table1323[[#This Row],[Date]]&lt;$J$4,"","Live")</f>
        <v/>
      </c>
      <c r="K40" s="39">
        <v>100</v>
      </c>
      <c r="L40" s="36">
        <f>IF(Table1323[[#This Row],[Fin]]&lt;&gt;"1st","",Table1323[[#This Row],[Div]]*Table1323[[#This Row],[Lev Bet]])</f>
        <v>215</v>
      </c>
      <c r="M40" s="36">
        <f>IF(Table1323[[#This Row],[Lev Ret]]="",Table1323[[#This Row],[Lev Bet]]*-1,L40-K40)</f>
        <v>115</v>
      </c>
      <c r="N40" s="36" t="str">
        <f>TEXT(Table1323[[#This Row],[Date]],"DDD")</f>
        <v>Wed</v>
      </c>
    </row>
    <row r="41" spans="1:14" x14ac:dyDescent="0.25">
      <c r="A41" s="34">
        <v>45707</v>
      </c>
      <c r="B41" s="35">
        <v>0.72569444444444442</v>
      </c>
      <c r="C41" s="35" t="s">
        <v>16</v>
      </c>
      <c r="D41" s="36">
        <v>4</v>
      </c>
      <c r="E41" s="36">
        <v>7</v>
      </c>
      <c r="F41" s="37" t="s">
        <v>101</v>
      </c>
      <c r="G41" s="37" t="s">
        <v>21</v>
      </c>
      <c r="H41" s="38">
        <v>2.5</v>
      </c>
      <c r="I41" s="36" t="str">
        <f>VLOOKUP(Table1323[[#This Row],[Track]],$C$435:$E$478,2,FALSE)</f>
        <v>Vic</v>
      </c>
      <c r="J41" s="36" t="str">
        <f>IF(Table1323[[#This Row],[Date]]&lt;$J$4,"","Live")</f>
        <v/>
      </c>
      <c r="K41" s="39">
        <v>100</v>
      </c>
      <c r="L41" s="36">
        <f>IF(Table1323[[#This Row],[Fin]]&lt;&gt;"1st","",Table1323[[#This Row],[Div]]*Table1323[[#This Row],[Lev Bet]])</f>
        <v>250</v>
      </c>
      <c r="M41" s="36">
        <f>IF(Table1323[[#This Row],[Lev Ret]]="",Table1323[[#This Row],[Lev Bet]]*-1,L41-K41)</f>
        <v>150</v>
      </c>
      <c r="N41" s="36" t="str">
        <f>TEXT(Table1323[[#This Row],[Date]],"DDD")</f>
        <v>Wed</v>
      </c>
    </row>
    <row r="42" spans="1:14" x14ac:dyDescent="0.25">
      <c r="A42" s="34">
        <v>45707</v>
      </c>
      <c r="B42" s="35">
        <v>0.77083333333333337</v>
      </c>
      <c r="C42" s="35" t="s">
        <v>16</v>
      </c>
      <c r="D42" s="36">
        <v>6</v>
      </c>
      <c r="E42" s="36">
        <v>5</v>
      </c>
      <c r="F42" s="37" t="s">
        <v>102</v>
      </c>
      <c r="G42" s="37"/>
      <c r="H42" s="38"/>
      <c r="I42" s="36" t="str">
        <f>VLOOKUP(Table1323[[#This Row],[Track]],$C$435:$E$478,2,FALSE)</f>
        <v>Vic</v>
      </c>
      <c r="J42" s="36" t="str">
        <f>IF(Table1323[[#This Row],[Date]]&lt;$J$4,"","Live")</f>
        <v/>
      </c>
      <c r="K42" s="39">
        <v>100</v>
      </c>
      <c r="L42" s="36" t="str">
        <f>IF(Table1323[[#This Row],[Fin]]&lt;&gt;"1st","",Table1323[[#This Row],[Div]]*Table1323[[#This Row],[Lev Bet]])</f>
        <v/>
      </c>
      <c r="M42" s="36">
        <f>IF(Table1323[[#This Row],[Lev Ret]]="",Table1323[[#This Row],[Lev Bet]]*-1,L42-K42)</f>
        <v>-100</v>
      </c>
      <c r="N42" s="36" t="str">
        <f>TEXT(Table1323[[#This Row],[Date]],"DDD")</f>
        <v>Wed</v>
      </c>
    </row>
    <row r="43" spans="1:14" x14ac:dyDescent="0.25">
      <c r="A43" s="34">
        <v>45714</v>
      </c>
      <c r="B43" s="35">
        <v>0.59722222222222221</v>
      </c>
      <c r="C43" s="35" t="s">
        <v>11</v>
      </c>
      <c r="D43" s="36">
        <v>1</v>
      </c>
      <c r="E43" s="36">
        <v>5</v>
      </c>
      <c r="F43" s="37" t="s">
        <v>57</v>
      </c>
      <c r="G43" s="37" t="s">
        <v>22</v>
      </c>
      <c r="H43" s="38"/>
      <c r="I43" s="36" t="str">
        <f>VLOOKUP(Table1323[[#This Row],[Track]],$C$435:$E$478,2,FALSE)</f>
        <v>NSW</v>
      </c>
      <c r="J43" s="36" t="str">
        <f>IF(Table1323[[#This Row],[Date]]&lt;$J$4,"","Live")</f>
        <v/>
      </c>
      <c r="K43" s="39">
        <v>100</v>
      </c>
      <c r="L43" s="36" t="str">
        <f>IF(Table1323[[#This Row],[Fin]]&lt;&gt;"1st","",Table1323[[#This Row],[Div]]*Table1323[[#This Row],[Lev Bet]])</f>
        <v/>
      </c>
      <c r="M43" s="36">
        <f>IF(Table1323[[#This Row],[Lev Ret]]="",Table1323[[#This Row],[Lev Bet]]*-1,L43-K43)</f>
        <v>-100</v>
      </c>
      <c r="N43" s="36" t="str">
        <f>TEXT(Table1323[[#This Row],[Date]],"DDD")</f>
        <v>Wed</v>
      </c>
    </row>
    <row r="44" spans="1:14" x14ac:dyDescent="0.25">
      <c r="A44" s="34">
        <v>45714</v>
      </c>
      <c r="B44" s="35">
        <v>0.62152777777777779</v>
      </c>
      <c r="C44" s="35" t="s">
        <v>11</v>
      </c>
      <c r="D44" s="36">
        <v>2</v>
      </c>
      <c r="E44" s="36">
        <v>8</v>
      </c>
      <c r="F44" s="37" t="s">
        <v>58</v>
      </c>
      <c r="G44" s="37" t="s">
        <v>22</v>
      </c>
      <c r="H44" s="38"/>
      <c r="I44" s="36" t="str">
        <f>VLOOKUP(Table1323[[#This Row],[Track]],$C$435:$E$478,2,FALSE)</f>
        <v>NSW</v>
      </c>
      <c r="J44" s="36" t="str">
        <f>IF(Table1323[[#This Row],[Date]]&lt;$J$4,"","Live")</f>
        <v/>
      </c>
      <c r="K44" s="39">
        <v>100</v>
      </c>
      <c r="L44" s="36" t="str">
        <f>IF(Table1323[[#This Row],[Fin]]&lt;&gt;"1st","",Table1323[[#This Row],[Div]]*Table1323[[#This Row],[Lev Bet]])</f>
        <v/>
      </c>
      <c r="M44" s="36">
        <f>IF(Table1323[[#This Row],[Lev Ret]]="",Table1323[[#This Row],[Lev Bet]]*-1,L44-K44)</f>
        <v>-100</v>
      </c>
      <c r="N44" s="36" t="str">
        <f>TEXT(Table1323[[#This Row],[Date]],"DDD")</f>
        <v>Wed</v>
      </c>
    </row>
    <row r="45" spans="1:14" x14ac:dyDescent="0.25">
      <c r="A45" s="34">
        <v>45714</v>
      </c>
      <c r="B45" s="35">
        <v>0.66041666666666665</v>
      </c>
      <c r="C45" s="35" t="s">
        <v>9</v>
      </c>
      <c r="D45" s="36">
        <v>3</v>
      </c>
      <c r="E45" s="36">
        <v>12</v>
      </c>
      <c r="F45" s="37" t="s">
        <v>285</v>
      </c>
      <c r="G45" s="37" t="s">
        <v>21</v>
      </c>
      <c r="H45" s="38">
        <v>2.7</v>
      </c>
      <c r="I45" s="36" t="str">
        <f>VLOOKUP(Table1323[[#This Row],[Track]],$C$435:$E$478,2,FALSE)</f>
        <v>Qld</v>
      </c>
      <c r="J45" s="36" t="str">
        <f>IF(Table1323[[#This Row],[Date]]&lt;$J$4,"","Live")</f>
        <v/>
      </c>
      <c r="K45" s="39">
        <v>100</v>
      </c>
      <c r="L45" s="36">
        <f>IF(Table1323[[#This Row],[Fin]]&lt;&gt;"1st","",Table1323[[#This Row],[Div]]*Table1323[[#This Row],[Lev Bet]])</f>
        <v>270</v>
      </c>
      <c r="M45" s="36">
        <f>IF(Table1323[[#This Row],[Lev Ret]]="",Table1323[[#This Row],[Lev Bet]]*-1,L45-K45)</f>
        <v>170</v>
      </c>
      <c r="N45" s="36" t="str">
        <f>TEXT(Table1323[[#This Row],[Date]],"DDD")</f>
        <v>Wed</v>
      </c>
    </row>
    <row r="46" spans="1:14" x14ac:dyDescent="0.25">
      <c r="A46" s="34">
        <v>45714</v>
      </c>
      <c r="B46" s="35">
        <v>0.67708333333333337</v>
      </c>
      <c r="C46" s="35" t="s">
        <v>15</v>
      </c>
      <c r="D46" s="36">
        <v>2</v>
      </c>
      <c r="E46" s="36">
        <v>1</v>
      </c>
      <c r="F46" s="37" t="s">
        <v>103</v>
      </c>
      <c r="G46" s="37"/>
      <c r="H46" s="38"/>
      <c r="I46" s="36" t="str">
        <f>VLOOKUP(Table1323[[#This Row],[Track]],$C$435:$E$478,2,FALSE)</f>
        <v>Vic</v>
      </c>
      <c r="J46" s="36" t="str">
        <f>IF(Table1323[[#This Row],[Date]]&lt;$J$4,"","Live")</f>
        <v/>
      </c>
      <c r="K46" s="39">
        <v>100</v>
      </c>
      <c r="L46" s="36" t="str">
        <f>IF(Table1323[[#This Row],[Fin]]&lt;&gt;"1st","",Table1323[[#This Row],[Div]]*Table1323[[#This Row],[Lev Bet]])</f>
        <v/>
      </c>
      <c r="M46" s="36">
        <f>IF(Table1323[[#This Row],[Lev Ret]]="",Table1323[[#This Row],[Lev Bet]]*-1,L46-K46)</f>
        <v>-100</v>
      </c>
      <c r="N46" s="36" t="str">
        <f>TEXT(Table1323[[#This Row],[Date]],"DDD")</f>
        <v>Wed</v>
      </c>
    </row>
    <row r="47" spans="1:14" x14ac:dyDescent="0.25">
      <c r="A47" s="34">
        <v>45714</v>
      </c>
      <c r="B47" s="35">
        <v>0.69444444444444442</v>
      </c>
      <c r="C47" s="35" t="s">
        <v>11</v>
      </c>
      <c r="D47" s="36">
        <v>5</v>
      </c>
      <c r="E47" s="36">
        <v>2</v>
      </c>
      <c r="F47" s="37" t="s">
        <v>189</v>
      </c>
      <c r="G47" s="37" t="s">
        <v>23</v>
      </c>
      <c r="H47" s="38"/>
      <c r="I47" s="36" t="str">
        <f>VLOOKUP(Table1323[[#This Row],[Track]],$C$435:$E$478,2,FALSE)</f>
        <v>NSW</v>
      </c>
      <c r="J47" s="36" t="str">
        <f>IF(Table1323[[#This Row],[Date]]&lt;$J$4,"","Live")</f>
        <v/>
      </c>
      <c r="K47" s="39">
        <v>100</v>
      </c>
      <c r="L47" s="36" t="str">
        <f>IF(Table1323[[#This Row],[Fin]]&lt;&gt;"1st","",Table1323[[#This Row],[Div]]*Table1323[[#This Row],[Lev Bet]])</f>
        <v/>
      </c>
      <c r="M47" s="36">
        <f>IF(Table1323[[#This Row],[Lev Ret]]="",Table1323[[#This Row],[Lev Bet]]*-1,L47-K47)</f>
        <v>-100</v>
      </c>
      <c r="N47" s="36" t="str">
        <f>TEXT(Table1323[[#This Row],[Date]],"DDD")</f>
        <v>Wed</v>
      </c>
    </row>
    <row r="48" spans="1:14" x14ac:dyDescent="0.25">
      <c r="A48" s="34">
        <v>45714</v>
      </c>
      <c r="B48" s="35">
        <v>0.70902777777777781</v>
      </c>
      <c r="C48" s="35" t="s">
        <v>9</v>
      </c>
      <c r="D48" s="36">
        <v>5</v>
      </c>
      <c r="E48" s="36">
        <v>9</v>
      </c>
      <c r="F48" s="37" t="s">
        <v>59</v>
      </c>
      <c r="G48" s="37" t="s">
        <v>23</v>
      </c>
      <c r="H48" s="38"/>
      <c r="I48" s="36" t="str">
        <f>VLOOKUP(Table1323[[#This Row],[Track]],$C$435:$E$478,2,FALSE)</f>
        <v>Qld</v>
      </c>
      <c r="J48" s="36" t="str">
        <f>IF(Table1323[[#This Row],[Date]]&lt;$J$4,"","Live")</f>
        <v/>
      </c>
      <c r="K48" s="39">
        <v>100</v>
      </c>
      <c r="L48" s="36" t="str">
        <f>IF(Table1323[[#This Row],[Fin]]&lt;&gt;"1st","",Table1323[[#This Row],[Div]]*Table1323[[#This Row],[Lev Bet]])</f>
        <v/>
      </c>
      <c r="M48" s="36">
        <f>IF(Table1323[[#This Row],[Lev Ret]]="",Table1323[[#This Row],[Lev Bet]]*-1,L48-K48)</f>
        <v>-100</v>
      </c>
      <c r="N48" s="36" t="str">
        <f>TEXT(Table1323[[#This Row],[Date]],"DDD")</f>
        <v>Wed</v>
      </c>
    </row>
    <row r="49" spans="1:14" x14ac:dyDescent="0.25">
      <c r="A49" s="34">
        <v>45714</v>
      </c>
      <c r="B49" s="35">
        <v>0.71875</v>
      </c>
      <c r="C49" s="35" t="s">
        <v>11</v>
      </c>
      <c r="D49" s="36">
        <v>6</v>
      </c>
      <c r="E49" s="36">
        <v>6</v>
      </c>
      <c r="F49" s="37" t="s">
        <v>60</v>
      </c>
      <c r="G49" s="37"/>
      <c r="H49" s="38"/>
      <c r="I49" s="36" t="str">
        <f>VLOOKUP(Table1323[[#This Row],[Track]],$C$435:$E$478,2,FALSE)</f>
        <v>NSW</v>
      </c>
      <c r="J49" s="36" t="str">
        <f>IF(Table1323[[#This Row],[Date]]&lt;$J$4,"","Live")</f>
        <v/>
      </c>
      <c r="K49" s="39">
        <v>100</v>
      </c>
      <c r="L49" s="36" t="str">
        <f>IF(Table1323[[#This Row],[Fin]]&lt;&gt;"1st","",Table1323[[#This Row],[Div]]*Table1323[[#This Row],[Lev Bet]])</f>
        <v/>
      </c>
      <c r="M49" s="36">
        <f>IF(Table1323[[#This Row],[Lev Ret]]="",Table1323[[#This Row],[Lev Bet]]*-1,L49-K49)</f>
        <v>-100</v>
      </c>
      <c r="N49" s="36" t="str">
        <f>TEXT(Table1323[[#This Row],[Date]],"DDD")</f>
        <v>Wed</v>
      </c>
    </row>
    <row r="50" spans="1:14" x14ac:dyDescent="0.25">
      <c r="A50" s="34">
        <v>45714</v>
      </c>
      <c r="B50" s="35">
        <v>0.75972222222222219</v>
      </c>
      <c r="C50" s="35" t="s">
        <v>9</v>
      </c>
      <c r="D50" s="36">
        <v>7</v>
      </c>
      <c r="E50" s="36">
        <v>1</v>
      </c>
      <c r="F50" s="37" t="s">
        <v>48</v>
      </c>
      <c r="G50" s="37" t="s">
        <v>21</v>
      </c>
      <c r="H50" s="38">
        <v>3.1</v>
      </c>
      <c r="I50" s="36" t="str">
        <f>VLOOKUP(Table1323[[#This Row],[Track]],$C$435:$E$478,2,FALSE)</f>
        <v>Qld</v>
      </c>
      <c r="J50" s="36" t="str">
        <f>IF(Table1323[[#This Row],[Date]]&lt;$J$4,"","Live")</f>
        <v/>
      </c>
      <c r="K50" s="39">
        <v>100</v>
      </c>
      <c r="L50" s="36">
        <f>IF(Table1323[[#This Row],[Fin]]&lt;&gt;"1st","",Table1323[[#This Row],[Div]]*Table1323[[#This Row],[Lev Bet]])</f>
        <v>310</v>
      </c>
      <c r="M50" s="36">
        <f>IF(Table1323[[#This Row],[Lev Ret]]="",Table1323[[#This Row],[Lev Bet]]*-1,L50-K50)</f>
        <v>210</v>
      </c>
      <c r="N50" s="36" t="str">
        <f>TEXT(Table1323[[#This Row],[Date]],"DDD")</f>
        <v>Wed</v>
      </c>
    </row>
    <row r="51" spans="1:14" x14ac:dyDescent="0.25">
      <c r="A51" s="34">
        <v>45714</v>
      </c>
      <c r="B51" s="35">
        <v>0.78055555555555556</v>
      </c>
      <c r="C51" s="35" t="s">
        <v>9</v>
      </c>
      <c r="D51" s="36">
        <v>8</v>
      </c>
      <c r="E51" s="36">
        <v>1</v>
      </c>
      <c r="F51" s="37" t="s">
        <v>286</v>
      </c>
      <c r="G51" s="37" t="s">
        <v>21</v>
      </c>
      <c r="H51" s="38">
        <v>1.8</v>
      </c>
      <c r="I51" s="36" t="str">
        <f>VLOOKUP(Table1323[[#This Row],[Track]],$C$435:$E$478,2,FALSE)</f>
        <v>Qld</v>
      </c>
      <c r="J51" s="36" t="str">
        <f>IF(Table1323[[#This Row],[Date]]&lt;$J$4,"","Live")</f>
        <v/>
      </c>
      <c r="K51" s="39">
        <v>100</v>
      </c>
      <c r="L51" s="36">
        <f>IF(Table1323[[#This Row],[Fin]]&lt;&gt;"1st","",Table1323[[#This Row],[Div]]*Table1323[[#This Row],[Lev Bet]])</f>
        <v>180</v>
      </c>
      <c r="M51" s="36">
        <f>IF(Table1323[[#This Row],[Lev Ret]]="",Table1323[[#This Row],[Lev Bet]]*-1,L51-K51)</f>
        <v>80</v>
      </c>
      <c r="N51" s="36" t="str">
        <f>TEXT(Table1323[[#This Row],[Date]],"DDD")</f>
        <v>Wed</v>
      </c>
    </row>
    <row r="52" spans="1:14" x14ac:dyDescent="0.25">
      <c r="A52" s="34">
        <v>45714</v>
      </c>
      <c r="B52" s="35">
        <v>0.8125</v>
      </c>
      <c r="C52" s="35" t="s">
        <v>15</v>
      </c>
      <c r="D52" s="36">
        <v>8</v>
      </c>
      <c r="E52" s="36">
        <v>6</v>
      </c>
      <c r="F52" s="37" t="s">
        <v>104</v>
      </c>
      <c r="G52" s="37"/>
      <c r="H52" s="38"/>
      <c r="I52" s="36" t="str">
        <f>VLOOKUP(Table1323[[#This Row],[Track]],$C$435:$E$478,2,FALSE)</f>
        <v>Vic</v>
      </c>
      <c r="J52" s="36" t="str">
        <f>IF(Table1323[[#This Row],[Date]]&lt;$J$4,"","Live")</f>
        <v/>
      </c>
      <c r="K52" s="39">
        <v>100</v>
      </c>
      <c r="L52" s="36" t="str">
        <f>IF(Table1323[[#This Row],[Fin]]&lt;&gt;"1st","",Table1323[[#This Row],[Div]]*Table1323[[#This Row],[Lev Bet]])</f>
        <v/>
      </c>
      <c r="M52" s="36">
        <f>IF(Table1323[[#This Row],[Lev Ret]]="",Table1323[[#This Row],[Lev Bet]]*-1,L52-K52)</f>
        <v>-100</v>
      </c>
      <c r="N52" s="36" t="str">
        <f>TEXT(Table1323[[#This Row],[Date]],"DDD")</f>
        <v>Wed</v>
      </c>
    </row>
    <row r="53" spans="1:14" x14ac:dyDescent="0.25">
      <c r="A53" s="34">
        <v>45721</v>
      </c>
      <c r="B53" s="35">
        <v>0.59722222222222221</v>
      </c>
      <c r="C53" s="35" t="s">
        <v>14</v>
      </c>
      <c r="D53" s="36">
        <v>2</v>
      </c>
      <c r="E53" s="36">
        <v>4</v>
      </c>
      <c r="F53" s="37" t="s">
        <v>190</v>
      </c>
      <c r="G53" s="37" t="s">
        <v>21</v>
      </c>
      <c r="H53" s="38">
        <v>3.1</v>
      </c>
      <c r="I53" s="36" t="str">
        <f>VLOOKUP(Table1323[[#This Row],[Track]],$C$435:$E$478,2,FALSE)</f>
        <v>NSW</v>
      </c>
      <c r="J53" s="36" t="str">
        <f>IF(Table1323[[#This Row],[Date]]&lt;$J$4,"","Live")</f>
        <v/>
      </c>
      <c r="K53" s="39">
        <v>100</v>
      </c>
      <c r="L53" s="36">
        <f>IF(Table1323[[#This Row],[Fin]]&lt;&gt;"1st","",Table1323[[#This Row],[Div]]*Table1323[[#This Row],[Lev Bet]])</f>
        <v>310</v>
      </c>
      <c r="M53" s="36">
        <f>IF(Table1323[[#This Row],[Lev Ret]]="",Table1323[[#This Row],[Lev Bet]]*-1,L53-K53)</f>
        <v>210</v>
      </c>
      <c r="N53" s="36" t="str">
        <f>TEXT(Table1323[[#This Row],[Date]],"DDD")</f>
        <v>Wed</v>
      </c>
    </row>
    <row r="54" spans="1:14" x14ac:dyDescent="0.25">
      <c r="A54" s="34">
        <v>45721</v>
      </c>
      <c r="B54" s="35">
        <v>0.62847222222222221</v>
      </c>
      <c r="C54" s="35" t="s">
        <v>15</v>
      </c>
      <c r="D54" s="36">
        <v>1</v>
      </c>
      <c r="E54" s="36">
        <v>3</v>
      </c>
      <c r="F54" s="37" t="s">
        <v>105</v>
      </c>
      <c r="G54" s="37" t="s">
        <v>106</v>
      </c>
      <c r="H54" s="38"/>
      <c r="I54" s="36" t="str">
        <f>VLOOKUP(Table1323[[#This Row],[Track]],$C$435:$E$478,2,FALSE)</f>
        <v>Vic</v>
      </c>
      <c r="J54" s="36" t="str">
        <f>IF(Table1323[[#This Row],[Date]]&lt;$J$4,"","Live")</f>
        <v/>
      </c>
      <c r="K54" s="39">
        <v>100</v>
      </c>
      <c r="L54" s="36" t="str">
        <f>IF(Table1323[[#This Row],[Fin]]&lt;&gt;"1st","",Table1323[[#This Row],[Div]]*Table1323[[#This Row],[Lev Bet]])</f>
        <v/>
      </c>
      <c r="M54" s="36">
        <f>IF(Table1323[[#This Row],[Lev Ret]]="",Table1323[[#This Row],[Lev Bet]]*-1,L54-K54)</f>
        <v>-100</v>
      </c>
      <c r="N54" s="36" t="str">
        <f>TEXT(Table1323[[#This Row],[Date]],"DDD")</f>
        <v>Wed</v>
      </c>
    </row>
    <row r="55" spans="1:14" x14ac:dyDescent="0.25">
      <c r="A55" s="34">
        <v>45721</v>
      </c>
      <c r="B55" s="35">
        <v>0.67013888888888884</v>
      </c>
      <c r="C55" s="35" t="s">
        <v>14</v>
      </c>
      <c r="D55" s="36">
        <v>5</v>
      </c>
      <c r="E55" s="36">
        <v>3</v>
      </c>
      <c r="F55" s="37" t="s">
        <v>61</v>
      </c>
      <c r="G55" s="37"/>
      <c r="H55" s="38"/>
      <c r="I55" s="36" t="str">
        <f>VLOOKUP(Table1323[[#This Row],[Track]],$C$435:$E$478,2,FALSE)</f>
        <v>NSW</v>
      </c>
      <c r="J55" s="36" t="str">
        <f>IF(Table1323[[#This Row],[Date]]&lt;$J$4,"","Live")</f>
        <v/>
      </c>
      <c r="K55" s="39">
        <v>100</v>
      </c>
      <c r="L55" s="36" t="str">
        <f>IF(Table1323[[#This Row],[Fin]]&lt;&gt;"1st","",Table1323[[#This Row],[Div]]*Table1323[[#This Row],[Lev Bet]])</f>
        <v/>
      </c>
      <c r="M55" s="36">
        <f>IF(Table1323[[#This Row],[Lev Ret]]="",Table1323[[#This Row],[Lev Bet]]*-1,L55-K55)</f>
        <v>-100</v>
      </c>
      <c r="N55" s="36" t="str">
        <f>TEXT(Table1323[[#This Row],[Date]],"DDD")</f>
        <v>Wed</v>
      </c>
    </row>
    <row r="56" spans="1:14" x14ac:dyDescent="0.25">
      <c r="A56" s="34">
        <v>45721</v>
      </c>
      <c r="B56" s="35">
        <v>0.67708333333333337</v>
      </c>
      <c r="C56" s="35" t="s">
        <v>15</v>
      </c>
      <c r="D56" s="36">
        <v>3</v>
      </c>
      <c r="E56" s="36">
        <v>5</v>
      </c>
      <c r="F56" s="37" t="s">
        <v>107</v>
      </c>
      <c r="G56" s="37" t="s">
        <v>21</v>
      </c>
      <c r="H56" s="38">
        <v>1.6</v>
      </c>
      <c r="I56" s="36" t="str">
        <f>VLOOKUP(Table1323[[#This Row],[Track]],$C$435:$E$478,2,FALSE)</f>
        <v>Vic</v>
      </c>
      <c r="J56" s="36" t="str">
        <f>IF(Table1323[[#This Row],[Date]]&lt;$J$4,"","Live")</f>
        <v/>
      </c>
      <c r="K56" s="39">
        <v>100</v>
      </c>
      <c r="L56" s="36">
        <f>IF(Table1323[[#This Row],[Fin]]&lt;&gt;"1st","",Table1323[[#This Row],[Div]]*Table1323[[#This Row],[Lev Bet]])</f>
        <v>160</v>
      </c>
      <c r="M56" s="36">
        <f>IF(Table1323[[#This Row],[Lev Ret]]="",Table1323[[#This Row],[Lev Bet]]*-1,L56-K56)</f>
        <v>60</v>
      </c>
      <c r="N56" s="36" t="str">
        <f>TEXT(Table1323[[#This Row],[Date]],"DDD")</f>
        <v>Wed</v>
      </c>
    </row>
    <row r="57" spans="1:14" x14ac:dyDescent="0.25">
      <c r="A57" s="34">
        <v>45721</v>
      </c>
      <c r="B57" s="35">
        <v>0.74305555555555558</v>
      </c>
      <c r="C57" s="35" t="s">
        <v>14</v>
      </c>
      <c r="D57" s="36">
        <v>8</v>
      </c>
      <c r="E57" s="36">
        <v>6</v>
      </c>
      <c r="F57" s="37" t="s">
        <v>62</v>
      </c>
      <c r="G57" s="37" t="s">
        <v>23</v>
      </c>
      <c r="H57" s="38"/>
      <c r="I57" s="36" t="str">
        <f>VLOOKUP(Table1323[[#This Row],[Track]],$C$435:$E$478,2,FALSE)</f>
        <v>NSW</v>
      </c>
      <c r="J57" s="36" t="str">
        <f>IF(Table1323[[#This Row],[Date]]&lt;$J$4,"","Live")</f>
        <v/>
      </c>
      <c r="K57" s="39">
        <v>100</v>
      </c>
      <c r="L57" s="36" t="str">
        <f>IF(Table1323[[#This Row],[Fin]]&lt;&gt;"1st","",Table1323[[#This Row],[Div]]*Table1323[[#This Row],[Lev Bet]])</f>
        <v/>
      </c>
      <c r="M57" s="36">
        <f>IF(Table1323[[#This Row],[Lev Ret]]="",Table1323[[#This Row],[Lev Bet]]*-1,L57-K57)</f>
        <v>-100</v>
      </c>
      <c r="N57" s="36" t="str">
        <f>TEXT(Table1323[[#This Row],[Date]],"DDD")</f>
        <v>Wed</v>
      </c>
    </row>
    <row r="58" spans="1:14" x14ac:dyDescent="0.25">
      <c r="A58" s="34">
        <v>45728</v>
      </c>
      <c r="B58" s="35">
        <v>0.5854166666666667</v>
      </c>
      <c r="C58" s="35" t="s">
        <v>12</v>
      </c>
      <c r="D58" s="36">
        <v>4</v>
      </c>
      <c r="E58" s="36">
        <v>9</v>
      </c>
      <c r="F58" s="37" t="s">
        <v>287</v>
      </c>
      <c r="G58" s="37"/>
      <c r="H58" s="38"/>
      <c r="I58" s="36" t="str">
        <f>VLOOKUP(Table1323[[#This Row],[Track]],$C$435:$E$478,2,FALSE)</f>
        <v>Qld</v>
      </c>
      <c r="J58" s="36" t="str">
        <f>IF(Table1323[[#This Row],[Date]]&lt;$J$4,"","Live")</f>
        <v/>
      </c>
      <c r="K58" s="39">
        <v>100</v>
      </c>
      <c r="L58" s="36" t="str">
        <f>IF(Table1323[[#This Row],[Fin]]&lt;&gt;"1st","",Table1323[[#This Row],[Div]]*Table1323[[#This Row],[Lev Bet]])</f>
        <v/>
      </c>
      <c r="M58" s="36">
        <f>IF(Table1323[[#This Row],[Lev Ret]]="",Table1323[[#This Row],[Lev Bet]]*-1,L58-K58)</f>
        <v>-100</v>
      </c>
      <c r="N58" s="36" t="str">
        <f>TEXT(Table1323[[#This Row],[Date]],"DDD")</f>
        <v>Wed</v>
      </c>
    </row>
    <row r="59" spans="1:14" x14ac:dyDescent="0.25">
      <c r="A59" s="34">
        <v>45728</v>
      </c>
      <c r="B59" s="35">
        <v>0.62847222222222221</v>
      </c>
      <c r="C59" s="35" t="s">
        <v>15</v>
      </c>
      <c r="D59" s="36">
        <v>1</v>
      </c>
      <c r="E59" s="36">
        <v>4</v>
      </c>
      <c r="F59" s="37" t="s">
        <v>108</v>
      </c>
      <c r="G59" s="37"/>
      <c r="H59" s="38"/>
      <c r="I59" s="36" t="str">
        <f>VLOOKUP(Table1323[[#This Row],[Track]],$C$435:$E$478,2,FALSE)</f>
        <v>Vic</v>
      </c>
      <c r="J59" s="36" t="str">
        <f>IF(Table1323[[#This Row],[Date]]&lt;$J$4,"","Live")</f>
        <v/>
      </c>
      <c r="K59" s="39">
        <v>100</v>
      </c>
      <c r="L59" s="36" t="str">
        <f>IF(Table1323[[#This Row],[Fin]]&lt;&gt;"1st","",Table1323[[#This Row],[Div]]*Table1323[[#This Row],[Lev Bet]])</f>
        <v/>
      </c>
      <c r="M59" s="36">
        <f>IF(Table1323[[#This Row],[Lev Ret]]="",Table1323[[#This Row],[Lev Bet]]*-1,L59-K59)</f>
        <v>-100</v>
      </c>
      <c r="N59" s="36" t="str">
        <f>TEXT(Table1323[[#This Row],[Date]],"DDD")</f>
        <v>Wed</v>
      </c>
    </row>
    <row r="60" spans="1:14" x14ac:dyDescent="0.25">
      <c r="A60" s="34">
        <v>45728</v>
      </c>
      <c r="B60" s="35">
        <v>0.65833333333333333</v>
      </c>
      <c r="C60" s="35" t="s">
        <v>12</v>
      </c>
      <c r="D60" s="36">
        <v>7</v>
      </c>
      <c r="E60" s="36">
        <v>5</v>
      </c>
      <c r="F60" s="37" t="s">
        <v>288</v>
      </c>
      <c r="G60" s="37" t="s">
        <v>21</v>
      </c>
      <c r="H60" s="38">
        <v>7.5</v>
      </c>
      <c r="I60" s="36" t="str">
        <f>VLOOKUP(Table1323[[#This Row],[Track]],$C$435:$E$478,2,FALSE)</f>
        <v>Qld</v>
      </c>
      <c r="J60" s="36" t="str">
        <f>IF(Table1323[[#This Row],[Date]]&lt;$J$4,"","Live")</f>
        <v/>
      </c>
      <c r="K60" s="39">
        <v>100</v>
      </c>
      <c r="L60" s="36">
        <f>IF(Table1323[[#This Row],[Fin]]&lt;&gt;"1st","",Table1323[[#This Row],[Div]]*Table1323[[#This Row],[Lev Bet]])</f>
        <v>750</v>
      </c>
      <c r="M60" s="36">
        <f>IF(Table1323[[#This Row],[Lev Ret]]="",Table1323[[#This Row],[Lev Bet]]*-1,L60-K60)</f>
        <v>650</v>
      </c>
      <c r="N60" s="36" t="str">
        <f>TEXT(Table1323[[#This Row],[Date]],"DDD")</f>
        <v>Wed</v>
      </c>
    </row>
    <row r="61" spans="1:14" x14ac:dyDescent="0.25">
      <c r="A61" s="34">
        <v>45728</v>
      </c>
      <c r="B61" s="35">
        <v>0.73124999999999996</v>
      </c>
      <c r="C61" s="35" t="s">
        <v>12</v>
      </c>
      <c r="D61" s="36">
        <v>10</v>
      </c>
      <c r="E61" s="36">
        <v>18</v>
      </c>
      <c r="F61" s="37" t="s">
        <v>289</v>
      </c>
      <c r="G61" s="37"/>
      <c r="H61" s="38"/>
      <c r="I61" s="36" t="str">
        <f>VLOOKUP(Table1323[[#This Row],[Track]],$C$435:$E$478,2,FALSE)</f>
        <v>Qld</v>
      </c>
      <c r="J61" s="36" t="str">
        <f>IF(Table1323[[#This Row],[Date]]&lt;$J$4,"","Live")</f>
        <v/>
      </c>
      <c r="K61" s="39">
        <v>100</v>
      </c>
      <c r="L61" s="36" t="str">
        <f>IF(Table1323[[#This Row],[Fin]]&lt;&gt;"1st","",Table1323[[#This Row],[Div]]*Table1323[[#This Row],[Lev Bet]])</f>
        <v/>
      </c>
      <c r="M61" s="36">
        <f>IF(Table1323[[#This Row],[Lev Ret]]="",Table1323[[#This Row],[Lev Bet]]*-1,L61-K61)</f>
        <v>-100</v>
      </c>
      <c r="N61" s="36" t="str">
        <f>TEXT(Table1323[[#This Row],[Date]],"DDD")</f>
        <v>Wed</v>
      </c>
    </row>
    <row r="62" spans="1:14" x14ac:dyDescent="0.25">
      <c r="A62" s="34">
        <v>45728</v>
      </c>
      <c r="B62" s="35">
        <v>0.75694444444444442</v>
      </c>
      <c r="C62" s="35" t="s">
        <v>15</v>
      </c>
      <c r="D62" s="36">
        <v>5</v>
      </c>
      <c r="E62" s="36">
        <v>7</v>
      </c>
      <c r="F62" s="37" t="s">
        <v>109</v>
      </c>
      <c r="G62" s="37" t="s">
        <v>21</v>
      </c>
      <c r="H62" s="38">
        <v>1.4</v>
      </c>
      <c r="I62" s="36" t="str">
        <f>VLOOKUP(Table1323[[#This Row],[Track]],$C$435:$E$478,2,FALSE)</f>
        <v>Vic</v>
      </c>
      <c r="J62" s="36" t="str">
        <f>IF(Table1323[[#This Row],[Date]]&lt;$J$4,"","Live")</f>
        <v/>
      </c>
      <c r="K62" s="39">
        <v>100</v>
      </c>
      <c r="L62" s="36">
        <f>IF(Table1323[[#This Row],[Fin]]&lt;&gt;"1st","",Table1323[[#This Row],[Div]]*Table1323[[#This Row],[Lev Bet]])</f>
        <v>140</v>
      </c>
      <c r="M62" s="36">
        <f>IF(Table1323[[#This Row],[Lev Ret]]="",Table1323[[#This Row],[Lev Bet]]*-1,L62-K62)</f>
        <v>40</v>
      </c>
      <c r="N62" s="36" t="str">
        <f>TEXT(Table1323[[#This Row],[Date]],"DDD")</f>
        <v>Wed</v>
      </c>
    </row>
    <row r="63" spans="1:14" x14ac:dyDescent="0.25">
      <c r="A63" s="34">
        <v>45735</v>
      </c>
      <c r="B63" s="35">
        <v>0.5854166666666667</v>
      </c>
      <c r="C63" s="35" t="s">
        <v>9</v>
      </c>
      <c r="D63" s="36">
        <v>1</v>
      </c>
      <c r="E63" s="36">
        <v>12</v>
      </c>
      <c r="F63" s="37" t="s">
        <v>290</v>
      </c>
      <c r="G63" s="37"/>
      <c r="H63" s="38"/>
      <c r="I63" s="36" t="str">
        <f>VLOOKUP(Table1323[[#This Row],[Track]],$C$435:$E$478,2,FALSE)</f>
        <v>Qld</v>
      </c>
      <c r="J63" s="36" t="str">
        <f>IF(Table1323[[#This Row],[Date]]&lt;$J$4,"","Live")</f>
        <v/>
      </c>
      <c r="K63" s="39">
        <v>100</v>
      </c>
      <c r="L63" s="36" t="str">
        <f>IF(Table1323[[#This Row],[Fin]]&lt;&gt;"1st","",Table1323[[#This Row],[Div]]*Table1323[[#This Row],[Lev Bet]])</f>
        <v/>
      </c>
      <c r="M63" s="36">
        <f>IF(Table1323[[#This Row],[Lev Ret]]="",Table1323[[#This Row],[Lev Bet]]*-1,L63-K63)</f>
        <v>-100</v>
      </c>
      <c r="N63" s="36" t="str">
        <f>TEXT(Table1323[[#This Row],[Date]],"DDD")</f>
        <v>Wed</v>
      </c>
    </row>
    <row r="64" spans="1:14" x14ac:dyDescent="0.25">
      <c r="A64" s="34">
        <v>45735</v>
      </c>
      <c r="B64" s="35">
        <v>0.60972222222222228</v>
      </c>
      <c r="C64" s="35" t="s">
        <v>9</v>
      </c>
      <c r="D64" s="36">
        <v>2</v>
      </c>
      <c r="E64" s="36">
        <v>8</v>
      </c>
      <c r="F64" s="37" t="s">
        <v>291</v>
      </c>
      <c r="G64" s="37" t="s">
        <v>21</v>
      </c>
      <c r="H64" s="38">
        <v>1.6</v>
      </c>
      <c r="I64" s="36" t="str">
        <f>VLOOKUP(Table1323[[#This Row],[Track]],$C$435:$E$478,2,FALSE)</f>
        <v>Qld</v>
      </c>
      <c r="J64" s="36" t="str">
        <f>IF(Table1323[[#This Row],[Date]]&lt;$J$4,"","Live")</f>
        <v/>
      </c>
      <c r="K64" s="39">
        <v>100</v>
      </c>
      <c r="L64" s="36">
        <f>IF(Table1323[[#This Row],[Fin]]&lt;&gt;"1st","",Table1323[[#This Row],[Div]]*Table1323[[#This Row],[Lev Bet]])</f>
        <v>160</v>
      </c>
      <c r="M64" s="36">
        <f>IF(Table1323[[#This Row],[Lev Ret]]="",Table1323[[#This Row],[Lev Bet]]*-1,L64-K64)</f>
        <v>60</v>
      </c>
      <c r="N64" s="36" t="str">
        <f>TEXT(Table1323[[#This Row],[Date]],"DDD")</f>
        <v>Wed</v>
      </c>
    </row>
    <row r="65" spans="1:14" x14ac:dyDescent="0.25">
      <c r="A65" s="34">
        <v>45735</v>
      </c>
      <c r="B65" s="35">
        <v>0.63402777777777775</v>
      </c>
      <c r="C65" s="35" t="s">
        <v>9</v>
      </c>
      <c r="D65" s="36">
        <v>3</v>
      </c>
      <c r="E65" s="36">
        <v>10</v>
      </c>
      <c r="F65" s="37" t="s">
        <v>292</v>
      </c>
      <c r="G65" s="37"/>
      <c r="H65" s="38"/>
      <c r="I65" s="36" t="str">
        <f>VLOOKUP(Table1323[[#This Row],[Track]],$C$435:$E$478,2,FALSE)</f>
        <v>Qld</v>
      </c>
      <c r="J65" s="36" t="str">
        <f>IF(Table1323[[#This Row],[Date]]&lt;$J$4,"","Live")</f>
        <v/>
      </c>
      <c r="K65" s="39">
        <v>100</v>
      </c>
      <c r="L65" s="36" t="str">
        <f>IF(Table1323[[#This Row],[Fin]]&lt;&gt;"1st","",Table1323[[#This Row],[Div]]*Table1323[[#This Row],[Lev Bet]])</f>
        <v/>
      </c>
      <c r="M65" s="36">
        <f>IF(Table1323[[#This Row],[Lev Ret]]="",Table1323[[#This Row],[Lev Bet]]*-1,L65-K65)</f>
        <v>-100</v>
      </c>
      <c r="N65" s="36" t="str">
        <f>TEXT(Table1323[[#This Row],[Date]],"DDD")</f>
        <v>Wed</v>
      </c>
    </row>
    <row r="66" spans="1:14" x14ac:dyDescent="0.25">
      <c r="A66" s="34">
        <v>45735</v>
      </c>
      <c r="B66" s="35">
        <v>0.70694444444444449</v>
      </c>
      <c r="C66" s="35" t="s">
        <v>9</v>
      </c>
      <c r="D66" s="36">
        <v>6</v>
      </c>
      <c r="E66" s="36">
        <v>3</v>
      </c>
      <c r="F66" s="37" t="s">
        <v>63</v>
      </c>
      <c r="G66" s="37"/>
      <c r="H66" s="38"/>
      <c r="I66" s="36" t="str">
        <f>VLOOKUP(Table1323[[#This Row],[Track]],$C$435:$E$478,2,FALSE)</f>
        <v>Qld</v>
      </c>
      <c r="J66" s="36" t="str">
        <f>IF(Table1323[[#This Row],[Date]]&lt;$J$4,"","Live")</f>
        <v/>
      </c>
      <c r="K66" s="39">
        <v>100</v>
      </c>
      <c r="L66" s="36" t="str">
        <f>IF(Table1323[[#This Row],[Fin]]&lt;&gt;"1st","",Table1323[[#This Row],[Div]]*Table1323[[#This Row],[Lev Bet]])</f>
        <v/>
      </c>
      <c r="M66" s="36">
        <f>IF(Table1323[[#This Row],[Lev Ret]]="",Table1323[[#This Row],[Lev Bet]]*-1,L66-K66)</f>
        <v>-100</v>
      </c>
      <c r="N66" s="36" t="str">
        <f>TEXT(Table1323[[#This Row],[Date]],"DDD")</f>
        <v>Wed</v>
      </c>
    </row>
    <row r="67" spans="1:14" x14ac:dyDescent="0.25">
      <c r="A67" s="34">
        <v>45735</v>
      </c>
      <c r="B67" s="35">
        <v>0.75694444444444442</v>
      </c>
      <c r="C67" s="35" t="s">
        <v>9</v>
      </c>
      <c r="D67" s="36">
        <v>8</v>
      </c>
      <c r="E67" s="36">
        <v>15</v>
      </c>
      <c r="F67" s="37" t="s">
        <v>64</v>
      </c>
      <c r="G67" s="37" t="s">
        <v>22</v>
      </c>
      <c r="H67" s="38"/>
      <c r="I67" s="36" t="str">
        <f>VLOOKUP(Table1323[[#This Row],[Track]],$C$435:$E$478,2,FALSE)</f>
        <v>Qld</v>
      </c>
      <c r="J67" s="36" t="str">
        <f>IF(Table1323[[#This Row],[Date]]&lt;$J$4,"","Live")</f>
        <v/>
      </c>
      <c r="K67" s="39">
        <v>100</v>
      </c>
      <c r="L67" s="36" t="str">
        <f>IF(Table1323[[#This Row],[Fin]]&lt;&gt;"1st","",Table1323[[#This Row],[Div]]*Table1323[[#This Row],[Lev Bet]])</f>
        <v/>
      </c>
      <c r="M67" s="36">
        <f>IF(Table1323[[#This Row],[Lev Ret]]="",Table1323[[#This Row],[Lev Bet]]*-1,L67-K67)</f>
        <v>-100</v>
      </c>
      <c r="N67" s="36" t="str">
        <f>TEXT(Table1323[[#This Row],[Date]],"DDD")</f>
        <v>Wed</v>
      </c>
    </row>
    <row r="68" spans="1:14" x14ac:dyDescent="0.25">
      <c r="A68" s="34">
        <v>45742</v>
      </c>
      <c r="B68" s="35">
        <v>0.62152777777777779</v>
      </c>
      <c r="C68" s="35" t="s">
        <v>18</v>
      </c>
      <c r="D68" s="36">
        <v>3</v>
      </c>
      <c r="E68" s="36">
        <v>6</v>
      </c>
      <c r="F68" s="37" t="s">
        <v>191</v>
      </c>
      <c r="G68" s="37" t="s">
        <v>23</v>
      </c>
      <c r="H68" s="38"/>
      <c r="I68" s="36" t="str">
        <f>VLOOKUP(Table1323[[#This Row],[Track]],$C$435:$E$478,2,FALSE)</f>
        <v>NSW</v>
      </c>
      <c r="J68" s="36" t="str">
        <f>IF(Table1323[[#This Row],[Date]]&lt;$J$4,"","Live")</f>
        <v/>
      </c>
      <c r="K68" s="39">
        <v>100</v>
      </c>
      <c r="L68" s="36" t="str">
        <f>IF(Table1323[[#This Row],[Fin]]&lt;&gt;"1st","",Table1323[[#This Row],[Div]]*Table1323[[#This Row],[Lev Bet]])</f>
        <v/>
      </c>
      <c r="M68" s="36">
        <f>IF(Table1323[[#This Row],[Lev Ret]]="",Table1323[[#This Row],[Lev Bet]]*-1,L68-K68)</f>
        <v>-100</v>
      </c>
      <c r="N68" s="36" t="str">
        <f>TEXT(Table1323[[#This Row],[Date]],"DDD")</f>
        <v>Wed</v>
      </c>
    </row>
    <row r="69" spans="1:14" x14ac:dyDescent="0.25">
      <c r="A69" s="34">
        <v>45742</v>
      </c>
      <c r="B69" s="35">
        <v>0.62847222222222221</v>
      </c>
      <c r="C69" s="35" t="s">
        <v>15</v>
      </c>
      <c r="D69" s="36">
        <v>2</v>
      </c>
      <c r="E69" s="36">
        <v>7</v>
      </c>
      <c r="F69" s="37" t="s">
        <v>110</v>
      </c>
      <c r="G69" s="37" t="s">
        <v>21</v>
      </c>
      <c r="H69" s="38">
        <v>3.7</v>
      </c>
      <c r="I69" s="36" t="str">
        <f>VLOOKUP(Table1323[[#This Row],[Track]],$C$435:$E$478,2,FALSE)</f>
        <v>Vic</v>
      </c>
      <c r="J69" s="36" t="str">
        <f>IF(Table1323[[#This Row],[Date]]&lt;$J$4,"","Live")</f>
        <v/>
      </c>
      <c r="K69" s="39">
        <v>100</v>
      </c>
      <c r="L69" s="36">
        <f>IF(Table1323[[#This Row],[Fin]]&lt;&gt;"1st","",Table1323[[#This Row],[Div]]*Table1323[[#This Row],[Lev Bet]])</f>
        <v>370</v>
      </c>
      <c r="M69" s="36">
        <f>IF(Table1323[[#This Row],[Lev Ret]]="",Table1323[[#This Row],[Lev Bet]]*-1,L69-K69)</f>
        <v>270</v>
      </c>
      <c r="N69" s="36" t="str">
        <f>TEXT(Table1323[[#This Row],[Date]],"DDD")</f>
        <v>Wed</v>
      </c>
    </row>
    <row r="70" spans="1:14" x14ac:dyDescent="0.25">
      <c r="A70" s="34">
        <v>45742</v>
      </c>
      <c r="B70" s="35">
        <v>0.64583333333333337</v>
      </c>
      <c r="C70" s="35" t="s">
        <v>18</v>
      </c>
      <c r="D70" s="36">
        <v>4</v>
      </c>
      <c r="E70" s="36">
        <v>2</v>
      </c>
      <c r="F70" s="37" t="s">
        <v>44</v>
      </c>
      <c r="G70" s="37"/>
      <c r="H70" s="38"/>
      <c r="I70" s="36" t="str">
        <f>VLOOKUP(Table1323[[#This Row],[Track]],$C$435:$E$478,2,FALSE)</f>
        <v>NSW</v>
      </c>
      <c r="J70" s="36" t="str">
        <f>IF(Table1323[[#This Row],[Date]]&lt;$J$4,"","Live")</f>
        <v/>
      </c>
      <c r="K70" s="39">
        <v>100</v>
      </c>
      <c r="L70" s="36" t="str">
        <f>IF(Table1323[[#This Row],[Fin]]&lt;&gt;"1st","",Table1323[[#This Row],[Div]]*Table1323[[#This Row],[Lev Bet]])</f>
        <v/>
      </c>
      <c r="M70" s="36">
        <f>IF(Table1323[[#This Row],[Lev Ret]]="",Table1323[[#This Row],[Lev Bet]]*-1,L70-K70)</f>
        <v>-100</v>
      </c>
      <c r="N70" s="36" t="str">
        <f>TEXT(Table1323[[#This Row],[Date]],"DDD")</f>
        <v>Wed</v>
      </c>
    </row>
    <row r="71" spans="1:14" x14ac:dyDescent="0.25">
      <c r="A71" s="34">
        <v>45742</v>
      </c>
      <c r="B71" s="35">
        <v>0.67708333333333337</v>
      </c>
      <c r="C71" s="35" t="s">
        <v>15</v>
      </c>
      <c r="D71" s="36">
        <v>4</v>
      </c>
      <c r="E71" s="36">
        <v>10</v>
      </c>
      <c r="F71" s="37" t="s">
        <v>111</v>
      </c>
      <c r="G71" s="37" t="s">
        <v>95</v>
      </c>
      <c r="H71" s="38"/>
      <c r="I71" s="36" t="str">
        <f>VLOOKUP(Table1323[[#This Row],[Track]],$C$435:$E$478,2,FALSE)</f>
        <v>Vic</v>
      </c>
      <c r="J71" s="36" t="str">
        <f>IF(Table1323[[#This Row],[Date]]&lt;$J$4,"","Live")</f>
        <v/>
      </c>
      <c r="K71" s="39">
        <v>100</v>
      </c>
      <c r="L71" s="36" t="str">
        <f>IF(Table1323[[#This Row],[Fin]]&lt;&gt;"1st","",Table1323[[#This Row],[Div]]*Table1323[[#This Row],[Lev Bet]])</f>
        <v/>
      </c>
      <c r="M71" s="36">
        <f>IF(Table1323[[#This Row],[Lev Ret]]="",Table1323[[#This Row],[Lev Bet]]*-1,L71-K71)</f>
        <v>-100</v>
      </c>
      <c r="N71" s="36" t="str">
        <f>TEXT(Table1323[[#This Row],[Date]],"DDD")</f>
        <v>Wed</v>
      </c>
    </row>
    <row r="72" spans="1:14" x14ac:dyDescent="0.25">
      <c r="A72" s="34">
        <v>45742</v>
      </c>
      <c r="B72" s="35">
        <v>0.67986111111111114</v>
      </c>
      <c r="C72" s="35" t="s">
        <v>12</v>
      </c>
      <c r="D72" s="36">
        <v>6</v>
      </c>
      <c r="E72" s="36">
        <v>10</v>
      </c>
      <c r="F72" s="37" t="s">
        <v>293</v>
      </c>
      <c r="G72" s="37" t="s">
        <v>21</v>
      </c>
      <c r="H72" s="38">
        <v>2.6</v>
      </c>
      <c r="I72" s="36" t="str">
        <f>VLOOKUP(Table1323[[#This Row],[Track]],$C$435:$E$478,2,FALSE)</f>
        <v>Qld</v>
      </c>
      <c r="J72" s="36" t="str">
        <f>IF(Table1323[[#This Row],[Date]]&lt;$J$4,"","Live")</f>
        <v/>
      </c>
      <c r="K72" s="39">
        <v>100</v>
      </c>
      <c r="L72" s="36">
        <f>IF(Table1323[[#This Row],[Fin]]&lt;&gt;"1st","",Table1323[[#This Row],[Div]]*Table1323[[#This Row],[Lev Bet]])</f>
        <v>260</v>
      </c>
      <c r="M72" s="36">
        <f>IF(Table1323[[#This Row],[Lev Ret]]="",Table1323[[#This Row],[Lev Bet]]*-1,L72-K72)</f>
        <v>160</v>
      </c>
      <c r="N72" s="36" t="str">
        <f>TEXT(Table1323[[#This Row],[Date]],"DDD")</f>
        <v>Wed</v>
      </c>
    </row>
    <row r="73" spans="1:14" x14ac:dyDescent="0.25">
      <c r="A73" s="34">
        <v>45742</v>
      </c>
      <c r="B73" s="35">
        <v>0.69444444444444442</v>
      </c>
      <c r="C73" s="35" t="s">
        <v>18</v>
      </c>
      <c r="D73" s="36">
        <v>6</v>
      </c>
      <c r="E73" s="36">
        <v>8</v>
      </c>
      <c r="F73" s="37" t="s">
        <v>66</v>
      </c>
      <c r="G73" s="37" t="s">
        <v>23</v>
      </c>
      <c r="H73" s="38"/>
      <c r="I73" s="36" t="str">
        <f>VLOOKUP(Table1323[[#This Row],[Track]],$C$435:$E$478,2,FALSE)</f>
        <v>NSW</v>
      </c>
      <c r="J73" s="36" t="str">
        <f>IF(Table1323[[#This Row],[Date]]&lt;$J$4,"","Live")</f>
        <v/>
      </c>
      <c r="K73" s="39">
        <v>100</v>
      </c>
      <c r="L73" s="36" t="str">
        <f>IF(Table1323[[#This Row],[Fin]]&lt;&gt;"1st","",Table1323[[#This Row],[Div]]*Table1323[[#This Row],[Lev Bet]])</f>
        <v/>
      </c>
      <c r="M73" s="36">
        <f>IF(Table1323[[#This Row],[Lev Ret]]="",Table1323[[#This Row],[Lev Bet]]*-1,L73-K73)</f>
        <v>-100</v>
      </c>
      <c r="N73" s="36" t="str">
        <f>TEXT(Table1323[[#This Row],[Date]],"DDD")</f>
        <v>Wed</v>
      </c>
    </row>
    <row r="74" spans="1:14" x14ac:dyDescent="0.25">
      <c r="A74" s="34">
        <v>45742</v>
      </c>
      <c r="B74" s="35">
        <v>0.70138888888888884</v>
      </c>
      <c r="C74" s="35" t="s">
        <v>15</v>
      </c>
      <c r="D74" s="36">
        <v>5</v>
      </c>
      <c r="E74" s="36">
        <v>2</v>
      </c>
      <c r="F74" s="37" t="s">
        <v>112</v>
      </c>
      <c r="G74" s="37" t="s">
        <v>21</v>
      </c>
      <c r="H74" s="38">
        <v>2.2000000000000002</v>
      </c>
      <c r="I74" s="36" t="str">
        <f>VLOOKUP(Table1323[[#This Row],[Track]],$C$435:$E$478,2,FALSE)</f>
        <v>Vic</v>
      </c>
      <c r="J74" s="36" t="str">
        <f>IF(Table1323[[#This Row],[Date]]&lt;$J$4,"","Live")</f>
        <v/>
      </c>
      <c r="K74" s="39">
        <v>100</v>
      </c>
      <c r="L74" s="36">
        <f>IF(Table1323[[#This Row],[Fin]]&lt;&gt;"1st","",Table1323[[#This Row],[Div]]*Table1323[[#This Row],[Lev Bet]])</f>
        <v>220.00000000000003</v>
      </c>
      <c r="M74" s="36">
        <f>IF(Table1323[[#This Row],[Lev Ret]]="",Table1323[[#This Row],[Lev Bet]]*-1,L74-K74)</f>
        <v>120.00000000000003</v>
      </c>
      <c r="N74" s="36" t="str">
        <f>TEXT(Table1323[[#This Row],[Date]],"DDD")</f>
        <v>Wed</v>
      </c>
    </row>
    <row r="75" spans="1:14" x14ac:dyDescent="0.25">
      <c r="A75" s="34">
        <v>45742</v>
      </c>
      <c r="B75" s="35">
        <v>0.72569444444444442</v>
      </c>
      <c r="C75" s="35" t="s">
        <v>15</v>
      </c>
      <c r="D75" s="36">
        <v>6</v>
      </c>
      <c r="E75" s="36">
        <v>1</v>
      </c>
      <c r="F75" s="37" t="s">
        <v>113</v>
      </c>
      <c r="G75" s="37"/>
      <c r="H75" s="38"/>
      <c r="I75" s="36" t="str">
        <f>VLOOKUP(Table1323[[#This Row],[Track]],$C$435:$E$478,2,FALSE)</f>
        <v>Vic</v>
      </c>
      <c r="J75" s="36" t="str">
        <f>IF(Table1323[[#This Row],[Date]]&lt;$J$4,"","Live")</f>
        <v/>
      </c>
      <c r="K75" s="39">
        <v>100</v>
      </c>
      <c r="L75" s="36" t="str">
        <f>IF(Table1323[[#This Row],[Fin]]&lt;&gt;"1st","",Table1323[[#This Row],[Div]]*Table1323[[#This Row],[Lev Bet]])</f>
        <v/>
      </c>
      <c r="M75" s="36">
        <f>IF(Table1323[[#This Row],[Lev Ret]]="",Table1323[[#This Row],[Lev Bet]]*-1,L75-K75)</f>
        <v>-100</v>
      </c>
      <c r="N75" s="36" t="str">
        <f>TEXT(Table1323[[#This Row],[Date]],"DDD")</f>
        <v>Wed</v>
      </c>
    </row>
    <row r="76" spans="1:14" x14ac:dyDescent="0.25">
      <c r="A76" s="34">
        <v>45742</v>
      </c>
      <c r="B76" s="35">
        <v>0.75</v>
      </c>
      <c r="C76" s="35" t="s">
        <v>15</v>
      </c>
      <c r="D76" s="36">
        <v>7</v>
      </c>
      <c r="E76" s="36">
        <v>2</v>
      </c>
      <c r="F76" s="37" t="s">
        <v>114</v>
      </c>
      <c r="G76" s="37" t="s">
        <v>21</v>
      </c>
      <c r="H76" s="38">
        <v>2</v>
      </c>
      <c r="I76" s="36" t="str">
        <f>VLOOKUP(Table1323[[#This Row],[Track]],$C$435:$E$478,2,FALSE)</f>
        <v>Vic</v>
      </c>
      <c r="J76" s="36" t="str">
        <f>IF(Table1323[[#This Row],[Date]]&lt;$J$4,"","Live")</f>
        <v/>
      </c>
      <c r="K76" s="39">
        <v>100</v>
      </c>
      <c r="L76" s="36">
        <f>IF(Table1323[[#This Row],[Fin]]&lt;&gt;"1st","",Table1323[[#This Row],[Div]]*Table1323[[#This Row],[Lev Bet]])</f>
        <v>200</v>
      </c>
      <c r="M76" s="36">
        <f>IF(Table1323[[#This Row],[Lev Ret]]="",Table1323[[#This Row],[Lev Bet]]*-1,L76-K76)</f>
        <v>100</v>
      </c>
      <c r="N76" s="36" t="str">
        <f>TEXT(Table1323[[#This Row],[Date]],"DDD")</f>
        <v>Wed</v>
      </c>
    </row>
    <row r="77" spans="1:14" x14ac:dyDescent="0.25">
      <c r="A77" s="34">
        <v>45756</v>
      </c>
      <c r="B77" s="35">
        <v>0.59027777777777779</v>
      </c>
      <c r="C77" s="35" t="s">
        <v>16</v>
      </c>
      <c r="D77" s="36">
        <v>3</v>
      </c>
      <c r="E77" s="36">
        <v>2</v>
      </c>
      <c r="F77" s="37" t="s">
        <v>115</v>
      </c>
      <c r="G77" s="37"/>
      <c r="H77" s="38"/>
      <c r="I77" s="36" t="str">
        <f>VLOOKUP(Table1323[[#This Row],[Track]],$C$435:$E$478,2,FALSE)</f>
        <v>Vic</v>
      </c>
      <c r="J77" s="36" t="str">
        <f>IF(Table1323[[#This Row],[Date]]&lt;$J$4,"","Live")</f>
        <v/>
      </c>
      <c r="K77" s="39">
        <v>100</v>
      </c>
      <c r="L77" s="36" t="str">
        <f>IF(Table1323[[#This Row],[Fin]]&lt;&gt;"1st","",Table1323[[#This Row],[Div]]*Table1323[[#This Row],[Lev Bet]])</f>
        <v/>
      </c>
      <c r="M77" s="36">
        <f>IF(Table1323[[#This Row],[Lev Ret]]="",Table1323[[#This Row],[Lev Bet]]*-1,L77-K77)</f>
        <v>-100</v>
      </c>
      <c r="N77" s="36" t="str">
        <f>TEXT(Table1323[[#This Row],[Date]],"DDD")</f>
        <v>Wed</v>
      </c>
    </row>
    <row r="78" spans="1:14" x14ac:dyDescent="0.25">
      <c r="A78" s="34">
        <v>45756</v>
      </c>
      <c r="B78" s="35">
        <v>0.61458333333333337</v>
      </c>
      <c r="C78" s="35" t="s">
        <v>16</v>
      </c>
      <c r="D78" s="36">
        <v>4</v>
      </c>
      <c r="E78" s="36">
        <v>4</v>
      </c>
      <c r="F78" s="37" t="s">
        <v>116</v>
      </c>
      <c r="G78" s="37" t="s">
        <v>21</v>
      </c>
      <c r="H78" s="38">
        <v>2</v>
      </c>
      <c r="I78" s="36" t="str">
        <f>VLOOKUP(Table1323[[#This Row],[Track]],$C$435:$E$478,2,FALSE)</f>
        <v>Vic</v>
      </c>
      <c r="J78" s="36" t="str">
        <f>IF(Table1323[[#This Row],[Date]]&lt;$J$4,"","Live")</f>
        <v/>
      </c>
      <c r="K78" s="39">
        <v>100</v>
      </c>
      <c r="L78" s="36">
        <f>IF(Table1323[[#This Row],[Fin]]&lt;&gt;"1st","",Table1323[[#This Row],[Div]]*Table1323[[#This Row],[Lev Bet]])</f>
        <v>200</v>
      </c>
      <c r="M78" s="36">
        <f>IF(Table1323[[#This Row],[Lev Ret]]="",Table1323[[#This Row],[Lev Bet]]*-1,L78-K78)</f>
        <v>100</v>
      </c>
      <c r="N78" s="36" t="str">
        <f>TEXT(Table1323[[#This Row],[Date]],"DDD")</f>
        <v>Wed</v>
      </c>
    </row>
    <row r="79" spans="1:14" x14ac:dyDescent="0.25">
      <c r="A79" s="34">
        <v>45756</v>
      </c>
      <c r="B79" s="35">
        <v>0.71180555555555558</v>
      </c>
      <c r="C79" s="35" t="s">
        <v>16</v>
      </c>
      <c r="D79" s="36">
        <v>8</v>
      </c>
      <c r="E79" s="36">
        <v>9</v>
      </c>
      <c r="F79" s="37" t="s">
        <v>109</v>
      </c>
      <c r="G79" s="37" t="s">
        <v>21</v>
      </c>
      <c r="H79" s="38">
        <v>1.6</v>
      </c>
      <c r="I79" s="36" t="str">
        <f>VLOOKUP(Table1323[[#This Row],[Track]],$C$435:$E$478,2,FALSE)</f>
        <v>Vic</v>
      </c>
      <c r="J79" s="36" t="str">
        <f>IF(Table1323[[#This Row],[Date]]&lt;$J$4,"","Live")</f>
        <v/>
      </c>
      <c r="K79" s="39">
        <v>100</v>
      </c>
      <c r="L79" s="36">
        <f>IF(Table1323[[#This Row],[Fin]]&lt;&gt;"1st","",Table1323[[#This Row],[Div]]*Table1323[[#This Row],[Lev Bet]])</f>
        <v>160</v>
      </c>
      <c r="M79" s="36">
        <f>IF(Table1323[[#This Row],[Lev Ret]]="",Table1323[[#This Row],[Lev Bet]]*-1,L79-K79)</f>
        <v>60</v>
      </c>
      <c r="N79" s="36" t="str">
        <f>TEXT(Table1323[[#This Row],[Date]],"DDD")</f>
        <v>Wed</v>
      </c>
    </row>
    <row r="80" spans="1:14" x14ac:dyDescent="0.25">
      <c r="A80" s="34">
        <v>45763</v>
      </c>
      <c r="B80" s="35">
        <v>0.58333333333333337</v>
      </c>
      <c r="C80" s="35" t="s">
        <v>14</v>
      </c>
      <c r="D80" s="36">
        <v>3</v>
      </c>
      <c r="E80" s="36">
        <v>1</v>
      </c>
      <c r="F80" s="37" t="s">
        <v>192</v>
      </c>
      <c r="G80" s="37"/>
      <c r="H80" s="38"/>
      <c r="I80" s="36" t="str">
        <f>VLOOKUP(Table1323[[#This Row],[Track]],$C$435:$E$478,2,FALSE)</f>
        <v>NSW</v>
      </c>
      <c r="J80" s="36" t="str">
        <f>IF(Table1323[[#This Row],[Date]]&lt;$J$4,"","Live")</f>
        <v/>
      </c>
      <c r="K80" s="39">
        <v>100</v>
      </c>
      <c r="L80" s="36" t="str">
        <f>IF(Table1323[[#This Row],[Fin]]&lt;&gt;"1st","",Table1323[[#This Row],[Div]]*Table1323[[#This Row],[Lev Bet]])</f>
        <v/>
      </c>
      <c r="M80" s="36">
        <f>IF(Table1323[[#This Row],[Lev Ret]]="",Table1323[[#This Row],[Lev Bet]]*-1,L80-K80)</f>
        <v>-100</v>
      </c>
      <c r="N80" s="36" t="str">
        <f>TEXT(Table1323[[#This Row],[Date]],"DDD")</f>
        <v>Wed</v>
      </c>
    </row>
    <row r="81" spans="1:14" x14ac:dyDescent="0.25">
      <c r="A81" s="34">
        <v>45763</v>
      </c>
      <c r="B81" s="35">
        <v>0.59791666666666665</v>
      </c>
      <c r="C81" s="35" t="s">
        <v>9</v>
      </c>
      <c r="D81" s="36">
        <v>5</v>
      </c>
      <c r="E81" s="36">
        <v>9</v>
      </c>
      <c r="F81" s="37" t="s">
        <v>294</v>
      </c>
      <c r="G81" s="37"/>
      <c r="H81" s="38"/>
      <c r="I81" s="36" t="str">
        <f>VLOOKUP(Table1323[[#This Row],[Track]],$C$435:$E$478,2,FALSE)</f>
        <v>Qld</v>
      </c>
      <c r="J81" s="36" t="str">
        <f>IF(Table1323[[#This Row],[Date]]&lt;$J$4,"","Live")</f>
        <v/>
      </c>
      <c r="K81" s="39">
        <v>100</v>
      </c>
      <c r="L81" s="36" t="str">
        <f>IF(Table1323[[#This Row],[Fin]]&lt;&gt;"1st","",Table1323[[#This Row],[Div]]*Table1323[[#This Row],[Lev Bet]])</f>
        <v/>
      </c>
      <c r="M81" s="36">
        <f>IF(Table1323[[#This Row],[Lev Ret]]="",Table1323[[#This Row],[Lev Bet]]*-1,L81-K81)</f>
        <v>-100</v>
      </c>
      <c r="N81" s="36" t="str">
        <f>TEXT(Table1323[[#This Row],[Date]],"DDD")</f>
        <v>Wed</v>
      </c>
    </row>
    <row r="82" spans="1:14" x14ac:dyDescent="0.25">
      <c r="A82" s="34">
        <v>45763</v>
      </c>
      <c r="B82" s="35">
        <v>0.60763888888888884</v>
      </c>
      <c r="C82" s="35" t="s">
        <v>14</v>
      </c>
      <c r="D82" s="36">
        <v>4</v>
      </c>
      <c r="E82" s="36">
        <v>2</v>
      </c>
      <c r="F82" s="37" t="s">
        <v>193</v>
      </c>
      <c r="G82" s="37"/>
      <c r="H82" s="38"/>
      <c r="I82" s="36" t="str">
        <f>VLOOKUP(Table1323[[#This Row],[Track]],$C$435:$E$478,2,FALSE)</f>
        <v>NSW</v>
      </c>
      <c r="J82" s="36" t="str">
        <f>IF(Table1323[[#This Row],[Date]]&lt;$J$4,"","Live")</f>
        <v/>
      </c>
      <c r="K82" s="39">
        <v>100</v>
      </c>
      <c r="L82" s="36" t="str">
        <f>IF(Table1323[[#This Row],[Fin]]&lt;&gt;"1st","",Table1323[[#This Row],[Div]]*Table1323[[#This Row],[Lev Bet]])</f>
        <v/>
      </c>
      <c r="M82" s="36">
        <f>IF(Table1323[[#This Row],[Lev Ret]]="",Table1323[[#This Row],[Lev Bet]]*-1,L82-K82)</f>
        <v>-100</v>
      </c>
      <c r="N82" s="36" t="str">
        <f>TEXT(Table1323[[#This Row],[Date]],"DDD")</f>
        <v>Wed</v>
      </c>
    </row>
    <row r="83" spans="1:14" x14ac:dyDescent="0.25">
      <c r="A83" s="34">
        <v>45763</v>
      </c>
      <c r="B83" s="35">
        <v>0.61458333333333337</v>
      </c>
      <c r="C83" s="35" t="s">
        <v>37</v>
      </c>
      <c r="D83" s="36">
        <v>4</v>
      </c>
      <c r="E83" s="36">
        <v>5</v>
      </c>
      <c r="F83" s="37" t="s">
        <v>117</v>
      </c>
      <c r="G83" s="37"/>
      <c r="H83" s="38"/>
      <c r="I83" s="36" t="str">
        <f>VLOOKUP(Table1323[[#This Row],[Track]],$C$435:$E$478,2,FALSE)</f>
        <v>Vic</v>
      </c>
      <c r="J83" s="36" t="str">
        <f>IF(Table1323[[#This Row],[Date]]&lt;$J$4,"","Live")</f>
        <v/>
      </c>
      <c r="K83" s="39">
        <v>100</v>
      </c>
      <c r="L83" s="36" t="str">
        <f>IF(Table1323[[#This Row],[Fin]]&lt;&gt;"1st","",Table1323[[#This Row],[Div]]*Table1323[[#This Row],[Lev Bet]])</f>
        <v/>
      </c>
      <c r="M83" s="36">
        <f>IF(Table1323[[#This Row],[Lev Ret]]="",Table1323[[#This Row],[Lev Bet]]*-1,L83-K83)</f>
        <v>-100</v>
      </c>
      <c r="N83" s="36" t="str">
        <f>TEXT(Table1323[[#This Row],[Date]],"DDD")</f>
        <v>Wed</v>
      </c>
    </row>
    <row r="84" spans="1:14" x14ac:dyDescent="0.25">
      <c r="A84" s="34">
        <v>45763</v>
      </c>
      <c r="B84" s="35">
        <v>0.63194444444444442</v>
      </c>
      <c r="C84" s="35" t="s">
        <v>14</v>
      </c>
      <c r="D84" s="36">
        <v>5</v>
      </c>
      <c r="E84" s="36">
        <v>8</v>
      </c>
      <c r="F84" s="37" t="s">
        <v>68</v>
      </c>
      <c r="G84" s="37" t="s">
        <v>21</v>
      </c>
      <c r="H84" s="38">
        <v>2.7</v>
      </c>
      <c r="I84" s="36" t="str">
        <f>VLOOKUP(Table1323[[#This Row],[Track]],$C$435:$E$478,2,FALSE)</f>
        <v>NSW</v>
      </c>
      <c r="J84" s="36" t="str">
        <f>IF(Table1323[[#This Row],[Date]]&lt;$J$4,"","Live")</f>
        <v/>
      </c>
      <c r="K84" s="39">
        <v>100</v>
      </c>
      <c r="L84" s="36">
        <f>IF(Table1323[[#This Row],[Fin]]&lt;&gt;"1st","",Table1323[[#This Row],[Div]]*Table1323[[#This Row],[Lev Bet]])</f>
        <v>270</v>
      </c>
      <c r="M84" s="36">
        <f>IF(Table1323[[#This Row],[Lev Ret]]="",Table1323[[#This Row],[Lev Bet]]*-1,L84-K84)</f>
        <v>170</v>
      </c>
      <c r="N84" s="36" t="str">
        <f>TEXT(Table1323[[#This Row],[Date]],"DDD")</f>
        <v>Wed</v>
      </c>
    </row>
    <row r="85" spans="1:14" x14ac:dyDescent="0.25">
      <c r="A85" s="34">
        <v>45763</v>
      </c>
      <c r="B85" s="35">
        <v>0.63888888888888884</v>
      </c>
      <c r="C85" s="35" t="s">
        <v>37</v>
      </c>
      <c r="D85" s="36">
        <v>5</v>
      </c>
      <c r="E85" s="36">
        <v>6</v>
      </c>
      <c r="F85" s="37" t="s">
        <v>118</v>
      </c>
      <c r="G85" s="37" t="s">
        <v>106</v>
      </c>
      <c r="H85" s="38"/>
      <c r="I85" s="36" t="str">
        <f>VLOOKUP(Table1323[[#This Row],[Track]],$C$435:$E$478,2,FALSE)</f>
        <v>Vic</v>
      </c>
      <c r="J85" s="36" t="str">
        <f>IF(Table1323[[#This Row],[Date]]&lt;$J$4,"","Live")</f>
        <v/>
      </c>
      <c r="K85" s="39">
        <v>100</v>
      </c>
      <c r="L85" s="36" t="str">
        <f>IF(Table1323[[#This Row],[Fin]]&lt;&gt;"1st","",Table1323[[#This Row],[Div]]*Table1323[[#This Row],[Lev Bet]])</f>
        <v/>
      </c>
      <c r="M85" s="36">
        <f>IF(Table1323[[#This Row],[Lev Ret]]="",Table1323[[#This Row],[Lev Bet]]*-1,L85-K85)</f>
        <v>-100</v>
      </c>
      <c r="N85" s="36" t="str">
        <f>TEXT(Table1323[[#This Row],[Date]],"DDD")</f>
        <v>Wed</v>
      </c>
    </row>
    <row r="86" spans="1:14" x14ac:dyDescent="0.25">
      <c r="A86" s="34">
        <v>45763</v>
      </c>
      <c r="B86" s="35">
        <v>0.67083333333333328</v>
      </c>
      <c r="C86" s="35" t="s">
        <v>9</v>
      </c>
      <c r="D86" s="36">
        <v>8</v>
      </c>
      <c r="E86" s="36">
        <v>9</v>
      </c>
      <c r="F86" s="37" t="s">
        <v>295</v>
      </c>
      <c r="G86" s="37" t="s">
        <v>21</v>
      </c>
      <c r="H86" s="38">
        <v>7</v>
      </c>
      <c r="I86" s="36" t="str">
        <f>VLOOKUP(Table1323[[#This Row],[Track]],$C$435:$E$478,2,FALSE)</f>
        <v>Qld</v>
      </c>
      <c r="J86" s="36" t="str">
        <f>IF(Table1323[[#This Row],[Date]]&lt;$J$4,"","Live")</f>
        <v/>
      </c>
      <c r="K86" s="39">
        <v>100</v>
      </c>
      <c r="L86" s="36">
        <f>IF(Table1323[[#This Row],[Fin]]&lt;&gt;"1st","",Table1323[[#This Row],[Div]]*Table1323[[#This Row],[Lev Bet]])</f>
        <v>700</v>
      </c>
      <c r="M86" s="36">
        <f>IF(Table1323[[#This Row],[Lev Ret]]="",Table1323[[#This Row],[Lev Bet]]*-1,L86-K86)</f>
        <v>600</v>
      </c>
      <c r="N86" s="36" t="str">
        <f>TEXT(Table1323[[#This Row],[Date]],"DDD")</f>
        <v>Wed</v>
      </c>
    </row>
    <row r="87" spans="1:14" x14ac:dyDescent="0.25">
      <c r="A87" s="34">
        <v>45763</v>
      </c>
      <c r="B87" s="35">
        <v>0.71180555555555558</v>
      </c>
      <c r="C87" s="35" t="s">
        <v>37</v>
      </c>
      <c r="D87" s="36">
        <v>8</v>
      </c>
      <c r="E87" s="36">
        <v>9</v>
      </c>
      <c r="F87" s="37" t="s">
        <v>119</v>
      </c>
      <c r="G87" s="37"/>
      <c r="H87" s="38"/>
      <c r="I87" s="36" t="str">
        <f>VLOOKUP(Table1323[[#This Row],[Track]],$C$435:$E$478,2,FALSE)</f>
        <v>Vic</v>
      </c>
      <c r="J87" s="36" t="str">
        <f>IF(Table1323[[#This Row],[Date]]&lt;$J$4,"","Live")</f>
        <v/>
      </c>
      <c r="K87" s="39">
        <v>100</v>
      </c>
      <c r="L87" s="36" t="str">
        <f>IF(Table1323[[#This Row],[Fin]]&lt;&gt;"1st","",Table1323[[#This Row],[Div]]*Table1323[[#This Row],[Lev Bet]])</f>
        <v/>
      </c>
      <c r="M87" s="36">
        <f>IF(Table1323[[#This Row],[Lev Ret]]="",Table1323[[#This Row],[Lev Bet]]*-1,L87-K87)</f>
        <v>-100</v>
      </c>
      <c r="N87" s="36" t="str">
        <f>TEXT(Table1323[[#This Row],[Date]],"DDD")</f>
        <v>Wed</v>
      </c>
    </row>
    <row r="88" spans="1:14" x14ac:dyDescent="0.25">
      <c r="A88" s="34">
        <v>45770</v>
      </c>
      <c r="B88" s="35">
        <v>0.62013888888888891</v>
      </c>
      <c r="C88" s="35" t="s">
        <v>9</v>
      </c>
      <c r="D88" s="36">
        <v>5</v>
      </c>
      <c r="E88" s="36">
        <v>11</v>
      </c>
      <c r="F88" s="37" t="s">
        <v>296</v>
      </c>
      <c r="G88" s="37"/>
      <c r="H88" s="38"/>
      <c r="I88" s="36" t="str">
        <f>VLOOKUP(Table1323[[#This Row],[Track]],$C$435:$E$478,2,FALSE)</f>
        <v>Qld</v>
      </c>
      <c r="J88" s="36" t="str">
        <f>IF(Table1323[[#This Row],[Date]]&lt;$J$4,"","Live")</f>
        <v/>
      </c>
      <c r="K88" s="39">
        <v>100</v>
      </c>
      <c r="L88" s="36" t="str">
        <f>IF(Table1323[[#This Row],[Fin]]&lt;&gt;"1st","",Table1323[[#This Row],[Div]]*Table1323[[#This Row],[Lev Bet]])</f>
        <v/>
      </c>
      <c r="M88" s="36">
        <f>IF(Table1323[[#This Row],[Lev Ret]]="",Table1323[[#This Row],[Lev Bet]]*-1,L88-K88)</f>
        <v>-100</v>
      </c>
      <c r="N88" s="36" t="str">
        <f>TEXT(Table1323[[#This Row],[Date]],"DDD")</f>
        <v>Wed</v>
      </c>
    </row>
    <row r="89" spans="1:14" x14ac:dyDescent="0.25">
      <c r="A89" s="34">
        <v>45770</v>
      </c>
      <c r="B89" s="35">
        <v>0.64444444444444449</v>
      </c>
      <c r="C89" s="35" t="s">
        <v>9</v>
      </c>
      <c r="D89" s="36">
        <v>6</v>
      </c>
      <c r="E89" s="36">
        <v>6</v>
      </c>
      <c r="F89" s="37" t="s">
        <v>297</v>
      </c>
      <c r="G89" s="37"/>
      <c r="H89" s="38"/>
      <c r="I89" s="36" t="str">
        <f>VLOOKUP(Table1323[[#This Row],[Track]],$C$435:$E$478,2,FALSE)</f>
        <v>Qld</v>
      </c>
      <c r="J89" s="36" t="str">
        <f>IF(Table1323[[#This Row],[Date]]&lt;$J$4,"","Live")</f>
        <v/>
      </c>
      <c r="K89" s="39">
        <v>100</v>
      </c>
      <c r="L89" s="36" t="str">
        <f>IF(Table1323[[#This Row],[Fin]]&lt;&gt;"1st","",Table1323[[#This Row],[Div]]*Table1323[[#This Row],[Lev Bet]])</f>
        <v/>
      </c>
      <c r="M89" s="36">
        <f>IF(Table1323[[#This Row],[Lev Ret]]="",Table1323[[#This Row],[Lev Bet]]*-1,L89-K89)</f>
        <v>-100</v>
      </c>
      <c r="N89" s="36" t="str">
        <f>TEXT(Table1323[[#This Row],[Date]],"DDD")</f>
        <v>Wed</v>
      </c>
    </row>
    <row r="90" spans="1:14" x14ac:dyDescent="0.25">
      <c r="A90" s="34">
        <v>45770</v>
      </c>
      <c r="B90" s="35">
        <v>0.69305555555555554</v>
      </c>
      <c r="C90" s="35" t="s">
        <v>9</v>
      </c>
      <c r="D90" s="36">
        <v>8</v>
      </c>
      <c r="E90" s="36">
        <v>17</v>
      </c>
      <c r="F90" s="37" t="s">
        <v>298</v>
      </c>
      <c r="G90" s="37"/>
      <c r="H90" s="38"/>
      <c r="I90" s="36" t="str">
        <f>VLOOKUP(Table1323[[#This Row],[Track]],$C$435:$E$478,2,FALSE)</f>
        <v>Qld</v>
      </c>
      <c r="J90" s="36" t="str">
        <f>IF(Table1323[[#This Row],[Date]]&lt;$J$4,"","Live")</f>
        <v/>
      </c>
      <c r="K90" s="39">
        <v>100</v>
      </c>
      <c r="L90" s="36" t="str">
        <f>IF(Table1323[[#This Row],[Fin]]&lt;&gt;"1st","",Table1323[[#This Row],[Div]]*Table1323[[#This Row],[Lev Bet]])</f>
        <v/>
      </c>
      <c r="M90" s="36">
        <f>IF(Table1323[[#This Row],[Lev Ret]]="",Table1323[[#This Row],[Lev Bet]]*-1,L90-K90)</f>
        <v>-100</v>
      </c>
      <c r="N90" s="36" t="str">
        <f>TEXT(Table1323[[#This Row],[Date]],"DDD")</f>
        <v>Wed</v>
      </c>
    </row>
    <row r="91" spans="1:14" x14ac:dyDescent="0.25">
      <c r="A91" s="34">
        <v>45777</v>
      </c>
      <c r="B91" s="35">
        <v>0.55555555555555558</v>
      </c>
      <c r="C91" s="35" t="s">
        <v>17</v>
      </c>
      <c r="D91" s="36">
        <v>3</v>
      </c>
      <c r="E91" s="36">
        <v>1</v>
      </c>
      <c r="F91" s="37" t="s">
        <v>194</v>
      </c>
      <c r="G91" s="37"/>
      <c r="H91" s="38"/>
      <c r="I91" s="36" t="str">
        <f>VLOOKUP(Table1323[[#This Row],[Track]],$C$435:$E$478,2,FALSE)</f>
        <v>NSW</v>
      </c>
      <c r="J91" s="36" t="str">
        <f>IF(Table1323[[#This Row],[Date]]&lt;$J$4,"","Live")</f>
        <v/>
      </c>
      <c r="K91" s="39">
        <v>100</v>
      </c>
      <c r="L91" s="36" t="str">
        <f>IF(Table1323[[#This Row],[Fin]]&lt;&gt;"1st","",Table1323[[#This Row],[Div]]*Table1323[[#This Row],[Lev Bet]])</f>
        <v/>
      </c>
      <c r="M91" s="36">
        <f>IF(Table1323[[#This Row],[Lev Ret]]="",Table1323[[#This Row],[Lev Bet]]*-1,L91-K91)</f>
        <v>-100</v>
      </c>
      <c r="N91" s="36" t="str">
        <f>TEXT(Table1323[[#This Row],[Date]],"DDD")</f>
        <v>Wed</v>
      </c>
    </row>
    <row r="92" spans="1:14" x14ac:dyDescent="0.25">
      <c r="A92" s="34">
        <v>45777</v>
      </c>
      <c r="B92" s="35">
        <v>0.57986111111111116</v>
      </c>
      <c r="C92" s="35" t="s">
        <v>17</v>
      </c>
      <c r="D92" s="36">
        <v>4</v>
      </c>
      <c r="E92" s="36">
        <v>2</v>
      </c>
      <c r="F92" s="37" t="s">
        <v>195</v>
      </c>
      <c r="G92" s="37" t="s">
        <v>23</v>
      </c>
      <c r="H92" s="38"/>
      <c r="I92" s="36" t="str">
        <f>VLOOKUP(Table1323[[#This Row],[Track]],$C$435:$E$478,2,FALSE)</f>
        <v>NSW</v>
      </c>
      <c r="J92" s="36" t="str">
        <f>IF(Table1323[[#This Row],[Date]]&lt;$J$4,"","Live")</f>
        <v/>
      </c>
      <c r="K92" s="39">
        <v>100</v>
      </c>
      <c r="L92" s="36" t="str">
        <f>IF(Table1323[[#This Row],[Fin]]&lt;&gt;"1st","",Table1323[[#This Row],[Div]]*Table1323[[#This Row],[Lev Bet]])</f>
        <v/>
      </c>
      <c r="M92" s="36">
        <f>IF(Table1323[[#This Row],[Lev Ret]]="",Table1323[[#This Row],[Lev Bet]]*-1,L92-K92)</f>
        <v>-100</v>
      </c>
      <c r="N92" s="36" t="str">
        <f>TEXT(Table1323[[#This Row],[Date]],"DDD")</f>
        <v>Wed</v>
      </c>
    </row>
    <row r="93" spans="1:14" x14ac:dyDescent="0.25">
      <c r="A93" s="34">
        <v>45777</v>
      </c>
      <c r="B93" s="35">
        <v>0.60416666666666663</v>
      </c>
      <c r="C93" s="35" t="s">
        <v>17</v>
      </c>
      <c r="D93" s="36">
        <v>5</v>
      </c>
      <c r="E93" s="36">
        <v>2</v>
      </c>
      <c r="F93" s="37" t="s">
        <v>196</v>
      </c>
      <c r="G93" s="37" t="s">
        <v>22</v>
      </c>
      <c r="H93" s="38"/>
      <c r="I93" s="36" t="str">
        <f>VLOOKUP(Table1323[[#This Row],[Track]],$C$435:$E$478,2,FALSE)</f>
        <v>NSW</v>
      </c>
      <c r="J93" s="36" t="str">
        <f>IF(Table1323[[#This Row],[Date]]&lt;$J$4,"","Live")</f>
        <v/>
      </c>
      <c r="K93" s="39">
        <v>100</v>
      </c>
      <c r="L93" s="36" t="str">
        <f>IF(Table1323[[#This Row],[Fin]]&lt;&gt;"1st","",Table1323[[#This Row],[Div]]*Table1323[[#This Row],[Lev Bet]])</f>
        <v/>
      </c>
      <c r="M93" s="36">
        <f>IF(Table1323[[#This Row],[Lev Ret]]="",Table1323[[#This Row],[Lev Bet]]*-1,L93-K93)</f>
        <v>-100</v>
      </c>
      <c r="N93" s="36" t="str">
        <f>TEXT(Table1323[[#This Row],[Date]],"DDD")</f>
        <v>Wed</v>
      </c>
    </row>
    <row r="94" spans="1:14" x14ac:dyDescent="0.25">
      <c r="A94" s="34">
        <v>45784</v>
      </c>
      <c r="B94" s="35">
        <v>0.54722222222222228</v>
      </c>
      <c r="C94" s="35" t="s">
        <v>12</v>
      </c>
      <c r="D94" s="36">
        <v>2</v>
      </c>
      <c r="E94" s="36">
        <v>2</v>
      </c>
      <c r="F94" s="37" t="s">
        <v>299</v>
      </c>
      <c r="G94" s="37" t="s">
        <v>21</v>
      </c>
      <c r="H94" s="38">
        <v>2.2000000000000002</v>
      </c>
      <c r="I94" s="36" t="str">
        <f>VLOOKUP(Table1323[[#This Row],[Track]],$C$435:$E$478,2,FALSE)</f>
        <v>Qld</v>
      </c>
      <c r="J94" s="36" t="str">
        <f>IF(Table1323[[#This Row],[Date]]&lt;$J$4,"","Live")</f>
        <v/>
      </c>
      <c r="K94" s="39">
        <v>100</v>
      </c>
      <c r="L94" s="36">
        <f>IF(Table1323[[#This Row],[Fin]]&lt;&gt;"1st","",Table1323[[#This Row],[Div]]*Table1323[[#This Row],[Lev Bet]])</f>
        <v>220.00000000000003</v>
      </c>
      <c r="M94" s="36">
        <f>IF(Table1323[[#This Row],[Lev Ret]]="",Table1323[[#This Row],[Lev Bet]]*-1,L94-K94)</f>
        <v>120.00000000000003</v>
      </c>
      <c r="N94" s="36" t="str">
        <f>TEXT(Table1323[[#This Row],[Date]],"DDD")</f>
        <v>Wed</v>
      </c>
    </row>
    <row r="95" spans="1:14" x14ac:dyDescent="0.25">
      <c r="A95" s="34">
        <v>45784</v>
      </c>
      <c r="B95" s="35">
        <v>0.55902777777777779</v>
      </c>
      <c r="C95" s="35" t="s">
        <v>14</v>
      </c>
      <c r="D95" s="36">
        <v>3</v>
      </c>
      <c r="E95" s="36">
        <v>2</v>
      </c>
      <c r="F95" s="37" t="s">
        <v>197</v>
      </c>
      <c r="G95" s="37" t="s">
        <v>21</v>
      </c>
      <c r="H95" s="38">
        <v>3.6</v>
      </c>
      <c r="I95" s="36" t="str">
        <f>VLOOKUP(Table1323[[#This Row],[Track]],$C$435:$E$478,2,FALSE)</f>
        <v>NSW</v>
      </c>
      <c r="J95" s="36" t="str">
        <f>IF(Table1323[[#This Row],[Date]]&lt;$J$4,"","Live")</f>
        <v/>
      </c>
      <c r="K95" s="39">
        <v>100</v>
      </c>
      <c r="L95" s="36">
        <f>IF(Table1323[[#This Row],[Fin]]&lt;&gt;"1st","",Table1323[[#This Row],[Div]]*Table1323[[#This Row],[Lev Bet]])</f>
        <v>360</v>
      </c>
      <c r="M95" s="36">
        <f>IF(Table1323[[#This Row],[Lev Ret]]="",Table1323[[#This Row],[Lev Bet]]*-1,L95-K95)</f>
        <v>260</v>
      </c>
      <c r="N95" s="36" t="str">
        <f>TEXT(Table1323[[#This Row],[Date]],"DDD")</f>
        <v>Wed</v>
      </c>
    </row>
    <row r="96" spans="1:14" x14ac:dyDescent="0.25">
      <c r="A96" s="34">
        <v>45784</v>
      </c>
      <c r="B96" s="35">
        <v>0.56597222222222221</v>
      </c>
      <c r="C96" s="35" t="s">
        <v>37</v>
      </c>
      <c r="D96" s="36">
        <v>3</v>
      </c>
      <c r="E96" s="36">
        <v>3</v>
      </c>
      <c r="F96" s="37" t="s">
        <v>120</v>
      </c>
      <c r="G96" s="37" t="s">
        <v>21</v>
      </c>
      <c r="H96" s="38">
        <v>7</v>
      </c>
      <c r="I96" s="36" t="str">
        <f>VLOOKUP(Table1323[[#This Row],[Track]],$C$435:$E$478,2,FALSE)</f>
        <v>Vic</v>
      </c>
      <c r="J96" s="36" t="str">
        <f>IF(Table1323[[#This Row],[Date]]&lt;$J$4,"","Live")</f>
        <v/>
      </c>
      <c r="K96" s="39">
        <v>100</v>
      </c>
      <c r="L96" s="36">
        <f>IF(Table1323[[#This Row],[Fin]]&lt;&gt;"1st","",Table1323[[#This Row],[Div]]*Table1323[[#This Row],[Lev Bet]])</f>
        <v>700</v>
      </c>
      <c r="M96" s="36">
        <f>IF(Table1323[[#This Row],[Lev Ret]]="",Table1323[[#This Row],[Lev Bet]]*-1,L96-K96)</f>
        <v>600</v>
      </c>
      <c r="N96" s="36" t="str">
        <f>TEXT(Table1323[[#This Row],[Date]],"DDD")</f>
        <v>Wed</v>
      </c>
    </row>
    <row r="97" spans="1:14" x14ac:dyDescent="0.25">
      <c r="A97" s="34">
        <v>45784</v>
      </c>
      <c r="B97" s="35">
        <v>0.57152777777777775</v>
      </c>
      <c r="C97" s="35" t="s">
        <v>12</v>
      </c>
      <c r="D97" s="36">
        <v>3</v>
      </c>
      <c r="E97" s="36">
        <v>4</v>
      </c>
      <c r="F97" s="37" t="s">
        <v>300</v>
      </c>
      <c r="G97" s="37"/>
      <c r="H97" s="38"/>
      <c r="I97" s="36" t="str">
        <f>VLOOKUP(Table1323[[#This Row],[Track]],$C$435:$E$478,2,FALSE)</f>
        <v>Qld</v>
      </c>
      <c r="J97" s="36" t="str">
        <f>IF(Table1323[[#This Row],[Date]]&lt;$J$4,"","Live")</f>
        <v/>
      </c>
      <c r="K97" s="39">
        <v>100</v>
      </c>
      <c r="L97" s="36" t="str">
        <f>IF(Table1323[[#This Row],[Fin]]&lt;&gt;"1st","",Table1323[[#This Row],[Div]]*Table1323[[#This Row],[Lev Bet]])</f>
        <v/>
      </c>
      <c r="M97" s="36">
        <f>IF(Table1323[[#This Row],[Lev Ret]]="",Table1323[[#This Row],[Lev Bet]]*-1,L97-K97)</f>
        <v>-100</v>
      </c>
      <c r="N97" s="36" t="str">
        <f>TEXT(Table1323[[#This Row],[Date]],"DDD")</f>
        <v>Wed</v>
      </c>
    </row>
    <row r="98" spans="1:14" x14ac:dyDescent="0.25">
      <c r="A98" s="34">
        <v>45784</v>
      </c>
      <c r="B98" s="35">
        <v>0.58333333333333337</v>
      </c>
      <c r="C98" s="35" t="s">
        <v>14</v>
      </c>
      <c r="D98" s="36">
        <v>4</v>
      </c>
      <c r="E98" s="36">
        <v>9</v>
      </c>
      <c r="F98" s="37" t="s">
        <v>198</v>
      </c>
      <c r="G98" s="37" t="s">
        <v>22</v>
      </c>
      <c r="H98" s="38"/>
      <c r="I98" s="36" t="str">
        <f>VLOOKUP(Table1323[[#This Row],[Track]],$C$435:$E$478,2,FALSE)</f>
        <v>NSW</v>
      </c>
      <c r="J98" s="36" t="str">
        <f>IF(Table1323[[#This Row],[Date]]&lt;$J$4,"","Live")</f>
        <v/>
      </c>
      <c r="K98" s="39">
        <v>100</v>
      </c>
      <c r="L98" s="36" t="str">
        <f>IF(Table1323[[#This Row],[Fin]]&lt;&gt;"1st","",Table1323[[#This Row],[Div]]*Table1323[[#This Row],[Lev Bet]])</f>
        <v/>
      </c>
      <c r="M98" s="36">
        <f>IF(Table1323[[#This Row],[Lev Ret]]="",Table1323[[#This Row],[Lev Bet]]*-1,L98-K98)</f>
        <v>-100</v>
      </c>
      <c r="N98" s="36" t="str">
        <f>TEXT(Table1323[[#This Row],[Date]],"DDD")</f>
        <v>Wed</v>
      </c>
    </row>
    <row r="99" spans="1:14" x14ac:dyDescent="0.25">
      <c r="A99" s="34">
        <v>45784</v>
      </c>
      <c r="B99" s="35">
        <v>0.59583333333333333</v>
      </c>
      <c r="C99" s="35" t="s">
        <v>12</v>
      </c>
      <c r="D99" s="36">
        <v>4</v>
      </c>
      <c r="E99" s="36">
        <v>4</v>
      </c>
      <c r="F99" s="37" t="s">
        <v>301</v>
      </c>
      <c r="G99" s="37"/>
      <c r="H99" s="38"/>
      <c r="I99" s="36" t="str">
        <f>VLOOKUP(Table1323[[#This Row],[Track]],$C$435:$E$478,2,FALSE)</f>
        <v>Qld</v>
      </c>
      <c r="J99" s="36" t="str">
        <f>IF(Table1323[[#This Row],[Date]]&lt;$J$4,"","Live")</f>
        <v/>
      </c>
      <c r="K99" s="39">
        <v>100</v>
      </c>
      <c r="L99" s="36" t="str">
        <f>IF(Table1323[[#This Row],[Fin]]&lt;&gt;"1st","",Table1323[[#This Row],[Div]]*Table1323[[#This Row],[Lev Bet]])</f>
        <v/>
      </c>
      <c r="M99" s="36">
        <f>IF(Table1323[[#This Row],[Lev Ret]]="",Table1323[[#This Row],[Lev Bet]]*-1,L99-K99)</f>
        <v>-100</v>
      </c>
      <c r="N99" s="36" t="str">
        <f>TEXT(Table1323[[#This Row],[Date]],"DDD")</f>
        <v>Wed</v>
      </c>
    </row>
    <row r="100" spans="1:14" x14ac:dyDescent="0.25">
      <c r="A100" s="34">
        <v>45784</v>
      </c>
      <c r="B100" s="35">
        <v>0.61458333333333337</v>
      </c>
      <c r="C100" s="35" t="s">
        <v>37</v>
      </c>
      <c r="D100" s="36">
        <v>5</v>
      </c>
      <c r="E100" s="36">
        <v>5</v>
      </c>
      <c r="F100" s="37" t="s">
        <v>121</v>
      </c>
      <c r="G100" s="37" t="s">
        <v>21</v>
      </c>
      <c r="H100" s="38">
        <v>3.3</v>
      </c>
      <c r="I100" s="36" t="str">
        <f>VLOOKUP(Table1323[[#This Row],[Track]],$C$435:$E$478,2,FALSE)</f>
        <v>Vic</v>
      </c>
      <c r="J100" s="36" t="str">
        <f>IF(Table1323[[#This Row],[Date]]&lt;$J$4,"","Live")</f>
        <v/>
      </c>
      <c r="K100" s="39">
        <v>100</v>
      </c>
      <c r="L100" s="36">
        <f>IF(Table1323[[#This Row],[Fin]]&lt;&gt;"1st","",Table1323[[#This Row],[Div]]*Table1323[[#This Row],[Lev Bet]])</f>
        <v>330</v>
      </c>
      <c r="M100" s="36">
        <f>IF(Table1323[[#This Row],[Lev Ret]]="",Table1323[[#This Row],[Lev Bet]]*-1,L100-K100)</f>
        <v>230</v>
      </c>
      <c r="N100" s="36" t="str">
        <f>TEXT(Table1323[[#This Row],[Date]],"DDD")</f>
        <v>Wed</v>
      </c>
    </row>
    <row r="101" spans="1:14" x14ac:dyDescent="0.25">
      <c r="A101" s="34">
        <v>45784</v>
      </c>
      <c r="B101" s="35">
        <v>0.62013888888888891</v>
      </c>
      <c r="C101" s="35" t="s">
        <v>12</v>
      </c>
      <c r="D101" s="36">
        <v>5</v>
      </c>
      <c r="E101" s="36">
        <v>5</v>
      </c>
      <c r="F101" s="37" t="s">
        <v>67</v>
      </c>
      <c r="G101" s="37"/>
      <c r="H101" s="38"/>
      <c r="I101" s="36" t="str">
        <f>VLOOKUP(Table1323[[#This Row],[Track]],$C$435:$E$478,2,FALSE)</f>
        <v>Qld</v>
      </c>
      <c r="J101" s="36" t="str">
        <f>IF(Table1323[[#This Row],[Date]]&lt;$J$4,"","Live")</f>
        <v/>
      </c>
      <c r="K101" s="39">
        <v>100</v>
      </c>
      <c r="L101" s="36" t="str">
        <f>IF(Table1323[[#This Row],[Fin]]&lt;&gt;"1st","",Table1323[[#This Row],[Div]]*Table1323[[#This Row],[Lev Bet]])</f>
        <v/>
      </c>
      <c r="M101" s="36">
        <f>IF(Table1323[[#This Row],[Lev Ret]]="",Table1323[[#This Row],[Lev Bet]]*-1,L101-K101)</f>
        <v>-100</v>
      </c>
      <c r="N101" s="36" t="str">
        <f>TEXT(Table1323[[#This Row],[Date]],"DDD")</f>
        <v>Wed</v>
      </c>
    </row>
    <row r="102" spans="1:14" x14ac:dyDescent="0.25">
      <c r="A102" s="34">
        <v>45784</v>
      </c>
      <c r="B102" s="35">
        <v>0.66874999999999996</v>
      </c>
      <c r="C102" s="35" t="s">
        <v>12</v>
      </c>
      <c r="D102" s="36">
        <v>7</v>
      </c>
      <c r="E102" s="36">
        <v>2</v>
      </c>
      <c r="F102" s="37" t="s">
        <v>302</v>
      </c>
      <c r="G102" s="37" t="s">
        <v>23</v>
      </c>
      <c r="H102" s="38"/>
      <c r="I102" s="36" t="str">
        <f>VLOOKUP(Table1323[[#This Row],[Track]],$C$435:$E$478,2,FALSE)</f>
        <v>Qld</v>
      </c>
      <c r="J102" s="36" t="str">
        <f>IF(Table1323[[#This Row],[Date]]&lt;$J$4,"","Live")</f>
        <v/>
      </c>
      <c r="K102" s="39">
        <v>100</v>
      </c>
      <c r="L102" s="36" t="str">
        <f>IF(Table1323[[#This Row],[Fin]]&lt;&gt;"1st","",Table1323[[#This Row],[Div]]*Table1323[[#This Row],[Lev Bet]])</f>
        <v/>
      </c>
      <c r="M102" s="36">
        <f>IF(Table1323[[#This Row],[Lev Ret]]="",Table1323[[#This Row],[Lev Bet]]*-1,L102-K102)</f>
        <v>-100</v>
      </c>
      <c r="N102" s="36" t="str">
        <f>TEXT(Table1323[[#This Row],[Date]],"DDD")</f>
        <v>Wed</v>
      </c>
    </row>
    <row r="103" spans="1:14" x14ac:dyDescent="0.25">
      <c r="A103" s="34">
        <v>45784</v>
      </c>
      <c r="B103" s="35">
        <v>0.68055555555555558</v>
      </c>
      <c r="C103" s="35" t="s">
        <v>14</v>
      </c>
      <c r="D103" s="36">
        <v>8</v>
      </c>
      <c r="E103" s="36">
        <v>10</v>
      </c>
      <c r="F103" s="37" t="s">
        <v>199</v>
      </c>
      <c r="G103" s="37"/>
      <c r="H103" s="38"/>
      <c r="I103" s="36" t="str">
        <f>VLOOKUP(Table1323[[#This Row],[Track]],$C$435:$E$478,2,FALSE)</f>
        <v>NSW</v>
      </c>
      <c r="J103" s="36" t="str">
        <f>IF(Table1323[[#This Row],[Date]]&lt;$J$4,"","Live")</f>
        <v/>
      </c>
      <c r="K103" s="39">
        <v>100</v>
      </c>
      <c r="L103" s="36" t="str">
        <f>IF(Table1323[[#This Row],[Fin]]&lt;&gt;"1st","",Table1323[[#This Row],[Div]]*Table1323[[#This Row],[Lev Bet]])</f>
        <v/>
      </c>
      <c r="M103" s="36">
        <f>IF(Table1323[[#This Row],[Lev Ret]]="",Table1323[[#This Row],[Lev Bet]]*-1,L103-K103)</f>
        <v>-100</v>
      </c>
      <c r="N103" s="36" t="str">
        <f>TEXT(Table1323[[#This Row],[Date]],"DDD")</f>
        <v>Wed</v>
      </c>
    </row>
    <row r="104" spans="1:14" x14ac:dyDescent="0.25">
      <c r="A104" s="34">
        <v>45791</v>
      </c>
      <c r="B104" s="35">
        <v>0.63194444444444442</v>
      </c>
      <c r="C104" s="35" t="s">
        <v>18</v>
      </c>
      <c r="D104" s="36">
        <v>7</v>
      </c>
      <c r="E104" s="36">
        <v>5</v>
      </c>
      <c r="F104" s="37" t="s">
        <v>200</v>
      </c>
      <c r="G104" s="37" t="s">
        <v>23</v>
      </c>
      <c r="H104" s="38"/>
      <c r="I104" s="36" t="str">
        <f>VLOOKUP(Table1323[[#This Row],[Track]],$C$435:$E$478,2,FALSE)</f>
        <v>NSW</v>
      </c>
      <c r="J104" s="36" t="str">
        <f>IF(Table1323[[#This Row],[Date]]&lt;$J$4,"","Live")</f>
        <v/>
      </c>
      <c r="K104" s="39">
        <v>100</v>
      </c>
      <c r="L104" s="36" t="str">
        <f>IF(Table1323[[#This Row],[Fin]]&lt;&gt;"1st","",Table1323[[#This Row],[Div]]*Table1323[[#This Row],[Lev Bet]])</f>
        <v/>
      </c>
      <c r="M104" s="36">
        <f>IF(Table1323[[#This Row],[Lev Ret]]="",Table1323[[#This Row],[Lev Bet]]*-1,L104-K104)</f>
        <v>-100</v>
      </c>
      <c r="N104" s="36" t="str">
        <f>TEXT(Table1323[[#This Row],[Date]],"DDD")</f>
        <v>Wed</v>
      </c>
    </row>
    <row r="105" spans="1:14" x14ac:dyDescent="0.25">
      <c r="A105" s="34">
        <v>45798</v>
      </c>
      <c r="B105" s="35">
        <v>0.56597222222222221</v>
      </c>
      <c r="C105" s="35" t="s">
        <v>15</v>
      </c>
      <c r="D105" s="36">
        <v>3</v>
      </c>
      <c r="E105" s="36">
        <v>4</v>
      </c>
      <c r="F105" s="37" t="s">
        <v>122</v>
      </c>
      <c r="G105" s="37" t="s">
        <v>95</v>
      </c>
      <c r="H105" s="38"/>
      <c r="I105" s="36" t="str">
        <f>VLOOKUP(Table1323[[#This Row],[Track]],$C$435:$E$478,2,FALSE)</f>
        <v>Vic</v>
      </c>
      <c r="J105" s="36" t="str">
        <f>IF(Table1323[[#This Row],[Date]]&lt;$J$4,"","Live")</f>
        <v/>
      </c>
      <c r="K105" s="39">
        <v>100</v>
      </c>
      <c r="L105" s="36" t="str">
        <f>IF(Table1323[[#This Row],[Fin]]&lt;&gt;"1st","",Table1323[[#This Row],[Div]]*Table1323[[#This Row],[Lev Bet]])</f>
        <v/>
      </c>
      <c r="M105" s="36">
        <f>IF(Table1323[[#This Row],[Lev Ret]]="",Table1323[[#This Row],[Lev Bet]]*-1,L105-K105)</f>
        <v>-100</v>
      </c>
      <c r="N105" s="36" t="str">
        <f>TEXT(Table1323[[#This Row],[Date]],"DDD")</f>
        <v>Wed</v>
      </c>
    </row>
    <row r="106" spans="1:14" x14ac:dyDescent="0.25">
      <c r="A106" s="34">
        <v>45798</v>
      </c>
      <c r="B106" s="35">
        <v>0.60763888888888884</v>
      </c>
      <c r="C106" s="35" t="s">
        <v>14</v>
      </c>
      <c r="D106" s="36">
        <v>4</v>
      </c>
      <c r="E106" s="36">
        <v>11</v>
      </c>
      <c r="F106" s="37" t="s">
        <v>201</v>
      </c>
      <c r="G106" s="37"/>
      <c r="H106" s="38"/>
      <c r="I106" s="36" t="str">
        <f>VLOOKUP(Table1323[[#This Row],[Track]],$C$435:$E$478,2,FALSE)</f>
        <v>NSW</v>
      </c>
      <c r="J106" s="36" t="str">
        <f>IF(Table1323[[#This Row],[Date]]&lt;$J$4,"","Live")</f>
        <v/>
      </c>
      <c r="K106" s="39">
        <v>100</v>
      </c>
      <c r="L106" s="36" t="str">
        <f>IF(Table1323[[#This Row],[Fin]]&lt;&gt;"1st","",Table1323[[#This Row],[Div]]*Table1323[[#This Row],[Lev Bet]])</f>
        <v/>
      </c>
      <c r="M106" s="36">
        <f>IF(Table1323[[#This Row],[Lev Ret]]="",Table1323[[#This Row],[Lev Bet]]*-1,L106-K106)</f>
        <v>-100</v>
      </c>
      <c r="N106" s="36" t="str">
        <f>TEXT(Table1323[[#This Row],[Date]],"DDD")</f>
        <v>Wed</v>
      </c>
    </row>
    <row r="107" spans="1:14" x14ac:dyDescent="0.25">
      <c r="A107" s="34">
        <v>45798</v>
      </c>
      <c r="B107" s="35">
        <v>0.63888888888888884</v>
      </c>
      <c r="C107" s="35" t="s">
        <v>15</v>
      </c>
      <c r="D107" s="36">
        <v>6</v>
      </c>
      <c r="E107" s="36">
        <v>19</v>
      </c>
      <c r="F107" s="37" t="s">
        <v>123</v>
      </c>
      <c r="G107" s="37"/>
      <c r="H107" s="38"/>
      <c r="I107" s="36" t="str">
        <f>VLOOKUP(Table1323[[#This Row],[Track]],$C$435:$E$478,2,FALSE)</f>
        <v>Vic</v>
      </c>
      <c r="J107" s="36" t="str">
        <f>IF(Table1323[[#This Row],[Date]]&lt;$J$4,"","Live")</f>
        <v/>
      </c>
      <c r="K107" s="39">
        <v>100</v>
      </c>
      <c r="L107" s="36" t="str">
        <f>IF(Table1323[[#This Row],[Fin]]&lt;&gt;"1st","",Table1323[[#This Row],[Div]]*Table1323[[#This Row],[Lev Bet]])</f>
        <v/>
      </c>
      <c r="M107" s="36">
        <f>IF(Table1323[[#This Row],[Lev Ret]]="",Table1323[[#This Row],[Lev Bet]]*-1,L107-K107)</f>
        <v>-100</v>
      </c>
      <c r="N107" s="36" t="str">
        <f>TEXT(Table1323[[#This Row],[Date]],"DDD")</f>
        <v>Wed</v>
      </c>
    </row>
    <row r="108" spans="1:14" x14ac:dyDescent="0.25">
      <c r="A108" s="34">
        <v>45798</v>
      </c>
      <c r="B108" s="35">
        <v>0.65625</v>
      </c>
      <c r="C108" s="35" t="s">
        <v>14</v>
      </c>
      <c r="D108" s="36">
        <v>6</v>
      </c>
      <c r="E108" s="36">
        <v>3</v>
      </c>
      <c r="F108" s="37" t="s">
        <v>202</v>
      </c>
      <c r="G108" s="37" t="s">
        <v>21</v>
      </c>
      <c r="H108" s="38">
        <v>3.9</v>
      </c>
      <c r="I108" s="36" t="str">
        <f>VLOOKUP(Table1323[[#This Row],[Track]],$C$435:$E$478,2,FALSE)</f>
        <v>NSW</v>
      </c>
      <c r="J108" s="36" t="str">
        <f>IF(Table1323[[#This Row],[Date]]&lt;$J$4,"","Live")</f>
        <v/>
      </c>
      <c r="K108" s="39">
        <v>100</v>
      </c>
      <c r="L108" s="36">
        <f>IF(Table1323[[#This Row],[Fin]]&lt;&gt;"1st","",Table1323[[#This Row],[Div]]*Table1323[[#This Row],[Lev Bet]])</f>
        <v>390</v>
      </c>
      <c r="M108" s="36">
        <f>IF(Table1323[[#This Row],[Lev Ret]]="",Table1323[[#This Row],[Lev Bet]]*-1,L108-K108)</f>
        <v>290</v>
      </c>
      <c r="N108" s="36" t="str">
        <f>TEXT(Table1323[[#This Row],[Date]],"DDD")</f>
        <v>Wed</v>
      </c>
    </row>
    <row r="109" spans="1:14" x14ac:dyDescent="0.25">
      <c r="A109" s="34">
        <v>45798</v>
      </c>
      <c r="B109" s="35">
        <v>0.66319444444444442</v>
      </c>
      <c r="C109" s="35" t="s">
        <v>15</v>
      </c>
      <c r="D109" s="36">
        <v>7</v>
      </c>
      <c r="E109" s="36">
        <v>8</v>
      </c>
      <c r="F109" s="37" t="s">
        <v>124</v>
      </c>
      <c r="G109" s="37"/>
      <c r="H109" s="38"/>
      <c r="I109" s="36" t="str">
        <f>VLOOKUP(Table1323[[#This Row],[Track]],$C$435:$E$478,2,FALSE)</f>
        <v>Vic</v>
      </c>
      <c r="J109" s="36" t="str">
        <f>IF(Table1323[[#This Row],[Date]]&lt;$J$4,"","Live")</f>
        <v/>
      </c>
      <c r="K109" s="39">
        <v>100</v>
      </c>
      <c r="L109" s="36" t="str">
        <f>IF(Table1323[[#This Row],[Fin]]&lt;&gt;"1st","",Table1323[[#This Row],[Div]]*Table1323[[#This Row],[Lev Bet]])</f>
        <v/>
      </c>
      <c r="M109" s="36">
        <f>IF(Table1323[[#This Row],[Lev Ret]]="",Table1323[[#This Row],[Lev Bet]]*-1,L109-K109)</f>
        <v>-100</v>
      </c>
      <c r="N109" s="36" t="str">
        <f>TEXT(Table1323[[#This Row],[Date]],"DDD")</f>
        <v>Wed</v>
      </c>
    </row>
    <row r="110" spans="1:14" x14ac:dyDescent="0.25">
      <c r="A110" s="34">
        <v>45798</v>
      </c>
      <c r="B110" s="35">
        <v>0.6875</v>
      </c>
      <c r="C110" s="35" t="s">
        <v>15</v>
      </c>
      <c r="D110" s="36">
        <v>8</v>
      </c>
      <c r="E110" s="36">
        <v>10</v>
      </c>
      <c r="F110" s="37" t="s">
        <v>120</v>
      </c>
      <c r="G110" s="37"/>
      <c r="H110" s="38"/>
      <c r="I110" s="36" t="str">
        <f>VLOOKUP(Table1323[[#This Row],[Track]],$C$435:$E$478,2,FALSE)</f>
        <v>Vic</v>
      </c>
      <c r="J110" s="36" t="str">
        <f>IF(Table1323[[#This Row],[Date]]&lt;$J$4,"","Live")</f>
        <v/>
      </c>
      <c r="K110" s="39">
        <v>100</v>
      </c>
      <c r="L110" s="36" t="str">
        <f>IF(Table1323[[#This Row],[Fin]]&lt;&gt;"1st","",Table1323[[#This Row],[Div]]*Table1323[[#This Row],[Lev Bet]])</f>
        <v/>
      </c>
      <c r="M110" s="36">
        <f>IF(Table1323[[#This Row],[Lev Ret]]="",Table1323[[#This Row],[Lev Bet]]*-1,L110-K110)</f>
        <v>-100</v>
      </c>
      <c r="N110" s="36" t="str">
        <f>TEXT(Table1323[[#This Row],[Date]],"DDD")</f>
        <v>Wed</v>
      </c>
    </row>
    <row r="111" spans="1:14" x14ac:dyDescent="0.25">
      <c r="A111" s="34">
        <v>45805</v>
      </c>
      <c r="B111" s="35">
        <v>0.59027777777777779</v>
      </c>
      <c r="C111" s="35" t="s">
        <v>17</v>
      </c>
      <c r="D111" s="36">
        <v>3</v>
      </c>
      <c r="E111" s="36">
        <v>3</v>
      </c>
      <c r="F111" s="37" t="s">
        <v>203</v>
      </c>
      <c r="G111" s="37" t="s">
        <v>21</v>
      </c>
      <c r="H111" s="38">
        <v>5.5</v>
      </c>
      <c r="I111" s="36" t="str">
        <f>VLOOKUP(Table1323[[#This Row],[Track]],$C$435:$E$478,2,FALSE)</f>
        <v>NSW</v>
      </c>
      <c r="J111" s="36" t="str">
        <f>IF(Table1323[[#This Row],[Date]]&lt;$J$4,"","Live")</f>
        <v/>
      </c>
      <c r="K111" s="39">
        <v>100</v>
      </c>
      <c r="L111" s="36">
        <f>IF(Table1323[[#This Row],[Fin]]&lt;&gt;"1st","",Table1323[[#This Row],[Div]]*Table1323[[#This Row],[Lev Bet]])</f>
        <v>550</v>
      </c>
      <c r="M111" s="36">
        <f>IF(Table1323[[#This Row],[Lev Ret]]="",Table1323[[#This Row],[Lev Bet]]*-1,L111-K111)</f>
        <v>450</v>
      </c>
      <c r="N111" s="36" t="str">
        <f>TEXT(Table1323[[#This Row],[Date]],"DDD")</f>
        <v>Wed</v>
      </c>
    </row>
    <row r="112" spans="1:14" x14ac:dyDescent="0.25">
      <c r="A112" s="34">
        <v>45805</v>
      </c>
      <c r="B112" s="35">
        <v>0.61458333333333337</v>
      </c>
      <c r="C112" s="35" t="s">
        <v>17</v>
      </c>
      <c r="D112" s="36">
        <v>4</v>
      </c>
      <c r="E112" s="36">
        <v>1</v>
      </c>
      <c r="F112" s="37" t="s">
        <v>204</v>
      </c>
      <c r="G112" s="37" t="s">
        <v>21</v>
      </c>
      <c r="H112" s="38">
        <v>2.8</v>
      </c>
      <c r="I112" s="36" t="str">
        <f>VLOOKUP(Table1323[[#This Row],[Track]],$C$435:$E$478,2,FALSE)</f>
        <v>NSW</v>
      </c>
      <c r="J112" s="36" t="str">
        <f>IF(Table1323[[#This Row],[Date]]&lt;$J$4,"","Live")</f>
        <v/>
      </c>
      <c r="K112" s="39">
        <v>100</v>
      </c>
      <c r="L112" s="36">
        <f>IF(Table1323[[#This Row],[Fin]]&lt;&gt;"1st","",Table1323[[#This Row],[Div]]*Table1323[[#This Row],[Lev Bet]])</f>
        <v>280</v>
      </c>
      <c r="M112" s="36">
        <f>IF(Table1323[[#This Row],[Lev Ret]]="",Table1323[[#This Row],[Lev Bet]]*-1,L112-K112)</f>
        <v>180</v>
      </c>
      <c r="N112" s="36" t="str">
        <f>TEXT(Table1323[[#This Row],[Date]],"DDD")</f>
        <v>Wed</v>
      </c>
    </row>
    <row r="113" spans="1:14" x14ac:dyDescent="0.25">
      <c r="A113" s="34">
        <v>45805</v>
      </c>
      <c r="B113" s="35">
        <v>0.66319444444444442</v>
      </c>
      <c r="C113" s="35" t="s">
        <v>17</v>
      </c>
      <c r="D113" s="36">
        <v>6</v>
      </c>
      <c r="E113" s="36">
        <v>8</v>
      </c>
      <c r="F113" s="37" t="s">
        <v>205</v>
      </c>
      <c r="G113" s="37" t="s">
        <v>21</v>
      </c>
      <c r="H113" s="38">
        <v>9.5</v>
      </c>
      <c r="I113" s="36" t="str">
        <f>VLOOKUP(Table1323[[#This Row],[Track]],$C$435:$E$478,2,FALSE)</f>
        <v>NSW</v>
      </c>
      <c r="J113" s="36" t="str">
        <f>IF(Table1323[[#This Row],[Date]]&lt;$J$4,"","Live")</f>
        <v/>
      </c>
      <c r="K113" s="39">
        <v>100</v>
      </c>
      <c r="L113" s="36">
        <f>IF(Table1323[[#This Row],[Fin]]&lt;&gt;"1st","",Table1323[[#This Row],[Div]]*Table1323[[#This Row],[Lev Bet]])</f>
        <v>950</v>
      </c>
      <c r="M113" s="36">
        <f>IF(Table1323[[#This Row],[Lev Ret]]="",Table1323[[#This Row],[Lev Bet]]*-1,L113-K113)</f>
        <v>850</v>
      </c>
      <c r="N113" s="36" t="str">
        <f>TEXT(Table1323[[#This Row],[Date]],"DDD")</f>
        <v>Wed</v>
      </c>
    </row>
    <row r="114" spans="1:14" x14ac:dyDescent="0.25">
      <c r="A114" s="34">
        <v>45812</v>
      </c>
      <c r="B114" s="35">
        <v>0.54722222222222228</v>
      </c>
      <c r="C114" s="35" t="s">
        <v>9</v>
      </c>
      <c r="D114" s="36">
        <v>4</v>
      </c>
      <c r="E114" s="36">
        <v>7</v>
      </c>
      <c r="F114" s="37" t="s">
        <v>303</v>
      </c>
      <c r="G114" s="37" t="s">
        <v>21</v>
      </c>
      <c r="H114" s="38">
        <v>1.6</v>
      </c>
      <c r="I114" s="36" t="str">
        <f>VLOOKUP(Table1323[[#This Row],[Track]],$C$435:$E$478,2,FALSE)</f>
        <v>Qld</v>
      </c>
      <c r="J114" s="36" t="str">
        <f>IF(Table1323[[#This Row],[Date]]&lt;$J$4,"","Live")</f>
        <v/>
      </c>
      <c r="K114" s="39">
        <v>100</v>
      </c>
      <c r="L114" s="36">
        <f>IF(Table1323[[#This Row],[Fin]]&lt;&gt;"1st","",Table1323[[#This Row],[Div]]*Table1323[[#This Row],[Lev Bet]])</f>
        <v>160</v>
      </c>
      <c r="M114" s="36">
        <f>IF(Table1323[[#This Row],[Lev Ret]]="",Table1323[[#This Row],[Lev Bet]]*-1,L114-K114)</f>
        <v>60</v>
      </c>
      <c r="N114" s="36" t="str">
        <f>TEXT(Table1323[[#This Row],[Date]],"DDD")</f>
        <v>Wed</v>
      </c>
    </row>
    <row r="115" spans="1:14" x14ac:dyDescent="0.25">
      <c r="A115" s="34">
        <v>45812</v>
      </c>
      <c r="B115" s="35">
        <v>0.55902777777777779</v>
      </c>
      <c r="C115" s="35" t="s">
        <v>14</v>
      </c>
      <c r="D115" s="36">
        <v>2</v>
      </c>
      <c r="E115" s="36">
        <v>3</v>
      </c>
      <c r="F115" s="37" t="s">
        <v>206</v>
      </c>
      <c r="G115" s="37" t="s">
        <v>23</v>
      </c>
      <c r="H115" s="38"/>
      <c r="I115" s="36" t="str">
        <f>VLOOKUP(Table1323[[#This Row],[Track]],$C$435:$E$478,2,FALSE)</f>
        <v>NSW</v>
      </c>
      <c r="J115" s="36" t="str">
        <f>IF(Table1323[[#This Row],[Date]]&lt;$J$4,"","Live")</f>
        <v/>
      </c>
      <c r="K115" s="39">
        <v>100</v>
      </c>
      <c r="L115" s="36" t="str">
        <f>IF(Table1323[[#This Row],[Fin]]&lt;&gt;"1st","",Table1323[[#This Row],[Div]]*Table1323[[#This Row],[Lev Bet]])</f>
        <v/>
      </c>
      <c r="M115" s="36">
        <f>IF(Table1323[[#This Row],[Lev Ret]]="",Table1323[[#This Row],[Lev Bet]]*-1,L115-K115)</f>
        <v>-100</v>
      </c>
      <c r="N115" s="36" t="str">
        <f>TEXT(Table1323[[#This Row],[Date]],"DDD")</f>
        <v>Wed</v>
      </c>
    </row>
    <row r="116" spans="1:14" x14ac:dyDescent="0.25">
      <c r="A116" s="34">
        <v>45812</v>
      </c>
      <c r="B116" s="35">
        <v>0.57152777777777775</v>
      </c>
      <c r="C116" s="35" t="s">
        <v>9</v>
      </c>
      <c r="D116" s="36">
        <v>5</v>
      </c>
      <c r="E116" s="36">
        <v>2</v>
      </c>
      <c r="F116" s="37" t="s">
        <v>304</v>
      </c>
      <c r="G116" s="37"/>
      <c r="H116" s="38"/>
      <c r="I116" s="36" t="str">
        <f>VLOOKUP(Table1323[[#This Row],[Track]],$C$435:$E$478,2,FALSE)</f>
        <v>Qld</v>
      </c>
      <c r="J116" s="36" t="str">
        <f>IF(Table1323[[#This Row],[Date]]&lt;$J$4,"","Live")</f>
        <v/>
      </c>
      <c r="K116" s="39">
        <v>100</v>
      </c>
      <c r="L116" s="36" t="str">
        <f>IF(Table1323[[#This Row],[Fin]]&lt;&gt;"1st","",Table1323[[#This Row],[Div]]*Table1323[[#This Row],[Lev Bet]])</f>
        <v/>
      </c>
      <c r="M116" s="36">
        <f>IF(Table1323[[#This Row],[Lev Ret]]="",Table1323[[#This Row],[Lev Bet]]*-1,L116-K116)</f>
        <v>-100</v>
      </c>
      <c r="N116" s="36" t="str">
        <f>TEXT(Table1323[[#This Row],[Date]],"DDD")</f>
        <v>Wed</v>
      </c>
    </row>
    <row r="117" spans="1:14" x14ac:dyDescent="0.25">
      <c r="A117" s="34">
        <v>45812</v>
      </c>
      <c r="B117" s="35">
        <v>0.59027777777777779</v>
      </c>
      <c r="C117" s="35" t="s">
        <v>16</v>
      </c>
      <c r="D117" s="36">
        <v>4</v>
      </c>
      <c r="E117" s="36">
        <v>9</v>
      </c>
      <c r="F117" s="37" t="s">
        <v>125</v>
      </c>
      <c r="G117" s="37"/>
      <c r="H117" s="38"/>
      <c r="I117" s="36" t="str">
        <f>VLOOKUP(Table1323[[#This Row],[Track]],$C$435:$E$478,2,FALSE)</f>
        <v>Vic</v>
      </c>
      <c r="J117" s="36" t="str">
        <f>IF(Table1323[[#This Row],[Date]]&lt;$J$4,"","Live")</f>
        <v/>
      </c>
      <c r="K117" s="39">
        <v>100</v>
      </c>
      <c r="L117" s="36" t="str">
        <f>IF(Table1323[[#This Row],[Fin]]&lt;&gt;"1st","",Table1323[[#This Row],[Div]]*Table1323[[#This Row],[Lev Bet]])</f>
        <v/>
      </c>
      <c r="M117" s="36">
        <f>IF(Table1323[[#This Row],[Lev Ret]]="",Table1323[[#This Row],[Lev Bet]]*-1,L117-K117)</f>
        <v>-100</v>
      </c>
      <c r="N117" s="36" t="str">
        <f>TEXT(Table1323[[#This Row],[Date]],"DDD")</f>
        <v>Wed</v>
      </c>
    </row>
    <row r="118" spans="1:14" x14ac:dyDescent="0.25">
      <c r="A118" s="34">
        <v>45812</v>
      </c>
      <c r="B118" s="35">
        <v>0.59583333333333333</v>
      </c>
      <c r="C118" s="35" t="s">
        <v>9</v>
      </c>
      <c r="D118" s="36">
        <v>6</v>
      </c>
      <c r="E118" s="36">
        <v>4</v>
      </c>
      <c r="F118" s="37" t="s">
        <v>68</v>
      </c>
      <c r="G118" s="37" t="s">
        <v>23</v>
      </c>
      <c r="H118" s="38"/>
      <c r="I118" s="36" t="str">
        <f>VLOOKUP(Table1323[[#This Row],[Track]],$C$435:$E$478,2,FALSE)</f>
        <v>Qld</v>
      </c>
      <c r="J118" s="36" t="str">
        <f>IF(Table1323[[#This Row],[Date]]&lt;$J$4,"","Live")</f>
        <v/>
      </c>
      <c r="K118" s="39">
        <v>100</v>
      </c>
      <c r="L118" s="36" t="str">
        <f>IF(Table1323[[#This Row],[Fin]]&lt;&gt;"1st","",Table1323[[#This Row],[Div]]*Table1323[[#This Row],[Lev Bet]])</f>
        <v/>
      </c>
      <c r="M118" s="36">
        <f>IF(Table1323[[#This Row],[Lev Ret]]="",Table1323[[#This Row],[Lev Bet]]*-1,L118-K118)</f>
        <v>-100</v>
      </c>
      <c r="N118" s="36" t="str">
        <f>TEXT(Table1323[[#This Row],[Date]],"DDD")</f>
        <v>Wed</v>
      </c>
    </row>
    <row r="119" spans="1:14" x14ac:dyDescent="0.25">
      <c r="A119" s="34">
        <v>45812</v>
      </c>
      <c r="B119" s="35">
        <v>0.60763888888888884</v>
      </c>
      <c r="C119" s="35" t="s">
        <v>14</v>
      </c>
      <c r="D119" s="36">
        <v>4</v>
      </c>
      <c r="E119" s="36">
        <v>5</v>
      </c>
      <c r="F119" s="37" t="s">
        <v>207</v>
      </c>
      <c r="G119" s="37" t="s">
        <v>21</v>
      </c>
      <c r="H119" s="38">
        <v>1.75</v>
      </c>
      <c r="I119" s="36" t="str">
        <f>VLOOKUP(Table1323[[#This Row],[Track]],$C$435:$E$478,2,FALSE)</f>
        <v>NSW</v>
      </c>
      <c r="J119" s="36" t="str">
        <f>IF(Table1323[[#This Row],[Date]]&lt;$J$4,"","Live")</f>
        <v/>
      </c>
      <c r="K119" s="39">
        <v>100</v>
      </c>
      <c r="L119" s="36">
        <f>IF(Table1323[[#This Row],[Fin]]&lt;&gt;"1st","",Table1323[[#This Row],[Div]]*Table1323[[#This Row],[Lev Bet]])</f>
        <v>175</v>
      </c>
      <c r="M119" s="36">
        <f>IF(Table1323[[#This Row],[Lev Ret]]="",Table1323[[#This Row],[Lev Bet]]*-1,L119-K119)</f>
        <v>75</v>
      </c>
      <c r="N119" s="36" t="str">
        <f>TEXT(Table1323[[#This Row],[Date]],"DDD")</f>
        <v>Wed</v>
      </c>
    </row>
    <row r="120" spans="1:14" x14ac:dyDescent="0.25">
      <c r="A120" s="34">
        <v>45812</v>
      </c>
      <c r="B120" s="35">
        <v>0.63194444444444442</v>
      </c>
      <c r="C120" s="35" t="s">
        <v>14</v>
      </c>
      <c r="D120" s="36">
        <v>5</v>
      </c>
      <c r="E120" s="36">
        <v>5</v>
      </c>
      <c r="F120" s="37" t="s">
        <v>208</v>
      </c>
      <c r="G120" s="37" t="s">
        <v>21</v>
      </c>
      <c r="H120" s="38">
        <v>4.2</v>
      </c>
      <c r="I120" s="36" t="str">
        <f>VLOOKUP(Table1323[[#This Row],[Track]],$C$435:$E$478,2,FALSE)</f>
        <v>NSW</v>
      </c>
      <c r="J120" s="36" t="str">
        <f>IF(Table1323[[#This Row],[Date]]&lt;$J$4,"","Live")</f>
        <v/>
      </c>
      <c r="K120" s="39">
        <v>100</v>
      </c>
      <c r="L120" s="36">
        <f>IF(Table1323[[#This Row],[Fin]]&lt;&gt;"1st","",Table1323[[#This Row],[Div]]*Table1323[[#This Row],[Lev Bet]])</f>
        <v>420</v>
      </c>
      <c r="M120" s="36">
        <f>IF(Table1323[[#This Row],[Lev Ret]]="",Table1323[[#This Row],[Lev Bet]]*-1,L120-K120)</f>
        <v>320</v>
      </c>
      <c r="N120" s="36" t="str">
        <f>TEXT(Table1323[[#This Row],[Date]],"DDD")</f>
        <v>Wed</v>
      </c>
    </row>
    <row r="121" spans="1:14" x14ac:dyDescent="0.25">
      <c r="A121" s="34">
        <v>45812</v>
      </c>
      <c r="B121" s="35">
        <v>0.63888888888888884</v>
      </c>
      <c r="C121" s="35" t="s">
        <v>16</v>
      </c>
      <c r="D121" s="36">
        <v>6</v>
      </c>
      <c r="E121" s="36">
        <v>16</v>
      </c>
      <c r="F121" s="37" t="s">
        <v>126</v>
      </c>
      <c r="G121" s="37"/>
      <c r="H121" s="38"/>
      <c r="I121" s="36" t="str">
        <f>VLOOKUP(Table1323[[#This Row],[Track]],$C$435:$E$478,2,FALSE)</f>
        <v>Vic</v>
      </c>
      <c r="J121" s="36" t="str">
        <f>IF(Table1323[[#This Row],[Date]]&lt;$J$4,"","Live")</f>
        <v/>
      </c>
      <c r="K121" s="39">
        <v>100</v>
      </c>
      <c r="L121" s="36" t="str">
        <f>IF(Table1323[[#This Row],[Fin]]&lt;&gt;"1st","",Table1323[[#This Row],[Div]]*Table1323[[#This Row],[Lev Bet]])</f>
        <v/>
      </c>
      <c r="M121" s="36">
        <f>IF(Table1323[[#This Row],[Lev Ret]]="",Table1323[[#This Row],[Lev Bet]]*-1,L121-K121)</f>
        <v>-100</v>
      </c>
      <c r="N121" s="36" t="str">
        <f>TEXT(Table1323[[#This Row],[Date]],"DDD")</f>
        <v>Wed</v>
      </c>
    </row>
    <row r="122" spans="1:14" x14ac:dyDescent="0.25">
      <c r="A122" s="34">
        <v>45812</v>
      </c>
      <c r="B122" s="35">
        <v>0.66874999999999996</v>
      </c>
      <c r="C122" s="35" t="s">
        <v>9</v>
      </c>
      <c r="D122" s="36">
        <v>9</v>
      </c>
      <c r="E122" s="36">
        <v>6</v>
      </c>
      <c r="F122" s="37" t="s">
        <v>59</v>
      </c>
      <c r="G122" s="37"/>
      <c r="H122" s="38"/>
      <c r="I122" s="36" t="str">
        <f>VLOOKUP(Table1323[[#This Row],[Track]],$C$435:$E$478,2,FALSE)</f>
        <v>Qld</v>
      </c>
      <c r="J122" s="36" t="str">
        <f>IF(Table1323[[#This Row],[Date]]&lt;$J$4,"","Live")</f>
        <v/>
      </c>
      <c r="K122" s="39">
        <v>100</v>
      </c>
      <c r="L122" s="36" t="str">
        <f>IF(Table1323[[#This Row],[Fin]]&lt;&gt;"1st","",Table1323[[#This Row],[Div]]*Table1323[[#This Row],[Lev Bet]])</f>
        <v/>
      </c>
      <c r="M122" s="36">
        <f>IF(Table1323[[#This Row],[Lev Ret]]="",Table1323[[#This Row],[Lev Bet]]*-1,L122-K122)</f>
        <v>-100</v>
      </c>
      <c r="N122" s="36" t="str">
        <f>TEXT(Table1323[[#This Row],[Date]],"DDD")</f>
        <v>Wed</v>
      </c>
    </row>
    <row r="123" spans="1:14" x14ac:dyDescent="0.25">
      <c r="A123" s="34">
        <v>45819</v>
      </c>
      <c r="B123" s="35">
        <v>0.54722222222222228</v>
      </c>
      <c r="C123" s="35" t="s">
        <v>9</v>
      </c>
      <c r="D123" s="36">
        <v>2</v>
      </c>
      <c r="E123" s="36">
        <v>4</v>
      </c>
      <c r="F123" s="37" t="s">
        <v>305</v>
      </c>
      <c r="G123" s="37" t="s">
        <v>22</v>
      </c>
      <c r="H123" s="38"/>
      <c r="I123" s="36" t="str">
        <f>VLOOKUP(Table1323[[#This Row],[Track]],$C$435:$E$478,2,FALSE)</f>
        <v>Qld</v>
      </c>
      <c r="J123" s="36" t="str">
        <f>IF(Table1323[[#This Row],[Date]]&lt;$J$4,"","Live")</f>
        <v/>
      </c>
      <c r="K123" s="39">
        <v>100</v>
      </c>
      <c r="L123" s="36" t="str">
        <f>IF(Table1323[[#This Row],[Fin]]&lt;&gt;"1st","",Table1323[[#This Row],[Div]]*Table1323[[#This Row],[Lev Bet]])</f>
        <v/>
      </c>
      <c r="M123" s="36">
        <f>IF(Table1323[[#This Row],[Lev Ret]]="",Table1323[[#This Row],[Lev Bet]]*-1,L123-K123)</f>
        <v>-100</v>
      </c>
      <c r="N123" s="36" t="str">
        <f>TEXT(Table1323[[#This Row],[Date]],"DDD")</f>
        <v>Wed</v>
      </c>
    </row>
    <row r="124" spans="1:14" x14ac:dyDescent="0.25">
      <c r="A124" s="34">
        <v>45819</v>
      </c>
      <c r="B124" s="35">
        <v>0.57152777777777775</v>
      </c>
      <c r="C124" s="35" t="s">
        <v>9</v>
      </c>
      <c r="D124" s="36">
        <v>3</v>
      </c>
      <c r="E124" s="36">
        <v>11</v>
      </c>
      <c r="F124" s="37" t="s">
        <v>306</v>
      </c>
      <c r="G124" s="37" t="s">
        <v>21</v>
      </c>
      <c r="H124" s="38">
        <v>3.4</v>
      </c>
      <c r="I124" s="36" t="str">
        <f>VLOOKUP(Table1323[[#This Row],[Track]],$C$435:$E$478,2,FALSE)</f>
        <v>Qld</v>
      </c>
      <c r="J124" s="36" t="str">
        <f>IF(Table1323[[#This Row],[Date]]&lt;$J$4,"","Live")</f>
        <v/>
      </c>
      <c r="K124" s="39">
        <v>100</v>
      </c>
      <c r="L124" s="36">
        <f>IF(Table1323[[#This Row],[Fin]]&lt;&gt;"1st","",Table1323[[#This Row],[Div]]*Table1323[[#This Row],[Lev Bet]])</f>
        <v>340</v>
      </c>
      <c r="M124" s="36">
        <f>IF(Table1323[[#This Row],[Lev Ret]]="",Table1323[[#This Row],[Lev Bet]]*-1,L124-K124)</f>
        <v>240</v>
      </c>
      <c r="N124" s="36" t="str">
        <f>TEXT(Table1323[[#This Row],[Date]],"DDD")</f>
        <v>Wed</v>
      </c>
    </row>
    <row r="125" spans="1:14" x14ac:dyDescent="0.25">
      <c r="A125" s="34">
        <v>45819</v>
      </c>
      <c r="B125" s="35">
        <v>0.60763888888888884</v>
      </c>
      <c r="C125" s="35" t="s">
        <v>18</v>
      </c>
      <c r="D125" s="36">
        <v>3</v>
      </c>
      <c r="E125" s="36">
        <v>6</v>
      </c>
      <c r="F125" s="37" t="s">
        <v>209</v>
      </c>
      <c r="G125" s="37"/>
      <c r="H125" s="38"/>
      <c r="I125" s="36" t="str">
        <f>VLOOKUP(Table1323[[#This Row],[Track]],$C$435:$E$478,2,FALSE)</f>
        <v>NSW</v>
      </c>
      <c r="J125" s="36" t="str">
        <f>IF(Table1323[[#This Row],[Date]]&lt;$J$4,"","Live")</f>
        <v/>
      </c>
      <c r="K125" s="39">
        <v>100</v>
      </c>
      <c r="L125" s="36" t="str">
        <f>IF(Table1323[[#This Row],[Fin]]&lt;&gt;"1st","",Table1323[[#This Row],[Div]]*Table1323[[#This Row],[Lev Bet]])</f>
        <v/>
      </c>
      <c r="M125" s="36">
        <f>IF(Table1323[[#This Row],[Lev Ret]]="",Table1323[[#This Row],[Lev Bet]]*-1,L125-K125)</f>
        <v>-100</v>
      </c>
      <c r="N125" s="36" t="str">
        <f>TEXT(Table1323[[#This Row],[Date]],"DDD")</f>
        <v>Wed</v>
      </c>
    </row>
    <row r="126" spans="1:14" x14ac:dyDescent="0.25">
      <c r="A126" s="34">
        <v>45819</v>
      </c>
      <c r="B126" s="35">
        <v>0.64444444444444449</v>
      </c>
      <c r="C126" s="35" t="s">
        <v>9</v>
      </c>
      <c r="D126" s="36">
        <v>6</v>
      </c>
      <c r="E126" s="36">
        <v>3</v>
      </c>
      <c r="F126" s="37" t="s">
        <v>307</v>
      </c>
      <c r="G126" s="37" t="s">
        <v>21</v>
      </c>
      <c r="H126" s="38">
        <v>19</v>
      </c>
      <c r="I126" s="36" t="str">
        <f>VLOOKUP(Table1323[[#This Row],[Track]],$C$435:$E$478,2,FALSE)</f>
        <v>Qld</v>
      </c>
      <c r="J126" s="36" t="str">
        <f>IF(Table1323[[#This Row],[Date]]&lt;$J$4,"","Live")</f>
        <v/>
      </c>
      <c r="K126" s="39">
        <v>100</v>
      </c>
      <c r="L126" s="36">
        <f>IF(Table1323[[#This Row],[Fin]]&lt;&gt;"1st","",Table1323[[#This Row],[Div]]*Table1323[[#This Row],[Lev Bet]])</f>
        <v>1900</v>
      </c>
      <c r="M126" s="36">
        <f>IF(Table1323[[#This Row],[Lev Ret]]="",Table1323[[#This Row],[Lev Bet]]*-1,L126-K126)</f>
        <v>1800</v>
      </c>
      <c r="N126" s="36" t="str">
        <f>TEXT(Table1323[[#This Row],[Date]],"DDD")</f>
        <v>Wed</v>
      </c>
    </row>
    <row r="127" spans="1:14" x14ac:dyDescent="0.25">
      <c r="A127" s="34">
        <v>45819</v>
      </c>
      <c r="B127" s="35">
        <v>0.66874999999999996</v>
      </c>
      <c r="C127" s="35" t="s">
        <v>9</v>
      </c>
      <c r="D127" s="36">
        <v>7</v>
      </c>
      <c r="E127" s="36">
        <v>5</v>
      </c>
      <c r="F127" s="37" t="s">
        <v>308</v>
      </c>
      <c r="G127" s="37"/>
      <c r="H127" s="38"/>
      <c r="I127" s="36" t="str">
        <f>VLOOKUP(Table1323[[#This Row],[Track]],$C$435:$E$478,2,FALSE)</f>
        <v>Qld</v>
      </c>
      <c r="J127" s="36" t="str">
        <f>IF(Table1323[[#This Row],[Date]]&lt;$J$4,"","Live")</f>
        <v/>
      </c>
      <c r="K127" s="39">
        <v>100</v>
      </c>
      <c r="L127" s="36" t="str">
        <f>IF(Table1323[[#This Row],[Fin]]&lt;&gt;"1st","",Table1323[[#This Row],[Div]]*Table1323[[#This Row],[Lev Bet]])</f>
        <v/>
      </c>
      <c r="M127" s="36">
        <f>IF(Table1323[[#This Row],[Lev Ret]]="",Table1323[[#This Row],[Lev Bet]]*-1,L127-K127)</f>
        <v>-100</v>
      </c>
      <c r="N127" s="36" t="str">
        <f>TEXT(Table1323[[#This Row],[Date]],"DDD")</f>
        <v>Wed</v>
      </c>
    </row>
    <row r="128" spans="1:14" x14ac:dyDescent="0.25">
      <c r="A128" s="34">
        <v>45819</v>
      </c>
      <c r="B128" s="35">
        <v>0.68055555555555558</v>
      </c>
      <c r="C128" s="35" t="s">
        <v>18</v>
      </c>
      <c r="D128" s="36">
        <v>6</v>
      </c>
      <c r="E128" s="36">
        <v>4</v>
      </c>
      <c r="F128" s="37" t="s">
        <v>203</v>
      </c>
      <c r="G128" s="37"/>
      <c r="H128" s="38"/>
      <c r="I128" s="36" t="str">
        <f>VLOOKUP(Table1323[[#This Row],[Track]],$C$435:$E$478,2,FALSE)</f>
        <v>NSW</v>
      </c>
      <c r="J128" s="36" t="str">
        <f>IF(Table1323[[#This Row],[Date]]&lt;$J$4,"","Live")</f>
        <v/>
      </c>
      <c r="K128" s="39">
        <v>100</v>
      </c>
      <c r="L128" s="36" t="str">
        <f>IF(Table1323[[#This Row],[Fin]]&lt;&gt;"1st","",Table1323[[#This Row],[Div]]*Table1323[[#This Row],[Lev Bet]])</f>
        <v/>
      </c>
      <c r="M128" s="36">
        <f>IF(Table1323[[#This Row],[Lev Ret]]="",Table1323[[#This Row],[Lev Bet]]*-1,L128-K128)</f>
        <v>-100</v>
      </c>
      <c r="N128" s="36" t="str">
        <f>TEXT(Table1323[[#This Row],[Date]],"DDD")</f>
        <v>Wed</v>
      </c>
    </row>
    <row r="129" spans="1:14" x14ac:dyDescent="0.25">
      <c r="A129" s="34">
        <v>45826</v>
      </c>
      <c r="B129" s="35">
        <v>0.49305555555555558</v>
      </c>
      <c r="C129" s="35" t="s">
        <v>15</v>
      </c>
      <c r="D129" s="36">
        <v>1</v>
      </c>
      <c r="E129" s="36">
        <v>9</v>
      </c>
      <c r="F129" s="37" t="s">
        <v>127</v>
      </c>
      <c r="G129" s="37" t="s">
        <v>106</v>
      </c>
      <c r="H129" s="38"/>
      <c r="I129" s="36" t="str">
        <f>VLOOKUP(Table1323[[#This Row],[Track]],$C$435:$E$478,2,FALSE)</f>
        <v>Vic</v>
      </c>
      <c r="J129" s="36" t="str">
        <f>IF(Table1323[[#This Row],[Date]]&lt;$J$4,"","Live")</f>
        <v/>
      </c>
      <c r="K129" s="39">
        <v>100</v>
      </c>
      <c r="L129" s="36" t="str">
        <f>IF(Table1323[[#This Row],[Fin]]&lt;&gt;"1st","",Table1323[[#This Row],[Div]]*Table1323[[#This Row],[Lev Bet]])</f>
        <v/>
      </c>
      <c r="M129" s="36">
        <f>IF(Table1323[[#This Row],[Lev Ret]]="",Table1323[[#This Row],[Lev Bet]]*-1,L129-K129)</f>
        <v>-100</v>
      </c>
      <c r="N129" s="36" t="str">
        <f>TEXT(Table1323[[#This Row],[Date]],"DDD")</f>
        <v>Wed</v>
      </c>
    </row>
    <row r="130" spans="1:14" x14ac:dyDescent="0.25">
      <c r="A130" s="34">
        <v>45826</v>
      </c>
      <c r="B130" s="35">
        <v>0.5229166666666667</v>
      </c>
      <c r="C130" s="35" t="s">
        <v>9</v>
      </c>
      <c r="D130" s="36">
        <v>1</v>
      </c>
      <c r="E130" s="36">
        <v>5</v>
      </c>
      <c r="F130" s="37" t="s">
        <v>309</v>
      </c>
      <c r="G130" s="37" t="s">
        <v>21</v>
      </c>
      <c r="H130" s="38">
        <v>1.7</v>
      </c>
      <c r="I130" s="36" t="str">
        <f>VLOOKUP(Table1323[[#This Row],[Track]],$C$435:$E$478,2,FALSE)</f>
        <v>Qld</v>
      </c>
      <c r="J130" s="36" t="str">
        <f>IF(Table1323[[#This Row],[Date]]&lt;$J$4,"","Live")</f>
        <v/>
      </c>
      <c r="K130" s="39">
        <v>100</v>
      </c>
      <c r="L130" s="36">
        <f>IF(Table1323[[#This Row],[Fin]]&lt;&gt;"1st","",Table1323[[#This Row],[Div]]*Table1323[[#This Row],[Lev Bet]])</f>
        <v>170</v>
      </c>
      <c r="M130" s="36">
        <f>IF(Table1323[[#This Row],[Lev Ret]]="",Table1323[[#This Row],[Lev Bet]]*-1,L130-K130)</f>
        <v>70</v>
      </c>
      <c r="N130" s="36" t="str">
        <f>TEXT(Table1323[[#This Row],[Date]],"DDD")</f>
        <v>Wed</v>
      </c>
    </row>
    <row r="131" spans="1:14" x14ac:dyDescent="0.25">
      <c r="A131" s="34">
        <v>45826</v>
      </c>
      <c r="B131" s="35">
        <v>0.54166666666666663</v>
      </c>
      <c r="C131" s="35" t="s">
        <v>15</v>
      </c>
      <c r="D131" s="36">
        <v>3</v>
      </c>
      <c r="E131" s="36">
        <v>4</v>
      </c>
      <c r="F131" s="37" t="s">
        <v>128</v>
      </c>
      <c r="G131" s="37"/>
      <c r="H131" s="38"/>
      <c r="I131" s="36" t="str">
        <f>VLOOKUP(Table1323[[#This Row],[Track]],$C$435:$E$478,2,FALSE)</f>
        <v>Vic</v>
      </c>
      <c r="J131" s="36" t="str">
        <f>IF(Table1323[[#This Row],[Date]]&lt;$J$4,"","Live")</f>
        <v/>
      </c>
      <c r="K131" s="39">
        <v>100</v>
      </c>
      <c r="L131" s="36" t="str">
        <f>IF(Table1323[[#This Row],[Fin]]&lt;&gt;"1st","",Table1323[[#This Row],[Div]]*Table1323[[#This Row],[Lev Bet]])</f>
        <v/>
      </c>
      <c r="M131" s="36">
        <f>IF(Table1323[[#This Row],[Lev Ret]]="",Table1323[[#This Row],[Lev Bet]]*-1,L131-K131)</f>
        <v>-100</v>
      </c>
      <c r="N131" s="36" t="str">
        <f>TEXT(Table1323[[#This Row],[Date]],"DDD")</f>
        <v>Wed</v>
      </c>
    </row>
    <row r="132" spans="1:14" x14ac:dyDescent="0.25">
      <c r="A132" s="34">
        <v>45826</v>
      </c>
      <c r="B132" s="35">
        <v>0.58333333333333337</v>
      </c>
      <c r="C132" s="35" t="s">
        <v>17</v>
      </c>
      <c r="D132" s="36">
        <v>3</v>
      </c>
      <c r="E132" s="36">
        <v>2</v>
      </c>
      <c r="F132" s="37" t="s">
        <v>210</v>
      </c>
      <c r="G132" s="37" t="s">
        <v>22</v>
      </c>
      <c r="H132" s="38"/>
      <c r="I132" s="36" t="str">
        <f>VLOOKUP(Table1323[[#This Row],[Track]],$C$435:$E$478,2,FALSE)</f>
        <v>NSW</v>
      </c>
      <c r="J132" s="36" t="str">
        <f>IF(Table1323[[#This Row],[Date]]&lt;$J$4,"","Live")</f>
        <v/>
      </c>
      <c r="K132" s="39">
        <v>100</v>
      </c>
      <c r="L132" s="36" t="str">
        <f>IF(Table1323[[#This Row],[Fin]]&lt;&gt;"1st","",Table1323[[#This Row],[Div]]*Table1323[[#This Row],[Lev Bet]])</f>
        <v/>
      </c>
      <c r="M132" s="36">
        <f>IF(Table1323[[#This Row],[Lev Ret]]="",Table1323[[#This Row],[Lev Bet]]*-1,L132-K132)</f>
        <v>-100</v>
      </c>
      <c r="N132" s="36" t="str">
        <f>TEXT(Table1323[[#This Row],[Date]],"DDD")</f>
        <v>Wed</v>
      </c>
    </row>
    <row r="133" spans="1:14" x14ac:dyDescent="0.25">
      <c r="A133" s="34">
        <v>45826</v>
      </c>
      <c r="B133" s="35">
        <v>0.60763888888888884</v>
      </c>
      <c r="C133" s="35" t="s">
        <v>17</v>
      </c>
      <c r="D133" s="36">
        <v>4</v>
      </c>
      <c r="E133" s="36">
        <v>6</v>
      </c>
      <c r="F133" s="37" t="s">
        <v>211</v>
      </c>
      <c r="G133" s="37"/>
      <c r="H133" s="38"/>
      <c r="I133" s="36" t="str">
        <f>VLOOKUP(Table1323[[#This Row],[Track]],$C$435:$E$478,2,FALSE)</f>
        <v>NSW</v>
      </c>
      <c r="J133" s="36" t="str">
        <f>IF(Table1323[[#This Row],[Date]]&lt;$J$4,"","Live")</f>
        <v/>
      </c>
      <c r="K133" s="39">
        <v>100</v>
      </c>
      <c r="L133" s="36" t="str">
        <f>IF(Table1323[[#This Row],[Fin]]&lt;&gt;"1st","",Table1323[[#This Row],[Div]]*Table1323[[#This Row],[Lev Bet]])</f>
        <v/>
      </c>
      <c r="M133" s="36">
        <f>IF(Table1323[[#This Row],[Lev Ret]]="",Table1323[[#This Row],[Lev Bet]]*-1,L133-K133)</f>
        <v>-100</v>
      </c>
      <c r="N133" s="36" t="str">
        <f>TEXT(Table1323[[#This Row],[Date]],"DDD")</f>
        <v>Wed</v>
      </c>
    </row>
    <row r="134" spans="1:14" x14ac:dyDescent="0.25">
      <c r="A134" s="34">
        <v>45826</v>
      </c>
      <c r="B134" s="35">
        <v>0.61458333333333337</v>
      </c>
      <c r="C134" s="35" t="s">
        <v>15</v>
      </c>
      <c r="D134" s="36">
        <v>6</v>
      </c>
      <c r="E134" s="36">
        <v>18</v>
      </c>
      <c r="F134" s="37" t="s">
        <v>129</v>
      </c>
      <c r="G134" s="37"/>
      <c r="H134" s="38"/>
      <c r="I134" s="36" t="str">
        <f>VLOOKUP(Table1323[[#This Row],[Track]],$C$435:$E$478,2,FALSE)</f>
        <v>Vic</v>
      </c>
      <c r="J134" s="36" t="str">
        <f>IF(Table1323[[#This Row],[Date]]&lt;$J$4,"","Live")</f>
        <v/>
      </c>
      <c r="K134" s="39">
        <v>100</v>
      </c>
      <c r="L134" s="36" t="str">
        <f>IF(Table1323[[#This Row],[Fin]]&lt;&gt;"1st","",Table1323[[#This Row],[Div]]*Table1323[[#This Row],[Lev Bet]])</f>
        <v/>
      </c>
      <c r="M134" s="36">
        <f>IF(Table1323[[#This Row],[Lev Ret]]="",Table1323[[#This Row],[Lev Bet]]*-1,L134-K134)</f>
        <v>-100</v>
      </c>
      <c r="N134" s="36" t="str">
        <f>TEXT(Table1323[[#This Row],[Date]],"DDD")</f>
        <v>Wed</v>
      </c>
    </row>
    <row r="135" spans="1:14" x14ac:dyDescent="0.25">
      <c r="A135" s="34">
        <v>45826</v>
      </c>
      <c r="B135" s="35">
        <v>0.66319444444444442</v>
      </c>
      <c r="C135" s="35" t="s">
        <v>15</v>
      </c>
      <c r="D135" s="36">
        <v>8</v>
      </c>
      <c r="E135" s="36">
        <v>5</v>
      </c>
      <c r="F135" s="37" t="s">
        <v>130</v>
      </c>
      <c r="G135" s="37"/>
      <c r="H135" s="38"/>
      <c r="I135" s="36" t="str">
        <f>VLOOKUP(Table1323[[#This Row],[Track]],$C$435:$E$478,2,FALSE)</f>
        <v>Vic</v>
      </c>
      <c r="J135" s="36" t="str">
        <f>IF(Table1323[[#This Row],[Date]]&lt;$J$4,"","Live")</f>
        <v/>
      </c>
      <c r="K135" s="39">
        <v>100</v>
      </c>
      <c r="L135" s="36" t="str">
        <f>IF(Table1323[[#This Row],[Fin]]&lt;&gt;"1st","",Table1323[[#This Row],[Div]]*Table1323[[#This Row],[Lev Bet]])</f>
        <v/>
      </c>
      <c r="M135" s="36">
        <f>IF(Table1323[[#This Row],[Lev Ret]]="",Table1323[[#This Row],[Lev Bet]]*-1,L135-K135)</f>
        <v>-100</v>
      </c>
      <c r="N135" s="36" t="str">
        <f>TEXT(Table1323[[#This Row],[Date]],"DDD")</f>
        <v>Wed</v>
      </c>
    </row>
    <row r="136" spans="1:14" x14ac:dyDescent="0.25">
      <c r="A136" s="34">
        <v>45826</v>
      </c>
      <c r="B136" s="35">
        <v>0.66874999999999996</v>
      </c>
      <c r="C136" s="35" t="s">
        <v>9</v>
      </c>
      <c r="D136" s="36">
        <v>7</v>
      </c>
      <c r="E136" s="36">
        <v>1</v>
      </c>
      <c r="F136" s="37" t="s">
        <v>310</v>
      </c>
      <c r="G136" s="37"/>
      <c r="H136" s="38"/>
      <c r="I136" s="36" t="str">
        <f>VLOOKUP(Table1323[[#This Row],[Track]],$C$435:$E$478,2,FALSE)</f>
        <v>Qld</v>
      </c>
      <c r="J136" s="36" t="str">
        <f>IF(Table1323[[#This Row],[Date]]&lt;$J$4,"","Live")</f>
        <v/>
      </c>
      <c r="K136" s="39">
        <v>100</v>
      </c>
      <c r="L136" s="36" t="str">
        <f>IF(Table1323[[#This Row],[Fin]]&lt;&gt;"1st","",Table1323[[#This Row],[Div]]*Table1323[[#This Row],[Lev Bet]])</f>
        <v/>
      </c>
      <c r="M136" s="36">
        <f>IF(Table1323[[#This Row],[Lev Ret]]="",Table1323[[#This Row],[Lev Bet]]*-1,L136-K136)</f>
        <v>-100</v>
      </c>
      <c r="N136" s="36" t="str">
        <f>TEXT(Table1323[[#This Row],[Date]],"DDD")</f>
        <v>Wed</v>
      </c>
    </row>
    <row r="137" spans="1:14" x14ac:dyDescent="0.25">
      <c r="A137" s="34">
        <v>45826</v>
      </c>
      <c r="B137" s="35">
        <v>0.68055555555555558</v>
      </c>
      <c r="C137" s="35" t="s">
        <v>17</v>
      </c>
      <c r="D137" s="36">
        <v>7</v>
      </c>
      <c r="E137" s="36">
        <v>8</v>
      </c>
      <c r="F137" s="37" t="s">
        <v>212</v>
      </c>
      <c r="G137" s="37" t="s">
        <v>21</v>
      </c>
      <c r="H137" s="38">
        <v>4.5999999999999996</v>
      </c>
      <c r="I137" s="36" t="str">
        <f>VLOOKUP(Table1323[[#This Row],[Track]],$C$435:$E$478,2,FALSE)</f>
        <v>NSW</v>
      </c>
      <c r="J137" s="36" t="str">
        <f>IF(Table1323[[#This Row],[Date]]&lt;$J$4,"","Live")</f>
        <v/>
      </c>
      <c r="K137" s="39">
        <v>100</v>
      </c>
      <c r="L137" s="36">
        <f>IF(Table1323[[#This Row],[Fin]]&lt;&gt;"1st","",Table1323[[#This Row],[Div]]*Table1323[[#This Row],[Lev Bet]])</f>
        <v>459.99999999999994</v>
      </c>
      <c r="M137" s="36">
        <f>IF(Table1323[[#This Row],[Lev Ret]]="",Table1323[[#This Row],[Lev Bet]]*-1,L137-K137)</f>
        <v>359.99999999999994</v>
      </c>
      <c r="N137" s="36" t="str">
        <f>TEXT(Table1323[[#This Row],[Date]],"DDD")</f>
        <v>Wed</v>
      </c>
    </row>
    <row r="138" spans="1:14" x14ac:dyDescent="0.25">
      <c r="A138" s="34">
        <v>45833</v>
      </c>
      <c r="B138" s="35">
        <v>0.50902777777777775</v>
      </c>
      <c r="C138" s="35" t="s">
        <v>9</v>
      </c>
      <c r="D138" s="36">
        <v>2</v>
      </c>
      <c r="E138" s="36">
        <v>4</v>
      </c>
      <c r="F138" s="37" t="s">
        <v>311</v>
      </c>
      <c r="G138" s="37" t="s">
        <v>21</v>
      </c>
      <c r="H138" s="38">
        <v>1.75</v>
      </c>
      <c r="I138" s="36" t="str">
        <f>VLOOKUP(Table1323[[#This Row],[Track]],$C$435:$E$478,2,FALSE)</f>
        <v>Qld</v>
      </c>
      <c r="J138" s="36" t="str">
        <f>IF(Table1323[[#This Row],[Date]]&lt;$J$4,"","Live")</f>
        <v/>
      </c>
      <c r="K138" s="39">
        <v>100</v>
      </c>
      <c r="L138" s="36">
        <f>IF(Table1323[[#This Row],[Fin]]&lt;&gt;"1st","",Table1323[[#This Row],[Div]]*Table1323[[#This Row],[Lev Bet]])</f>
        <v>175</v>
      </c>
      <c r="M138" s="36">
        <f>IF(Table1323[[#This Row],[Lev Ret]]="",Table1323[[#This Row],[Lev Bet]]*-1,L138-K138)</f>
        <v>75</v>
      </c>
      <c r="N138" s="36" t="str">
        <f>TEXT(Table1323[[#This Row],[Date]],"DDD")</f>
        <v>Wed</v>
      </c>
    </row>
    <row r="139" spans="1:14" x14ac:dyDescent="0.25">
      <c r="A139" s="34">
        <v>45833</v>
      </c>
      <c r="B139" s="35">
        <v>0.57847222222222228</v>
      </c>
      <c r="C139" s="35" t="s">
        <v>9</v>
      </c>
      <c r="D139" s="36">
        <v>5</v>
      </c>
      <c r="E139" s="36">
        <v>2</v>
      </c>
      <c r="F139" s="37" t="s">
        <v>312</v>
      </c>
      <c r="G139" s="37" t="s">
        <v>23</v>
      </c>
      <c r="H139" s="38"/>
      <c r="I139" s="36" t="str">
        <f>VLOOKUP(Table1323[[#This Row],[Track]],$C$435:$E$478,2,FALSE)</f>
        <v>Qld</v>
      </c>
      <c r="J139" s="36" t="str">
        <f>IF(Table1323[[#This Row],[Date]]&lt;$J$4,"","Live")</f>
        <v/>
      </c>
      <c r="K139" s="39">
        <v>100</v>
      </c>
      <c r="L139" s="36" t="str">
        <f>IF(Table1323[[#This Row],[Fin]]&lt;&gt;"1st","",Table1323[[#This Row],[Div]]*Table1323[[#This Row],[Lev Bet]])</f>
        <v/>
      </c>
      <c r="M139" s="36">
        <f>IF(Table1323[[#This Row],[Lev Ret]]="",Table1323[[#This Row],[Lev Bet]]*-1,L139-K139)</f>
        <v>-100</v>
      </c>
      <c r="N139" s="36" t="str">
        <f>TEXT(Table1323[[#This Row],[Date]],"DDD")</f>
        <v>Wed</v>
      </c>
    </row>
    <row r="140" spans="1:14" x14ac:dyDescent="0.25">
      <c r="A140" s="34">
        <v>45833</v>
      </c>
      <c r="B140" s="35">
        <v>0.66319444444444442</v>
      </c>
      <c r="C140" s="35" t="s">
        <v>18</v>
      </c>
      <c r="D140" s="36">
        <v>6</v>
      </c>
      <c r="E140" s="36">
        <v>5</v>
      </c>
      <c r="F140" s="37" t="s">
        <v>45</v>
      </c>
      <c r="G140" s="37" t="s">
        <v>22</v>
      </c>
      <c r="H140" s="38"/>
      <c r="I140" s="36" t="str">
        <f>VLOOKUP(Table1323[[#This Row],[Track]],$C$435:$E$478,2,FALSE)</f>
        <v>NSW</v>
      </c>
      <c r="J140" s="36" t="str">
        <f>IF(Table1323[[#This Row],[Date]]&lt;$J$4,"","Live")</f>
        <v/>
      </c>
      <c r="K140" s="39">
        <v>100</v>
      </c>
      <c r="L140" s="36" t="str">
        <f>IF(Table1323[[#This Row],[Fin]]&lt;&gt;"1st","",Table1323[[#This Row],[Div]]*Table1323[[#This Row],[Lev Bet]])</f>
        <v/>
      </c>
      <c r="M140" s="36">
        <f>IF(Table1323[[#This Row],[Lev Ret]]="",Table1323[[#This Row],[Lev Bet]]*-1,L140-K140)</f>
        <v>-100</v>
      </c>
      <c r="N140" s="36" t="str">
        <f>TEXT(Table1323[[#This Row],[Date]],"DDD")</f>
        <v>Wed</v>
      </c>
    </row>
    <row r="141" spans="1:14" x14ac:dyDescent="0.25">
      <c r="A141" s="34">
        <v>45840</v>
      </c>
      <c r="B141" s="35">
        <v>0.54166666666666663</v>
      </c>
      <c r="C141" s="35" t="s">
        <v>16</v>
      </c>
      <c r="D141" s="36">
        <v>2</v>
      </c>
      <c r="E141" s="36">
        <v>6</v>
      </c>
      <c r="F141" s="37" t="s">
        <v>131</v>
      </c>
      <c r="G141" s="37" t="s">
        <v>21</v>
      </c>
      <c r="H141" s="38">
        <v>7.5</v>
      </c>
      <c r="I141" s="36" t="str">
        <f>VLOOKUP(Table1323[[#This Row],[Track]],$C$435:$E$478,2,FALSE)</f>
        <v>Vic</v>
      </c>
      <c r="J141" s="36" t="str">
        <f>IF(Table1323[[#This Row],[Date]]&lt;$J$4,"","Live")</f>
        <v/>
      </c>
      <c r="K141" s="39">
        <v>100</v>
      </c>
      <c r="L141" s="36">
        <f>IF(Table1323[[#This Row],[Fin]]&lt;&gt;"1st","",Table1323[[#This Row],[Div]]*Table1323[[#This Row],[Lev Bet]])</f>
        <v>750</v>
      </c>
      <c r="M141" s="36">
        <f>IF(Table1323[[#This Row],[Lev Ret]]="",Table1323[[#This Row],[Lev Bet]]*-1,L141-K141)</f>
        <v>650</v>
      </c>
      <c r="N141" s="36" t="str">
        <f>TEXT(Table1323[[#This Row],[Date]],"DDD")</f>
        <v>Wed</v>
      </c>
    </row>
    <row r="142" spans="1:14" x14ac:dyDescent="0.25">
      <c r="A142" s="34">
        <v>45840</v>
      </c>
      <c r="B142" s="35">
        <v>0.54722222222222228</v>
      </c>
      <c r="C142" s="35" t="s">
        <v>12</v>
      </c>
      <c r="D142" s="36">
        <v>3</v>
      </c>
      <c r="E142" s="36">
        <v>10</v>
      </c>
      <c r="F142" s="37" t="s">
        <v>313</v>
      </c>
      <c r="G142" s="37"/>
      <c r="H142" s="38"/>
      <c r="I142" s="36" t="str">
        <f>VLOOKUP(Table1323[[#This Row],[Track]],$C$435:$E$478,2,FALSE)</f>
        <v>Qld</v>
      </c>
      <c r="J142" s="36" t="str">
        <f>IF(Table1323[[#This Row],[Date]]&lt;$J$4,"","Live")</f>
        <v/>
      </c>
      <c r="K142" s="39">
        <v>100</v>
      </c>
      <c r="L142" s="36" t="str">
        <f>IF(Table1323[[#This Row],[Fin]]&lt;&gt;"1st","",Table1323[[#This Row],[Div]]*Table1323[[#This Row],[Lev Bet]])</f>
        <v/>
      </c>
      <c r="M142" s="36">
        <f>IF(Table1323[[#This Row],[Lev Ret]]="",Table1323[[#This Row],[Lev Bet]]*-1,L142-K142)</f>
        <v>-100</v>
      </c>
      <c r="N142" s="36" t="str">
        <f>TEXT(Table1323[[#This Row],[Date]],"DDD")</f>
        <v>Wed</v>
      </c>
    </row>
    <row r="143" spans="1:14" x14ac:dyDescent="0.25">
      <c r="A143" s="34">
        <v>45840</v>
      </c>
      <c r="B143" s="35">
        <v>0.58333333333333337</v>
      </c>
      <c r="C143" s="35" t="s">
        <v>14</v>
      </c>
      <c r="D143" s="36">
        <v>3</v>
      </c>
      <c r="E143" s="36">
        <v>2</v>
      </c>
      <c r="F143" s="37" t="s">
        <v>214</v>
      </c>
      <c r="G143" s="37" t="s">
        <v>22</v>
      </c>
      <c r="H143" s="38"/>
      <c r="I143" s="36" t="str">
        <f>VLOOKUP(Table1323[[#This Row],[Track]],$C$435:$E$478,2,FALSE)</f>
        <v>NSW</v>
      </c>
      <c r="J143" s="36" t="str">
        <f>IF(Table1323[[#This Row],[Date]]&lt;$J$4,"","Live")</f>
        <v/>
      </c>
      <c r="K143" s="39">
        <v>100</v>
      </c>
      <c r="L143" s="36" t="str">
        <f>IF(Table1323[[#This Row],[Fin]]&lt;&gt;"1st","",Table1323[[#This Row],[Div]]*Table1323[[#This Row],[Lev Bet]])</f>
        <v/>
      </c>
      <c r="M143" s="36">
        <f>IF(Table1323[[#This Row],[Lev Ret]]="",Table1323[[#This Row],[Lev Bet]]*-1,L143-K143)</f>
        <v>-100</v>
      </c>
      <c r="N143" s="36" t="str">
        <f>TEXT(Table1323[[#This Row],[Date]],"DDD")</f>
        <v>Wed</v>
      </c>
    </row>
    <row r="144" spans="1:14" x14ac:dyDescent="0.25">
      <c r="A144" s="34">
        <v>45840</v>
      </c>
      <c r="B144" s="35">
        <v>0.63194444444444442</v>
      </c>
      <c r="C144" s="35" t="s">
        <v>14</v>
      </c>
      <c r="D144" s="36">
        <v>5</v>
      </c>
      <c r="E144" s="36">
        <v>12</v>
      </c>
      <c r="F144" s="37" t="s">
        <v>215</v>
      </c>
      <c r="G144" s="37"/>
      <c r="H144" s="38"/>
      <c r="I144" s="36" t="str">
        <f>VLOOKUP(Table1323[[#This Row],[Track]],$C$435:$E$478,2,FALSE)</f>
        <v>NSW</v>
      </c>
      <c r="J144" s="36" t="str">
        <f>IF(Table1323[[#This Row],[Date]]&lt;$J$4,"","Live")</f>
        <v/>
      </c>
      <c r="K144" s="39">
        <v>100</v>
      </c>
      <c r="L144" s="36" t="str">
        <f>IF(Table1323[[#This Row],[Fin]]&lt;&gt;"1st","",Table1323[[#This Row],[Div]]*Table1323[[#This Row],[Lev Bet]])</f>
        <v/>
      </c>
      <c r="M144" s="36">
        <f>IF(Table1323[[#This Row],[Lev Ret]]="",Table1323[[#This Row],[Lev Bet]]*-1,L144-K144)</f>
        <v>-100</v>
      </c>
      <c r="N144" s="36" t="str">
        <f>TEXT(Table1323[[#This Row],[Date]],"DDD")</f>
        <v>Wed</v>
      </c>
    </row>
    <row r="145" spans="1:14" x14ac:dyDescent="0.25">
      <c r="A145" s="34">
        <v>45847</v>
      </c>
      <c r="B145" s="35">
        <v>0.53472222222222221</v>
      </c>
      <c r="C145" s="35" t="s">
        <v>17</v>
      </c>
      <c r="D145" s="36">
        <v>1</v>
      </c>
      <c r="E145" s="36">
        <v>6</v>
      </c>
      <c r="F145" s="37" t="s">
        <v>213</v>
      </c>
      <c r="G145" s="37"/>
      <c r="H145" s="38"/>
      <c r="I145" s="36" t="str">
        <f>VLOOKUP(Table1323[[#This Row],[Track]],$C$435:$E$478,2,FALSE)</f>
        <v>NSW</v>
      </c>
      <c r="J145" s="36" t="str">
        <f>IF(Table1323[[#This Row],[Date]]&lt;$J$4,"","Live")</f>
        <v/>
      </c>
      <c r="K145" s="39">
        <v>100</v>
      </c>
      <c r="L145" s="36" t="str">
        <f>IF(Table1323[[#This Row],[Fin]]&lt;&gt;"1st","",Table1323[[#This Row],[Div]]*Table1323[[#This Row],[Lev Bet]])</f>
        <v/>
      </c>
      <c r="M145" s="36">
        <f>IF(Table1323[[#This Row],[Lev Ret]]="",Table1323[[#This Row],[Lev Bet]]*-1,L145-K145)</f>
        <v>-100</v>
      </c>
      <c r="N145" s="36" t="str">
        <f>TEXT(Table1323[[#This Row],[Date]],"DDD")</f>
        <v>Wed</v>
      </c>
    </row>
    <row r="146" spans="1:14" x14ac:dyDescent="0.25">
      <c r="A146" s="34">
        <v>45847</v>
      </c>
      <c r="B146" s="35">
        <v>0.63194444444444442</v>
      </c>
      <c r="C146" s="35" t="s">
        <v>17</v>
      </c>
      <c r="D146" s="36">
        <v>5</v>
      </c>
      <c r="E146" s="36">
        <v>1</v>
      </c>
      <c r="F146" s="37" t="s">
        <v>216</v>
      </c>
      <c r="G146" s="37" t="s">
        <v>22</v>
      </c>
      <c r="H146" s="38"/>
      <c r="I146" s="36" t="str">
        <f>VLOOKUP(Table1323[[#This Row],[Track]],$C$435:$E$478,2,FALSE)</f>
        <v>NSW</v>
      </c>
      <c r="J146" s="36" t="str">
        <f>IF(Table1323[[#This Row],[Date]]&lt;$J$4,"","Live")</f>
        <v/>
      </c>
      <c r="K146" s="39">
        <v>100</v>
      </c>
      <c r="L146" s="36" t="str">
        <f>IF(Table1323[[#This Row],[Fin]]&lt;&gt;"1st","",Table1323[[#This Row],[Div]]*Table1323[[#This Row],[Lev Bet]])</f>
        <v/>
      </c>
      <c r="M146" s="36">
        <f>IF(Table1323[[#This Row],[Lev Ret]]="",Table1323[[#This Row],[Lev Bet]]*-1,L146-K146)</f>
        <v>-100</v>
      </c>
      <c r="N146" s="36" t="str">
        <f>TEXT(Table1323[[#This Row],[Date]],"DDD")</f>
        <v>Wed</v>
      </c>
    </row>
    <row r="147" spans="1:14" x14ac:dyDescent="0.25">
      <c r="A147" s="34">
        <v>45847</v>
      </c>
      <c r="B147" s="35">
        <v>0.66319444444444442</v>
      </c>
      <c r="C147" s="35" t="s">
        <v>16</v>
      </c>
      <c r="D147" s="36">
        <v>7</v>
      </c>
      <c r="E147" s="36">
        <v>5</v>
      </c>
      <c r="F147" s="37" t="s">
        <v>132</v>
      </c>
      <c r="G147" s="37" t="s">
        <v>95</v>
      </c>
      <c r="H147" s="38"/>
      <c r="I147" s="36" t="str">
        <f>VLOOKUP(Table1323[[#This Row],[Track]],$C$435:$E$478,2,FALSE)</f>
        <v>Vic</v>
      </c>
      <c r="J147" s="36" t="str">
        <f>IF(Table1323[[#This Row],[Date]]&lt;$J$4,"","Live")</f>
        <v/>
      </c>
      <c r="K147" s="39">
        <v>100</v>
      </c>
      <c r="L147" s="36" t="str">
        <f>IF(Table1323[[#This Row],[Fin]]&lt;&gt;"1st","",Table1323[[#This Row],[Div]]*Table1323[[#This Row],[Lev Bet]])</f>
        <v/>
      </c>
      <c r="M147" s="36">
        <f>IF(Table1323[[#This Row],[Lev Ret]]="",Table1323[[#This Row],[Lev Bet]]*-1,L147-K147)</f>
        <v>-100</v>
      </c>
      <c r="N147" s="36" t="str">
        <f>TEXT(Table1323[[#This Row],[Date]],"DDD")</f>
        <v>Wed</v>
      </c>
    </row>
    <row r="148" spans="1:14" x14ac:dyDescent="0.25">
      <c r="A148" s="34">
        <v>45847</v>
      </c>
      <c r="B148" s="35">
        <v>0.68055555555555558</v>
      </c>
      <c r="C148" s="35" t="s">
        <v>17</v>
      </c>
      <c r="D148" s="36">
        <v>7</v>
      </c>
      <c r="E148" s="36">
        <v>9</v>
      </c>
      <c r="F148" s="37" t="s">
        <v>217</v>
      </c>
      <c r="G148" s="37"/>
      <c r="H148" s="38"/>
      <c r="I148" s="36" t="str">
        <f>VLOOKUP(Table1323[[#This Row],[Track]],$C$435:$E$478,2,FALSE)</f>
        <v>NSW</v>
      </c>
      <c r="J148" s="36" t="str">
        <f>IF(Table1323[[#This Row],[Date]]&lt;$J$4,"","Live")</f>
        <v/>
      </c>
      <c r="K148" s="39">
        <v>100</v>
      </c>
      <c r="L148" s="36" t="str">
        <f>IF(Table1323[[#This Row],[Fin]]&lt;&gt;"1st","",Table1323[[#This Row],[Div]]*Table1323[[#This Row],[Lev Bet]])</f>
        <v/>
      </c>
      <c r="M148" s="36">
        <f>IF(Table1323[[#This Row],[Lev Ret]]="",Table1323[[#This Row],[Lev Bet]]*-1,L148-K148)</f>
        <v>-100</v>
      </c>
      <c r="N148" s="36" t="str">
        <f>TEXT(Table1323[[#This Row],[Date]],"DDD")</f>
        <v>Wed</v>
      </c>
    </row>
    <row r="149" spans="1:14" x14ac:dyDescent="0.25">
      <c r="A149" s="34">
        <v>45854</v>
      </c>
      <c r="B149" s="35">
        <v>0.52500000000000002</v>
      </c>
      <c r="C149" s="35" t="s">
        <v>9</v>
      </c>
      <c r="D149" s="36">
        <v>1</v>
      </c>
      <c r="E149" s="36">
        <v>3</v>
      </c>
      <c r="F149" s="37" t="s">
        <v>314</v>
      </c>
      <c r="G149" s="37" t="s">
        <v>21</v>
      </c>
      <c r="H149" s="38">
        <v>1.4</v>
      </c>
      <c r="I149" s="36" t="str">
        <f>VLOOKUP(Table1323[[#This Row],[Track]],$C$435:$E$478,2,FALSE)</f>
        <v>Qld</v>
      </c>
      <c r="J149" s="36" t="str">
        <f>IF(Table1323[[#This Row],[Date]]&lt;$J$4,"","Live")</f>
        <v/>
      </c>
      <c r="K149" s="39">
        <v>100</v>
      </c>
      <c r="L149" s="36">
        <f>IF(Table1323[[#This Row],[Fin]]&lt;&gt;"1st","",Table1323[[#This Row],[Div]]*Table1323[[#This Row],[Lev Bet]])</f>
        <v>140</v>
      </c>
      <c r="M149" s="36">
        <f>IF(Table1323[[#This Row],[Lev Ret]]="",Table1323[[#This Row],[Lev Bet]]*-1,L149-K149)</f>
        <v>40</v>
      </c>
      <c r="N149" s="36" t="str">
        <f>TEXT(Table1323[[#This Row],[Date]],"DDD")</f>
        <v>Wed</v>
      </c>
    </row>
    <row r="150" spans="1:14" x14ac:dyDescent="0.25">
      <c r="A150" s="34">
        <v>45854</v>
      </c>
      <c r="B150" s="35">
        <v>0.53472222222222221</v>
      </c>
      <c r="C150" s="35" t="s">
        <v>18</v>
      </c>
      <c r="D150" s="36">
        <v>1</v>
      </c>
      <c r="E150" s="36">
        <v>3</v>
      </c>
      <c r="F150" s="37" t="s">
        <v>218</v>
      </c>
      <c r="G150" s="37" t="s">
        <v>21</v>
      </c>
      <c r="H150" s="38">
        <v>4.4000000000000004</v>
      </c>
      <c r="I150" s="36" t="str">
        <f>VLOOKUP(Table1323[[#This Row],[Track]],$C$435:$E$478,2,FALSE)</f>
        <v>NSW</v>
      </c>
      <c r="J150" s="36" t="str">
        <f>IF(Table1323[[#This Row],[Date]]&lt;$J$4,"","Live")</f>
        <v/>
      </c>
      <c r="K150" s="39">
        <v>100</v>
      </c>
      <c r="L150" s="36">
        <f>IF(Table1323[[#This Row],[Fin]]&lt;&gt;"1st","",Table1323[[#This Row],[Div]]*Table1323[[#This Row],[Lev Bet]])</f>
        <v>440.00000000000006</v>
      </c>
      <c r="M150" s="36">
        <f>IF(Table1323[[#This Row],[Lev Ret]]="",Table1323[[#This Row],[Lev Bet]]*-1,L150-K150)</f>
        <v>340.00000000000006</v>
      </c>
      <c r="N150" s="36" t="str">
        <f>TEXT(Table1323[[#This Row],[Date]],"DDD")</f>
        <v>Wed</v>
      </c>
    </row>
    <row r="151" spans="1:14" x14ac:dyDescent="0.25">
      <c r="A151" s="34">
        <v>45854</v>
      </c>
      <c r="B151" s="35">
        <v>0.61458333333333337</v>
      </c>
      <c r="C151" s="35" t="s">
        <v>15</v>
      </c>
      <c r="D151" s="36">
        <v>5</v>
      </c>
      <c r="E151" s="36">
        <v>11</v>
      </c>
      <c r="F151" s="37" t="s">
        <v>133</v>
      </c>
      <c r="G151" s="37" t="s">
        <v>95</v>
      </c>
      <c r="H151" s="38"/>
      <c r="I151" s="36" t="str">
        <f>VLOOKUP(Table1323[[#This Row],[Track]],$C$435:$E$478,2,FALSE)</f>
        <v>Vic</v>
      </c>
      <c r="J151" s="36" t="str">
        <f>IF(Table1323[[#This Row],[Date]]&lt;$J$4,"","Live")</f>
        <v/>
      </c>
      <c r="K151" s="39">
        <v>100</v>
      </c>
      <c r="L151" s="36" t="str">
        <f>IF(Table1323[[#This Row],[Fin]]&lt;&gt;"1st","",Table1323[[#This Row],[Div]]*Table1323[[#This Row],[Lev Bet]])</f>
        <v/>
      </c>
      <c r="M151" s="36">
        <f>IF(Table1323[[#This Row],[Lev Ret]]="",Table1323[[#This Row],[Lev Bet]]*-1,L151-K151)</f>
        <v>-100</v>
      </c>
      <c r="N151" s="36" t="str">
        <f>TEXT(Table1323[[#This Row],[Date]],"DDD")</f>
        <v>Wed</v>
      </c>
    </row>
    <row r="152" spans="1:14" x14ac:dyDescent="0.25">
      <c r="A152" s="34">
        <v>45854</v>
      </c>
      <c r="B152" s="35">
        <v>0.63194444444444442</v>
      </c>
      <c r="C152" s="35" t="s">
        <v>18</v>
      </c>
      <c r="D152" s="36">
        <v>5</v>
      </c>
      <c r="E152" s="36">
        <v>1</v>
      </c>
      <c r="F152" s="37" t="s">
        <v>219</v>
      </c>
      <c r="G152" s="37" t="s">
        <v>21</v>
      </c>
      <c r="H152" s="38">
        <v>1.85</v>
      </c>
      <c r="I152" s="36" t="str">
        <f>VLOOKUP(Table1323[[#This Row],[Track]],$C$435:$E$478,2,FALSE)</f>
        <v>NSW</v>
      </c>
      <c r="J152" s="36" t="str">
        <f>IF(Table1323[[#This Row],[Date]]&lt;$J$4,"","Live")</f>
        <v/>
      </c>
      <c r="K152" s="39">
        <v>100</v>
      </c>
      <c r="L152" s="36">
        <f>IF(Table1323[[#This Row],[Fin]]&lt;&gt;"1st","",Table1323[[#This Row],[Div]]*Table1323[[#This Row],[Lev Bet]])</f>
        <v>185</v>
      </c>
      <c r="M152" s="36">
        <f>IF(Table1323[[#This Row],[Lev Ret]]="",Table1323[[#This Row],[Lev Bet]]*-1,L152-K152)</f>
        <v>85</v>
      </c>
      <c r="N152" s="36" t="str">
        <f>TEXT(Table1323[[#This Row],[Date]],"DDD")</f>
        <v>Wed</v>
      </c>
    </row>
    <row r="153" spans="1:14" x14ac:dyDescent="0.25">
      <c r="A153" s="34">
        <v>45854</v>
      </c>
      <c r="B153" s="35">
        <v>0.64652777777777781</v>
      </c>
      <c r="C153" s="35" t="s">
        <v>9</v>
      </c>
      <c r="D153" s="36">
        <v>6</v>
      </c>
      <c r="E153" s="36">
        <v>7</v>
      </c>
      <c r="F153" s="37" t="s">
        <v>315</v>
      </c>
      <c r="G153" s="37"/>
      <c r="H153" s="38"/>
      <c r="I153" s="36" t="str">
        <f>VLOOKUP(Table1323[[#This Row],[Track]],$C$435:$E$478,2,FALSE)</f>
        <v>Qld</v>
      </c>
      <c r="J153" s="36" t="str">
        <f>IF(Table1323[[#This Row],[Date]]&lt;$J$4,"","Live")</f>
        <v/>
      </c>
      <c r="K153" s="39">
        <v>100</v>
      </c>
      <c r="L153" s="36" t="str">
        <f>IF(Table1323[[#This Row],[Fin]]&lt;&gt;"1st","",Table1323[[#This Row],[Div]]*Table1323[[#This Row],[Lev Bet]])</f>
        <v/>
      </c>
      <c r="M153" s="36">
        <f>IF(Table1323[[#This Row],[Lev Ret]]="",Table1323[[#This Row],[Lev Bet]]*-1,L153-K153)</f>
        <v>-100</v>
      </c>
      <c r="N153" s="36" t="str">
        <f>TEXT(Table1323[[#This Row],[Date]],"DDD")</f>
        <v>Wed</v>
      </c>
    </row>
    <row r="154" spans="1:14" x14ac:dyDescent="0.25">
      <c r="A154" s="34">
        <v>45854</v>
      </c>
      <c r="B154" s="35">
        <v>0.68055555555555558</v>
      </c>
      <c r="C154" s="35" t="s">
        <v>18</v>
      </c>
      <c r="D154" s="36">
        <v>7</v>
      </c>
      <c r="E154" s="36">
        <v>10</v>
      </c>
      <c r="F154" s="37" t="s">
        <v>220</v>
      </c>
      <c r="G154" s="37"/>
      <c r="H154" s="38"/>
      <c r="I154" s="36" t="str">
        <f>VLOOKUP(Table1323[[#This Row],[Track]],$C$435:$E$478,2,FALSE)</f>
        <v>NSW</v>
      </c>
      <c r="J154" s="36" t="str">
        <f>IF(Table1323[[#This Row],[Date]]&lt;$J$4,"","Live")</f>
        <v/>
      </c>
      <c r="K154" s="39">
        <v>100</v>
      </c>
      <c r="L154" s="36" t="str">
        <f>IF(Table1323[[#This Row],[Fin]]&lt;&gt;"1st","",Table1323[[#This Row],[Div]]*Table1323[[#This Row],[Lev Bet]])</f>
        <v/>
      </c>
      <c r="M154" s="36">
        <f>IF(Table1323[[#This Row],[Lev Ret]]="",Table1323[[#This Row],[Lev Bet]]*-1,L154-K154)</f>
        <v>-100</v>
      </c>
      <c r="N154" s="36" t="str">
        <f>TEXT(Table1323[[#This Row],[Date]],"DDD")</f>
        <v>Wed</v>
      </c>
    </row>
    <row r="155" spans="1:14" x14ac:dyDescent="0.25">
      <c r="A155" s="34">
        <v>45854</v>
      </c>
      <c r="B155" s="35">
        <v>0.69513888888888886</v>
      </c>
      <c r="C155" s="35" t="s">
        <v>9</v>
      </c>
      <c r="D155" s="36">
        <v>8</v>
      </c>
      <c r="E155" s="36">
        <v>1</v>
      </c>
      <c r="F155" s="37" t="s">
        <v>316</v>
      </c>
      <c r="G155" s="37" t="s">
        <v>23</v>
      </c>
      <c r="H155" s="38"/>
      <c r="I155" s="36" t="str">
        <f>VLOOKUP(Table1323[[#This Row],[Track]],$C$435:$E$478,2,FALSE)</f>
        <v>Qld</v>
      </c>
      <c r="J155" s="36" t="str">
        <f>IF(Table1323[[#This Row],[Date]]&lt;$J$4,"","Live")</f>
        <v/>
      </c>
      <c r="K155" s="39">
        <v>100</v>
      </c>
      <c r="L155" s="36" t="str">
        <f>IF(Table1323[[#This Row],[Fin]]&lt;&gt;"1st","",Table1323[[#This Row],[Div]]*Table1323[[#This Row],[Lev Bet]])</f>
        <v/>
      </c>
      <c r="M155" s="36">
        <f>IF(Table1323[[#This Row],[Lev Ret]]="",Table1323[[#This Row],[Lev Bet]]*-1,L155-K155)</f>
        <v>-100</v>
      </c>
      <c r="N155" s="36" t="str">
        <f>TEXT(Table1323[[#This Row],[Date]],"DDD")</f>
        <v>Wed</v>
      </c>
    </row>
    <row r="156" spans="1:14" x14ac:dyDescent="0.25">
      <c r="A156" s="34">
        <v>45861</v>
      </c>
      <c r="B156" s="35">
        <v>0.51736111111111116</v>
      </c>
      <c r="C156" s="35" t="s">
        <v>15</v>
      </c>
      <c r="D156" s="36">
        <v>1</v>
      </c>
      <c r="E156" s="36">
        <v>2</v>
      </c>
      <c r="F156" s="37" t="s">
        <v>134</v>
      </c>
      <c r="G156" s="37" t="s">
        <v>21</v>
      </c>
      <c r="H156" s="38">
        <v>10</v>
      </c>
      <c r="I156" s="36" t="str">
        <f>VLOOKUP(Table1323[[#This Row],[Track]],$C$435:$E$478,2,FALSE)</f>
        <v>Vic</v>
      </c>
      <c r="J156" s="36" t="str">
        <f>IF(Table1323[[#This Row],[Date]]&lt;$J$4,"","Live")</f>
        <v/>
      </c>
      <c r="K156" s="39">
        <v>100</v>
      </c>
      <c r="L156" s="36">
        <f>IF(Table1323[[#This Row],[Fin]]&lt;&gt;"1st","",Table1323[[#This Row],[Div]]*Table1323[[#This Row],[Lev Bet]])</f>
        <v>1000</v>
      </c>
      <c r="M156" s="36">
        <f>IF(Table1323[[#This Row],[Lev Ret]]="",Table1323[[#This Row],[Lev Bet]]*-1,L156-K156)</f>
        <v>900</v>
      </c>
      <c r="N156" s="36" t="str">
        <f>TEXT(Table1323[[#This Row],[Date]],"DDD")</f>
        <v>Wed</v>
      </c>
    </row>
    <row r="157" spans="1:14" x14ac:dyDescent="0.25">
      <c r="A157" s="34">
        <v>45861</v>
      </c>
      <c r="B157" s="35">
        <v>0.52430555555555558</v>
      </c>
      <c r="C157" s="35" t="s">
        <v>12</v>
      </c>
      <c r="D157" s="36">
        <v>1</v>
      </c>
      <c r="E157" s="36">
        <v>1</v>
      </c>
      <c r="F157" s="37" t="s">
        <v>317</v>
      </c>
      <c r="G157" s="37" t="s">
        <v>21</v>
      </c>
      <c r="H157" s="38">
        <v>3.1</v>
      </c>
      <c r="I157" s="36" t="str">
        <f>VLOOKUP(Table1323[[#This Row],[Track]],$C$435:$E$478,2,FALSE)</f>
        <v>Qld</v>
      </c>
      <c r="J157" s="36" t="str">
        <f>IF(Table1323[[#This Row],[Date]]&lt;$J$4,"","Live")</f>
        <v/>
      </c>
      <c r="K157" s="39">
        <v>100</v>
      </c>
      <c r="L157" s="36">
        <f>IF(Table1323[[#This Row],[Fin]]&lt;&gt;"1st","",Table1323[[#This Row],[Div]]*Table1323[[#This Row],[Lev Bet]])</f>
        <v>310</v>
      </c>
      <c r="M157" s="36">
        <f>IF(Table1323[[#This Row],[Lev Ret]]="",Table1323[[#This Row],[Lev Bet]]*-1,L157-K157)</f>
        <v>210</v>
      </c>
      <c r="N157" s="36" t="str">
        <f>TEXT(Table1323[[#This Row],[Date]],"DDD")</f>
        <v>Wed</v>
      </c>
    </row>
    <row r="158" spans="1:14" x14ac:dyDescent="0.25">
      <c r="A158" s="34">
        <v>45861</v>
      </c>
      <c r="B158" s="35">
        <v>0.56597222222222221</v>
      </c>
      <c r="C158" s="35" t="s">
        <v>15</v>
      </c>
      <c r="D158" s="36">
        <v>3</v>
      </c>
      <c r="E158" s="36">
        <v>2</v>
      </c>
      <c r="F158" s="37" t="s">
        <v>135</v>
      </c>
      <c r="G158" s="37" t="s">
        <v>106</v>
      </c>
      <c r="H158" s="38"/>
      <c r="I158" s="36" t="str">
        <f>VLOOKUP(Table1323[[#This Row],[Track]],$C$435:$E$478,2,FALSE)</f>
        <v>Vic</v>
      </c>
      <c r="J158" s="36" t="str">
        <f>IF(Table1323[[#This Row],[Date]]&lt;$J$4,"","Live")</f>
        <v/>
      </c>
      <c r="K158" s="39">
        <v>100</v>
      </c>
      <c r="L158" s="36" t="str">
        <f>IF(Table1323[[#This Row],[Fin]]&lt;&gt;"1st","",Table1323[[#This Row],[Div]]*Table1323[[#This Row],[Lev Bet]])</f>
        <v/>
      </c>
      <c r="M158" s="36">
        <f>IF(Table1323[[#This Row],[Lev Ret]]="",Table1323[[#This Row],[Lev Bet]]*-1,L158-K158)</f>
        <v>-100</v>
      </c>
      <c r="N158" s="36" t="str">
        <f>TEXT(Table1323[[#This Row],[Date]],"DDD")</f>
        <v>Wed</v>
      </c>
    </row>
    <row r="159" spans="1:14" x14ac:dyDescent="0.25">
      <c r="A159" s="34">
        <v>45861</v>
      </c>
      <c r="B159" s="35">
        <v>0.57152777777777775</v>
      </c>
      <c r="C159" s="35" t="s">
        <v>12</v>
      </c>
      <c r="D159" s="36">
        <v>3</v>
      </c>
      <c r="E159" s="36">
        <v>4</v>
      </c>
      <c r="F159" s="37" t="s">
        <v>318</v>
      </c>
      <c r="G159" s="37" t="s">
        <v>22</v>
      </c>
      <c r="H159" s="38"/>
      <c r="I159" s="36" t="str">
        <f>VLOOKUP(Table1323[[#This Row],[Track]],$C$435:$E$478,2,FALSE)</f>
        <v>Qld</v>
      </c>
      <c r="J159" s="36" t="str">
        <f>IF(Table1323[[#This Row],[Date]]&lt;$J$4,"","Live")</f>
        <v/>
      </c>
      <c r="K159" s="39">
        <v>100</v>
      </c>
      <c r="L159" s="36" t="str">
        <f>IF(Table1323[[#This Row],[Fin]]&lt;&gt;"1st","",Table1323[[#This Row],[Div]]*Table1323[[#This Row],[Lev Bet]])</f>
        <v/>
      </c>
      <c r="M159" s="36">
        <f>IF(Table1323[[#This Row],[Lev Ret]]="",Table1323[[#This Row],[Lev Bet]]*-1,L159-K159)</f>
        <v>-100</v>
      </c>
      <c r="N159" s="36" t="str">
        <f>TEXT(Table1323[[#This Row],[Date]],"DDD")</f>
        <v>Wed</v>
      </c>
    </row>
    <row r="160" spans="1:14" x14ac:dyDescent="0.25">
      <c r="A160" s="34">
        <v>45861</v>
      </c>
      <c r="B160" s="35">
        <v>0.58333333333333337</v>
      </c>
      <c r="C160" s="35" t="s">
        <v>17</v>
      </c>
      <c r="D160" s="36">
        <v>3</v>
      </c>
      <c r="E160" s="36">
        <v>5</v>
      </c>
      <c r="F160" s="37" t="s">
        <v>221</v>
      </c>
      <c r="G160" s="37" t="s">
        <v>21</v>
      </c>
      <c r="H160" s="38">
        <v>7</v>
      </c>
      <c r="I160" s="36" t="str">
        <f>VLOOKUP(Table1323[[#This Row],[Track]],$C$435:$E$478,2,FALSE)</f>
        <v>NSW</v>
      </c>
      <c r="J160" s="36" t="str">
        <f>IF(Table1323[[#This Row],[Date]]&lt;$J$4,"","Live")</f>
        <v/>
      </c>
      <c r="K160" s="39">
        <v>100</v>
      </c>
      <c r="L160" s="36">
        <f>IF(Table1323[[#This Row],[Fin]]&lt;&gt;"1st","",Table1323[[#This Row],[Div]]*Table1323[[#This Row],[Lev Bet]])</f>
        <v>700</v>
      </c>
      <c r="M160" s="36">
        <f>IF(Table1323[[#This Row],[Lev Ret]]="",Table1323[[#This Row],[Lev Bet]]*-1,L160-K160)</f>
        <v>600</v>
      </c>
      <c r="N160" s="36" t="str">
        <f>TEXT(Table1323[[#This Row],[Date]],"DDD")</f>
        <v>Wed</v>
      </c>
    </row>
    <row r="161" spans="1:14" x14ac:dyDescent="0.25">
      <c r="A161" s="34">
        <v>45861</v>
      </c>
      <c r="B161" s="35">
        <v>0.59027777777777779</v>
      </c>
      <c r="C161" s="35" t="s">
        <v>15</v>
      </c>
      <c r="D161" s="36">
        <v>4</v>
      </c>
      <c r="E161" s="36">
        <v>3</v>
      </c>
      <c r="F161" s="37" t="s">
        <v>131</v>
      </c>
      <c r="G161" s="37"/>
      <c r="H161" s="38"/>
      <c r="I161" s="36" t="str">
        <f>VLOOKUP(Table1323[[#This Row],[Track]],$C$435:$E$478,2,FALSE)</f>
        <v>Vic</v>
      </c>
      <c r="J161" s="36" t="str">
        <f>IF(Table1323[[#This Row],[Date]]&lt;$J$4,"","Live")</f>
        <v/>
      </c>
      <c r="K161" s="39">
        <v>100</v>
      </c>
      <c r="L161" s="36" t="str">
        <f>IF(Table1323[[#This Row],[Fin]]&lt;&gt;"1st","",Table1323[[#This Row],[Div]]*Table1323[[#This Row],[Lev Bet]])</f>
        <v/>
      </c>
      <c r="M161" s="36">
        <f>IF(Table1323[[#This Row],[Lev Ret]]="",Table1323[[#This Row],[Lev Bet]]*-1,L161-K161)</f>
        <v>-100</v>
      </c>
      <c r="N161" s="36" t="str">
        <f>TEXT(Table1323[[#This Row],[Date]],"DDD")</f>
        <v>Wed</v>
      </c>
    </row>
    <row r="162" spans="1:14" x14ac:dyDescent="0.25">
      <c r="A162" s="34">
        <v>45861</v>
      </c>
      <c r="B162" s="35">
        <v>0.59583333333333333</v>
      </c>
      <c r="C162" s="35" t="s">
        <v>12</v>
      </c>
      <c r="D162" s="36">
        <v>4</v>
      </c>
      <c r="E162" s="36">
        <v>5</v>
      </c>
      <c r="F162" s="37" t="s">
        <v>210</v>
      </c>
      <c r="G162" s="37" t="s">
        <v>23</v>
      </c>
      <c r="H162" s="38"/>
      <c r="I162" s="36" t="str">
        <f>VLOOKUP(Table1323[[#This Row],[Track]],$C$435:$E$478,2,FALSE)</f>
        <v>Qld</v>
      </c>
      <c r="J162" s="36" t="str">
        <f>IF(Table1323[[#This Row],[Date]]&lt;$J$4,"","Live")</f>
        <v/>
      </c>
      <c r="K162" s="39">
        <v>100</v>
      </c>
      <c r="L162" s="36" t="str">
        <f>IF(Table1323[[#This Row],[Fin]]&lt;&gt;"1st","",Table1323[[#This Row],[Div]]*Table1323[[#This Row],[Lev Bet]])</f>
        <v/>
      </c>
      <c r="M162" s="36">
        <f>IF(Table1323[[#This Row],[Lev Ret]]="",Table1323[[#This Row],[Lev Bet]]*-1,L162-K162)</f>
        <v>-100</v>
      </c>
      <c r="N162" s="36" t="str">
        <f>TEXT(Table1323[[#This Row],[Date]],"DDD")</f>
        <v>Wed</v>
      </c>
    </row>
    <row r="163" spans="1:14" x14ac:dyDescent="0.25">
      <c r="A163" s="34">
        <v>45861</v>
      </c>
      <c r="B163" s="35">
        <v>0.63194444444444442</v>
      </c>
      <c r="C163" s="35" t="s">
        <v>17</v>
      </c>
      <c r="D163" s="36">
        <v>5</v>
      </c>
      <c r="E163" s="36">
        <v>4</v>
      </c>
      <c r="F163" s="37" t="s">
        <v>46</v>
      </c>
      <c r="G163" s="37"/>
      <c r="H163" s="38"/>
      <c r="I163" s="36" t="str">
        <f>VLOOKUP(Table1323[[#This Row],[Track]],$C$435:$E$478,2,FALSE)</f>
        <v>NSW</v>
      </c>
      <c r="J163" s="36" t="str">
        <f>IF(Table1323[[#This Row],[Date]]&lt;$J$4,"","Live")</f>
        <v/>
      </c>
      <c r="K163" s="39">
        <v>100</v>
      </c>
      <c r="L163" s="36" t="str">
        <f>IF(Table1323[[#This Row],[Fin]]&lt;&gt;"1st","",Table1323[[#This Row],[Div]]*Table1323[[#This Row],[Lev Bet]])</f>
        <v/>
      </c>
      <c r="M163" s="36">
        <f>IF(Table1323[[#This Row],[Lev Ret]]="",Table1323[[#This Row],[Lev Bet]]*-1,L163-K163)</f>
        <v>-100</v>
      </c>
      <c r="N163" s="36" t="str">
        <f>TEXT(Table1323[[#This Row],[Date]],"DDD")</f>
        <v>Wed</v>
      </c>
    </row>
    <row r="164" spans="1:14" x14ac:dyDescent="0.25">
      <c r="A164" s="34">
        <v>45861</v>
      </c>
      <c r="B164" s="35">
        <v>0.63888888888888884</v>
      </c>
      <c r="C164" s="35" t="s">
        <v>15</v>
      </c>
      <c r="D164" s="36">
        <v>6</v>
      </c>
      <c r="E164" s="36">
        <v>2</v>
      </c>
      <c r="F164" s="37" t="s">
        <v>136</v>
      </c>
      <c r="G164" s="37" t="s">
        <v>21</v>
      </c>
      <c r="H164" s="38">
        <v>3.1</v>
      </c>
      <c r="I164" s="36" t="str">
        <f>VLOOKUP(Table1323[[#This Row],[Track]],$C$435:$E$478,2,FALSE)</f>
        <v>Vic</v>
      </c>
      <c r="J164" s="36" t="str">
        <f>IF(Table1323[[#This Row],[Date]]&lt;$J$4,"","Live")</f>
        <v/>
      </c>
      <c r="K164" s="39">
        <v>100</v>
      </c>
      <c r="L164" s="36">
        <f>IF(Table1323[[#This Row],[Fin]]&lt;&gt;"1st","",Table1323[[#This Row],[Div]]*Table1323[[#This Row],[Lev Bet]])</f>
        <v>310</v>
      </c>
      <c r="M164" s="36">
        <f>IF(Table1323[[#This Row],[Lev Ret]]="",Table1323[[#This Row],[Lev Bet]]*-1,L164-K164)</f>
        <v>210</v>
      </c>
      <c r="N164" s="36" t="str">
        <f>TEXT(Table1323[[#This Row],[Date]],"DDD")</f>
        <v>Wed</v>
      </c>
    </row>
    <row r="165" spans="1:14" x14ac:dyDescent="0.25">
      <c r="A165" s="34">
        <v>45861</v>
      </c>
      <c r="B165" s="35">
        <v>0.66874999999999996</v>
      </c>
      <c r="C165" s="35" t="s">
        <v>12</v>
      </c>
      <c r="D165" s="36">
        <v>7</v>
      </c>
      <c r="E165" s="36">
        <v>2</v>
      </c>
      <c r="F165" s="37" t="s">
        <v>319</v>
      </c>
      <c r="G165" s="37"/>
      <c r="H165" s="38"/>
      <c r="I165" s="36" t="str">
        <f>VLOOKUP(Table1323[[#This Row],[Track]],$C$435:$E$478,2,FALSE)</f>
        <v>Qld</v>
      </c>
      <c r="J165" s="36" t="str">
        <f>IF(Table1323[[#This Row],[Date]]&lt;$J$4,"","Live")</f>
        <v/>
      </c>
      <c r="K165" s="39">
        <v>100</v>
      </c>
      <c r="L165" s="36" t="str">
        <f>IF(Table1323[[#This Row],[Fin]]&lt;&gt;"1st","",Table1323[[#This Row],[Div]]*Table1323[[#This Row],[Lev Bet]])</f>
        <v/>
      </c>
      <c r="M165" s="36">
        <f>IF(Table1323[[#This Row],[Lev Ret]]="",Table1323[[#This Row],[Lev Bet]]*-1,L165-K165)</f>
        <v>-100</v>
      </c>
      <c r="N165" s="36" t="str">
        <f>TEXT(Table1323[[#This Row],[Date]],"DDD")</f>
        <v>Wed</v>
      </c>
    </row>
    <row r="166" spans="1:14" x14ac:dyDescent="0.25">
      <c r="A166" s="34">
        <v>45868</v>
      </c>
      <c r="B166" s="35">
        <v>0.5</v>
      </c>
      <c r="C166" s="35" t="s">
        <v>9</v>
      </c>
      <c r="D166" s="36">
        <v>1</v>
      </c>
      <c r="E166" s="36">
        <v>2</v>
      </c>
      <c r="F166" s="37" t="s">
        <v>320</v>
      </c>
      <c r="G166" s="37" t="s">
        <v>21</v>
      </c>
      <c r="H166" s="38">
        <v>2.0499999999999998</v>
      </c>
      <c r="I166" s="36" t="str">
        <f>VLOOKUP(Table1323[[#This Row],[Track]],$C$435:$E$478,2,FALSE)</f>
        <v>Qld</v>
      </c>
      <c r="J166" s="36" t="str">
        <f>IF(Table1323[[#This Row],[Date]]&lt;$J$4,"","Live")</f>
        <v/>
      </c>
      <c r="K166" s="39">
        <v>100</v>
      </c>
      <c r="L166" s="36">
        <f>IF(Table1323[[#This Row],[Fin]]&lt;&gt;"1st","",Table1323[[#This Row],[Div]]*Table1323[[#This Row],[Lev Bet]])</f>
        <v>204.99999999999997</v>
      </c>
      <c r="M166" s="36">
        <f>IF(Table1323[[#This Row],[Lev Ret]]="",Table1323[[#This Row],[Lev Bet]]*-1,L166-K166)</f>
        <v>104.99999999999997</v>
      </c>
      <c r="N166" s="36" t="str">
        <f>TEXT(Table1323[[#This Row],[Date]],"DDD")</f>
        <v>Wed</v>
      </c>
    </row>
    <row r="167" spans="1:14" x14ac:dyDescent="0.25">
      <c r="A167" s="34">
        <v>45868</v>
      </c>
      <c r="B167" s="35">
        <v>0.54166666666666663</v>
      </c>
      <c r="C167" s="35" t="s">
        <v>15</v>
      </c>
      <c r="D167" s="36">
        <v>2</v>
      </c>
      <c r="E167" s="36">
        <v>7</v>
      </c>
      <c r="F167" s="37" t="s">
        <v>137</v>
      </c>
      <c r="G167" s="37"/>
      <c r="H167" s="38"/>
      <c r="I167" s="36" t="str">
        <f>VLOOKUP(Table1323[[#This Row],[Track]],$C$435:$E$478,2,FALSE)</f>
        <v>Vic</v>
      </c>
      <c r="J167" s="36" t="str">
        <f>IF(Table1323[[#This Row],[Date]]&lt;$J$4,"","Live")</f>
        <v/>
      </c>
      <c r="K167" s="39">
        <v>100</v>
      </c>
      <c r="L167" s="36" t="str">
        <f>IF(Table1323[[#This Row],[Fin]]&lt;&gt;"1st","",Table1323[[#This Row],[Div]]*Table1323[[#This Row],[Lev Bet]])</f>
        <v/>
      </c>
      <c r="M167" s="36">
        <f>IF(Table1323[[#This Row],[Lev Ret]]="",Table1323[[#This Row],[Lev Bet]]*-1,L167-K167)</f>
        <v>-100</v>
      </c>
      <c r="N167" s="36" t="str">
        <f>TEXT(Table1323[[#This Row],[Date]],"DDD")</f>
        <v>Wed</v>
      </c>
    </row>
    <row r="168" spans="1:14" x14ac:dyDescent="0.25">
      <c r="A168" s="34">
        <v>45868</v>
      </c>
      <c r="B168" s="35">
        <v>0.58333333333333337</v>
      </c>
      <c r="C168" s="35" t="s">
        <v>14</v>
      </c>
      <c r="D168" s="36">
        <v>3</v>
      </c>
      <c r="E168" s="36">
        <v>9</v>
      </c>
      <c r="F168" s="37" t="s">
        <v>222</v>
      </c>
      <c r="G168" s="37"/>
      <c r="H168" s="38"/>
      <c r="I168" s="36" t="str">
        <f>VLOOKUP(Table1323[[#This Row],[Track]],$C$435:$E$478,2,FALSE)</f>
        <v>NSW</v>
      </c>
      <c r="J168" s="36" t="str">
        <f>IF(Table1323[[#This Row],[Date]]&lt;$J$4,"","Live")</f>
        <v/>
      </c>
      <c r="K168" s="39">
        <v>100</v>
      </c>
      <c r="L168" s="36" t="str">
        <f>IF(Table1323[[#This Row],[Fin]]&lt;&gt;"1st","",Table1323[[#This Row],[Div]]*Table1323[[#This Row],[Lev Bet]])</f>
        <v/>
      </c>
      <c r="M168" s="36">
        <f>IF(Table1323[[#This Row],[Lev Ret]]="",Table1323[[#This Row],[Lev Bet]]*-1,L168-K168)</f>
        <v>-100</v>
      </c>
      <c r="N168" s="36" t="str">
        <f>TEXT(Table1323[[#This Row],[Date]],"DDD")</f>
        <v>Wed</v>
      </c>
    </row>
    <row r="169" spans="1:14" x14ac:dyDescent="0.25">
      <c r="A169" s="34">
        <v>45868</v>
      </c>
      <c r="B169" s="35">
        <v>0.59027777777777779</v>
      </c>
      <c r="C169" s="35" t="s">
        <v>15</v>
      </c>
      <c r="D169" s="36">
        <v>4</v>
      </c>
      <c r="E169" s="36">
        <v>10</v>
      </c>
      <c r="F169" s="37" t="s">
        <v>138</v>
      </c>
      <c r="G169" s="37" t="s">
        <v>21</v>
      </c>
      <c r="H169" s="38">
        <v>4.8</v>
      </c>
      <c r="I169" s="36" t="str">
        <f>VLOOKUP(Table1323[[#This Row],[Track]],$C$435:$E$478,2,FALSE)</f>
        <v>Vic</v>
      </c>
      <c r="J169" s="36" t="str">
        <f>IF(Table1323[[#This Row],[Date]]&lt;$J$4,"","Live")</f>
        <v/>
      </c>
      <c r="K169" s="39">
        <v>100</v>
      </c>
      <c r="L169" s="36">
        <f>IF(Table1323[[#This Row],[Fin]]&lt;&gt;"1st","",Table1323[[#This Row],[Div]]*Table1323[[#This Row],[Lev Bet]])</f>
        <v>480</v>
      </c>
      <c r="M169" s="36">
        <f>IF(Table1323[[#This Row],[Lev Ret]]="",Table1323[[#This Row],[Lev Bet]]*-1,L169-K169)</f>
        <v>380</v>
      </c>
      <c r="N169" s="36" t="str">
        <f>TEXT(Table1323[[#This Row],[Date]],"DDD")</f>
        <v>Wed</v>
      </c>
    </row>
    <row r="170" spans="1:14" x14ac:dyDescent="0.25">
      <c r="A170" s="34">
        <v>45868</v>
      </c>
      <c r="B170" s="35">
        <v>0.60763888888888884</v>
      </c>
      <c r="C170" s="35" t="s">
        <v>14</v>
      </c>
      <c r="D170" s="36">
        <v>4</v>
      </c>
      <c r="E170" s="36">
        <v>4</v>
      </c>
      <c r="F170" s="37" t="s">
        <v>45</v>
      </c>
      <c r="G170" s="37" t="s">
        <v>22</v>
      </c>
      <c r="H170" s="38"/>
      <c r="I170" s="36" t="str">
        <f>VLOOKUP(Table1323[[#This Row],[Track]],$C$435:$E$478,2,FALSE)</f>
        <v>NSW</v>
      </c>
      <c r="J170" s="36" t="str">
        <f>IF(Table1323[[#This Row],[Date]]&lt;$J$4,"","Live")</f>
        <v/>
      </c>
      <c r="K170" s="39">
        <v>100</v>
      </c>
      <c r="L170" s="36" t="str">
        <f>IF(Table1323[[#This Row],[Fin]]&lt;&gt;"1st","",Table1323[[#This Row],[Div]]*Table1323[[#This Row],[Lev Bet]])</f>
        <v/>
      </c>
      <c r="M170" s="36">
        <f>IF(Table1323[[#This Row],[Lev Ret]]="",Table1323[[#This Row],[Lev Bet]]*-1,L170-K170)</f>
        <v>-100</v>
      </c>
      <c r="N170" s="36" t="str">
        <f>TEXT(Table1323[[#This Row],[Date]],"DDD")</f>
        <v>Wed</v>
      </c>
    </row>
    <row r="171" spans="1:14" x14ac:dyDescent="0.25">
      <c r="A171" s="34">
        <v>45868</v>
      </c>
      <c r="B171" s="35">
        <v>0.64444444444444449</v>
      </c>
      <c r="C171" s="35" t="s">
        <v>9</v>
      </c>
      <c r="D171" s="36">
        <v>7</v>
      </c>
      <c r="E171" s="36">
        <v>11</v>
      </c>
      <c r="F171" s="37" t="s">
        <v>321</v>
      </c>
      <c r="G171" s="37"/>
      <c r="H171" s="38"/>
      <c r="I171" s="36" t="str">
        <f>VLOOKUP(Table1323[[#This Row],[Track]],$C$435:$E$478,2,FALSE)</f>
        <v>Qld</v>
      </c>
      <c r="J171" s="36" t="str">
        <f>IF(Table1323[[#This Row],[Date]]&lt;$J$4,"","Live")</f>
        <v/>
      </c>
      <c r="K171" s="39">
        <v>100</v>
      </c>
      <c r="L171" s="36" t="str">
        <f>IF(Table1323[[#This Row],[Fin]]&lt;&gt;"1st","",Table1323[[#This Row],[Div]]*Table1323[[#This Row],[Lev Bet]])</f>
        <v/>
      </c>
      <c r="M171" s="36">
        <f>IF(Table1323[[#This Row],[Lev Ret]]="",Table1323[[#This Row],[Lev Bet]]*-1,L171-K171)</f>
        <v>-100</v>
      </c>
      <c r="N171" s="36" t="str">
        <f>TEXT(Table1323[[#This Row],[Date]],"DDD")</f>
        <v>Wed</v>
      </c>
    </row>
    <row r="172" spans="1:14" x14ac:dyDescent="0.25">
      <c r="A172" s="34">
        <v>45868</v>
      </c>
      <c r="B172" s="35">
        <v>0.68055555555555558</v>
      </c>
      <c r="C172" s="35" t="s">
        <v>14</v>
      </c>
      <c r="D172" s="36">
        <v>7</v>
      </c>
      <c r="E172" s="36">
        <v>10</v>
      </c>
      <c r="F172" s="37" t="s">
        <v>223</v>
      </c>
      <c r="G172" s="37"/>
      <c r="H172" s="38"/>
      <c r="I172" s="36" t="str">
        <f>VLOOKUP(Table1323[[#This Row],[Track]],$C$435:$E$478,2,FALSE)</f>
        <v>NSW</v>
      </c>
      <c r="J172" s="36" t="str">
        <f>IF(Table1323[[#This Row],[Date]]&lt;$J$4,"","Live")</f>
        <v/>
      </c>
      <c r="K172" s="39">
        <v>100</v>
      </c>
      <c r="L172" s="36" t="str">
        <f>IF(Table1323[[#This Row],[Fin]]&lt;&gt;"1st","",Table1323[[#This Row],[Div]]*Table1323[[#This Row],[Lev Bet]])</f>
        <v/>
      </c>
      <c r="M172" s="36">
        <f>IF(Table1323[[#This Row],[Lev Ret]]="",Table1323[[#This Row],[Lev Bet]]*-1,L172-K172)</f>
        <v>-100</v>
      </c>
      <c r="N172" s="36" t="str">
        <f>TEXT(Table1323[[#This Row],[Date]],"DDD")</f>
        <v>Wed</v>
      </c>
    </row>
    <row r="173" spans="1:14" x14ac:dyDescent="0.25">
      <c r="A173" s="34">
        <v>45868</v>
      </c>
      <c r="B173" s="35">
        <v>0.6875</v>
      </c>
      <c r="C173" s="35" t="s">
        <v>15</v>
      </c>
      <c r="D173" s="36">
        <v>8</v>
      </c>
      <c r="E173" s="36">
        <v>11</v>
      </c>
      <c r="F173" s="37" t="s">
        <v>139</v>
      </c>
      <c r="G173" s="37" t="s">
        <v>106</v>
      </c>
      <c r="H173" s="38"/>
      <c r="I173" s="36" t="str">
        <f>VLOOKUP(Table1323[[#This Row],[Track]],$C$435:$E$478,2,FALSE)</f>
        <v>Vic</v>
      </c>
      <c r="J173" s="36" t="str">
        <f>IF(Table1323[[#This Row],[Date]]&lt;$J$4,"","Live")</f>
        <v/>
      </c>
      <c r="K173" s="39">
        <v>100</v>
      </c>
      <c r="L173" s="36" t="str">
        <f>IF(Table1323[[#This Row],[Fin]]&lt;&gt;"1st","",Table1323[[#This Row],[Div]]*Table1323[[#This Row],[Lev Bet]])</f>
        <v/>
      </c>
      <c r="M173" s="36">
        <f>IF(Table1323[[#This Row],[Lev Ret]]="",Table1323[[#This Row],[Lev Bet]]*-1,L173-K173)</f>
        <v>-100</v>
      </c>
      <c r="N173" s="36" t="str">
        <f>TEXT(Table1323[[#This Row],[Date]],"DDD")</f>
        <v>Wed</v>
      </c>
    </row>
    <row r="174" spans="1:14" x14ac:dyDescent="0.25">
      <c r="A174" s="34">
        <v>45875</v>
      </c>
      <c r="B174" s="35">
        <v>0.51736111111111116</v>
      </c>
      <c r="C174" s="35" t="s">
        <v>16</v>
      </c>
      <c r="D174" s="36">
        <v>1</v>
      </c>
      <c r="E174" s="36">
        <v>5</v>
      </c>
      <c r="F174" s="37" t="s">
        <v>140</v>
      </c>
      <c r="G174" s="37" t="s">
        <v>95</v>
      </c>
      <c r="H174" s="38"/>
      <c r="I174" s="36" t="str">
        <f>VLOOKUP(Table1323[[#This Row],[Track]],$C$435:$E$478,2,FALSE)</f>
        <v>Vic</v>
      </c>
      <c r="J174" s="36" t="str">
        <f>IF(Table1323[[#This Row],[Date]]&lt;$J$4,"","Live")</f>
        <v/>
      </c>
      <c r="K174" s="39">
        <v>100</v>
      </c>
      <c r="L174" s="36" t="str">
        <f>IF(Table1323[[#This Row],[Fin]]&lt;&gt;"1st","",Table1323[[#This Row],[Div]]*Table1323[[#This Row],[Lev Bet]])</f>
        <v/>
      </c>
      <c r="M174" s="36">
        <f>IF(Table1323[[#This Row],[Lev Ret]]="",Table1323[[#This Row],[Lev Bet]]*-1,L174-K174)</f>
        <v>-100</v>
      </c>
      <c r="N174" s="36" t="str">
        <f>TEXT(Table1323[[#This Row],[Date]],"DDD")</f>
        <v>Wed</v>
      </c>
    </row>
    <row r="175" spans="1:14" x14ac:dyDescent="0.25">
      <c r="A175" s="34">
        <v>45875</v>
      </c>
      <c r="B175" s="35">
        <v>0.52430555555555558</v>
      </c>
      <c r="C175" s="35" t="s">
        <v>9</v>
      </c>
      <c r="D175" s="36">
        <v>1</v>
      </c>
      <c r="E175" s="36">
        <v>3</v>
      </c>
      <c r="F175" s="37" t="s">
        <v>322</v>
      </c>
      <c r="G175" s="37" t="s">
        <v>21</v>
      </c>
      <c r="H175" s="38">
        <v>3.1</v>
      </c>
      <c r="I175" s="36" t="str">
        <f>VLOOKUP(Table1323[[#This Row],[Track]],$C$435:$E$478,2,FALSE)</f>
        <v>Qld</v>
      </c>
      <c r="J175" s="36" t="str">
        <f>IF(Table1323[[#This Row],[Date]]&lt;$J$4,"","Live")</f>
        <v/>
      </c>
      <c r="K175" s="39">
        <v>100</v>
      </c>
      <c r="L175" s="36">
        <f>IF(Table1323[[#This Row],[Fin]]&lt;&gt;"1st","",Table1323[[#This Row],[Div]]*Table1323[[#This Row],[Lev Bet]])</f>
        <v>310</v>
      </c>
      <c r="M175" s="36">
        <f>IF(Table1323[[#This Row],[Lev Ret]]="",Table1323[[#This Row],[Lev Bet]]*-1,L175-K175)</f>
        <v>210</v>
      </c>
      <c r="N175" s="36" t="str">
        <f>TEXT(Table1323[[#This Row],[Date]],"DDD")</f>
        <v>Wed</v>
      </c>
    </row>
    <row r="176" spans="1:14" x14ac:dyDescent="0.25">
      <c r="A176" s="34">
        <v>45875</v>
      </c>
      <c r="B176" s="35">
        <v>0.54722222222222228</v>
      </c>
      <c r="C176" s="35" t="s">
        <v>9</v>
      </c>
      <c r="D176" s="36">
        <v>2</v>
      </c>
      <c r="E176" s="36">
        <v>9</v>
      </c>
      <c r="F176" s="37" t="s">
        <v>323</v>
      </c>
      <c r="G176" s="37" t="s">
        <v>23</v>
      </c>
      <c r="H176" s="38"/>
      <c r="I176" s="36" t="str">
        <f>VLOOKUP(Table1323[[#This Row],[Track]],$C$435:$E$478,2,FALSE)</f>
        <v>Qld</v>
      </c>
      <c r="J176" s="36" t="str">
        <f>IF(Table1323[[#This Row],[Date]]&lt;$J$4,"","Live")</f>
        <v/>
      </c>
      <c r="K176" s="39">
        <v>100</v>
      </c>
      <c r="L176" s="36" t="str">
        <f>IF(Table1323[[#This Row],[Fin]]&lt;&gt;"1st","",Table1323[[#This Row],[Div]]*Table1323[[#This Row],[Lev Bet]])</f>
        <v/>
      </c>
      <c r="M176" s="36">
        <f>IF(Table1323[[#This Row],[Lev Ret]]="",Table1323[[#This Row],[Lev Bet]]*-1,L176-K176)</f>
        <v>-100</v>
      </c>
      <c r="N176" s="36" t="str">
        <f>TEXT(Table1323[[#This Row],[Date]],"DDD")</f>
        <v>Wed</v>
      </c>
    </row>
    <row r="177" spans="1:14" x14ac:dyDescent="0.25">
      <c r="A177" s="34">
        <v>45875</v>
      </c>
      <c r="B177" s="35">
        <v>0.56597222222222221</v>
      </c>
      <c r="C177" s="35" t="s">
        <v>16</v>
      </c>
      <c r="D177" s="36">
        <v>3</v>
      </c>
      <c r="E177" s="36">
        <v>10</v>
      </c>
      <c r="F177" s="37" t="s">
        <v>141</v>
      </c>
      <c r="G177" s="37" t="s">
        <v>95</v>
      </c>
      <c r="H177" s="38"/>
      <c r="I177" s="36" t="str">
        <f>VLOOKUP(Table1323[[#This Row],[Track]],$C$435:$E$478,2,FALSE)</f>
        <v>Vic</v>
      </c>
      <c r="J177" s="36" t="str">
        <f>IF(Table1323[[#This Row],[Date]]&lt;$J$4,"","Live")</f>
        <v/>
      </c>
      <c r="K177" s="39">
        <v>100</v>
      </c>
      <c r="L177" s="36" t="str">
        <f>IF(Table1323[[#This Row],[Fin]]&lt;&gt;"1st","",Table1323[[#This Row],[Div]]*Table1323[[#This Row],[Lev Bet]])</f>
        <v/>
      </c>
      <c r="M177" s="36">
        <f>IF(Table1323[[#This Row],[Lev Ret]]="",Table1323[[#This Row],[Lev Bet]]*-1,L177-K177)</f>
        <v>-100</v>
      </c>
      <c r="N177" s="36" t="str">
        <f>TEXT(Table1323[[#This Row],[Date]],"DDD")</f>
        <v>Wed</v>
      </c>
    </row>
    <row r="178" spans="1:14" x14ac:dyDescent="0.25">
      <c r="A178" s="34">
        <v>45875</v>
      </c>
      <c r="B178" s="35">
        <v>0.59027777777777779</v>
      </c>
      <c r="C178" s="35" t="s">
        <v>16</v>
      </c>
      <c r="D178" s="36">
        <v>4</v>
      </c>
      <c r="E178" s="36">
        <v>5</v>
      </c>
      <c r="F178" s="37" t="s">
        <v>142</v>
      </c>
      <c r="G178" s="37"/>
      <c r="H178" s="38"/>
      <c r="I178" s="36" t="str">
        <f>VLOOKUP(Table1323[[#This Row],[Track]],$C$435:$E$478,2,FALSE)</f>
        <v>Vic</v>
      </c>
      <c r="J178" s="36" t="str">
        <f>IF(Table1323[[#This Row],[Date]]&lt;$J$4,"","Live")</f>
        <v/>
      </c>
      <c r="K178" s="39">
        <v>100</v>
      </c>
      <c r="L178" s="36" t="str">
        <f>IF(Table1323[[#This Row],[Fin]]&lt;&gt;"1st","",Table1323[[#This Row],[Div]]*Table1323[[#This Row],[Lev Bet]])</f>
        <v/>
      </c>
      <c r="M178" s="36">
        <f>IF(Table1323[[#This Row],[Lev Ret]]="",Table1323[[#This Row],[Lev Bet]]*-1,L178-K178)</f>
        <v>-100</v>
      </c>
      <c r="N178" s="36" t="str">
        <f>TEXT(Table1323[[#This Row],[Date]],"DDD")</f>
        <v>Wed</v>
      </c>
    </row>
    <row r="179" spans="1:14" x14ac:dyDescent="0.25">
      <c r="A179" s="34">
        <v>45875</v>
      </c>
      <c r="B179" s="35">
        <v>0.63888888888888884</v>
      </c>
      <c r="C179" s="35" t="s">
        <v>16</v>
      </c>
      <c r="D179" s="36">
        <v>6</v>
      </c>
      <c r="E179" s="36">
        <v>9</v>
      </c>
      <c r="F179" s="37" t="s">
        <v>143</v>
      </c>
      <c r="G179" s="37"/>
      <c r="H179" s="38"/>
      <c r="I179" s="36" t="str">
        <f>VLOOKUP(Table1323[[#This Row],[Track]],$C$435:$E$478,2,FALSE)</f>
        <v>Vic</v>
      </c>
      <c r="J179" s="36" t="str">
        <f>IF(Table1323[[#This Row],[Date]]&lt;$J$4,"","Live")</f>
        <v/>
      </c>
      <c r="K179" s="39">
        <v>100</v>
      </c>
      <c r="L179" s="36" t="str">
        <f>IF(Table1323[[#This Row],[Fin]]&lt;&gt;"1st","",Table1323[[#This Row],[Div]]*Table1323[[#This Row],[Lev Bet]])</f>
        <v/>
      </c>
      <c r="M179" s="36">
        <f>IF(Table1323[[#This Row],[Lev Ret]]="",Table1323[[#This Row],[Lev Bet]]*-1,L179-K179)</f>
        <v>-100</v>
      </c>
      <c r="N179" s="36" t="str">
        <f>TEXT(Table1323[[#This Row],[Date]],"DDD")</f>
        <v>Wed</v>
      </c>
    </row>
    <row r="180" spans="1:14" x14ac:dyDescent="0.25">
      <c r="A180" s="34">
        <v>45875</v>
      </c>
      <c r="B180" s="35">
        <v>0.64444444444444449</v>
      </c>
      <c r="C180" s="35" t="s">
        <v>9</v>
      </c>
      <c r="D180" s="36">
        <v>6</v>
      </c>
      <c r="E180" s="36">
        <v>1</v>
      </c>
      <c r="F180" s="37" t="s">
        <v>324</v>
      </c>
      <c r="G180" s="37"/>
      <c r="H180" s="38"/>
      <c r="I180" s="36" t="str">
        <f>VLOOKUP(Table1323[[#This Row],[Track]],$C$435:$E$478,2,FALSE)</f>
        <v>Qld</v>
      </c>
      <c r="J180" s="36" t="str">
        <f>IF(Table1323[[#This Row],[Date]]&lt;$J$4,"","Live")</f>
        <v/>
      </c>
      <c r="K180" s="39">
        <v>100</v>
      </c>
      <c r="L180" s="36" t="str">
        <f>IF(Table1323[[#This Row],[Fin]]&lt;&gt;"1st","",Table1323[[#This Row],[Div]]*Table1323[[#This Row],[Lev Bet]])</f>
        <v/>
      </c>
      <c r="M180" s="36">
        <f>IF(Table1323[[#This Row],[Lev Ret]]="",Table1323[[#This Row],[Lev Bet]]*-1,L180-K180)</f>
        <v>-100</v>
      </c>
      <c r="N180" s="36" t="str">
        <f>TEXT(Table1323[[#This Row],[Date]],"DDD")</f>
        <v>Wed</v>
      </c>
    </row>
    <row r="181" spans="1:14" x14ac:dyDescent="0.25">
      <c r="A181" s="34">
        <v>45875</v>
      </c>
      <c r="B181" s="35">
        <v>0.65625</v>
      </c>
      <c r="C181" s="35" t="s">
        <v>17</v>
      </c>
      <c r="D181" s="36">
        <v>6</v>
      </c>
      <c r="E181" s="36">
        <v>8</v>
      </c>
      <c r="F181" s="37" t="s">
        <v>224</v>
      </c>
      <c r="G181" s="37" t="s">
        <v>21</v>
      </c>
      <c r="H181" s="38">
        <v>1.9</v>
      </c>
      <c r="I181" s="36" t="str">
        <f>VLOOKUP(Table1323[[#This Row],[Track]],$C$435:$E$478,2,FALSE)</f>
        <v>NSW</v>
      </c>
      <c r="J181" s="36" t="str">
        <f>IF(Table1323[[#This Row],[Date]]&lt;$J$4,"","Live")</f>
        <v/>
      </c>
      <c r="K181" s="39">
        <v>100</v>
      </c>
      <c r="L181" s="36">
        <f>IF(Table1323[[#This Row],[Fin]]&lt;&gt;"1st","",Table1323[[#This Row],[Div]]*Table1323[[#This Row],[Lev Bet]])</f>
        <v>190</v>
      </c>
      <c r="M181" s="36">
        <f>IF(Table1323[[#This Row],[Lev Ret]]="",Table1323[[#This Row],[Lev Bet]]*-1,L181-K181)</f>
        <v>90</v>
      </c>
      <c r="N181" s="36" t="str">
        <f>TEXT(Table1323[[#This Row],[Date]],"DDD")</f>
        <v>Wed</v>
      </c>
    </row>
    <row r="182" spans="1:14" x14ac:dyDescent="0.25">
      <c r="A182" s="34">
        <v>45875</v>
      </c>
      <c r="B182" s="35">
        <v>0.68055555555555558</v>
      </c>
      <c r="C182" s="35" t="s">
        <v>17</v>
      </c>
      <c r="D182" s="36">
        <v>7</v>
      </c>
      <c r="E182" s="36">
        <v>4</v>
      </c>
      <c r="F182" s="37" t="s">
        <v>225</v>
      </c>
      <c r="G182" s="37" t="s">
        <v>21</v>
      </c>
      <c r="H182" s="38">
        <v>2.9</v>
      </c>
      <c r="I182" s="36" t="str">
        <f>VLOOKUP(Table1323[[#This Row],[Track]],$C$435:$E$478,2,FALSE)</f>
        <v>NSW</v>
      </c>
      <c r="J182" s="36" t="str">
        <f>IF(Table1323[[#This Row],[Date]]&lt;$J$4,"","Live")</f>
        <v/>
      </c>
      <c r="K182" s="39">
        <v>100</v>
      </c>
      <c r="L182" s="36">
        <f>IF(Table1323[[#This Row],[Fin]]&lt;&gt;"1st","",Table1323[[#This Row],[Div]]*Table1323[[#This Row],[Lev Bet]])</f>
        <v>290</v>
      </c>
      <c r="M182" s="36">
        <f>IF(Table1323[[#This Row],[Lev Ret]]="",Table1323[[#This Row],[Lev Bet]]*-1,L182-K182)</f>
        <v>190</v>
      </c>
      <c r="N182" s="36" t="str">
        <f>TEXT(Table1323[[#This Row],[Date]],"DDD")</f>
        <v>Wed</v>
      </c>
    </row>
    <row r="183" spans="1:14" x14ac:dyDescent="0.25">
      <c r="A183" s="34">
        <v>45875</v>
      </c>
      <c r="B183" s="35">
        <v>0.69305555555555554</v>
      </c>
      <c r="C183" s="35" t="s">
        <v>9</v>
      </c>
      <c r="D183" s="36">
        <v>8</v>
      </c>
      <c r="E183" s="36">
        <v>4</v>
      </c>
      <c r="F183" s="37" t="s">
        <v>311</v>
      </c>
      <c r="G183" s="37" t="s">
        <v>22</v>
      </c>
      <c r="H183" s="38"/>
      <c r="I183" s="36" t="str">
        <f>VLOOKUP(Table1323[[#This Row],[Track]],$C$435:$E$478,2,FALSE)</f>
        <v>Qld</v>
      </c>
      <c r="J183" s="36" t="str">
        <f>IF(Table1323[[#This Row],[Date]]&lt;$J$4,"","Live")</f>
        <v/>
      </c>
      <c r="K183" s="39">
        <v>100</v>
      </c>
      <c r="L183" s="36" t="str">
        <f>IF(Table1323[[#This Row],[Fin]]&lt;&gt;"1st","",Table1323[[#This Row],[Div]]*Table1323[[#This Row],[Lev Bet]])</f>
        <v/>
      </c>
      <c r="M183" s="36">
        <f>IF(Table1323[[#This Row],[Lev Ret]]="",Table1323[[#This Row],[Lev Bet]]*-1,L183-K183)</f>
        <v>-100</v>
      </c>
      <c r="N183" s="36" t="str">
        <f>TEXT(Table1323[[#This Row],[Date]],"DDD")</f>
        <v>Wed</v>
      </c>
    </row>
    <row r="184" spans="1:14" x14ac:dyDescent="0.25">
      <c r="A184" s="34">
        <v>45882</v>
      </c>
      <c r="B184" s="35">
        <v>0.5229166666666667</v>
      </c>
      <c r="C184" s="35" t="s">
        <v>12</v>
      </c>
      <c r="D184" s="36">
        <v>1</v>
      </c>
      <c r="E184" s="36">
        <v>4</v>
      </c>
      <c r="F184" s="37" t="s">
        <v>325</v>
      </c>
      <c r="G184" s="37" t="s">
        <v>21</v>
      </c>
      <c r="H184" s="38">
        <v>3.6</v>
      </c>
      <c r="I184" s="36" t="str">
        <f>VLOOKUP(Table1323[[#This Row],[Track]],$C$435:$E$478,2,FALSE)</f>
        <v>Qld</v>
      </c>
      <c r="J184" s="36" t="str">
        <f>IF(Table1323[[#This Row],[Date]]&lt;$J$4,"","Live")</f>
        <v/>
      </c>
      <c r="K184" s="39">
        <v>100</v>
      </c>
      <c r="L184" s="36">
        <f>IF(Table1323[[#This Row],[Fin]]&lt;&gt;"1st","",Table1323[[#This Row],[Div]]*Table1323[[#This Row],[Lev Bet]])</f>
        <v>360</v>
      </c>
      <c r="M184" s="36">
        <f>IF(Table1323[[#This Row],[Lev Ret]]="",Table1323[[#This Row],[Lev Bet]]*-1,L184-K184)</f>
        <v>260</v>
      </c>
      <c r="N184" s="36" t="str">
        <f>TEXT(Table1323[[#This Row],[Date]],"DDD")</f>
        <v>Wed</v>
      </c>
    </row>
    <row r="185" spans="1:14" x14ac:dyDescent="0.25">
      <c r="A185" s="34">
        <v>45882</v>
      </c>
      <c r="B185" s="35">
        <v>0.53472222222222221</v>
      </c>
      <c r="C185" s="35" t="s">
        <v>18</v>
      </c>
      <c r="D185" s="36">
        <v>1</v>
      </c>
      <c r="E185" s="36">
        <v>9</v>
      </c>
      <c r="F185" s="37" t="s">
        <v>226</v>
      </c>
      <c r="G185" s="37" t="s">
        <v>23</v>
      </c>
      <c r="H185" s="38"/>
      <c r="I185" s="36" t="str">
        <f>VLOOKUP(Table1323[[#This Row],[Track]],$C$435:$E$478,2,FALSE)</f>
        <v>NSW</v>
      </c>
      <c r="J185" s="36" t="str">
        <f>IF(Table1323[[#This Row],[Date]]&lt;$J$4,"","Live")</f>
        <v/>
      </c>
      <c r="K185" s="39">
        <v>100</v>
      </c>
      <c r="L185" s="36" t="str">
        <f>IF(Table1323[[#This Row],[Fin]]&lt;&gt;"1st","",Table1323[[#This Row],[Div]]*Table1323[[#This Row],[Lev Bet]])</f>
        <v/>
      </c>
      <c r="M185" s="36">
        <f>IF(Table1323[[#This Row],[Lev Ret]]="",Table1323[[#This Row],[Lev Bet]]*-1,L185-K185)</f>
        <v>-100</v>
      </c>
      <c r="N185" s="36" t="str">
        <f>TEXT(Table1323[[#This Row],[Date]],"DDD")</f>
        <v>Wed</v>
      </c>
    </row>
    <row r="186" spans="1:14" x14ac:dyDescent="0.25">
      <c r="A186" s="34">
        <v>45882</v>
      </c>
      <c r="B186" s="35">
        <v>0.54722222222222228</v>
      </c>
      <c r="C186" s="35" t="s">
        <v>12</v>
      </c>
      <c r="D186" s="36">
        <v>2</v>
      </c>
      <c r="E186" s="36">
        <v>7</v>
      </c>
      <c r="F186" s="37" t="s">
        <v>326</v>
      </c>
      <c r="G186" s="37" t="s">
        <v>22</v>
      </c>
      <c r="H186" s="38"/>
      <c r="I186" s="36" t="str">
        <f>VLOOKUP(Table1323[[#This Row],[Track]],$C$435:$E$478,2,FALSE)</f>
        <v>Qld</v>
      </c>
      <c r="J186" s="36" t="str">
        <f>IF(Table1323[[#This Row],[Date]]&lt;$J$4,"","Live")</f>
        <v/>
      </c>
      <c r="K186" s="39">
        <v>100</v>
      </c>
      <c r="L186" s="36" t="str">
        <f>IF(Table1323[[#This Row],[Fin]]&lt;&gt;"1st","",Table1323[[#This Row],[Div]]*Table1323[[#This Row],[Lev Bet]])</f>
        <v/>
      </c>
      <c r="M186" s="36">
        <f>IF(Table1323[[#This Row],[Lev Ret]]="",Table1323[[#This Row],[Lev Bet]]*-1,L186-K186)</f>
        <v>-100</v>
      </c>
      <c r="N186" s="36" t="str">
        <f>TEXT(Table1323[[#This Row],[Date]],"DDD")</f>
        <v>Wed</v>
      </c>
    </row>
    <row r="187" spans="1:14" x14ac:dyDescent="0.25">
      <c r="A187" s="34">
        <v>45882</v>
      </c>
      <c r="B187" s="35">
        <v>0.55902777777777779</v>
      </c>
      <c r="C187" s="35" t="s">
        <v>18</v>
      </c>
      <c r="D187" s="36">
        <v>2</v>
      </c>
      <c r="E187" s="36">
        <v>2</v>
      </c>
      <c r="F187" s="37" t="s">
        <v>227</v>
      </c>
      <c r="G187" s="37" t="s">
        <v>21</v>
      </c>
      <c r="H187" s="38">
        <v>3.2</v>
      </c>
      <c r="I187" s="36" t="str">
        <f>VLOOKUP(Table1323[[#This Row],[Track]],$C$435:$E$478,2,FALSE)</f>
        <v>NSW</v>
      </c>
      <c r="J187" s="36" t="str">
        <f>IF(Table1323[[#This Row],[Date]]&lt;$J$4,"","Live")</f>
        <v/>
      </c>
      <c r="K187" s="39">
        <v>100</v>
      </c>
      <c r="L187" s="36">
        <f>IF(Table1323[[#This Row],[Fin]]&lt;&gt;"1st","",Table1323[[#This Row],[Div]]*Table1323[[#This Row],[Lev Bet]])</f>
        <v>320</v>
      </c>
      <c r="M187" s="36">
        <f>IF(Table1323[[#This Row],[Lev Ret]]="",Table1323[[#This Row],[Lev Bet]]*-1,L187-K187)</f>
        <v>220</v>
      </c>
      <c r="N187" s="36" t="str">
        <f>TEXT(Table1323[[#This Row],[Date]],"DDD")</f>
        <v>Wed</v>
      </c>
    </row>
    <row r="188" spans="1:14" x14ac:dyDescent="0.25">
      <c r="A188" s="34">
        <v>45882</v>
      </c>
      <c r="B188" s="35">
        <v>0.56597222222222221</v>
      </c>
      <c r="C188" s="35" t="s">
        <v>16</v>
      </c>
      <c r="D188" s="36">
        <v>2</v>
      </c>
      <c r="E188" s="36">
        <v>5</v>
      </c>
      <c r="F188" s="37" t="s">
        <v>144</v>
      </c>
      <c r="G188" s="37" t="s">
        <v>21</v>
      </c>
      <c r="H188" s="38">
        <v>1.85</v>
      </c>
      <c r="I188" s="36" t="str">
        <f>VLOOKUP(Table1323[[#This Row],[Track]],$C$435:$E$478,2,FALSE)</f>
        <v>Vic</v>
      </c>
      <c r="J188" s="36" t="str">
        <f>IF(Table1323[[#This Row],[Date]]&lt;$J$4,"","Live")</f>
        <v/>
      </c>
      <c r="K188" s="39">
        <v>100</v>
      </c>
      <c r="L188" s="36">
        <f>IF(Table1323[[#This Row],[Fin]]&lt;&gt;"1st","",Table1323[[#This Row],[Div]]*Table1323[[#This Row],[Lev Bet]])</f>
        <v>185</v>
      </c>
      <c r="M188" s="36">
        <f>IF(Table1323[[#This Row],[Lev Ret]]="",Table1323[[#This Row],[Lev Bet]]*-1,L188-K188)</f>
        <v>85</v>
      </c>
      <c r="N188" s="36" t="str">
        <f>TEXT(Table1323[[#This Row],[Date]],"DDD")</f>
        <v>Wed</v>
      </c>
    </row>
    <row r="189" spans="1:14" x14ac:dyDescent="0.25">
      <c r="A189" s="34">
        <v>45882</v>
      </c>
      <c r="B189" s="35">
        <v>0.58333333333333337</v>
      </c>
      <c r="C189" s="35" t="s">
        <v>18</v>
      </c>
      <c r="D189" s="36">
        <v>3</v>
      </c>
      <c r="E189" s="36">
        <v>9</v>
      </c>
      <c r="F189" s="37" t="s">
        <v>178</v>
      </c>
      <c r="G189" s="37" t="s">
        <v>22</v>
      </c>
      <c r="H189" s="38"/>
      <c r="I189" s="36" t="str">
        <f>VLOOKUP(Table1323[[#This Row],[Track]],$C$435:$E$478,2,FALSE)</f>
        <v>NSW</v>
      </c>
      <c r="J189" s="36" t="str">
        <f>IF(Table1323[[#This Row],[Date]]&lt;$J$4,"","Live")</f>
        <v/>
      </c>
      <c r="K189" s="39">
        <v>100</v>
      </c>
      <c r="L189" s="36" t="str">
        <f>IF(Table1323[[#This Row],[Fin]]&lt;&gt;"1st","",Table1323[[#This Row],[Div]]*Table1323[[#This Row],[Lev Bet]])</f>
        <v/>
      </c>
      <c r="M189" s="36">
        <f>IF(Table1323[[#This Row],[Lev Ret]]="",Table1323[[#This Row],[Lev Bet]]*-1,L189-K189)</f>
        <v>-100</v>
      </c>
      <c r="N189" s="36" t="str">
        <f>TEXT(Table1323[[#This Row],[Date]],"DDD")</f>
        <v>Wed</v>
      </c>
    </row>
    <row r="190" spans="1:14" x14ac:dyDescent="0.25">
      <c r="A190" s="34">
        <v>45882</v>
      </c>
      <c r="B190" s="35">
        <v>0.59027777777777779</v>
      </c>
      <c r="C190" s="35" t="s">
        <v>16</v>
      </c>
      <c r="D190" s="36">
        <v>3</v>
      </c>
      <c r="E190" s="36">
        <v>1</v>
      </c>
      <c r="F190" s="37" t="s">
        <v>145</v>
      </c>
      <c r="G190" s="37"/>
      <c r="H190" s="38"/>
      <c r="I190" s="36" t="str">
        <f>VLOOKUP(Table1323[[#This Row],[Track]],$C$435:$E$478,2,FALSE)</f>
        <v>Vic</v>
      </c>
      <c r="J190" s="36" t="str">
        <f>IF(Table1323[[#This Row],[Date]]&lt;$J$4,"","Live")</f>
        <v/>
      </c>
      <c r="K190" s="39">
        <v>100</v>
      </c>
      <c r="L190" s="36" t="str">
        <f>IF(Table1323[[#This Row],[Fin]]&lt;&gt;"1st","",Table1323[[#This Row],[Div]]*Table1323[[#This Row],[Lev Bet]])</f>
        <v/>
      </c>
      <c r="M190" s="36">
        <f>IF(Table1323[[#This Row],[Lev Ret]]="",Table1323[[#This Row],[Lev Bet]]*-1,L190-K190)</f>
        <v>-100</v>
      </c>
      <c r="N190" s="36" t="str">
        <f>TEXT(Table1323[[#This Row],[Date]],"DDD")</f>
        <v>Wed</v>
      </c>
    </row>
    <row r="191" spans="1:14" x14ac:dyDescent="0.25">
      <c r="A191" s="34">
        <v>45882</v>
      </c>
      <c r="B191" s="35">
        <v>0.60763888888888884</v>
      </c>
      <c r="C191" s="35" t="s">
        <v>18</v>
      </c>
      <c r="D191" s="36">
        <v>4</v>
      </c>
      <c r="E191" s="36">
        <v>1</v>
      </c>
      <c r="F191" s="37" t="s">
        <v>228</v>
      </c>
      <c r="G191" s="37" t="s">
        <v>21</v>
      </c>
      <c r="H191" s="38">
        <v>2.5</v>
      </c>
      <c r="I191" s="36" t="str">
        <f>VLOOKUP(Table1323[[#This Row],[Track]],$C$435:$E$478,2,FALSE)</f>
        <v>NSW</v>
      </c>
      <c r="J191" s="36" t="str">
        <f>IF(Table1323[[#This Row],[Date]]&lt;$J$4,"","Live")</f>
        <v/>
      </c>
      <c r="K191" s="39">
        <v>100</v>
      </c>
      <c r="L191" s="36">
        <f>IF(Table1323[[#This Row],[Fin]]&lt;&gt;"1st","",Table1323[[#This Row],[Div]]*Table1323[[#This Row],[Lev Bet]])</f>
        <v>250</v>
      </c>
      <c r="M191" s="36">
        <f>IF(Table1323[[#This Row],[Lev Ret]]="",Table1323[[#This Row],[Lev Bet]]*-1,L191-K191)</f>
        <v>150</v>
      </c>
      <c r="N191" s="36" t="str">
        <f>TEXT(Table1323[[#This Row],[Date]],"DDD")</f>
        <v>Wed</v>
      </c>
    </row>
    <row r="192" spans="1:14" x14ac:dyDescent="0.25">
      <c r="A192" s="34">
        <v>45882</v>
      </c>
      <c r="B192" s="35">
        <v>0.62013888888888891</v>
      </c>
      <c r="C192" s="35" t="s">
        <v>12</v>
      </c>
      <c r="D192" s="36">
        <v>5</v>
      </c>
      <c r="E192" s="36">
        <v>7</v>
      </c>
      <c r="F192" s="37" t="s">
        <v>282</v>
      </c>
      <c r="G192" s="37"/>
      <c r="H192" s="38"/>
      <c r="I192" s="36" t="str">
        <f>VLOOKUP(Table1323[[#This Row],[Track]],$C$435:$E$478,2,FALSE)</f>
        <v>Qld</v>
      </c>
      <c r="J192" s="36" t="str">
        <f>IF(Table1323[[#This Row],[Date]]&lt;$J$4,"","Live")</f>
        <v/>
      </c>
      <c r="K192" s="39">
        <v>100</v>
      </c>
      <c r="L192" s="36" t="str">
        <f>IF(Table1323[[#This Row],[Fin]]&lt;&gt;"1st","",Table1323[[#This Row],[Div]]*Table1323[[#This Row],[Lev Bet]])</f>
        <v/>
      </c>
      <c r="M192" s="36">
        <f>IF(Table1323[[#This Row],[Lev Ret]]="",Table1323[[#This Row],[Lev Bet]]*-1,L192-K192)</f>
        <v>-100</v>
      </c>
      <c r="N192" s="36" t="str">
        <f>TEXT(Table1323[[#This Row],[Date]],"DDD")</f>
        <v>Wed</v>
      </c>
    </row>
    <row r="193" spans="1:14" x14ac:dyDescent="0.25">
      <c r="A193" s="34">
        <v>45882</v>
      </c>
      <c r="B193" s="35">
        <v>0.63194444444444442</v>
      </c>
      <c r="C193" s="35" t="s">
        <v>18</v>
      </c>
      <c r="D193" s="36">
        <v>5</v>
      </c>
      <c r="E193" s="36">
        <v>7</v>
      </c>
      <c r="F193" s="37" t="s">
        <v>229</v>
      </c>
      <c r="G193" s="37"/>
      <c r="H193" s="38"/>
      <c r="I193" s="36" t="str">
        <f>VLOOKUP(Table1323[[#This Row],[Track]],$C$435:$E$478,2,FALSE)</f>
        <v>NSW</v>
      </c>
      <c r="J193" s="36" t="str">
        <f>IF(Table1323[[#This Row],[Date]]&lt;$J$4,"","Live")</f>
        <v/>
      </c>
      <c r="K193" s="39">
        <v>100</v>
      </c>
      <c r="L193" s="36" t="str">
        <f>IF(Table1323[[#This Row],[Fin]]&lt;&gt;"1st","",Table1323[[#This Row],[Div]]*Table1323[[#This Row],[Lev Bet]])</f>
        <v/>
      </c>
      <c r="M193" s="36">
        <f>IF(Table1323[[#This Row],[Lev Ret]]="",Table1323[[#This Row],[Lev Bet]]*-1,L193-K193)</f>
        <v>-100</v>
      </c>
      <c r="N193" s="36" t="str">
        <f>TEXT(Table1323[[#This Row],[Date]],"DDD")</f>
        <v>Wed</v>
      </c>
    </row>
    <row r="194" spans="1:14" x14ac:dyDescent="0.25">
      <c r="A194" s="34">
        <v>45882</v>
      </c>
      <c r="B194" s="35">
        <v>0.64444444444444449</v>
      </c>
      <c r="C194" s="35" t="s">
        <v>12</v>
      </c>
      <c r="D194" s="36">
        <v>6</v>
      </c>
      <c r="E194" s="36">
        <v>7</v>
      </c>
      <c r="F194" s="37" t="s">
        <v>319</v>
      </c>
      <c r="G194" s="37" t="s">
        <v>21</v>
      </c>
      <c r="H194" s="38">
        <v>5</v>
      </c>
      <c r="I194" s="36" t="str">
        <f>VLOOKUP(Table1323[[#This Row],[Track]],$C$435:$E$478,2,FALSE)</f>
        <v>Qld</v>
      </c>
      <c r="J194" s="36" t="str">
        <f>IF(Table1323[[#This Row],[Date]]&lt;$J$4,"","Live")</f>
        <v/>
      </c>
      <c r="K194" s="39">
        <v>100</v>
      </c>
      <c r="L194" s="36">
        <f>IF(Table1323[[#This Row],[Fin]]&lt;&gt;"1st","",Table1323[[#This Row],[Div]]*Table1323[[#This Row],[Lev Bet]])</f>
        <v>500</v>
      </c>
      <c r="M194" s="36">
        <f>IF(Table1323[[#This Row],[Lev Ret]]="",Table1323[[#This Row],[Lev Bet]]*-1,L194-K194)</f>
        <v>400</v>
      </c>
      <c r="N194" s="36" t="str">
        <f>TEXT(Table1323[[#This Row],[Date]],"DDD")</f>
        <v>Wed</v>
      </c>
    </row>
    <row r="195" spans="1:14" x14ac:dyDescent="0.25">
      <c r="A195" s="34">
        <v>45882</v>
      </c>
      <c r="B195" s="35">
        <v>0.65625</v>
      </c>
      <c r="C195" s="35" t="s">
        <v>18</v>
      </c>
      <c r="D195" s="36">
        <v>6</v>
      </c>
      <c r="E195" s="36">
        <v>11</v>
      </c>
      <c r="F195" s="37" t="s">
        <v>230</v>
      </c>
      <c r="G195" s="37"/>
      <c r="H195" s="38"/>
      <c r="I195" s="36" t="str">
        <f>VLOOKUP(Table1323[[#This Row],[Track]],$C$435:$E$478,2,FALSE)</f>
        <v>NSW</v>
      </c>
      <c r="J195" s="36" t="str">
        <f>IF(Table1323[[#This Row],[Date]]&lt;$J$4,"","Live")</f>
        <v/>
      </c>
      <c r="K195" s="39">
        <v>100</v>
      </c>
      <c r="L195" s="36" t="str">
        <f>IF(Table1323[[#This Row],[Fin]]&lt;&gt;"1st","",Table1323[[#This Row],[Div]]*Table1323[[#This Row],[Lev Bet]])</f>
        <v/>
      </c>
      <c r="M195" s="36">
        <f>IF(Table1323[[#This Row],[Lev Ret]]="",Table1323[[#This Row],[Lev Bet]]*-1,L195-K195)</f>
        <v>-100</v>
      </c>
      <c r="N195" s="36" t="str">
        <f>TEXT(Table1323[[#This Row],[Date]],"DDD")</f>
        <v>Wed</v>
      </c>
    </row>
    <row r="196" spans="1:14" x14ac:dyDescent="0.25">
      <c r="A196" s="34">
        <v>45882</v>
      </c>
      <c r="B196" s="35">
        <v>0.66874999999999996</v>
      </c>
      <c r="C196" s="35" t="s">
        <v>12</v>
      </c>
      <c r="D196" s="36">
        <v>7</v>
      </c>
      <c r="E196" s="36">
        <v>2</v>
      </c>
      <c r="F196" s="37" t="s">
        <v>327</v>
      </c>
      <c r="G196" s="37"/>
      <c r="H196" s="38"/>
      <c r="I196" s="36" t="str">
        <f>VLOOKUP(Table1323[[#This Row],[Track]],$C$435:$E$478,2,FALSE)</f>
        <v>Qld</v>
      </c>
      <c r="J196" s="36" t="str">
        <f>IF(Table1323[[#This Row],[Date]]&lt;$J$4,"","Live")</f>
        <v/>
      </c>
      <c r="K196" s="39">
        <v>100</v>
      </c>
      <c r="L196" s="36" t="str">
        <f>IF(Table1323[[#This Row],[Fin]]&lt;&gt;"1st","",Table1323[[#This Row],[Div]]*Table1323[[#This Row],[Lev Bet]])</f>
        <v/>
      </c>
      <c r="M196" s="36">
        <f>IF(Table1323[[#This Row],[Lev Ret]]="",Table1323[[#This Row],[Lev Bet]]*-1,L196-K196)</f>
        <v>-100</v>
      </c>
      <c r="N196" s="36" t="str">
        <f>TEXT(Table1323[[#This Row],[Date]],"DDD")</f>
        <v>Wed</v>
      </c>
    </row>
    <row r="197" spans="1:14" x14ac:dyDescent="0.25">
      <c r="A197" s="34">
        <v>45882</v>
      </c>
      <c r="B197" s="35">
        <v>0.68055555555555558</v>
      </c>
      <c r="C197" s="35" t="s">
        <v>18</v>
      </c>
      <c r="D197" s="36">
        <v>7</v>
      </c>
      <c r="E197" s="36">
        <v>16</v>
      </c>
      <c r="F197" s="37" t="s">
        <v>231</v>
      </c>
      <c r="G197" s="37" t="s">
        <v>21</v>
      </c>
      <c r="H197" s="38">
        <v>2.7</v>
      </c>
      <c r="I197" s="36" t="str">
        <f>VLOOKUP(Table1323[[#This Row],[Track]],$C$435:$E$478,2,FALSE)</f>
        <v>NSW</v>
      </c>
      <c r="J197" s="36" t="str">
        <f>IF(Table1323[[#This Row],[Date]]&lt;$J$4,"","Live")</f>
        <v/>
      </c>
      <c r="K197" s="39">
        <v>100</v>
      </c>
      <c r="L197" s="36">
        <f>IF(Table1323[[#This Row],[Fin]]&lt;&gt;"1st","",Table1323[[#This Row],[Div]]*Table1323[[#This Row],[Lev Bet]])</f>
        <v>270</v>
      </c>
      <c r="M197" s="36">
        <f>IF(Table1323[[#This Row],[Lev Ret]]="",Table1323[[#This Row],[Lev Bet]]*-1,L197-K197)</f>
        <v>170</v>
      </c>
      <c r="N197" s="36" t="str">
        <f>TEXT(Table1323[[#This Row],[Date]],"DDD")</f>
        <v>Wed</v>
      </c>
    </row>
    <row r="198" spans="1:14" x14ac:dyDescent="0.25">
      <c r="A198" s="34">
        <v>45882</v>
      </c>
      <c r="B198" s="35">
        <v>0.69305555555555554</v>
      </c>
      <c r="C198" s="35" t="s">
        <v>12</v>
      </c>
      <c r="D198" s="36">
        <v>8</v>
      </c>
      <c r="E198" s="36">
        <v>8</v>
      </c>
      <c r="F198" s="37" t="s">
        <v>328</v>
      </c>
      <c r="G198" s="37"/>
      <c r="H198" s="38"/>
      <c r="I198" s="36" t="str">
        <f>VLOOKUP(Table1323[[#This Row],[Track]],$C$435:$E$478,2,FALSE)</f>
        <v>Qld</v>
      </c>
      <c r="J198" s="36" t="str">
        <f>IF(Table1323[[#This Row],[Date]]&lt;$J$4,"","Live")</f>
        <v/>
      </c>
      <c r="K198" s="39">
        <v>100</v>
      </c>
      <c r="L198" s="36" t="str">
        <f>IF(Table1323[[#This Row],[Fin]]&lt;&gt;"1st","",Table1323[[#This Row],[Div]]*Table1323[[#This Row],[Lev Bet]])</f>
        <v/>
      </c>
      <c r="M198" s="36">
        <f>IF(Table1323[[#This Row],[Lev Ret]]="",Table1323[[#This Row],[Lev Bet]]*-1,L198-K198)</f>
        <v>-100</v>
      </c>
      <c r="N198" s="36" t="str">
        <f>TEXT(Table1323[[#This Row],[Date]],"DDD")</f>
        <v>Wed</v>
      </c>
    </row>
    <row r="199" spans="1:14" x14ac:dyDescent="0.25">
      <c r="A199" s="34">
        <v>45882</v>
      </c>
      <c r="B199" s="35">
        <v>0.70486111111111116</v>
      </c>
      <c r="C199" s="35" t="s">
        <v>18</v>
      </c>
      <c r="D199" s="36">
        <v>8</v>
      </c>
      <c r="E199" s="36">
        <v>7</v>
      </c>
      <c r="F199" s="37" t="s">
        <v>232</v>
      </c>
      <c r="G199" s="37"/>
      <c r="H199" s="38"/>
      <c r="I199" s="36" t="str">
        <f>VLOOKUP(Table1323[[#This Row],[Track]],$C$435:$E$478,2,FALSE)</f>
        <v>NSW</v>
      </c>
      <c r="J199" s="36" t="str">
        <f>IF(Table1323[[#This Row],[Date]]&lt;$J$4,"","Live")</f>
        <v/>
      </c>
      <c r="K199" s="39">
        <v>100</v>
      </c>
      <c r="L199" s="36" t="str">
        <f>IF(Table1323[[#This Row],[Fin]]&lt;&gt;"1st","",Table1323[[#This Row],[Div]]*Table1323[[#This Row],[Lev Bet]])</f>
        <v/>
      </c>
      <c r="M199" s="36">
        <f>IF(Table1323[[#This Row],[Lev Ret]]="",Table1323[[#This Row],[Lev Bet]]*-1,L199-K199)</f>
        <v>-100</v>
      </c>
      <c r="N199" s="36" t="str">
        <f>TEXT(Table1323[[#This Row],[Date]],"DDD")</f>
        <v>Wed</v>
      </c>
    </row>
    <row r="200" spans="1:14" x14ac:dyDescent="0.25">
      <c r="A200" s="34">
        <v>45889</v>
      </c>
      <c r="B200" s="35">
        <v>0.54166666666666663</v>
      </c>
      <c r="C200" s="35" t="s">
        <v>16</v>
      </c>
      <c r="D200" s="36">
        <v>1</v>
      </c>
      <c r="E200" s="36">
        <v>7</v>
      </c>
      <c r="F200" s="37" t="s">
        <v>146</v>
      </c>
      <c r="G200" s="37" t="s">
        <v>106</v>
      </c>
      <c r="H200" s="38"/>
      <c r="I200" s="36" t="str">
        <f>VLOOKUP(Table1323[[#This Row],[Track]],$C$435:$E$478,2,FALSE)</f>
        <v>Vic</v>
      </c>
      <c r="J200" s="36" t="str">
        <f>IF(Table1323[[#This Row],[Date]]&lt;$J$4,"","Live")</f>
        <v/>
      </c>
      <c r="K200" s="39">
        <v>100</v>
      </c>
      <c r="L200" s="36" t="str">
        <f>IF(Table1323[[#This Row],[Fin]]&lt;&gt;"1st","",Table1323[[#This Row],[Div]]*Table1323[[#This Row],[Lev Bet]])</f>
        <v/>
      </c>
      <c r="M200" s="36">
        <f>IF(Table1323[[#This Row],[Lev Ret]]="",Table1323[[#This Row],[Lev Bet]]*-1,L200-K200)</f>
        <v>-100</v>
      </c>
      <c r="N200" s="36" t="str">
        <f>TEXT(Table1323[[#This Row],[Date]],"DDD")</f>
        <v>Wed</v>
      </c>
    </row>
    <row r="201" spans="1:14" x14ac:dyDescent="0.25">
      <c r="A201" s="34">
        <v>45889</v>
      </c>
      <c r="B201" s="35">
        <v>0.55902777777777779</v>
      </c>
      <c r="C201" s="35" t="s">
        <v>14</v>
      </c>
      <c r="D201" s="36">
        <v>1</v>
      </c>
      <c r="E201" s="36">
        <v>3</v>
      </c>
      <c r="F201" s="37" t="s">
        <v>233</v>
      </c>
      <c r="G201" s="37" t="s">
        <v>21</v>
      </c>
      <c r="H201" s="38">
        <v>2.9</v>
      </c>
      <c r="I201" s="36" t="str">
        <f>VLOOKUP(Table1323[[#This Row],[Track]],$C$435:$E$478,2,FALSE)</f>
        <v>NSW</v>
      </c>
      <c r="J201" s="36" t="str">
        <f>IF(Table1323[[#This Row],[Date]]&lt;$J$4,"","Live")</f>
        <v/>
      </c>
      <c r="K201" s="39">
        <v>100</v>
      </c>
      <c r="L201" s="36">
        <f>IF(Table1323[[#This Row],[Fin]]&lt;&gt;"1st","",Table1323[[#This Row],[Div]]*Table1323[[#This Row],[Lev Bet]])</f>
        <v>290</v>
      </c>
      <c r="M201" s="36">
        <f>IF(Table1323[[#This Row],[Lev Ret]]="",Table1323[[#This Row],[Lev Bet]]*-1,L201-K201)</f>
        <v>190</v>
      </c>
      <c r="N201" s="36" t="str">
        <f>TEXT(Table1323[[#This Row],[Date]],"DDD")</f>
        <v>Wed</v>
      </c>
    </row>
    <row r="202" spans="1:14" x14ac:dyDescent="0.25">
      <c r="A202" s="34">
        <v>45889</v>
      </c>
      <c r="B202" s="35">
        <v>0.58333333333333337</v>
      </c>
      <c r="C202" s="35" t="s">
        <v>14</v>
      </c>
      <c r="D202" s="36">
        <v>2</v>
      </c>
      <c r="E202" s="36">
        <v>10</v>
      </c>
      <c r="F202" s="37" t="s">
        <v>234</v>
      </c>
      <c r="G202" s="37" t="s">
        <v>23</v>
      </c>
      <c r="H202" s="38"/>
      <c r="I202" s="36" t="str">
        <f>VLOOKUP(Table1323[[#This Row],[Track]],$C$435:$E$478,2,FALSE)</f>
        <v>NSW</v>
      </c>
      <c r="J202" s="36" t="str">
        <f>IF(Table1323[[#This Row],[Date]]&lt;$J$4,"","Live")</f>
        <v/>
      </c>
      <c r="K202" s="39">
        <v>100</v>
      </c>
      <c r="L202" s="36" t="str">
        <f>IF(Table1323[[#This Row],[Fin]]&lt;&gt;"1st","",Table1323[[#This Row],[Div]]*Table1323[[#This Row],[Lev Bet]])</f>
        <v/>
      </c>
      <c r="M202" s="36">
        <f>IF(Table1323[[#This Row],[Lev Ret]]="",Table1323[[#This Row],[Lev Bet]]*-1,L202-K202)</f>
        <v>-100</v>
      </c>
      <c r="N202" s="36" t="str">
        <f>TEXT(Table1323[[#This Row],[Date]],"DDD")</f>
        <v>Wed</v>
      </c>
    </row>
    <row r="203" spans="1:14" x14ac:dyDescent="0.25">
      <c r="A203" s="34">
        <v>45889</v>
      </c>
      <c r="B203" s="35">
        <v>0.61458333333333337</v>
      </c>
      <c r="C203" s="35" t="s">
        <v>16</v>
      </c>
      <c r="D203" s="36">
        <v>4</v>
      </c>
      <c r="E203" s="36">
        <v>6</v>
      </c>
      <c r="F203" s="37" t="s">
        <v>147</v>
      </c>
      <c r="G203" s="37"/>
      <c r="H203" s="38"/>
      <c r="I203" s="36" t="str">
        <f>VLOOKUP(Table1323[[#This Row],[Track]],$C$435:$E$478,2,FALSE)</f>
        <v>Vic</v>
      </c>
      <c r="J203" s="36" t="str">
        <f>IF(Table1323[[#This Row],[Date]]&lt;$J$4,"","Live")</f>
        <v/>
      </c>
      <c r="K203" s="39">
        <v>100</v>
      </c>
      <c r="L203" s="36" t="str">
        <f>IF(Table1323[[#This Row],[Fin]]&lt;&gt;"1st","",Table1323[[#This Row],[Div]]*Table1323[[#This Row],[Lev Bet]])</f>
        <v/>
      </c>
      <c r="M203" s="36">
        <f>IF(Table1323[[#This Row],[Lev Ret]]="",Table1323[[#This Row],[Lev Bet]]*-1,L203-K203)</f>
        <v>-100</v>
      </c>
      <c r="N203" s="36" t="str">
        <f>TEXT(Table1323[[#This Row],[Date]],"DDD")</f>
        <v>Wed</v>
      </c>
    </row>
    <row r="204" spans="1:14" x14ac:dyDescent="0.25">
      <c r="A204" s="34">
        <v>45889</v>
      </c>
      <c r="B204" s="35">
        <v>0.63194444444444442</v>
      </c>
      <c r="C204" s="35" t="s">
        <v>14</v>
      </c>
      <c r="D204" s="36">
        <v>4</v>
      </c>
      <c r="E204" s="36">
        <v>6</v>
      </c>
      <c r="F204" s="37" t="s">
        <v>235</v>
      </c>
      <c r="G204" s="37" t="s">
        <v>21</v>
      </c>
      <c r="H204" s="38">
        <v>5</v>
      </c>
      <c r="I204" s="36" t="str">
        <f>VLOOKUP(Table1323[[#This Row],[Track]],$C$435:$E$478,2,FALSE)</f>
        <v>NSW</v>
      </c>
      <c r="J204" s="36" t="str">
        <f>IF(Table1323[[#This Row],[Date]]&lt;$J$4,"","Live")</f>
        <v/>
      </c>
      <c r="K204" s="39">
        <v>100</v>
      </c>
      <c r="L204" s="36">
        <f>IF(Table1323[[#This Row],[Fin]]&lt;&gt;"1st","",Table1323[[#This Row],[Div]]*Table1323[[#This Row],[Lev Bet]])</f>
        <v>500</v>
      </c>
      <c r="M204" s="36">
        <f>IF(Table1323[[#This Row],[Lev Ret]]="",Table1323[[#This Row],[Lev Bet]]*-1,L204-K204)</f>
        <v>400</v>
      </c>
      <c r="N204" s="36" t="str">
        <f>TEXT(Table1323[[#This Row],[Date]],"DDD")</f>
        <v>Wed</v>
      </c>
    </row>
    <row r="205" spans="1:14" x14ac:dyDescent="0.25">
      <c r="A205" s="34">
        <v>45889</v>
      </c>
      <c r="B205" s="35">
        <v>0.63888888888888884</v>
      </c>
      <c r="C205" s="35" t="s">
        <v>16</v>
      </c>
      <c r="D205" s="36">
        <v>5</v>
      </c>
      <c r="E205" s="36">
        <v>5</v>
      </c>
      <c r="F205" s="37" t="s">
        <v>148</v>
      </c>
      <c r="G205" s="37" t="s">
        <v>21</v>
      </c>
      <c r="H205" s="38">
        <v>2.8</v>
      </c>
      <c r="I205" s="36" t="str">
        <f>VLOOKUP(Table1323[[#This Row],[Track]],$C$435:$E$478,2,FALSE)</f>
        <v>Vic</v>
      </c>
      <c r="J205" s="36" t="str">
        <f>IF(Table1323[[#This Row],[Date]]&lt;$J$4,"","Live")</f>
        <v/>
      </c>
      <c r="K205" s="39">
        <v>100</v>
      </c>
      <c r="L205" s="36">
        <f>IF(Table1323[[#This Row],[Fin]]&lt;&gt;"1st","",Table1323[[#This Row],[Div]]*Table1323[[#This Row],[Lev Bet]])</f>
        <v>280</v>
      </c>
      <c r="M205" s="36">
        <f>IF(Table1323[[#This Row],[Lev Ret]]="",Table1323[[#This Row],[Lev Bet]]*-1,L205-K205)</f>
        <v>180</v>
      </c>
      <c r="N205" s="36" t="str">
        <f>TEXT(Table1323[[#This Row],[Date]],"DDD")</f>
        <v>Wed</v>
      </c>
    </row>
    <row r="206" spans="1:14" x14ac:dyDescent="0.25">
      <c r="A206" s="34">
        <v>45889</v>
      </c>
      <c r="B206" s="35">
        <v>0.65625</v>
      </c>
      <c r="C206" s="35" t="s">
        <v>14</v>
      </c>
      <c r="D206" s="36">
        <v>5</v>
      </c>
      <c r="E206" s="36">
        <v>12</v>
      </c>
      <c r="F206" s="37" t="s">
        <v>236</v>
      </c>
      <c r="G206" s="37"/>
      <c r="H206" s="38"/>
      <c r="I206" s="36" t="str">
        <f>VLOOKUP(Table1323[[#This Row],[Track]],$C$435:$E$478,2,FALSE)</f>
        <v>NSW</v>
      </c>
      <c r="J206" s="36" t="str">
        <f>IF(Table1323[[#This Row],[Date]]&lt;$J$4,"","Live")</f>
        <v/>
      </c>
      <c r="K206" s="39">
        <v>100</v>
      </c>
      <c r="L206" s="36" t="str">
        <f>IF(Table1323[[#This Row],[Fin]]&lt;&gt;"1st","",Table1323[[#This Row],[Div]]*Table1323[[#This Row],[Lev Bet]])</f>
        <v/>
      </c>
      <c r="M206" s="36">
        <f>IF(Table1323[[#This Row],[Lev Ret]]="",Table1323[[#This Row],[Lev Bet]]*-1,L206-K206)</f>
        <v>-100</v>
      </c>
      <c r="N206" s="36" t="str">
        <f>TEXT(Table1323[[#This Row],[Date]],"DDD")</f>
        <v>Wed</v>
      </c>
    </row>
    <row r="207" spans="1:14" x14ac:dyDescent="0.25">
      <c r="A207" s="34">
        <v>45889</v>
      </c>
      <c r="B207" s="35">
        <v>0.66319444444444442</v>
      </c>
      <c r="C207" s="35" t="s">
        <v>16</v>
      </c>
      <c r="D207" s="36">
        <v>6</v>
      </c>
      <c r="E207" s="36">
        <v>4</v>
      </c>
      <c r="F207" s="37" t="s">
        <v>149</v>
      </c>
      <c r="G207" s="37"/>
      <c r="H207" s="38"/>
      <c r="I207" s="36" t="str">
        <f>VLOOKUP(Table1323[[#This Row],[Track]],$C$435:$E$478,2,FALSE)</f>
        <v>Vic</v>
      </c>
      <c r="J207" s="36" t="str">
        <f>IF(Table1323[[#This Row],[Date]]&lt;$J$4,"","Live")</f>
        <v/>
      </c>
      <c r="K207" s="39">
        <v>100</v>
      </c>
      <c r="L207" s="36" t="str">
        <f>IF(Table1323[[#This Row],[Fin]]&lt;&gt;"1st","",Table1323[[#This Row],[Div]]*Table1323[[#This Row],[Lev Bet]])</f>
        <v/>
      </c>
      <c r="M207" s="36">
        <f>IF(Table1323[[#This Row],[Lev Ret]]="",Table1323[[#This Row],[Lev Bet]]*-1,L207-K207)</f>
        <v>-100</v>
      </c>
      <c r="N207" s="36" t="str">
        <f>TEXT(Table1323[[#This Row],[Date]],"DDD")</f>
        <v>Wed</v>
      </c>
    </row>
    <row r="208" spans="1:14" x14ac:dyDescent="0.25">
      <c r="A208" s="34">
        <v>45889</v>
      </c>
      <c r="B208" s="35">
        <v>0.68055555555555558</v>
      </c>
      <c r="C208" s="35" t="s">
        <v>14</v>
      </c>
      <c r="D208" s="36">
        <v>6</v>
      </c>
      <c r="E208" s="36">
        <v>12</v>
      </c>
      <c r="F208" s="37" t="s">
        <v>237</v>
      </c>
      <c r="G208" s="37"/>
      <c r="H208" s="38"/>
      <c r="I208" s="36" t="str">
        <f>VLOOKUP(Table1323[[#This Row],[Track]],$C$435:$E$478,2,FALSE)</f>
        <v>NSW</v>
      </c>
      <c r="J208" s="36" t="str">
        <f>IF(Table1323[[#This Row],[Date]]&lt;$J$4,"","Live")</f>
        <v/>
      </c>
      <c r="K208" s="39">
        <v>100</v>
      </c>
      <c r="L208" s="36" t="str">
        <f>IF(Table1323[[#This Row],[Fin]]&lt;&gt;"1st","",Table1323[[#This Row],[Div]]*Table1323[[#This Row],[Lev Bet]])</f>
        <v/>
      </c>
      <c r="M208" s="36">
        <f>IF(Table1323[[#This Row],[Lev Ret]]="",Table1323[[#This Row],[Lev Bet]]*-1,L208-K208)</f>
        <v>-100</v>
      </c>
      <c r="N208" s="36" t="str">
        <f>TEXT(Table1323[[#This Row],[Date]],"DDD")</f>
        <v>Wed</v>
      </c>
    </row>
    <row r="209" spans="1:14" x14ac:dyDescent="0.25">
      <c r="A209" s="34">
        <v>45896</v>
      </c>
      <c r="B209" s="35">
        <v>0.5229166666666667</v>
      </c>
      <c r="C209" s="35" t="s">
        <v>9</v>
      </c>
      <c r="D209" s="36">
        <v>1</v>
      </c>
      <c r="E209" s="36">
        <v>11</v>
      </c>
      <c r="F209" s="37" t="s">
        <v>329</v>
      </c>
      <c r="G209" s="37" t="s">
        <v>23</v>
      </c>
      <c r="H209" s="38"/>
      <c r="I209" s="36" t="str">
        <f>VLOOKUP(Table1323[[#This Row],[Track]],$C$435:$E$478,2,FALSE)</f>
        <v>Qld</v>
      </c>
      <c r="J209" s="36" t="str">
        <f>IF(Table1323[[#This Row],[Date]]&lt;$J$4,"","Live")</f>
        <v/>
      </c>
      <c r="K209" s="39">
        <v>100</v>
      </c>
      <c r="L209" s="36" t="str">
        <f>IF(Table1323[[#This Row],[Fin]]&lt;&gt;"1st","",Table1323[[#This Row],[Div]]*Table1323[[#This Row],[Lev Bet]])</f>
        <v/>
      </c>
      <c r="M209" s="36">
        <f>IF(Table1323[[#This Row],[Lev Ret]]="",Table1323[[#This Row],[Lev Bet]]*-1,L209-K209)</f>
        <v>-100</v>
      </c>
      <c r="N209" s="36" t="str">
        <f>TEXT(Table1323[[#This Row],[Date]],"DDD")</f>
        <v>Wed</v>
      </c>
    </row>
    <row r="210" spans="1:14" x14ac:dyDescent="0.25">
      <c r="A210" s="34">
        <v>45896</v>
      </c>
      <c r="B210" s="35">
        <v>0.54166666666666663</v>
      </c>
      <c r="C210" s="35" t="s">
        <v>15</v>
      </c>
      <c r="D210" s="36">
        <v>1</v>
      </c>
      <c r="E210" s="36">
        <v>1</v>
      </c>
      <c r="F210" s="37" t="s">
        <v>150</v>
      </c>
      <c r="G210" s="37" t="s">
        <v>21</v>
      </c>
      <c r="H210" s="38">
        <v>2.25</v>
      </c>
      <c r="I210" s="36" t="str">
        <f>VLOOKUP(Table1323[[#This Row],[Track]],$C$435:$E$478,2,FALSE)</f>
        <v>Vic</v>
      </c>
      <c r="J210" s="36" t="str">
        <f>IF(Table1323[[#This Row],[Date]]&lt;$J$4,"","Live")</f>
        <v/>
      </c>
      <c r="K210" s="39">
        <v>100</v>
      </c>
      <c r="L210" s="36">
        <f>IF(Table1323[[#This Row],[Fin]]&lt;&gt;"1st","",Table1323[[#This Row],[Div]]*Table1323[[#This Row],[Lev Bet]])</f>
        <v>225</v>
      </c>
      <c r="M210" s="36">
        <f>IF(Table1323[[#This Row],[Lev Ret]]="",Table1323[[#This Row],[Lev Bet]]*-1,L210-K210)</f>
        <v>125</v>
      </c>
      <c r="N210" s="36" t="str">
        <f>TEXT(Table1323[[#This Row],[Date]],"DDD")</f>
        <v>Wed</v>
      </c>
    </row>
    <row r="211" spans="1:14" x14ac:dyDescent="0.25">
      <c r="A211" s="34">
        <v>45896</v>
      </c>
      <c r="B211" s="35">
        <v>0.54722222222222228</v>
      </c>
      <c r="C211" s="35" t="s">
        <v>9</v>
      </c>
      <c r="D211" s="36">
        <v>2</v>
      </c>
      <c r="E211" s="36">
        <v>13</v>
      </c>
      <c r="F211" s="37" t="s">
        <v>330</v>
      </c>
      <c r="G211" s="37" t="s">
        <v>23</v>
      </c>
      <c r="H211" s="38"/>
      <c r="I211" s="36" t="str">
        <f>VLOOKUP(Table1323[[#This Row],[Track]],$C$435:$E$478,2,FALSE)</f>
        <v>Qld</v>
      </c>
      <c r="J211" s="36" t="str">
        <f>IF(Table1323[[#This Row],[Date]]&lt;$J$4,"","Live")</f>
        <v/>
      </c>
      <c r="K211" s="39">
        <v>100</v>
      </c>
      <c r="L211" s="36" t="str">
        <f>IF(Table1323[[#This Row],[Fin]]&lt;&gt;"1st","",Table1323[[#This Row],[Div]]*Table1323[[#This Row],[Lev Bet]])</f>
        <v/>
      </c>
      <c r="M211" s="36">
        <f>IF(Table1323[[#This Row],[Lev Ret]]="",Table1323[[#This Row],[Lev Bet]]*-1,L211-K211)</f>
        <v>-100</v>
      </c>
      <c r="N211" s="36" t="str">
        <f>TEXT(Table1323[[#This Row],[Date]],"DDD")</f>
        <v>Wed</v>
      </c>
    </row>
    <row r="212" spans="1:14" x14ac:dyDescent="0.25">
      <c r="A212" s="34">
        <v>45896</v>
      </c>
      <c r="B212" s="35">
        <v>0.56597222222222221</v>
      </c>
      <c r="C212" s="35" t="s">
        <v>15</v>
      </c>
      <c r="D212" s="36">
        <v>2</v>
      </c>
      <c r="E212" s="36">
        <v>9</v>
      </c>
      <c r="F212" s="37" t="s">
        <v>151</v>
      </c>
      <c r="G212" s="37"/>
      <c r="H212" s="38"/>
      <c r="I212" s="36" t="str">
        <f>VLOOKUP(Table1323[[#This Row],[Track]],$C$435:$E$478,2,FALSE)</f>
        <v>Vic</v>
      </c>
      <c r="J212" s="36" t="str">
        <f>IF(Table1323[[#This Row],[Date]]&lt;$J$4,"","Live")</f>
        <v/>
      </c>
      <c r="K212" s="39">
        <v>100</v>
      </c>
      <c r="L212" s="36" t="str">
        <f>IF(Table1323[[#This Row],[Fin]]&lt;&gt;"1st","",Table1323[[#This Row],[Div]]*Table1323[[#This Row],[Lev Bet]])</f>
        <v/>
      </c>
      <c r="M212" s="36">
        <f>IF(Table1323[[#This Row],[Lev Ret]]="",Table1323[[#This Row],[Lev Bet]]*-1,L212-K212)</f>
        <v>-100</v>
      </c>
      <c r="N212" s="36" t="str">
        <f>TEXT(Table1323[[#This Row],[Date]],"DDD")</f>
        <v>Wed</v>
      </c>
    </row>
    <row r="213" spans="1:14" x14ac:dyDescent="0.25">
      <c r="A213" s="34">
        <v>45896</v>
      </c>
      <c r="B213" s="35">
        <v>0.58333333333333337</v>
      </c>
      <c r="C213" s="35" t="s">
        <v>18</v>
      </c>
      <c r="D213" s="36">
        <v>2</v>
      </c>
      <c r="E213" s="36">
        <v>4</v>
      </c>
      <c r="F213" s="37" t="s">
        <v>238</v>
      </c>
      <c r="G213" s="37" t="s">
        <v>23</v>
      </c>
      <c r="H213" s="38"/>
      <c r="I213" s="36" t="str">
        <f>VLOOKUP(Table1323[[#This Row],[Track]],$C$435:$E$478,2,FALSE)</f>
        <v>NSW</v>
      </c>
      <c r="J213" s="36" t="str">
        <f>IF(Table1323[[#This Row],[Date]]&lt;$J$4,"","Live")</f>
        <v/>
      </c>
      <c r="K213" s="39">
        <v>100</v>
      </c>
      <c r="L213" s="36" t="str">
        <f>IF(Table1323[[#This Row],[Fin]]&lt;&gt;"1st","",Table1323[[#This Row],[Div]]*Table1323[[#This Row],[Lev Bet]])</f>
        <v/>
      </c>
      <c r="M213" s="36">
        <f>IF(Table1323[[#This Row],[Lev Ret]]="",Table1323[[#This Row],[Lev Bet]]*-1,L213-K213)</f>
        <v>-100</v>
      </c>
      <c r="N213" s="36" t="str">
        <f>TEXT(Table1323[[#This Row],[Date]],"DDD")</f>
        <v>Wed</v>
      </c>
    </row>
    <row r="214" spans="1:14" x14ac:dyDescent="0.25">
      <c r="A214" s="34">
        <v>45896</v>
      </c>
      <c r="B214" s="35">
        <v>0.59027777777777779</v>
      </c>
      <c r="C214" s="35" t="s">
        <v>15</v>
      </c>
      <c r="D214" s="36">
        <v>3</v>
      </c>
      <c r="E214" s="36">
        <v>11</v>
      </c>
      <c r="F214" s="37" t="s">
        <v>152</v>
      </c>
      <c r="G214" s="37" t="s">
        <v>95</v>
      </c>
      <c r="H214" s="38"/>
      <c r="I214" s="36" t="str">
        <f>VLOOKUP(Table1323[[#This Row],[Track]],$C$435:$E$478,2,FALSE)</f>
        <v>Vic</v>
      </c>
      <c r="J214" s="36" t="str">
        <f>IF(Table1323[[#This Row],[Date]]&lt;$J$4,"","Live")</f>
        <v/>
      </c>
      <c r="K214" s="39">
        <v>100</v>
      </c>
      <c r="L214" s="36" t="str">
        <f>IF(Table1323[[#This Row],[Fin]]&lt;&gt;"1st","",Table1323[[#This Row],[Div]]*Table1323[[#This Row],[Lev Bet]])</f>
        <v/>
      </c>
      <c r="M214" s="36">
        <f>IF(Table1323[[#This Row],[Lev Ret]]="",Table1323[[#This Row],[Lev Bet]]*-1,L214-K214)</f>
        <v>-100</v>
      </c>
      <c r="N214" s="36" t="str">
        <f>TEXT(Table1323[[#This Row],[Date]],"DDD")</f>
        <v>Wed</v>
      </c>
    </row>
    <row r="215" spans="1:14" x14ac:dyDescent="0.25">
      <c r="A215" s="34">
        <v>45896</v>
      </c>
      <c r="B215" s="35">
        <v>0.63888888888888884</v>
      </c>
      <c r="C215" s="35" t="s">
        <v>15</v>
      </c>
      <c r="D215" s="36">
        <v>5</v>
      </c>
      <c r="E215" s="36">
        <v>9</v>
      </c>
      <c r="F215" s="37" t="s">
        <v>153</v>
      </c>
      <c r="G215" s="37"/>
      <c r="H215" s="38"/>
      <c r="I215" s="36" t="str">
        <f>VLOOKUP(Table1323[[#This Row],[Track]],$C$435:$E$478,2,FALSE)</f>
        <v>Vic</v>
      </c>
      <c r="J215" s="36" t="str">
        <f>IF(Table1323[[#This Row],[Date]]&lt;$J$4,"","Live")</f>
        <v/>
      </c>
      <c r="K215" s="39">
        <v>100</v>
      </c>
      <c r="L215" s="36" t="str">
        <f>IF(Table1323[[#This Row],[Fin]]&lt;&gt;"1st","",Table1323[[#This Row],[Div]]*Table1323[[#This Row],[Lev Bet]])</f>
        <v/>
      </c>
      <c r="M215" s="36">
        <f>IF(Table1323[[#This Row],[Lev Ret]]="",Table1323[[#This Row],[Lev Bet]]*-1,L215-K215)</f>
        <v>-100</v>
      </c>
      <c r="N215" s="36" t="str">
        <f>TEXT(Table1323[[#This Row],[Date]],"DDD")</f>
        <v>Wed</v>
      </c>
    </row>
    <row r="216" spans="1:14" x14ac:dyDescent="0.25">
      <c r="A216" s="34">
        <v>45896</v>
      </c>
      <c r="B216" s="35">
        <v>0.66874999999999996</v>
      </c>
      <c r="C216" s="35" t="s">
        <v>9</v>
      </c>
      <c r="D216" s="36">
        <v>7</v>
      </c>
      <c r="E216" s="36">
        <v>1</v>
      </c>
      <c r="F216" s="37" t="s">
        <v>331</v>
      </c>
      <c r="G216" s="37" t="s">
        <v>23</v>
      </c>
      <c r="H216" s="38"/>
      <c r="I216" s="36" t="str">
        <f>VLOOKUP(Table1323[[#This Row],[Track]],$C$435:$E$478,2,FALSE)</f>
        <v>Qld</v>
      </c>
      <c r="J216" s="36" t="str">
        <f>IF(Table1323[[#This Row],[Date]]&lt;$J$4,"","Live")</f>
        <v/>
      </c>
      <c r="K216" s="39">
        <v>100</v>
      </c>
      <c r="L216" s="36" t="str">
        <f>IF(Table1323[[#This Row],[Fin]]&lt;&gt;"1st","",Table1323[[#This Row],[Div]]*Table1323[[#This Row],[Lev Bet]])</f>
        <v/>
      </c>
      <c r="M216" s="36">
        <f>IF(Table1323[[#This Row],[Lev Ret]]="",Table1323[[#This Row],[Lev Bet]]*-1,L216-K216)</f>
        <v>-100</v>
      </c>
      <c r="N216" s="36" t="str">
        <f>TEXT(Table1323[[#This Row],[Date]],"DDD")</f>
        <v>Wed</v>
      </c>
    </row>
    <row r="217" spans="1:14" x14ac:dyDescent="0.25">
      <c r="A217" s="34">
        <v>45896</v>
      </c>
      <c r="B217" s="35">
        <v>0.70486111111111116</v>
      </c>
      <c r="C217" s="35" t="s">
        <v>18</v>
      </c>
      <c r="D217" s="36">
        <v>7</v>
      </c>
      <c r="E217" s="36">
        <v>15</v>
      </c>
      <c r="F217" s="37" t="s">
        <v>58</v>
      </c>
      <c r="G217" s="37"/>
      <c r="H217" s="38"/>
      <c r="I217" s="36" t="str">
        <f>VLOOKUP(Table1323[[#This Row],[Track]],$C$435:$E$478,2,FALSE)</f>
        <v>NSW</v>
      </c>
      <c r="J217" s="36" t="str">
        <f>IF(Table1323[[#This Row],[Date]]&lt;$J$4,"","Live")</f>
        <v/>
      </c>
      <c r="K217" s="39">
        <v>100</v>
      </c>
      <c r="L217" s="36" t="str">
        <f>IF(Table1323[[#This Row],[Fin]]&lt;&gt;"1st","",Table1323[[#This Row],[Div]]*Table1323[[#This Row],[Lev Bet]])</f>
        <v/>
      </c>
      <c r="M217" s="36">
        <f>IF(Table1323[[#This Row],[Lev Ret]]="",Table1323[[#This Row],[Lev Bet]]*-1,L217-K217)</f>
        <v>-100</v>
      </c>
      <c r="N217" s="36" t="str">
        <f>TEXT(Table1323[[#This Row],[Date]],"DDD")</f>
        <v>Wed</v>
      </c>
    </row>
    <row r="218" spans="1:14" x14ac:dyDescent="0.25">
      <c r="A218" s="34">
        <v>45903</v>
      </c>
      <c r="B218" s="35">
        <v>0.54861111111111116</v>
      </c>
      <c r="C218" s="35" t="s">
        <v>15</v>
      </c>
      <c r="D218" s="36">
        <v>1</v>
      </c>
      <c r="E218" s="36">
        <v>18</v>
      </c>
      <c r="F218" s="37" t="s">
        <v>154</v>
      </c>
      <c r="G218" s="37" t="s">
        <v>95</v>
      </c>
      <c r="H218" s="38"/>
      <c r="I218" s="36" t="str">
        <f>VLOOKUP(Table1323[[#This Row],[Track]],$C$435:$E$478,2,FALSE)</f>
        <v>Vic</v>
      </c>
      <c r="J218" s="36" t="str">
        <f>IF(Table1323[[#This Row],[Date]]&lt;$J$4,"","Live")</f>
        <v/>
      </c>
      <c r="K218" s="39">
        <v>100</v>
      </c>
      <c r="L218" s="36" t="str">
        <f>IF(Table1323[[#This Row],[Fin]]&lt;&gt;"1st","",Table1323[[#This Row],[Div]]*Table1323[[#This Row],[Lev Bet]])</f>
        <v/>
      </c>
      <c r="M218" s="36">
        <f>IF(Table1323[[#This Row],[Lev Ret]]="",Table1323[[#This Row],[Lev Bet]]*-1,L218-K218)</f>
        <v>-100</v>
      </c>
      <c r="N218" s="36" t="str">
        <f>TEXT(Table1323[[#This Row],[Date]],"DDD")</f>
        <v>Wed</v>
      </c>
    </row>
    <row r="219" spans="1:14" x14ac:dyDescent="0.25">
      <c r="A219" s="34">
        <v>45903</v>
      </c>
      <c r="B219" s="35">
        <v>0.56597222222222221</v>
      </c>
      <c r="C219" s="35" t="s">
        <v>14</v>
      </c>
      <c r="D219" s="36">
        <v>1</v>
      </c>
      <c r="E219" s="36">
        <v>8</v>
      </c>
      <c r="F219" s="37" t="s">
        <v>239</v>
      </c>
      <c r="G219" s="37"/>
      <c r="H219" s="38"/>
      <c r="I219" s="36" t="str">
        <f>VLOOKUP(Table1323[[#This Row],[Track]],$C$435:$E$478,2,FALSE)</f>
        <v>NSW</v>
      </c>
      <c r="J219" s="36" t="str">
        <f>IF(Table1323[[#This Row],[Date]]&lt;$J$4,"","Live")</f>
        <v/>
      </c>
      <c r="K219" s="39">
        <v>100</v>
      </c>
      <c r="L219" s="36" t="str">
        <f>IF(Table1323[[#This Row],[Fin]]&lt;&gt;"1st","",Table1323[[#This Row],[Div]]*Table1323[[#This Row],[Lev Bet]])</f>
        <v/>
      </c>
      <c r="M219" s="36">
        <f>IF(Table1323[[#This Row],[Lev Ret]]="",Table1323[[#This Row],[Lev Bet]]*-1,L219-K219)</f>
        <v>-100</v>
      </c>
      <c r="N219" s="36" t="str">
        <f>TEXT(Table1323[[#This Row],[Date]],"DDD")</f>
        <v>Wed</v>
      </c>
    </row>
    <row r="220" spans="1:14" x14ac:dyDescent="0.25">
      <c r="A220" s="34">
        <v>45903</v>
      </c>
      <c r="B220" s="35">
        <v>0.57291666666666663</v>
      </c>
      <c r="C220" s="35" t="s">
        <v>15</v>
      </c>
      <c r="D220" s="36">
        <v>2</v>
      </c>
      <c r="E220" s="36">
        <v>3</v>
      </c>
      <c r="F220" s="37" t="s">
        <v>155</v>
      </c>
      <c r="G220" s="37" t="s">
        <v>21</v>
      </c>
      <c r="H220" s="38">
        <v>3.2</v>
      </c>
      <c r="I220" s="36" t="str">
        <f>VLOOKUP(Table1323[[#This Row],[Track]],$C$435:$E$478,2,FALSE)</f>
        <v>Vic</v>
      </c>
      <c r="J220" s="36" t="str">
        <f>IF(Table1323[[#This Row],[Date]]&lt;$J$4,"","Live")</f>
        <v/>
      </c>
      <c r="K220" s="39">
        <v>100</v>
      </c>
      <c r="L220" s="36">
        <f>IF(Table1323[[#This Row],[Fin]]&lt;&gt;"1st","",Table1323[[#This Row],[Div]]*Table1323[[#This Row],[Lev Bet]])</f>
        <v>320</v>
      </c>
      <c r="M220" s="36">
        <f>IF(Table1323[[#This Row],[Lev Ret]]="",Table1323[[#This Row],[Lev Bet]]*-1,L220-K220)</f>
        <v>220</v>
      </c>
      <c r="N220" s="36" t="str">
        <f>TEXT(Table1323[[#This Row],[Date]],"DDD")</f>
        <v>Wed</v>
      </c>
    </row>
    <row r="221" spans="1:14" x14ac:dyDescent="0.25">
      <c r="A221" s="34">
        <v>45903</v>
      </c>
      <c r="B221" s="35">
        <v>0.59027777777777779</v>
      </c>
      <c r="C221" s="35" t="s">
        <v>14</v>
      </c>
      <c r="D221" s="36">
        <v>2</v>
      </c>
      <c r="E221" s="36">
        <v>1</v>
      </c>
      <c r="F221" s="37" t="s">
        <v>240</v>
      </c>
      <c r="G221" s="37"/>
      <c r="H221" s="38"/>
      <c r="I221" s="36" t="str">
        <f>VLOOKUP(Table1323[[#This Row],[Track]],$C$435:$E$478,2,FALSE)</f>
        <v>NSW</v>
      </c>
      <c r="J221" s="36" t="str">
        <f>IF(Table1323[[#This Row],[Date]]&lt;$J$4,"","Live")</f>
        <v/>
      </c>
      <c r="K221" s="39">
        <v>100</v>
      </c>
      <c r="L221" s="36" t="str">
        <f>IF(Table1323[[#This Row],[Fin]]&lt;&gt;"1st","",Table1323[[#This Row],[Div]]*Table1323[[#This Row],[Lev Bet]])</f>
        <v/>
      </c>
      <c r="M221" s="36">
        <f>IF(Table1323[[#This Row],[Lev Ret]]="",Table1323[[#This Row],[Lev Bet]]*-1,L221-K221)</f>
        <v>-100</v>
      </c>
      <c r="N221" s="36" t="str">
        <f>TEXT(Table1323[[#This Row],[Date]],"DDD")</f>
        <v>Wed</v>
      </c>
    </row>
    <row r="222" spans="1:14" x14ac:dyDescent="0.25">
      <c r="A222" s="34">
        <v>45903</v>
      </c>
      <c r="B222" s="35">
        <v>0.61458333333333337</v>
      </c>
      <c r="C222" s="35" t="s">
        <v>14</v>
      </c>
      <c r="D222" s="36">
        <v>3</v>
      </c>
      <c r="E222" s="36">
        <v>8</v>
      </c>
      <c r="F222" s="37" t="s">
        <v>237</v>
      </c>
      <c r="G222" s="37"/>
      <c r="H222" s="38"/>
      <c r="I222" s="36" t="str">
        <f>VLOOKUP(Table1323[[#This Row],[Track]],$C$435:$E$478,2,FALSE)</f>
        <v>NSW</v>
      </c>
      <c r="J222" s="36" t="str">
        <f>IF(Table1323[[#This Row],[Date]]&lt;$J$4,"","Live")</f>
        <v/>
      </c>
      <c r="K222" s="39">
        <v>100</v>
      </c>
      <c r="L222" s="36" t="str">
        <f>IF(Table1323[[#This Row],[Fin]]&lt;&gt;"1st","",Table1323[[#This Row],[Div]]*Table1323[[#This Row],[Lev Bet]])</f>
        <v/>
      </c>
      <c r="M222" s="36">
        <f>IF(Table1323[[#This Row],[Lev Ret]]="",Table1323[[#This Row],[Lev Bet]]*-1,L222-K222)</f>
        <v>-100</v>
      </c>
      <c r="N222" s="36" t="str">
        <f>TEXT(Table1323[[#This Row],[Date]],"DDD")</f>
        <v>Wed</v>
      </c>
    </row>
    <row r="223" spans="1:14" x14ac:dyDescent="0.25">
      <c r="A223" s="34">
        <v>45903</v>
      </c>
      <c r="B223" s="35">
        <v>0.63888888888888884</v>
      </c>
      <c r="C223" s="35" t="s">
        <v>14</v>
      </c>
      <c r="D223" s="36">
        <v>4</v>
      </c>
      <c r="E223" s="36">
        <v>5</v>
      </c>
      <c r="F223" s="37" t="s">
        <v>241</v>
      </c>
      <c r="G223" s="37"/>
      <c r="H223" s="38"/>
      <c r="I223" s="36" t="str">
        <f>VLOOKUP(Table1323[[#This Row],[Track]],$C$435:$E$478,2,FALSE)</f>
        <v>NSW</v>
      </c>
      <c r="J223" s="36" t="str">
        <f>IF(Table1323[[#This Row],[Date]]&lt;$J$4,"","Live")</f>
        <v/>
      </c>
      <c r="K223" s="39">
        <v>100</v>
      </c>
      <c r="L223" s="36" t="str">
        <f>IF(Table1323[[#This Row],[Fin]]&lt;&gt;"1st","",Table1323[[#This Row],[Div]]*Table1323[[#This Row],[Lev Bet]])</f>
        <v/>
      </c>
      <c r="M223" s="36">
        <f>IF(Table1323[[#This Row],[Lev Ret]]="",Table1323[[#This Row],[Lev Bet]]*-1,L223-K223)</f>
        <v>-100</v>
      </c>
      <c r="N223" s="36" t="str">
        <f>TEXT(Table1323[[#This Row],[Date]],"DDD")</f>
        <v>Wed</v>
      </c>
    </row>
    <row r="224" spans="1:14" x14ac:dyDescent="0.25">
      <c r="A224" s="34">
        <v>45903</v>
      </c>
      <c r="B224" s="35">
        <v>0.66319444444444442</v>
      </c>
      <c r="C224" s="35" t="s">
        <v>14</v>
      </c>
      <c r="D224" s="36">
        <v>5</v>
      </c>
      <c r="E224" s="36">
        <v>3</v>
      </c>
      <c r="F224" s="37" t="s">
        <v>242</v>
      </c>
      <c r="G224" s="37" t="s">
        <v>22</v>
      </c>
      <c r="H224" s="38"/>
      <c r="I224" s="36" t="str">
        <f>VLOOKUP(Table1323[[#This Row],[Track]],$C$435:$E$478,2,FALSE)</f>
        <v>NSW</v>
      </c>
      <c r="J224" s="36" t="str">
        <f>IF(Table1323[[#This Row],[Date]]&lt;$J$4,"","Live")</f>
        <v/>
      </c>
      <c r="K224" s="39">
        <v>100</v>
      </c>
      <c r="L224" s="36" t="str">
        <f>IF(Table1323[[#This Row],[Fin]]&lt;&gt;"1st","",Table1323[[#This Row],[Div]]*Table1323[[#This Row],[Lev Bet]])</f>
        <v/>
      </c>
      <c r="M224" s="36">
        <f>IF(Table1323[[#This Row],[Lev Ret]]="",Table1323[[#This Row],[Lev Bet]]*-1,L224-K224)</f>
        <v>-100</v>
      </c>
      <c r="N224" s="36" t="str">
        <f>TEXT(Table1323[[#This Row],[Date]],"DDD")</f>
        <v>Wed</v>
      </c>
    </row>
    <row r="225" spans="1:14" x14ac:dyDescent="0.25">
      <c r="A225" s="34">
        <v>45903</v>
      </c>
      <c r="B225" s="35">
        <v>0.6875</v>
      </c>
      <c r="C225" s="35" t="s">
        <v>14</v>
      </c>
      <c r="D225" s="36">
        <v>6</v>
      </c>
      <c r="E225" s="36">
        <v>6</v>
      </c>
      <c r="F225" s="37" t="s">
        <v>243</v>
      </c>
      <c r="G225" s="37" t="s">
        <v>22</v>
      </c>
      <c r="H225" s="38"/>
      <c r="I225" s="36" t="str">
        <f>VLOOKUP(Table1323[[#This Row],[Track]],$C$435:$E$478,2,FALSE)</f>
        <v>NSW</v>
      </c>
      <c r="J225" s="36" t="str">
        <f>IF(Table1323[[#This Row],[Date]]&lt;$J$4,"","Live")</f>
        <v/>
      </c>
      <c r="K225" s="39">
        <v>100</v>
      </c>
      <c r="L225" s="36" t="str">
        <f>IF(Table1323[[#This Row],[Fin]]&lt;&gt;"1st","",Table1323[[#This Row],[Div]]*Table1323[[#This Row],[Lev Bet]])</f>
        <v/>
      </c>
      <c r="M225" s="36">
        <f>IF(Table1323[[#This Row],[Lev Ret]]="",Table1323[[#This Row],[Lev Bet]]*-1,L225-K225)</f>
        <v>-100</v>
      </c>
      <c r="N225" s="36" t="str">
        <f>TEXT(Table1323[[#This Row],[Date]],"DDD")</f>
        <v>Wed</v>
      </c>
    </row>
    <row r="226" spans="1:14" x14ac:dyDescent="0.25">
      <c r="A226" s="34">
        <v>45903</v>
      </c>
      <c r="B226" s="35">
        <v>0.69444444444444442</v>
      </c>
      <c r="C226" s="35" t="s">
        <v>15</v>
      </c>
      <c r="D226" s="36">
        <v>7</v>
      </c>
      <c r="E226" s="36">
        <v>2</v>
      </c>
      <c r="F226" s="37" t="s">
        <v>156</v>
      </c>
      <c r="G226" s="37" t="s">
        <v>21</v>
      </c>
      <c r="H226" s="38">
        <v>3.2</v>
      </c>
      <c r="I226" s="36" t="str">
        <f>VLOOKUP(Table1323[[#This Row],[Track]],$C$435:$E$478,2,FALSE)</f>
        <v>Vic</v>
      </c>
      <c r="J226" s="36" t="str">
        <f>IF(Table1323[[#This Row],[Date]]&lt;$J$4,"","Live")</f>
        <v/>
      </c>
      <c r="K226" s="39">
        <v>100</v>
      </c>
      <c r="L226" s="36">
        <f>IF(Table1323[[#This Row],[Fin]]&lt;&gt;"1st","",Table1323[[#This Row],[Div]]*Table1323[[#This Row],[Lev Bet]])</f>
        <v>320</v>
      </c>
      <c r="M226" s="36">
        <f>IF(Table1323[[#This Row],[Lev Ret]]="",Table1323[[#This Row],[Lev Bet]]*-1,L226-K226)</f>
        <v>220</v>
      </c>
      <c r="N226" s="36" t="str">
        <f>TEXT(Table1323[[#This Row],[Date]],"DDD")</f>
        <v>Wed</v>
      </c>
    </row>
    <row r="227" spans="1:14" x14ac:dyDescent="0.25">
      <c r="A227" s="34">
        <v>45910</v>
      </c>
      <c r="B227" s="35">
        <v>0.54861111111111116</v>
      </c>
      <c r="C227" s="35" t="s">
        <v>15</v>
      </c>
      <c r="D227" s="36">
        <v>1</v>
      </c>
      <c r="E227" s="36">
        <v>6</v>
      </c>
      <c r="F227" s="37" t="s">
        <v>157</v>
      </c>
      <c r="G227" s="37" t="s">
        <v>21</v>
      </c>
      <c r="H227" s="38">
        <v>2.9</v>
      </c>
      <c r="I227" s="36" t="str">
        <f>VLOOKUP(Table1323[[#This Row],[Track]],$C$435:$E$478,2,FALSE)</f>
        <v>Vic</v>
      </c>
      <c r="J227" s="36" t="str">
        <f>IF(Table1323[[#This Row],[Date]]&lt;$J$4,"","Live")</f>
        <v/>
      </c>
      <c r="K227" s="39">
        <v>100</v>
      </c>
      <c r="L227" s="36">
        <f>IF(Table1323[[#This Row],[Fin]]&lt;&gt;"1st","",Table1323[[#This Row],[Div]]*Table1323[[#This Row],[Lev Bet]])</f>
        <v>290</v>
      </c>
      <c r="M227" s="36">
        <f>IF(Table1323[[#This Row],[Lev Ret]]="",Table1323[[#This Row],[Lev Bet]]*-1,L227-K227)</f>
        <v>190</v>
      </c>
      <c r="N227" s="36" t="str">
        <f>TEXT(Table1323[[#This Row],[Date]],"DDD")</f>
        <v>Wed</v>
      </c>
    </row>
    <row r="228" spans="1:14" x14ac:dyDescent="0.25">
      <c r="A228" s="34">
        <v>45910</v>
      </c>
      <c r="B228" s="35">
        <v>0.61458333333333337</v>
      </c>
      <c r="C228" s="35" t="s">
        <v>17</v>
      </c>
      <c r="D228" s="36">
        <v>3</v>
      </c>
      <c r="E228" s="36">
        <v>7</v>
      </c>
      <c r="F228" s="37" t="s">
        <v>244</v>
      </c>
      <c r="G228" s="37" t="s">
        <v>22</v>
      </c>
      <c r="H228" s="38"/>
      <c r="I228" s="36" t="str">
        <f>VLOOKUP(Table1323[[#This Row],[Track]],$C$435:$E$478,2,FALSE)</f>
        <v>NSW</v>
      </c>
      <c r="J228" s="36" t="str">
        <f>IF(Table1323[[#This Row],[Date]]&lt;$J$4,"","Live")</f>
        <v/>
      </c>
      <c r="K228" s="39">
        <v>100</v>
      </c>
      <c r="L228" s="36" t="str">
        <f>IF(Table1323[[#This Row],[Fin]]&lt;&gt;"1st","",Table1323[[#This Row],[Div]]*Table1323[[#This Row],[Lev Bet]])</f>
        <v/>
      </c>
      <c r="M228" s="36">
        <f>IF(Table1323[[#This Row],[Lev Ret]]="",Table1323[[#This Row],[Lev Bet]]*-1,L228-K228)</f>
        <v>-100</v>
      </c>
      <c r="N228" s="36" t="str">
        <f>TEXT(Table1323[[#This Row],[Date]],"DDD")</f>
        <v>Wed</v>
      </c>
    </row>
    <row r="229" spans="1:14" x14ac:dyDescent="0.25">
      <c r="A229" s="34">
        <v>45910</v>
      </c>
      <c r="B229" s="35">
        <v>0.63888888888888884</v>
      </c>
      <c r="C229" s="35" t="s">
        <v>17</v>
      </c>
      <c r="D229" s="36">
        <v>4</v>
      </c>
      <c r="E229" s="36">
        <v>8</v>
      </c>
      <c r="F229" s="37" t="s">
        <v>178</v>
      </c>
      <c r="G229" s="37" t="s">
        <v>21</v>
      </c>
      <c r="H229" s="38">
        <v>2.15</v>
      </c>
      <c r="I229" s="36" t="str">
        <f>VLOOKUP(Table1323[[#This Row],[Track]],$C$435:$E$478,2,FALSE)</f>
        <v>NSW</v>
      </c>
      <c r="J229" s="36" t="str">
        <f>IF(Table1323[[#This Row],[Date]]&lt;$J$4,"","Live")</f>
        <v/>
      </c>
      <c r="K229" s="39">
        <v>100</v>
      </c>
      <c r="L229" s="36">
        <f>IF(Table1323[[#This Row],[Fin]]&lt;&gt;"1st","",Table1323[[#This Row],[Div]]*Table1323[[#This Row],[Lev Bet]])</f>
        <v>215</v>
      </c>
      <c r="M229" s="36">
        <f>IF(Table1323[[#This Row],[Lev Ret]]="",Table1323[[#This Row],[Lev Bet]]*-1,L229-K229)</f>
        <v>115</v>
      </c>
      <c r="N229" s="36" t="str">
        <f>TEXT(Table1323[[#This Row],[Date]],"DDD")</f>
        <v>Wed</v>
      </c>
    </row>
    <row r="230" spans="1:14" x14ac:dyDescent="0.25">
      <c r="A230" s="34">
        <v>45910</v>
      </c>
      <c r="B230" s="35">
        <v>0.64583333333333337</v>
      </c>
      <c r="C230" s="35" t="s">
        <v>15</v>
      </c>
      <c r="D230" s="36">
        <v>5</v>
      </c>
      <c r="E230" s="36">
        <v>10</v>
      </c>
      <c r="F230" s="37" t="s">
        <v>158</v>
      </c>
      <c r="G230" s="37"/>
      <c r="H230" s="38"/>
      <c r="I230" s="36" t="str">
        <f>VLOOKUP(Table1323[[#This Row],[Track]],$C$435:$E$478,2,FALSE)</f>
        <v>Vic</v>
      </c>
      <c r="J230" s="36" t="str">
        <f>IF(Table1323[[#This Row],[Date]]&lt;$J$4,"","Live")</f>
        <v/>
      </c>
      <c r="K230" s="39">
        <v>100</v>
      </c>
      <c r="L230" s="36" t="str">
        <f>IF(Table1323[[#This Row],[Fin]]&lt;&gt;"1st","",Table1323[[#This Row],[Div]]*Table1323[[#This Row],[Lev Bet]])</f>
        <v/>
      </c>
      <c r="M230" s="36">
        <f>IF(Table1323[[#This Row],[Lev Ret]]="",Table1323[[#This Row],[Lev Bet]]*-1,L230-K230)</f>
        <v>-100</v>
      </c>
      <c r="N230" s="36" t="str">
        <f>TEXT(Table1323[[#This Row],[Date]],"DDD")</f>
        <v>Wed</v>
      </c>
    </row>
    <row r="231" spans="1:14" x14ac:dyDescent="0.25">
      <c r="A231" s="34">
        <v>45910</v>
      </c>
      <c r="B231" s="35">
        <v>0.66319444444444442</v>
      </c>
      <c r="C231" s="35" t="s">
        <v>17</v>
      </c>
      <c r="D231" s="36">
        <v>5</v>
      </c>
      <c r="E231" s="36">
        <v>3</v>
      </c>
      <c r="F231" s="37" t="s">
        <v>47</v>
      </c>
      <c r="G231" s="37" t="s">
        <v>22</v>
      </c>
      <c r="H231" s="38"/>
      <c r="I231" s="36" t="str">
        <f>VLOOKUP(Table1323[[#This Row],[Track]],$C$435:$E$478,2,FALSE)</f>
        <v>NSW</v>
      </c>
      <c r="J231" s="36" t="str">
        <f>IF(Table1323[[#This Row],[Date]]&lt;$J$4,"","Live")</f>
        <v/>
      </c>
      <c r="K231" s="39">
        <v>100</v>
      </c>
      <c r="L231" s="36" t="str">
        <f>IF(Table1323[[#This Row],[Fin]]&lt;&gt;"1st","",Table1323[[#This Row],[Div]]*Table1323[[#This Row],[Lev Bet]])</f>
        <v/>
      </c>
      <c r="M231" s="36">
        <f>IF(Table1323[[#This Row],[Lev Ret]]="",Table1323[[#This Row],[Lev Bet]]*-1,L231-K231)</f>
        <v>-100</v>
      </c>
      <c r="N231" s="36" t="str">
        <f>TEXT(Table1323[[#This Row],[Date]],"DDD")</f>
        <v>Wed</v>
      </c>
    </row>
    <row r="232" spans="1:14" x14ac:dyDescent="0.25">
      <c r="A232" s="34">
        <v>45910</v>
      </c>
      <c r="B232" s="35">
        <v>0.67013888888888884</v>
      </c>
      <c r="C232" s="35" t="s">
        <v>15</v>
      </c>
      <c r="D232" s="36">
        <v>6</v>
      </c>
      <c r="E232" s="36">
        <v>1</v>
      </c>
      <c r="F232" s="37" t="s">
        <v>159</v>
      </c>
      <c r="G232" s="37"/>
      <c r="H232" s="38"/>
      <c r="I232" s="36" t="str">
        <f>VLOOKUP(Table1323[[#This Row],[Track]],$C$435:$E$478,2,FALSE)</f>
        <v>Vic</v>
      </c>
      <c r="J232" s="36" t="str">
        <f>IF(Table1323[[#This Row],[Date]]&lt;$J$4,"","Live")</f>
        <v/>
      </c>
      <c r="K232" s="39">
        <v>100</v>
      </c>
      <c r="L232" s="36" t="str">
        <f>IF(Table1323[[#This Row],[Fin]]&lt;&gt;"1st","",Table1323[[#This Row],[Div]]*Table1323[[#This Row],[Lev Bet]])</f>
        <v/>
      </c>
      <c r="M232" s="36">
        <f>IF(Table1323[[#This Row],[Lev Ret]]="",Table1323[[#This Row],[Lev Bet]]*-1,L232-K232)</f>
        <v>-100</v>
      </c>
      <c r="N232" s="36" t="str">
        <f>TEXT(Table1323[[#This Row],[Date]],"DDD")</f>
        <v>Wed</v>
      </c>
    </row>
    <row r="233" spans="1:14" x14ac:dyDescent="0.25">
      <c r="A233" s="34">
        <v>45910</v>
      </c>
      <c r="B233" s="35">
        <v>0.6875</v>
      </c>
      <c r="C233" s="35" t="s">
        <v>17</v>
      </c>
      <c r="D233" s="36">
        <v>6</v>
      </c>
      <c r="E233" s="36">
        <v>13</v>
      </c>
      <c r="F233" s="37" t="s">
        <v>58</v>
      </c>
      <c r="G233" s="37" t="s">
        <v>22</v>
      </c>
      <c r="H233" s="38"/>
      <c r="I233" s="36" t="str">
        <f>VLOOKUP(Table1323[[#This Row],[Track]],$C$435:$E$478,2,FALSE)</f>
        <v>NSW</v>
      </c>
      <c r="J233" s="36" t="str">
        <f>IF(Table1323[[#This Row],[Date]]&lt;$J$4,"","Live")</f>
        <v/>
      </c>
      <c r="K233" s="39">
        <v>100</v>
      </c>
      <c r="L233" s="36" t="str">
        <f>IF(Table1323[[#This Row],[Fin]]&lt;&gt;"1st","",Table1323[[#This Row],[Div]]*Table1323[[#This Row],[Lev Bet]])</f>
        <v/>
      </c>
      <c r="M233" s="36">
        <f>IF(Table1323[[#This Row],[Lev Ret]]="",Table1323[[#This Row],[Lev Bet]]*-1,L233-K233)</f>
        <v>-100</v>
      </c>
      <c r="N233" s="36" t="str">
        <f>TEXT(Table1323[[#This Row],[Date]],"DDD")</f>
        <v>Wed</v>
      </c>
    </row>
    <row r="234" spans="1:14" x14ac:dyDescent="0.25">
      <c r="A234" s="34">
        <v>45917</v>
      </c>
      <c r="B234" s="35">
        <v>0.53125</v>
      </c>
      <c r="C234" s="35" t="s">
        <v>9</v>
      </c>
      <c r="D234" s="36">
        <v>1</v>
      </c>
      <c r="E234" s="36">
        <v>7</v>
      </c>
      <c r="F234" s="37" t="s">
        <v>332</v>
      </c>
      <c r="G234" s="37" t="s">
        <v>21</v>
      </c>
      <c r="H234" s="38">
        <v>5</v>
      </c>
      <c r="I234" s="36" t="str">
        <f>VLOOKUP(Table1323[[#This Row],[Track]],$C$435:$E$478,2,FALSE)</f>
        <v>Qld</v>
      </c>
      <c r="J234" s="36" t="str">
        <f>IF(Table1323[[#This Row],[Date]]&lt;$J$4,"","Live")</f>
        <v/>
      </c>
      <c r="K234" s="39">
        <v>100</v>
      </c>
      <c r="L234" s="36">
        <f>IF(Table1323[[#This Row],[Fin]]&lt;&gt;"1st","",Table1323[[#This Row],[Div]]*Table1323[[#This Row],[Lev Bet]])</f>
        <v>500</v>
      </c>
      <c r="M234" s="36">
        <f>IF(Table1323[[#This Row],[Lev Ret]]="",Table1323[[#This Row],[Lev Bet]]*-1,L234-K234)</f>
        <v>400</v>
      </c>
      <c r="N234" s="36" t="str">
        <f>TEXT(Table1323[[#This Row],[Date]],"DDD")</f>
        <v>Wed</v>
      </c>
    </row>
    <row r="235" spans="1:14" x14ac:dyDescent="0.25">
      <c r="A235" s="34">
        <v>45917</v>
      </c>
      <c r="B235" s="35">
        <v>0.55555555555555558</v>
      </c>
      <c r="C235" s="35" t="s">
        <v>9</v>
      </c>
      <c r="D235" s="36">
        <v>2</v>
      </c>
      <c r="E235" s="36">
        <v>10</v>
      </c>
      <c r="F235" s="37" t="s">
        <v>333</v>
      </c>
      <c r="G235" s="37" t="s">
        <v>21</v>
      </c>
      <c r="H235" s="38">
        <v>2</v>
      </c>
      <c r="I235" s="36" t="str">
        <f>VLOOKUP(Table1323[[#This Row],[Track]],$C$435:$E$478,2,FALSE)</f>
        <v>Qld</v>
      </c>
      <c r="J235" s="36" t="str">
        <f>IF(Table1323[[#This Row],[Date]]&lt;$J$4,"","Live")</f>
        <v/>
      </c>
      <c r="K235" s="39">
        <v>100</v>
      </c>
      <c r="L235" s="36">
        <f>IF(Table1323[[#This Row],[Fin]]&lt;&gt;"1st","",Table1323[[#This Row],[Div]]*Table1323[[#This Row],[Lev Bet]])</f>
        <v>200</v>
      </c>
      <c r="M235" s="36">
        <f>IF(Table1323[[#This Row],[Lev Ret]]="",Table1323[[#This Row],[Lev Bet]]*-1,L235-K235)</f>
        <v>100</v>
      </c>
      <c r="N235" s="36" t="str">
        <f>TEXT(Table1323[[#This Row],[Date]],"DDD")</f>
        <v>Wed</v>
      </c>
    </row>
    <row r="236" spans="1:14" x14ac:dyDescent="0.25">
      <c r="A236" s="34">
        <v>45917</v>
      </c>
      <c r="B236" s="35">
        <v>0.57847222222222228</v>
      </c>
      <c r="C236" s="35" t="s">
        <v>9</v>
      </c>
      <c r="D236" s="36">
        <v>3</v>
      </c>
      <c r="E236" s="36">
        <v>9</v>
      </c>
      <c r="F236" s="37" t="s">
        <v>334</v>
      </c>
      <c r="G236" s="37" t="s">
        <v>23</v>
      </c>
      <c r="H236" s="38"/>
      <c r="I236" s="36" t="str">
        <f>VLOOKUP(Table1323[[#This Row],[Track]],$C$435:$E$478,2,FALSE)</f>
        <v>Qld</v>
      </c>
      <c r="J236" s="36" t="str">
        <f>IF(Table1323[[#This Row],[Date]]&lt;$J$4,"","Live")</f>
        <v/>
      </c>
      <c r="K236" s="39">
        <v>100</v>
      </c>
      <c r="L236" s="36" t="str">
        <f>IF(Table1323[[#This Row],[Fin]]&lt;&gt;"1st","",Table1323[[#This Row],[Div]]*Table1323[[#This Row],[Lev Bet]])</f>
        <v/>
      </c>
      <c r="M236" s="36">
        <f>IF(Table1323[[#This Row],[Lev Ret]]="",Table1323[[#This Row],[Lev Bet]]*-1,L236-K236)</f>
        <v>-100</v>
      </c>
      <c r="N236" s="36" t="str">
        <f>TEXT(Table1323[[#This Row],[Date]],"DDD")</f>
        <v>Wed</v>
      </c>
    </row>
    <row r="237" spans="1:14" x14ac:dyDescent="0.25">
      <c r="A237" s="34">
        <v>45917</v>
      </c>
      <c r="B237" s="35">
        <v>0.59027777777777779</v>
      </c>
      <c r="C237" s="35" t="s">
        <v>17</v>
      </c>
      <c r="D237" s="36">
        <v>2</v>
      </c>
      <c r="E237" s="36">
        <v>13</v>
      </c>
      <c r="F237" s="37" t="s">
        <v>245</v>
      </c>
      <c r="G237" s="37"/>
      <c r="H237" s="38"/>
      <c r="I237" s="36" t="str">
        <f>VLOOKUP(Table1323[[#This Row],[Track]],$C$435:$E$478,2,FALSE)</f>
        <v>NSW</v>
      </c>
      <c r="J237" s="36" t="str">
        <f>IF(Table1323[[#This Row],[Date]]&lt;$J$4,"","Live")</f>
        <v/>
      </c>
      <c r="K237" s="39">
        <v>100</v>
      </c>
      <c r="L237" s="36" t="str">
        <f>IF(Table1323[[#This Row],[Fin]]&lt;&gt;"1st","",Table1323[[#This Row],[Div]]*Table1323[[#This Row],[Lev Bet]])</f>
        <v/>
      </c>
      <c r="M237" s="36">
        <f>IF(Table1323[[#This Row],[Lev Ret]]="",Table1323[[#This Row],[Lev Bet]]*-1,L237-K237)</f>
        <v>-100</v>
      </c>
      <c r="N237" s="36" t="str">
        <f>TEXT(Table1323[[#This Row],[Date]],"DDD")</f>
        <v>Wed</v>
      </c>
    </row>
    <row r="238" spans="1:14" x14ac:dyDescent="0.25">
      <c r="A238" s="34">
        <v>45917</v>
      </c>
      <c r="B238" s="35">
        <v>0.60277777777777775</v>
      </c>
      <c r="C238" s="35" t="s">
        <v>9</v>
      </c>
      <c r="D238" s="36">
        <v>4</v>
      </c>
      <c r="E238" s="36">
        <v>1</v>
      </c>
      <c r="F238" s="37" t="s">
        <v>335</v>
      </c>
      <c r="G238" s="37" t="s">
        <v>22</v>
      </c>
      <c r="H238" s="38"/>
      <c r="I238" s="36" t="str">
        <f>VLOOKUP(Table1323[[#This Row],[Track]],$C$435:$E$478,2,FALSE)</f>
        <v>Qld</v>
      </c>
      <c r="J238" s="36" t="str">
        <f>IF(Table1323[[#This Row],[Date]]&lt;$J$4,"","Live")</f>
        <v/>
      </c>
      <c r="K238" s="39">
        <v>100</v>
      </c>
      <c r="L238" s="36" t="str">
        <f>IF(Table1323[[#This Row],[Fin]]&lt;&gt;"1st","",Table1323[[#This Row],[Div]]*Table1323[[#This Row],[Lev Bet]])</f>
        <v/>
      </c>
      <c r="M238" s="36">
        <f>IF(Table1323[[#This Row],[Lev Ret]]="",Table1323[[#This Row],[Lev Bet]]*-1,L238-K238)</f>
        <v>-100</v>
      </c>
      <c r="N238" s="36" t="str">
        <f>TEXT(Table1323[[#This Row],[Date]],"DDD")</f>
        <v>Wed</v>
      </c>
    </row>
    <row r="239" spans="1:14" x14ac:dyDescent="0.25">
      <c r="A239" s="34">
        <v>45917</v>
      </c>
      <c r="B239" s="35">
        <v>0.61458333333333337</v>
      </c>
      <c r="C239" s="35" t="s">
        <v>17</v>
      </c>
      <c r="D239" s="36">
        <v>3</v>
      </c>
      <c r="E239" s="36">
        <v>7</v>
      </c>
      <c r="F239" s="37" t="s">
        <v>246</v>
      </c>
      <c r="G239" s="37" t="s">
        <v>21</v>
      </c>
      <c r="H239" s="38">
        <v>2.15</v>
      </c>
      <c r="I239" s="36" t="str">
        <f>VLOOKUP(Table1323[[#This Row],[Track]],$C$435:$E$478,2,FALSE)</f>
        <v>NSW</v>
      </c>
      <c r="J239" s="36" t="str">
        <f>IF(Table1323[[#This Row],[Date]]&lt;$J$4,"","Live")</f>
        <v/>
      </c>
      <c r="K239" s="39">
        <v>100</v>
      </c>
      <c r="L239" s="36">
        <f>IF(Table1323[[#This Row],[Fin]]&lt;&gt;"1st","",Table1323[[#This Row],[Div]]*Table1323[[#This Row],[Lev Bet]])</f>
        <v>215</v>
      </c>
      <c r="M239" s="36">
        <f>IF(Table1323[[#This Row],[Lev Ret]]="",Table1323[[#This Row],[Lev Bet]]*-1,L239-K239)</f>
        <v>115</v>
      </c>
      <c r="N239" s="36" t="str">
        <f>TEXT(Table1323[[#This Row],[Date]],"DDD")</f>
        <v>Wed</v>
      </c>
    </row>
    <row r="240" spans="1:14" x14ac:dyDescent="0.25">
      <c r="A240" s="34">
        <v>45917</v>
      </c>
      <c r="B240" s="35">
        <v>0.62708333333333333</v>
      </c>
      <c r="C240" s="35" t="s">
        <v>9</v>
      </c>
      <c r="D240" s="36">
        <v>5</v>
      </c>
      <c r="E240" s="36">
        <v>5</v>
      </c>
      <c r="F240" s="37" t="s">
        <v>336</v>
      </c>
      <c r="G240" s="37" t="s">
        <v>21</v>
      </c>
      <c r="H240" s="38">
        <v>3.6</v>
      </c>
      <c r="I240" s="36" t="str">
        <f>VLOOKUP(Table1323[[#This Row],[Track]],$C$435:$E$478,2,FALSE)</f>
        <v>Qld</v>
      </c>
      <c r="J240" s="36" t="str">
        <f>IF(Table1323[[#This Row],[Date]]&lt;$J$4,"","Live")</f>
        <v/>
      </c>
      <c r="K240" s="39">
        <v>100</v>
      </c>
      <c r="L240" s="36">
        <f>IF(Table1323[[#This Row],[Fin]]&lt;&gt;"1st","",Table1323[[#This Row],[Div]]*Table1323[[#This Row],[Lev Bet]])</f>
        <v>360</v>
      </c>
      <c r="M240" s="36">
        <f>IF(Table1323[[#This Row],[Lev Ret]]="",Table1323[[#This Row],[Lev Bet]]*-1,L240-K240)</f>
        <v>260</v>
      </c>
      <c r="N240" s="36" t="str">
        <f>TEXT(Table1323[[#This Row],[Date]],"DDD")</f>
        <v>Wed</v>
      </c>
    </row>
    <row r="241" spans="1:14" x14ac:dyDescent="0.25">
      <c r="A241" s="34">
        <v>45917</v>
      </c>
      <c r="B241" s="35">
        <v>0.66319444444444442</v>
      </c>
      <c r="C241" s="35" t="s">
        <v>17</v>
      </c>
      <c r="D241" s="36">
        <v>5</v>
      </c>
      <c r="E241" s="36">
        <v>5</v>
      </c>
      <c r="F241" s="37" t="s">
        <v>247</v>
      </c>
      <c r="G241" s="37" t="s">
        <v>22</v>
      </c>
      <c r="H241" s="38"/>
      <c r="I241" s="36" t="str">
        <f>VLOOKUP(Table1323[[#This Row],[Track]],$C$435:$E$478,2,FALSE)</f>
        <v>NSW</v>
      </c>
      <c r="J241" s="36" t="str">
        <f>IF(Table1323[[#This Row],[Date]]&lt;$J$4,"","Live")</f>
        <v/>
      </c>
      <c r="K241" s="39">
        <v>100</v>
      </c>
      <c r="L241" s="36" t="str">
        <f>IF(Table1323[[#This Row],[Fin]]&lt;&gt;"1st","",Table1323[[#This Row],[Div]]*Table1323[[#This Row],[Lev Bet]])</f>
        <v/>
      </c>
      <c r="M241" s="36">
        <f>IF(Table1323[[#This Row],[Lev Ret]]="",Table1323[[#This Row],[Lev Bet]]*-1,L241-K241)</f>
        <v>-100</v>
      </c>
      <c r="N241" s="36" t="str">
        <f>TEXT(Table1323[[#This Row],[Date]],"DDD")</f>
        <v>Wed</v>
      </c>
    </row>
    <row r="242" spans="1:14" x14ac:dyDescent="0.25">
      <c r="A242" s="34">
        <v>45917</v>
      </c>
      <c r="B242" s="35">
        <v>0.67569444444444449</v>
      </c>
      <c r="C242" s="35" t="s">
        <v>9</v>
      </c>
      <c r="D242" s="36">
        <v>7</v>
      </c>
      <c r="E242" s="36">
        <v>10</v>
      </c>
      <c r="F242" s="37" t="s">
        <v>337</v>
      </c>
      <c r="G242" s="37"/>
      <c r="H242" s="38"/>
      <c r="I242" s="36" t="str">
        <f>VLOOKUP(Table1323[[#This Row],[Track]],$C$435:$E$478,2,FALSE)</f>
        <v>Qld</v>
      </c>
      <c r="J242" s="36" t="str">
        <f>IF(Table1323[[#This Row],[Date]]&lt;$J$4,"","Live")</f>
        <v/>
      </c>
      <c r="K242" s="39">
        <v>100</v>
      </c>
      <c r="L242" s="36" t="str">
        <f>IF(Table1323[[#This Row],[Fin]]&lt;&gt;"1st","",Table1323[[#This Row],[Div]]*Table1323[[#This Row],[Lev Bet]])</f>
        <v/>
      </c>
      <c r="M242" s="36">
        <f>IF(Table1323[[#This Row],[Lev Ret]]="",Table1323[[#This Row],[Lev Bet]]*-1,L242-K242)</f>
        <v>-100</v>
      </c>
      <c r="N242" s="36" t="str">
        <f>TEXT(Table1323[[#This Row],[Date]],"DDD")</f>
        <v>Wed</v>
      </c>
    </row>
    <row r="243" spans="1:14" x14ac:dyDescent="0.25">
      <c r="A243" s="34">
        <v>45917</v>
      </c>
      <c r="B243" s="35">
        <v>0.6875</v>
      </c>
      <c r="C243" s="35" t="s">
        <v>17</v>
      </c>
      <c r="D243" s="36">
        <v>6</v>
      </c>
      <c r="E243" s="36">
        <v>11</v>
      </c>
      <c r="F243" s="37" t="s">
        <v>248</v>
      </c>
      <c r="G243" s="37"/>
      <c r="H243" s="38"/>
      <c r="I243" s="36" t="str">
        <f>VLOOKUP(Table1323[[#This Row],[Track]],$C$435:$E$478,2,FALSE)</f>
        <v>NSW</v>
      </c>
      <c r="J243" s="36" t="str">
        <f>IF(Table1323[[#This Row],[Date]]&lt;$J$4,"","Live")</f>
        <v/>
      </c>
      <c r="K243" s="39">
        <v>100</v>
      </c>
      <c r="L243" s="36" t="str">
        <f>IF(Table1323[[#This Row],[Fin]]&lt;&gt;"1st","",Table1323[[#This Row],[Div]]*Table1323[[#This Row],[Lev Bet]])</f>
        <v/>
      </c>
      <c r="M243" s="36">
        <f>IF(Table1323[[#This Row],[Lev Ret]]="",Table1323[[#This Row],[Lev Bet]]*-1,L243-K243)</f>
        <v>-100</v>
      </c>
      <c r="N243" s="36" t="str">
        <f>TEXT(Table1323[[#This Row],[Date]],"DDD")</f>
        <v>Wed</v>
      </c>
    </row>
    <row r="244" spans="1:14" x14ac:dyDescent="0.25">
      <c r="A244" s="34">
        <v>45924</v>
      </c>
      <c r="B244" s="35">
        <v>0.54027777777777775</v>
      </c>
      <c r="C244" s="35" t="s">
        <v>12</v>
      </c>
      <c r="D244" s="36">
        <v>1</v>
      </c>
      <c r="E244" s="36">
        <v>5</v>
      </c>
      <c r="F244" s="37" t="s">
        <v>338</v>
      </c>
      <c r="G244" s="37"/>
      <c r="H244" s="38"/>
      <c r="I244" s="36" t="str">
        <f>VLOOKUP(Table1323[[#This Row],[Track]],$C$435:$E$478,2,FALSE)</f>
        <v>Qld</v>
      </c>
      <c r="J244" s="36" t="str">
        <f>IF(Table1323[[#This Row],[Date]]&lt;$J$4,"","Live")</f>
        <v/>
      </c>
      <c r="K244" s="39">
        <v>100</v>
      </c>
      <c r="L244" s="36" t="str">
        <f>IF(Table1323[[#This Row],[Fin]]&lt;&gt;"1st","",Table1323[[#This Row],[Div]]*Table1323[[#This Row],[Lev Bet]])</f>
        <v/>
      </c>
      <c r="M244" s="36">
        <f>IF(Table1323[[#This Row],[Lev Ret]]="",Table1323[[#This Row],[Lev Bet]]*-1,L244-K244)</f>
        <v>-100</v>
      </c>
      <c r="N244" s="36" t="str">
        <f>TEXT(Table1323[[#This Row],[Date]],"DDD")</f>
        <v>Wed</v>
      </c>
    </row>
    <row r="245" spans="1:14" x14ac:dyDescent="0.25">
      <c r="A245" s="34">
        <v>45924</v>
      </c>
      <c r="B245" s="35">
        <v>0.55902777777777779</v>
      </c>
      <c r="C245" s="35" t="s">
        <v>15</v>
      </c>
      <c r="D245" s="36">
        <v>1</v>
      </c>
      <c r="E245" s="36">
        <v>8</v>
      </c>
      <c r="F245" s="37" t="s">
        <v>160</v>
      </c>
      <c r="G245" s="37" t="s">
        <v>106</v>
      </c>
      <c r="H245" s="38"/>
      <c r="I245" s="36" t="str">
        <f>VLOOKUP(Table1323[[#This Row],[Track]],$C$435:$E$478,2,FALSE)</f>
        <v>Vic</v>
      </c>
      <c r="J245" s="36" t="str">
        <f>IF(Table1323[[#This Row],[Date]]&lt;$J$4,"","Live")</f>
        <v/>
      </c>
      <c r="K245" s="39">
        <v>100</v>
      </c>
      <c r="L245" s="36" t="str">
        <f>IF(Table1323[[#This Row],[Fin]]&lt;&gt;"1st","",Table1323[[#This Row],[Div]]*Table1323[[#This Row],[Lev Bet]])</f>
        <v/>
      </c>
      <c r="M245" s="36">
        <f>IF(Table1323[[#This Row],[Lev Ret]]="",Table1323[[#This Row],[Lev Bet]]*-1,L245-K245)</f>
        <v>-100</v>
      </c>
      <c r="N245" s="36" t="str">
        <f>TEXT(Table1323[[#This Row],[Date]],"DDD")</f>
        <v>Wed</v>
      </c>
    </row>
    <row r="246" spans="1:14" x14ac:dyDescent="0.25">
      <c r="A246" s="34">
        <v>45924</v>
      </c>
      <c r="B246" s="35">
        <v>0.58888888888888891</v>
      </c>
      <c r="C246" s="35" t="s">
        <v>12</v>
      </c>
      <c r="D246" s="36">
        <v>3</v>
      </c>
      <c r="E246" s="36">
        <v>7</v>
      </c>
      <c r="F246" s="37" t="s">
        <v>339</v>
      </c>
      <c r="G246" s="37" t="s">
        <v>21</v>
      </c>
      <c r="H246" s="38">
        <v>2.7</v>
      </c>
      <c r="I246" s="36" t="str">
        <f>VLOOKUP(Table1323[[#This Row],[Track]],$C$435:$E$478,2,FALSE)</f>
        <v>Qld</v>
      </c>
      <c r="J246" s="36" t="str">
        <f>IF(Table1323[[#This Row],[Date]]&lt;$J$4,"","Live")</f>
        <v/>
      </c>
      <c r="K246" s="39">
        <v>100</v>
      </c>
      <c r="L246" s="36">
        <f>IF(Table1323[[#This Row],[Fin]]&lt;&gt;"1st","",Table1323[[#This Row],[Div]]*Table1323[[#This Row],[Lev Bet]])</f>
        <v>270</v>
      </c>
      <c r="M246" s="36">
        <f>IF(Table1323[[#This Row],[Lev Ret]]="",Table1323[[#This Row],[Lev Bet]]*-1,L246-K246)</f>
        <v>170</v>
      </c>
      <c r="N246" s="36" t="str">
        <f>TEXT(Table1323[[#This Row],[Date]],"DDD")</f>
        <v>Wed</v>
      </c>
    </row>
    <row r="247" spans="1:14" x14ac:dyDescent="0.25">
      <c r="A247" s="34">
        <v>45924</v>
      </c>
      <c r="B247" s="35">
        <v>0.61319444444444449</v>
      </c>
      <c r="C247" s="35" t="s">
        <v>12</v>
      </c>
      <c r="D247" s="36">
        <v>4</v>
      </c>
      <c r="E247" s="36">
        <v>11</v>
      </c>
      <c r="F247" s="37" t="s">
        <v>340</v>
      </c>
      <c r="G247" s="37" t="s">
        <v>21</v>
      </c>
      <c r="H247" s="38">
        <v>2.7</v>
      </c>
      <c r="I247" s="36" t="str">
        <f>VLOOKUP(Table1323[[#This Row],[Track]],$C$435:$E$478,2,FALSE)</f>
        <v>Qld</v>
      </c>
      <c r="J247" s="36" t="str">
        <f>IF(Table1323[[#This Row],[Date]]&lt;$J$4,"","Live")</f>
        <v/>
      </c>
      <c r="K247" s="39">
        <v>100</v>
      </c>
      <c r="L247" s="36">
        <f>IF(Table1323[[#This Row],[Fin]]&lt;&gt;"1st","",Table1323[[#This Row],[Div]]*Table1323[[#This Row],[Lev Bet]])</f>
        <v>270</v>
      </c>
      <c r="M247" s="36">
        <f>IF(Table1323[[#This Row],[Lev Ret]]="",Table1323[[#This Row],[Lev Bet]]*-1,L247-K247)</f>
        <v>170</v>
      </c>
      <c r="N247" s="36" t="str">
        <f>TEXT(Table1323[[#This Row],[Date]],"DDD")</f>
        <v>Wed</v>
      </c>
    </row>
    <row r="248" spans="1:14" x14ac:dyDescent="0.25">
      <c r="A248" s="34">
        <v>45924</v>
      </c>
      <c r="B248" s="35">
        <v>0.65625</v>
      </c>
      <c r="C248" s="35" t="s">
        <v>15</v>
      </c>
      <c r="D248" s="36">
        <v>5</v>
      </c>
      <c r="E248" s="36">
        <v>14</v>
      </c>
      <c r="F248" s="37" t="s">
        <v>161</v>
      </c>
      <c r="G248" s="37"/>
      <c r="H248" s="38"/>
      <c r="I248" s="36" t="str">
        <f>VLOOKUP(Table1323[[#This Row],[Track]],$C$435:$E$478,2,FALSE)</f>
        <v>Vic</v>
      </c>
      <c r="J248" s="36" t="str">
        <f>IF(Table1323[[#This Row],[Date]]&lt;$J$4,"","Live")</f>
        <v/>
      </c>
      <c r="K248" s="39">
        <v>100</v>
      </c>
      <c r="L248" s="36" t="str">
        <f>IF(Table1323[[#This Row],[Fin]]&lt;&gt;"1st","",Table1323[[#This Row],[Div]]*Table1323[[#This Row],[Lev Bet]])</f>
        <v/>
      </c>
      <c r="M248" s="36">
        <f>IF(Table1323[[#This Row],[Lev Ret]]="",Table1323[[#This Row],[Lev Bet]]*-1,L248-K248)</f>
        <v>-100</v>
      </c>
      <c r="N248" s="36" t="str">
        <f>TEXT(Table1323[[#This Row],[Date]],"DDD")</f>
        <v>Wed</v>
      </c>
    </row>
    <row r="249" spans="1:14" x14ac:dyDescent="0.25">
      <c r="A249" s="34">
        <v>45924</v>
      </c>
      <c r="B249" s="35">
        <v>0.66180555555555554</v>
      </c>
      <c r="C249" s="35" t="s">
        <v>12</v>
      </c>
      <c r="D249" s="36">
        <v>6</v>
      </c>
      <c r="E249" s="36">
        <v>9</v>
      </c>
      <c r="F249" s="37" t="s">
        <v>341</v>
      </c>
      <c r="G249" s="37" t="s">
        <v>23</v>
      </c>
      <c r="H249" s="38"/>
      <c r="I249" s="36" t="str">
        <f>VLOOKUP(Table1323[[#This Row],[Track]],$C$435:$E$478,2,FALSE)</f>
        <v>Qld</v>
      </c>
      <c r="J249" s="36" t="str">
        <f>IF(Table1323[[#This Row],[Date]]&lt;$J$4,"","Live")</f>
        <v/>
      </c>
      <c r="K249" s="39">
        <v>100</v>
      </c>
      <c r="L249" s="36" t="str">
        <f>IF(Table1323[[#This Row],[Fin]]&lt;&gt;"1st","",Table1323[[#This Row],[Div]]*Table1323[[#This Row],[Lev Bet]])</f>
        <v/>
      </c>
      <c r="M249" s="36">
        <f>IF(Table1323[[#This Row],[Lev Ret]]="",Table1323[[#This Row],[Lev Bet]]*-1,L249-K249)</f>
        <v>-100</v>
      </c>
      <c r="N249" s="36" t="str">
        <f>TEXT(Table1323[[#This Row],[Date]],"DDD")</f>
        <v>Wed</v>
      </c>
    </row>
    <row r="250" spans="1:14" x14ac:dyDescent="0.25">
      <c r="A250" s="34">
        <v>45924</v>
      </c>
      <c r="B250" s="35">
        <v>0.67361111111111116</v>
      </c>
      <c r="C250" s="35" t="s">
        <v>14</v>
      </c>
      <c r="D250" s="36">
        <v>4</v>
      </c>
      <c r="E250" s="36">
        <v>7</v>
      </c>
      <c r="F250" s="37" t="s">
        <v>249</v>
      </c>
      <c r="G250" s="37"/>
      <c r="H250" s="38"/>
      <c r="I250" s="36" t="str">
        <f>VLOOKUP(Table1323[[#This Row],[Track]],$C$435:$E$478,2,FALSE)</f>
        <v>NSW</v>
      </c>
      <c r="J250" s="36" t="str">
        <f>IF(Table1323[[#This Row],[Date]]&lt;$J$4,"","Live")</f>
        <v/>
      </c>
      <c r="K250" s="39">
        <v>100</v>
      </c>
      <c r="L250" s="36" t="str">
        <f>IF(Table1323[[#This Row],[Fin]]&lt;&gt;"1st","",Table1323[[#This Row],[Div]]*Table1323[[#This Row],[Lev Bet]])</f>
        <v/>
      </c>
      <c r="M250" s="36">
        <f>IF(Table1323[[#This Row],[Lev Ret]]="",Table1323[[#This Row],[Lev Bet]]*-1,L250-K250)</f>
        <v>-100</v>
      </c>
      <c r="N250" s="36" t="str">
        <f>TEXT(Table1323[[#This Row],[Date]],"DDD")</f>
        <v>Wed</v>
      </c>
    </row>
    <row r="251" spans="1:14" x14ac:dyDescent="0.25">
      <c r="A251" s="34">
        <v>45924</v>
      </c>
      <c r="B251" s="35">
        <v>0.68055555555555558</v>
      </c>
      <c r="C251" s="35" t="s">
        <v>15</v>
      </c>
      <c r="D251" s="36">
        <v>6</v>
      </c>
      <c r="E251" s="36">
        <v>16</v>
      </c>
      <c r="F251" s="37" t="s">
        <v>162</v>
      </c>
      <c r="G251" s="37"/>
      <c r="H251" s="38"/>
      <c r="I251" s="36" t="str">
        <f>VLOOKUP(Table1323[[#This Row],[Track]],$C$435:$E$478,2,FALSE)</f>
        <v>Vic</v>
      </c>
      <c r="J251" s="36" t="str">
        <f>IF(Table1323[[#This Row],[Date]]&lt;$J$4,"","Live")</f>
        <v/>
      </c>
      <c r="K251" s="39">
        <v>100</v>
      </c>
      <c r="L251" s="36" t="str">
        <f>IF(Table1323[[#This Row],[Fin]]&lt;&gt;"1st","",Table1323[[#This Row],[Div]]*Table1323[[#This Row],[Lev Bet]])</f>
        <v/>
      </c>
      <c r="M251" s="36">
        <f>IF(Table1323[[#This Row],[Lev Ret]]="",Table1323[[#This Row],[Lev Bet]]*-1,L251-K251)</f>
        <v>-100</v>
      </c>
      <c r="N251" s="36" t="str">
        <f>TEXT(Table1323[[#This Row],[Date]],"DDD")</f>
        <v>Wed</v>
      </c>
    </row>
    <row r="252" spans="1:14" x14ac:dyDescent="0.25">
      <c r="A252" s="34">
        <v>45924</v>
      </c>
      <c r="B252" s="35">
        <v>0.69791666666666663</v>
      </c>
      <c r="C252" s="35" t="s">
        <v>14</v>
      </c>
      <c r="D252" s="36">
        <v>5</v>
      </c>
      <c r="E252" s="36">
        <v>4</v>
      </c>
      <c r="F252" s="37" t="s">
        <v>250</v>
      </c>
      <c r="G252" s="37"/>
      <c r="H252" s="38"/>
      <c r="I252" s="36" t="str">
        <f>VLOOKUP(Table1323[[#This Row],[Track]],$C$435:$E$478,2,FALSE)</f>
        <v>NSW</v>
      </c>
      <c r="J252" s="36" t="str">
        <f>IF(Table1323[[#This Row],[Date]]&lt;$J$4,"","Live")</f>
        <v/>
      </c>
      <c r="K252" s="39">
        <v>100</v>
      </c>
      <c r="L252" s="36" t="str">
        <f>IF(Table1323[[#This Row],[Fin]]&lt;&gt;"1st","",Table1323[[#This Row],[Div]]*Table1323[[#This Row],[Lev Bet]])</f>
        <v/>
      </c>
      <c r="M252" s="36">
        <f>IF(Table1323[[#This Row],[Lev Ret]]="",Table1323[[#This Row],[Lev Bet]]*-1,L252-K252)</f>
        <v>-100</v>
      </c>
      <c r="N252" s="36" t="str">
        <f>TEXT(Table1323[[#This Row],[Date]],"DDD")</f>
        <v>Wed</v>
      </c>
    </row>
    <row r="253" spans="1:14" x14ac:dyDescent="0.25">
      <c r="A253" s="34">
        <v>45924</v>
      </c>
      <c r="B253" s="35">
        <v>0.70486111111111116</v>
      </c>
      <c r="C253" s="35" t="s">
        <v>15</v>
      </c>
      <c r="D253" s="36">
        <v>7</v>
      </c>
      <c r="E253" s="36">
        <v>2</v>
      </c>
      <c r="F253" s="37" t="s">
        <v>163</v>
      </c>
      <c r="G253" s="37"/>
      <c r="H253" s="38"/>
      <c r="I253" s="36" t="str">
        <f>VLOOKUP(Table1323[[#This Row],[Track]],$C$435:$E$478,2,FALSE)</f>
        <v>Vic</v>
      </c>
      <c r="J253" s="36" t="str">
        <f>IF(Table1323[[#This Row],[Date]]&lt;$J$4,"","Live")</f>
        <v/>
      </c>
      <c r="K253" s="39">
        <v>100</v>
      </c>
      <c r="L253" s="36" t="str">
        <f>IF(Table1323[[#This Row],[Fin]]&lt;&gt;"1st","",Table1323[[#This Row],[Div]]*Table1323[[#This Row],[Lev Bet]])</f>
        <v/>
      </c>
      <c r="M253" s="36">
        <f>IF(Table1323[[#This Row],[Lev Ret]]="",Table1323[[#This Row],[Lev Bet]]*-1,L253-K253)</f>
        <v>-100</v>
      </c>
      <c r="N253" s="36" t="str">
        <f>TEXT(Table1323[[#This Row],[Date]],"DDD")</f>
        <v>Wed</v>
      </c>
    </row>
    <row r="254" spans="1:14" x14ac:dyDescent="0.25">
      <c r="A254" s="34">
        <v>45924</v>
      </c>
      <c r="B254" s="35">
        <v>0.7104166666666667</v>
      </c>
      <c r="C254" s="35" t="s">
        <v>12</v>
      </c>
      <c r="D254" s="36">
        <v>8</v>
      </c>
      <c r="E254" s="36">
        <v>5</v>
      </c>
      <c r="F254" s="37" t="s">
        <v>342</v>
      </c>
      <c r="G254" s="37"/>
      <c r="H254" s="38"/>
      <c r="I254" s="36" t="str">
        <f>VLOOKUP(Table1323[[#This Row],[Track]],$C$435:$E$478,2,FALSE)</f>
        <v>Qld</v>
      </c>
      <c r="J254" s="36" t="str">
        <f>IF(Table1323[[#This Row],[Date]]&lt;$J$4,"","Live")</f>
        <v/>
      </c>
      <c r="K254" s="39">
        <v>100</v>
      </c>
      <c r="L254" s="36" t="str">
        <f>IF(Table1323[[#This Row],[Fin]]&lt;&gt;"1st","",Table1323[[#This Row],[Div]]*Table1323[[#This Row],[Lev Bet]])</f>
        <v/>
      </c>
      <c r="M254" s="36">
        <f>IF(Table1323[[#This Row],[Lev Ret]]="",Table1323[[#This Row],[Lev Bet]]*-1,L254-K254)</f>
        <v>-100</v>
      </c>
      <c r="N254" s="36" t="str">
        <f>TEXT(Table1323[[#This Row],[Date]],"DDD")</f>
        <v>Wed</v>
      </c>
    </row>
    <row r="255" spans="1:14" x14ac:dyDescent="0.25">
      <c r="A255" s="34">
        <v>45931</v>
      </c>
      <c r="B255" s="35">
        <v>0.54027777777777775</v>
      </c>
      <c r="C255" s="35" t="s">
        <v>12</v>
      </c>
      <c r="D255" s="36">
        <v>1</v>
      </c>
      <c r="E255" s="36">
        <v>10</v>
      </c>
      <c r="F255" s="37" t="s">
        <v>343</v>
      </c>
      <c r="G255" s="37" t="s">
        <v>21</v>
      </c>
      <c r="H255" s="38">
        <v>3.7</v>
      </c>
      <c r="I255" s="36" t="str">
        <f>VLOOKUP(Table1323[[#This Row],[Track]],$C$435:$E$478,2,FALSE)</f>
        <v>Qld</v>
      </c>
      <c r="J255" s="36" t="str">
        <f>IF(Table1323[[#This Row],[Date]]&lt;$J$4,"","Live")</f>
        <v/>
      </c>
      <c r="K255" s="39">
        <v>100</v>
      </c>
      <c r="L255" s="36">
        <f>IF(Table1323[[#This Row],[Fin]]&lt;&gt;"1st","",Table1323[[#This Row],[Div]]*Table1323[[#This Row],[Lev Bet]])</f>
        <v>370</v>
      </c>
      <c r="M255" s="36">
        <f>IF(Table1323[[#This Row],[Lev Ret]]="",Table1323[[#This Row],[Lev Bet]]*-1,L255-K255)</f>
        <v>270</v>
      </c>
      <c r="N255" s="36" t="str">
        <f>TEXT(Table1323[[#This Row],[Date]],"DDD")</f>
        <v>Wed</v>
      </c>
    </row>
    <row r="256" spans="1:14" x14ac:dyDescent="0.25">
      <c r="A256" s="34">
        <v>45931</v>
      </c>
      <c r="B256" s="35">
        <v>0.58333333333333337</v>
      </c>
      <c r="C256" s="35" t="s">
        <v>15</v>
      </c>
      <c r="D256" s="36">
        <v>1</v>
      </c>
      <c r="E256" s="36">
        <v>5</v>
      </c>
      <c r="F256" s="37" t="s">
        <v>164</v>
      </c>
      <c r="G256" s="37"/>
      <c r="H256" s="38"/>
      <c r="I256" s="36" t="str">
        <f>VLOOKUP(Table1323[[#This Row],[Track]],$C$435:$E$478,2,FALSE)</f>
        <v>Vic</v>
      </c>
      <c r="J256" s="36" t="str">
        <f>IF(Table1323[[#This Row],[Date]]&lt;$J$4,"","Live")</f>
        <v/>
      </c>
      <c r="K256" s="39">
        <v>100</v>
      </c>
      <c r="L256" s="36" t="str">
        <f>IF(Table1323[[#This Row],[Fin]]&lt;&gt;"1st","",Table1323[[#This Row],[Div]]*Table1323[[#This Row],[Lev Bet]])</f>
        <v/>
      </c>
      <c r="M256" s="36">
        <f>IF(Table1323[[#This Row],[Lev Ret]]="",Table1323[[#This Row],[Lev Bet]]*-1,L256-K256)</f>
        <v>-100</v>
      </c>
      <c r="N256" s="36" t="str">
        <f>TEXT(Table1323[[#This Row],[Date]],"DDD")</f>
        <v>Wed</v>
      </c>
    </row>
    <row r="257" spans="1:14" x14ac:dyDescent="0.25">
      <c r="A257" s="34">
        <v>45931</v>
      </c>
      <c r="B257" s="35">
        <v>0.58888888888888891</v>
      </c>
      <c r="C257" s="35" t="s">
        <v>12</v>
      </c>
      <c r="D257" s="36">
        <v>3</v>
      </c>
      <c r="E257" s="36">
        <v>10</v>
      </c>
      <c r="F257" s="37" t="s">
        <v>344</v>
      </c>
      <c r="G257" s="37" t="s">
        <v>21</v>
      </c>
      <c r="H257" s="38">
        <v>19</v>
      </c>
      <c r="I257" s="36" t="str">
        <f>VLOOKUP(Table1323[[#This Row],[Track]],$C$435:$E$478,2,FALSE)</f>
        <v>Qld</v>
      </c>
      <c r="J257" s="36" t="str">
        <f>IF(Table1323[[#This Row],[Date]]&lt;$J$4,"","Live")</f>
        <v/>
      </c>
      <c r="K257" s="39">
        <v>100</v>
      </c>
      <c r="L257" s="36">
        <f>IF(Table1323[[#This Row],[Fin]]&lt;&gt;"1st","",Table1323[[#This Row],[Div]]*Table1323[[#This Row],[Lev Bet]])</f>
        <v>1900</v>
      </c>
      <c r="M257" s="36">
        <f>IF(Table1323[[#This Row],[Lev Ret]]="",Table1323[[#This Row],[Lev Bet]]*-1,L257-K257)</f>
        <v>1800</v>
      </c>
      <c r="N257" s="36" t="str">
        <f>TEXT(Table1323[[#This Row],[Date]],"DDD")</f>
        <v>Wed</v>
      </c>
    </row>
    <row r="258" spans="1:14" x14ac:dyDescent="0.25">
      <c r="A258" s="34">
        <v>45931</v>
      </c>
      <c r="B258" s="35">
        <v>0.61319444444444449</v>
      </c>
      <c r="C258" s="35" t="s">
        <v>12</v>
      </c>
      <c r="D258" s="36">
        <v>4</v>
      </c>
      <c r="E258" s="36">
        <v>1</v>
      </c>
      <c r="F258" s="37" t="s">
        <v>345</v>
      </c>
      <c r="G258" s="37"/>
      <c r="H258" s="38"/>
      <c r="I258" s="36" t="str">
        <f>VLOOKUP(Table1323[[#This Row],[Track]],$C$435:$E$478,2,FALSE)</f>
        <v>Qld</v>
      </c>
      <c r="J258" s="36" t="str">
        <f>IF(Table1323[[#This Row],[Date]]&lt;$J$4,"","Live")</f>
        <v/>
      </c>
      <c r="K258" s="39">
        <v>100</v>
      </c>
      <c r="L258" s="36" t="str">
        <f>IF(Table1323[[#This Row],[Fin]]&lt;&gt;"1st","",Table1323[[#This Row],[Div]]*Table1323[[#This Row],[Lev Bet]])</f>
        <v/>
      </c>
      <c r="M258" s="36">
        <f>IF(Table1323[[#This Row],[Lev Ret]]="",Table1323[[#This Row],[Lev Bet]]*-1,L258-K258)</f>
        <v>-100</v>
      </c>
      <c r="N258" s="36" t="str">
        <f>TEXT(Table1323[[#This Row],[Date]],"DDD")</f>
        <v>Wed</v>
      </c>
    </row>
    <row r="259" spans="1:14" x14ac:dyDescent="0.25">
      <c r="A259" s="34">
        <v>45931</v>
      </c>
      <c r="B259" s="35">
        <v>0.63749999999999996</v>
      </c>
      <c r="C259" s="35" t="s">
        <v>12</v>
      </c>
      <c r="D259" s="36">
        <v>5</v>
      </c>
      <c r="E259" s="36">
        <v>2</v>
      </c>
      <c r="F259" s="37" t="s">
        <v>346</v>
      </c>
      <c r="G259" s="37"/>
      <c r="H259" s="38"/>
      <c r="I259" s="36" t="str">
        <f>VLOOKUP(Table1323[[#This Row],[Track]],$C$435:$E$478,2,FALSE)</f>
        <v>Qld</v>
      </c>
      <c r="J259" s="36" t="str">
        <f>IF(Table1323[[#This Row],[Date]]&lt;$J$4,"","Live")</f>
        <v/>
      </c>
      <c r="K259" s="39">
        <v>100</v>
      </c>
      <c r="L259" s="36" t="str">
        <f>IF(Table1323[[#This Row],[Fin]]&lt;&gt;"1st","",Table1323[[#This Row],[Div]]*Table1323[[#This Row],[Lev Bet]])</f>
        <v/>
      </c>
      <c r="M259" s="36">
        <f>IF(Table1323[[#This Row],[Lev Ret]]="",Table1323[[#This Row],[Lev Bet]]*-1,L259-K259)</f>
        <v>-100</v>
      </c>
      <c r="N259" s="36" t="str">
        <f>TEXT(Table1323[[#This Row],[Date]],"DDD")</f>
        <v>Wed</v>
      </c>
    </row>
    <row r="260" spans="1:14" x14ac:dyDescent="0.25">
      <c r="A260" s="34">
        <v>45931</v>
      </c>
      <c r="B260" s="35">
        <v>0.64930555555555558</v>
      </c>
      <c r="C260" s="35" t="s">
        <v>11</v>
      </c>
      <c r="D260" s="36">
        <v>3</v>
      </c>
      <c r="E260" s="36">
        <v>1</v>
      </c>
      <c r="F260" s="37" t="s">
        <v>251</v>
      </c>
      <c r="G260" s="37"/>
      <c r="H260" s="38"/>
      <c r="I260" s="36" t="str">
        <f>VLOOKUP(Table1323[[#This Row],[Track]],$C$435:$E$478,2,FALSE)</f>
        <v>NSW</v>
      </c>
      <c r="J260" s="36" t="str">
        <f>IF(Table1323[[#This Row],[Date]]&lt;$J$4,"","Live")</f>
        <v/>
      </c>
      <c r="K260" s="39">
        <v>100</v>
      </c>
      <c r="L260" s="36" t="str">
        <f>IF(Table1323[[#This Row],[Fin]]&lt;&gt;"1st","",Table1323[[#This Row],[Div]]*Table1323[[#This Row],[Lev Bet]])</f>
        <v/>
      </c>
      <c r="M260" s="36">
        <f>IF(Table1323[[#This Row],[Lev Ret]]="",Table1323[[#This Row],[Lev Bet]]*-1,L260-K260)</f>
        <v>-100</v>
      </c>
      <c r="N260" s="36" t="str">
        <f>TEXT(Table1323[[#This Row],[Date]],"DDD")</f>
        <v>Wed</v>
      </c>
    </row>
    <row r="261" spans="1:14" x14ac:dyDescent="0.25">
      <c r="A261" s="34">
        <v>45931</v>
      </c>
      <c r="B261" s="35">
        <v>0.68611111111111112</v>
      </c>
      <c r="C261" s="35" t="s">
        <v>12</v>
      </c>
      <c r="D261" s="36">
        <v>7</v>
      </c>
      <c r="E261" s="36">
        <v>7</v>
      </c>
      <c r="F261" s="37" t="s">
        <v>347</v>
      </c>
      <c r="G261" s="37"/>
      <c r="H261" s="38"/>
      <c r="I261" s="36" t="str">
        <f>VLOOKUP(Table1323[[#This Row],[Track]],$C$435:$E$478,2,FALSE)</f>
        <v>Qld</v>
      </c>
      <c r="J261" s="36" t="str">
        <f>IF(Table1323[[#This Row],[Date]]&lt;$J$4,"","Live")</f>
        <v/>
      </c>
      <c r="K261" s="39">
        <v>100</v>
      </c>
      <c r="L261" s="36" t="str">
        <f>IF(Table1323[[#This Row],[Fin]]&lt;&gt;"1st","",Table1323[[#This Row],[Div]]*Table1323[[#This Row],[Lev Bet]])</f>
        <v/>
      </c>
      <c r="M261" s="36">
        <f>IF(Table1323[[#This Row],[Lev Ret]]="",Table1323[[#This Row],[Lev Bet]]*-1,L261-K261)</f>
        <v>-100</v>
      </c>
      <c r="N261" s="36" t="str">
        <f>TEXT(Table1323[[#This Row],[Date]],"DDD")</f>
        <v>Wed</v>
      </c>
    </row>
    <row r="262" spans="1:14" x14ac:dyDescent="0.25">
      <c r="A262" s="34">
        <v>45931</v>
      </c>
      <c r="B262" s="35">
        <v>0.69791666666666663</v>
      </c>
      <c r="C262" s="35" t="s">
        <v>11</v>
      </c>
      <c r="D262" s="36">
        <v>5</v>
      </c>
      <c r="E262" s="36">
        <v>7</v>
      </c>
      <c r="F262" s="37" t="s">
        <v>252</v>
      </c>
      <c r="G262" s="37" t="s">
        <v>23</v>
      </c>
      <c r="H262" s="38"/>
      <c r="I262" s="36" t="str">
        <f>VLOOKUP(Table1323[[#This Row],[Track]],$C$435:$E$478,2,FALSE)</f>
        <v>NSW</v>
      </c>
      <c r="J262" s="36" t="str">
        <f>IF(Table1323[[#This Row],[Date]]&lt;$J$4,"","Live")</f>
        <v/>
      </c>
      <c r="K262" s="39">
        <v>100</v>
      </c>
      <c r="L262" s="36" t="str">
        <f>IF(Table1323[[#This Row],[Fin]]&lt;&gt;"1st","",Table1323[[#This Row],[Div]]*Table1323[[#This Row],[Lev Bet]])</f>
        <v/>
      </c>
      <c r="M262" s="36">
        <f>IF(Table1323[[#This Row],[Lev Ret]]="",Table1323[[#This Row],[Lev Bet]]*-1,L262-K262)</f>
        <v>-100</v>
      </c>
      <c r="N262" s="36" t="str">
        <f>TEXT(Table1323[[#This Row],[Date]],"DDD")</f>
        <v>Wed</v>
      </c>
    </row>
    <row r="263" spans="1:14" x14ac:dyDescent="0.25">
      <c r="A263" s="34">
        <v>45931</v>
      </c>
      <c r="B263" s="35">
        <v>0.70486111111111116</v>
      </c>
      <c r="C263" s="35" t="s">
        <v>15</v>
      </c>
      <c r="D263" s="36">
        <v>6</v>
      </c>
      <c r="E263" s="36">
        <v>11</v>
      </c>
      <c r="F263" s="37" t="s">
        <v>165</v>
      </c>
      <c r="G263" s="37"/>
      <c r="H263" s="38"/>
      <c r="I263" s="36" t="str">
        <f>VLOOKUP(Table1323[[#This Row],[Track]],$C$435:$E$478,2,FALSE)</f>
        <v>Vic</v>
      </c>
      <c r="J263" s="36" t="str">
        <f>IF(Table1323[[#This Row],[Date]]&lt;$J$4,"","Live")</f>
        <v/>
      </c>
      <c r="K263" s="39">
        <v>100</v>
      </c>
      <c r="L263" s="36" t="str">
        <f>IF(Table1323[[#This Row],[Fin]]&lt;&gt;"1st","",Table1323[[#This Row],[Div]]*Table1323[[#This Row],[Lev Bet]])</f>
        <v/>
      </c>
      <c r="M263" s="36">
        <f>IF(Table1323[[#This Row],[Lev Ret]]="",Table1323[[#This Row],[Lev Bet]]*-1,L263-K263)</f>
        <v>-100</v>
      </c>
      <c r="N263" s="36" t="str">
        <f>TEXT(Table1323[[#This Row],[Date]],"DDD")</f>
        <v>Wed</v>
      </c>
    </row>
    <row r="264" spans="1:14" x14ac:dyDescent="0.25">
      <c r="A264" s="34">
        <v>45931</v>
      </c>
      <c r="B264" s="35">
        <v>0.72222222222222221</v>
      </c>
      <c r="C264" s="35" t="s">
        <v>11</v>
      </c>
      <c r="D264" s="36">
        <v>6</v>
      </c>
      <c r="E264" s="36">
        <v>8</v>
      </c>
      <c r="F264" s="37" t="s">
        <v>223</v>
      </c>
      <c r="G264" s="37" t="s">
        <v>21</v>
      </c>
      <c r="H264" s="38">
        <v>4.2</v>
      </c>
      <c r="I264" s="36" t="str">
        <f>VLOOKUP(Table1323[[#This Row],[Track]],$C$435:$E$478,2,FALSE)</f>
        <v>NSW</v>
      </c>
      <c r="J264" s="36" t="str">
        <f>IF(Table1323[[#This Row],[Date]]&lt;$J$4,"","Live")</f>
        <v/>
      </c>
      <c r="K264" s="39">
        <v>100</v>
      </c>
      <c r="L264" s="36">
        <f>IF(Table1323[[#This Row],[Fin]]&lt;&gt;"1st","",Table1323[[#This Row],[Div]]*Table1323[[#This Row],[Lev Bet]])</f>
        <v>420</v>
      </c>
      <c r="M264" s="36">
        <f>IF(Table1323[[#This Row],[Lev Ret]]="",Table1323[[#This Row],[Lev Bet]]*-1,L264-K264)</f>
        <v>320</v>
      </c>
      <c r="N264" s="36" t="str">
        <f>TEXT(Table1323[[#This Row],[Date]],"DDD")</f>
        <v>Wed</v>
      </c>
    </row>
    <row r="265" spans="1:14" x14ac:dyDescent="0.25">
      <c r="A265" s="34">
        <v>45938</v>
      </c>
      <c r="B265" s="35">
        <v>0.56597222222222221</v>
      </c>
      <c r="C265" s="35" t="s">
        <v>18</v>
      </c>
      <c r="D265" s="36">
        <v>1</v>
      </c>
      <c r="E265" s="36">
        <v>1</v>
      </c>
      <c r="F265" s="37" t="s">
        <v>253</v>
      </c>
      <c r="G265" s="37"/>
      <c r="H265" s="38"/>
      <c r="I265" s="36" t="str">
        <f>VLOOKUP(Table1323[[#This Row],[Track]],$C$435:$E$478,2,FALSE)</f>
        <v>NSW</v>
      </c>
      <c r="J265" s="36" t="str">
        <f>IF(Table1323[[#This Row],[Date]]&lt;$J$4,"","Live")</f>
        <v/>
      </c>
      <c r="K265" s="39">
        <v>100</v>
      </c>
      <c r="L265" s="36" t="str">
        <f>IF(Table1323[[#This Row],[Fin]]&lt;&gt;"1st","",Table1323[[#This Row],[Div]]*Table1323[[#This Row],[Lev Bet]])</f>
        <v/>
      </c>
      <c r="M265" s="36">
        <f>IF(Table1323[[#This Row],[Lev Ret]]="",Table1323[[#This Row],[Lev Bet]]*-1,L265-K265)</f>
        <v>-100</v>
      </c>
      <c r="N265" s="36" t="str">
        <f>TEXT(Table1323[[#This Row],[Date]],"DDD")</f>
        <v>Wed</v>
      </c>
    </row>
    <row r="266" spans="1:14" x14ac:dyDescent="0.25">
      <c r="A266" s="34">
        <v>45938</v>
      </c>
      <c r="B266" s="35">
        <v>0.59027777777777779</v>
      </c>
      <c r="C266" s="35" t="s">
        <v>18</v>
      </c>
      <c r="D266" s="36">
        <v>2</v>
      </c>
      <c r="E266" s="36">
        <v>1</v>
      </c>
      <c r="F266" s="37" t="s">
        <v>254</v>
      </c>
      <c r="G266" s="37"/>
      <c r="H266" s="38"/>
      <c r="I266" s="36" t="str">
        <f>VLOOKUP(Table1323[[#This Row],[Track]],$C$435:$E$478,2,FALSE)</f>
        <v>NSW</v>
      </c>
      <c r="J266" s="36" t="str">
        <f>IF(Table1323[[#This Row],[Date]]&lt;$J$4,"","Live")</f>
        <v/>
      </c>
      <c r="K266" s="39">
        <v>100</v>
      </c>
      <c r="L266" s="36" t="str">
        <f>IF(Table1323[[#This Row],[Fin]]&lt;&gt;"1st","",Table1323[[#This Row],[Div]]*Table1323[[#This Row],[Lev Bet]])</f>
        <v/>
      </c>
      <c r="M266" s="36">
        <f>IF(Table1323[[#This Row],[Lev Ret]]="",Table1323[[#This Row],[Lev Bet]]*-1,L266-K266)</f>
        <v>-100</v>
      </c>
      <c r="N266" s="36" t="str">
        <f>TEXT(Table1323[[#This Row],[Date]],"DDD")</f>
        <v>Wed</v>
      </c>
    </row>
    <row r="267" spans="1:14" x14ac:dyDescent="0.25">
      <c r="A267" s="34">
        <v>45938</v>
      </c>
      <c r="B267" s="35">
        <v>0.60277777777777775</v>
      </c>
      <c r="C267" s="35" t="s">
        <v>9</v>
      </c>
      <c r="D267" s="36">
        <v>2</v>
      </c>
      <c r="E267" s="36">
        <v>5</v>
      </c>
      <c r="F267" s="37" t="s">
        <v>348</v>
      </c>
      <c r="G267" s="37" t="s">
        <v>23</v>
      </c>
      <c r="H267" s="38"/>
      <c r="I267" s="36" t="str">
        <f>VLOOKUP(Table1323[[#This Row],[Track]],$C$435:$E$478,2,FALSE)</f>
        <v>Qld</v>
      </c>
      <c r="J267" s="36" t="str">
        <f>IF(Table1323[[#This Row],[Date]]&lt;$J$4,"","Live")</f>
        <v/>
      </c>
      <c r="K267" s="39">
        <v>100</v>
      </c>
      <c r="L267" s="36" t="str">
        <f>IF(Table1323[[#This Row],[Fin]]&lt;&gt;"1st","",Table1323[[#This Row],[Div]]*Table1323[[#This Row],[Lev Bet]])</f>
        <v/>
      </c>
      <c r="M267" s="36">
        <f>IF(Table1323[[#This Row],[Lev Ret]]="",Table1323[[#This Row],[Lev Bet]]*-1,L267-K267)</f>
        <v>-100</v>
      </c>
      <c r="N267" s="36" t="str">
        <f>TEXT(Table1323[[#This Row],[Date]],"DDD")</f>
        <v>Wed</v>
      </c>
    </row>
    <row r="268" spans="1:14" x14ac:dyDescent="0.25">
      <c r="A268" s="34">
        <v>45938</v>
      </c>
      <c r="B268" s="35">
        <v>0.61458333333333337</v>
      </c>
      <c r="C268" s="35" t="s">
        <v>18</v>
      </c>
      <c r="D268" s="36">
        <v>3</v>
      </c>
      <c r="E268" s="36">
        <v>4</v>
      </c>
      <c r="F268" s="37" t="s">
        <v>178</v>
      </c>
      <c r="G268" s="37" t="s">
        <v>21</v>
      </c>
      <c r="H268" s="38">
        <v>5.5</v>
      </c>
      <c r="I268" s="36" t="str">
        <f>VLOOKUP(Table1323[[#This Row],[Track]],$C$435:$E$478,2,FALSE)</f>
        <v>NSW</v>
      </c>
      <c r="J268" s="36" t="str">
        <f>IF(Table1323[[#This Row],[Date]]&lt;$J$4,"","Live")</f>
        <v/>
      </c>
      <c r="K268" s="39">
        <v>100</v>
      </c>
      <c r="L268" s="36">
        <f>IF(Table1323[[#This Row],[Fin]]&lt;&gt;"1st","",Table1323[[#This Row],[Div]]*Table1323[[#This Row],[Lev Bet]])</f>
        <v>550</v>
      </c>
      <c r="M268" s="36">
        <f>IF(Table1323[[#This Row],[Lev Ret]]="",Table1323[[#This Row],[Lev Bet]]*-1,L268-K268)</f>
        <v>450</v>
      </c>
      <c r="N268" s="36" t="str">
        <f>TEXT(Table1323[[#This Row],[Date]],"DDD")</f>
        <v>Wed</v>
      </c>
    </row>
    <row r="269" spans="1:14" x14ac:dyDescent="0.25">
      <c r="A269" s="34">
        <v>45938</v>
      </c>
      <c r="B269" s="35">
        <v>0.62708333333333333</v>
      </c>
      <c r="C269" s="35" t="s">
        <v>9</v>
      </c>
      <c r="D269" s="36">
        <v>3</v>
      </c>
      <c r="E269" s="36">
        <v>3</v>
      </c>
      <c r="F269" s="37" t="s">
        <v>349</v>
      </c>
      <c r="G269" s="37"/>
      <c r="H269" s="38"/>
      <c r="I269" s="36" t="str">
        <f>VLOOKUP(Table1323[[#This Row],[Track]],$C$435:$E$478,2,FALSE)</f>
        <v>Qld</v>
      </c>
      <c r="J269" s="36" t="str">
        <f>IF(Table1323[[#This Row],[Date]]&lt;$J$4,"","Live")</f>
        <v/>
      </c>
      <c r="K269" s="39">
        <v>100</v>
      </c>
      <c r="L269" s="36" t="str">
        <f>IF(Table1323[[#This Row],[Fin]]&lt;&gt;"1st","",Table1323[[#This Row],[Div]]*Table1323[[#This Row],[Lev Bet]])</f>
        <v/>
      </c>
      <c r="M269" s="36">
        <f>IF(Table1323[[#This Row],[Lev Ret]]="",Table1323[[#This Row],[Lev Bet]]*-1,L269-K269)</f>
        <v>-100</v>
      </c>
      <c r="N269" s="36" t="str">
        <f>TEXT(Table1323[[#This Row],[Date]],"DDD")</f>
        <v>Wed</v>
      </c>
    </row>
    <row r="270" spans="1:14" x14ac:dyDescent="0.25">
      <c r="A270" s="34">
        <v>45938</v>
      </c>
      <c r="B270" s="35">
        <v>0.63888888888888884</v>
      </c>
      <c r="C270" s="35" t="s">
        <v>18</v>
      </c>
      <c r="D270" s="36">
        <v>4</v>
      </c>
      <c r="E270" s="36">
        <v>3</v>
      </c>
      <c r="F270" s="37" t="s">
        <v>255</v>
      </c>
      <c r="G270" s="37" t="s">
        <v>21</v>
      </c>
      <c r="H270" s="38">
        <v>1.75</v>
      </c>
      <c r="I270" s="36" t="str">
        <f>VLOOKUP(Table1323[[#This Row],[Track]],$C$435:$E$478,2,FALSE)</f>
        <v>NSW</v>
      </c>
      <c r="J270" s="36" t="str">
        <f>IF(Table1323[[#This Row],[Date]]&lt;$J$4,"","Live")</f>
        <v/>
      </c>
      <c r="K270" s="39">
        <v>100</v>
      </c>
      <c r="L270" s="36">
        <f>IF(Table1323[[#This Row],[Fin]]&lt;&gt;"1st","",Table1323[[#This Row],[Div]]*Table1323[[#This Row],[Lev Bet]])</f>
        <v>175</v>
      </c>
      <c r="M270" s="36">
        <f>IF(Table1323[[#This Row],[Lev Ret]]="",Table1323[[#This Row],[Lev Bet]]*-1,L270-K270)</f>
        <v>75</v>
      </c>
      <c r="N270" s="36" t="str">
        <f>TEXT(Table1323[[#This Row],[Date]],"DDD")</f>
        <v>Wed</v>
      </c>
    </row>
    <row r="271" spans="1:14" x14ac:dyDescent="0.25">
      <c r="A271" s="34">
        <v>45938</v>
      </c>
      <c r="B271" s="35">
        <v>0.6875</v>
      </c>
      <c r="C271" s="35" t="s">
        <v>18</v>
      </c>
      <c r="D271" s="36">
        <v>6</v>
      </c>
      <c r="E271" s="36">
        <v>5</v>
      </c>
      <c r="F271" s="37" t="s">
        <v>256</v>
      </c>
      <c r="G271" s="37"/>
      <c r="H271" s="38"/>
      <c r="I271" s="36" t="str">
        <f>VLOOKUP(Table1323[[#This Row],[Track]],$C$435:$E$478,2,FALSE)</f>
        <v>NSW</v>
      </c>
      <c r="J271" s="36" t="str">
        <f>IF(Table1323[[#This Row],[Date]]&lt;$J$4,"","Live")</f>
        <v/>
      </c>
      <c r="K271" s="39">
        <v>100</v>
      </c>
      <c r="L271" s="36" t="str">
        <f>IF(Table1323[[#This Row],[Fin]]&lt;&gt;"1st","",Table1323[[#This Row],[Div]]*Table1323[[#This Row],[Lev Bet]])</f>
        <v/>
      </c>
      <c r="M271" s="36">
        <f>IF(Table1323[[#This Row],[Lev Ret]]="",Table1323[[#This Row],[Lev Bet]]*-1,L271-K271)</f>
        <v>-100</v>
      </c>
      <c r="N271" s="36" t="str">
        <f>TEXT(Table1323[[#This Row],[Date]],"DDD")</f>
        <v>Wed</v>
      </c>
    </row>
    <row r="272" spans="1:14" x14ac:dyDescent="0.25">
      <c r="A272" s="34">
        <v>45938</v>
      </c>
      <c r="B272" s="35">
        <v>0.72430555555555554</v>
      </c>
      <c r="C272" s="35" t="s">
        <v>9</v>
      </c>
      <c r="D272" s="36">
        <v>7</v>
      </c>
      <c r="E272" s="36">
        <v>10</v>
      </c>
      <c r="F272" s="37" t="s">
        <v>350</v>
      </c>
      <c r="G272" s="37"/>
      <c r="H272" s="38"/>
      <c r="I272" s="36" t="str">
        <f>VLOOKUP(Table1323[[#This Row],[Track]],$C$435:$E$478,2,FALSE)</f>
        <v>Qld</v>
      </c>
      <c r="J272" s="36" t="str">
        <f>IF(Table1323[[#This Row],[Date]]&lt;$J$4,"","Live")</f>
        <v/>
      </c>
      <c r="K272" s="39">
        <v>100</v>
      </c>
      <c r="L272" s="36" t="str">
        <f>IF(Table1323[[#This Row],[Fin]]&lt;&gt;"1st","",Table1323[[#This Row],[Div]]*Table1323[[#This Row],[Lev Bet]])</f>
        <v/>
      </c>
      <c r="M272" s="36">
        <f>IF(Table1323[[#This Row],[Lev Ret]]="",Table1323[[#This Row],[Lev Bet]]*-1,L272-K272)</f>
        <v>-100</v>
      </c>
      <c r="N272" s="36" t="str">
        <f>TEXT(Table1323[[#This Row],[Date]],"DDD")</f>
        <v>Wed</v>
      </c>
    </row>
    <row r="273" spans="1:14" x14ac:dyDescent="0.25">
      <c r="A273" s="34">
        <v>45938</v>
      </c>
      <c r="B273" s="35">
        <v>0.73611111111111116</v>
      </c>
      <c r="C273" s="35" t="s">
        <v>18</v>
      </c>
      <c r="D273" s="36">
        <v>8</v>
      </c>
      <c r="E273" s="36">
        <v>10</v>
      </c>
      <c r="F273" s="37" t="s">
        <v>257</v>
      </c>
      <c r="G273" s="37"/>
      <c r="H273" s="38"/>
      <c r="I273" s="36" t="str">
        <f>VLOOKUP(Table1323[[#This Row],[Track]],$C$435:$E$478,2,FALSE)</f>
        <v>NSW</v>
      </c>
      <c r="J273" s="36" t="str">
        <f>IF(Table1323[[#This Row],[Date]]&lt;$J$4,"","Live")</f>
        <v/>
      </c>
      <c r="K273" s="39">
        <v>100</v>
      </c>
      <c r="L273" s="36" t="str">
        <f>IF(Table1323[[#This Row],[Fin]]&lt;&gt;"1st","",Table1323[[#This Row],[Div]]*Table1323[[#This Row],[Lev Bet]])</f>
        <v/>
      </c>
      <c r="M273" s="36">
        <f>IF(Table1323[[#This Row],[Lev Ret]]="",Table1323[[#This Row],[Lev Bet]]*-1,L273-K273)</f>
        <v>-100</v>
      </c>
      <c r="N273" s="36" t="str">
        <f>TEXT(Table1323[[#This Row],[Date]],"DDD")</f>
        <v>Wed</v>
      </c>
    </row>
    <row r="274" spans="1:14" x14ac:dyDescent="0.25">
      <c r="A274" s="34">
        <v>45938</v>
      </c>
      <c r="B274" s="35">
        <v>0.75138888888888888</v>
      </c>
      <c r="C274" s="35" t="s">
        <v>9</v>
      </c>
      <c r="D274" s="36">
        <v>8</v>
      </c>
      <c r="E274" s="36">
        <v>6</v>
      </c>
      <c r="F274" s="37" t="s">
        <v>351</v>
      </c>
      <c r="G274" s="37" t="s">
        <v>21</v>
      </c>
      <c r="H274" s="38">
        <v>4.4000000000000004</v>
      </c>
      <c r="I274" s="36" t="str">
        <f>VLOOKUP(Table1323[[#This Row],[Track]],$C$435:$E$478,2,FALSE)</f>
        <v>Qld</v>
      </c>
      <c r="J274" s="36" t="str">
        <f>IF(Table1323[[#This Row],[Date]]&lt;$J$4,"","Live")</f>
        <v/>
      </c>
      <c r="K274" s="39">
        <v>100</v>
      </c>
      <c r="L274" s="36">
        <f>IF(Table1323[[#This Row],[Fin]]&lt;&gt;"1st","",Table1323[[#This Row],[Div]]*Table1323[[#This Row],[Lev Bet]])</f>
        <v>440.00000000000006</v>
      </c>
      <c r="M274" s="36">
        <f>IF(Table1323[[#This Row],[Lev Ret]]="",Table1323[[#This Row],[Lev Bet]]*-1,L274-K274)</f>
        <v>340.00000000000006</v>
      </c>
      <c r="N274" s="36" t="str">
        <f>TEXT(Table1323[[#This Row],[Date]],"DDD")</f>
        <v>Wed</v>
      </c>
    </row>
    <row r="275" spans="1:14" x14ac:dyDescent="0.25">
      <c r="A275" s="34">
        <v>45945</v>
      </c>
      <c r="B275" s="35">
        <v>0.59930555555555554</v>
      </c>
      <c r="C275" s="35" t="s">
        <v>9</v>
      </c>
      <c r="D275" s="36">
        <v>1</v>
      </c>
      <c r="E275" s="36">
        <v>10</v>
      </c>
      <c r="F275" s="37" t="s">
        <v>352</v>
      </c>
      <c r="G275" s="37" t="s">
        <v>22</v>
      </c>
      <c r="H275" s="38"/>
      <c r="I275" s="36" t="str">
        <f>VLOOKUP(Table1323[[#This Row],[Track]],$C$435:$E$478,2,FALSE)</f>
        <v>Qld</v>
      </c>
      <c r="J275" s="36" t="str">
        <f>IF(Table1323[[#This Row],[Date]]&lt;$J$4,"","Live")</f>
        <v/>
      </c>
      <c r="K275" s="39">
        <v>100</v>
      </c>
      <c r="L275" s="36" t="str">
        <f>IF(Table1323[[#This Row],[Fin]]&lt;&gt;"1st","",Table1323[[#This Row],[Div]]*Table1323[[#This Row],[Lev Bet]])</f>
        <v/>
      </c>
      <c r="M275" s="36">
        <f>IF(Table1323[[#This Row],[Lev Ret]]="",Table1323[[#This Row],[Lev Bet]]*-1,L275-K275)</f>
        <v>-100</v>
      </c>
      <c r="N275" s="36" t="str">
        <f>TEXT(Table1323[[#This Row],[Date]],"DDD")</f>
        <v>Wed</v>
      </c>
    </row>
    <row r="276" spans="1:14" x14ac:dyDescent="0.25">
      <c r="A276" s="34">
        <v>45945</v>
      </c>
      <c r="B276" s="35">
        <v>0.62361111111111112</v>
      </c>
      <c r="C276" s="35" t="s">
        <v>9</v>
      </c>
      <c r="D276" s="36">
        <v>2</v>
      </c>
      <c r="E276" s="36">
        <v>12</v>
      </c>
      <c r="F276" s="37" t="s">
        <v>353</v>
      </c>
      <c r="G276" s="37" t="s">
        <v>23</v>
      </c>
      <c r="H276" s="38"/>
      <c r="I276" s="36" t="str">
        <f>VLOOKUP(Table1323[[#This Row],[Track]],$C$435:$E$478,2,FALSE)</f>
        <v>Qld</v>
      </c>
      <c r="J276" s="36" t="str">
        <f>IF(Table1323[[#This Row],[Date]]&lt;$J$4,"","Live")</f>
        <v/>
      </c>
      <c r="K276" s="39">
        <v>100</v>
      </c>
      <c r="L276" s="36" t="str">
        <f>IF(Table1323[[#This Row],[Fin]]&lt;&gt;"1st","",Table1323[[#This Row],[Div]]*Table1323[[#This Row],[Lev Bet]])</f>
        <v/>
      </c>
      <c r="M276" s="36">
        <f>IF(Table1323[[#This Row],[Lev Ret]]="",Table1323[[#This Row],[Lev Bet]]*-1,L276-K276)</f>
        <v>-100</v>
      </c>
      <c r="N276" s="36" t="str">
        <f>TEXT(Table1323[[#This Row],[Date]],"DDD")</f>
        <v>Wed</v>
      </c>
    </row>
    <row r="277" spans="1:14" x14ac:dyDescent="0.25">
      <c r="A277" s="34">
        <v>45945</v>
      </c>
      <c r="B277" s="35">
        <v>0.65972222222222221</v>
      </c>
      <c r="C277" s="35" t="s">
        <v>14</v>
      </c>
      <c r="D277" s="36">
        <v>4</v>
      </c>
      <c r="E277" s="36">
        <v>5</v>
      </c>
      <c r="F277" s="37" t="s">
        <v>223</v>
      </c>
      <c r="G277" s="37" t="s">
        <v>21</v>
      </c>
      <c r="H277" s="38">
        <v>4.8</v>
      </c>
      <c r="I277" s="36" t="str">
        <f>VLOOKUP(Table1323[[#This Row],[Track]],$C$435:$E$478,2,FALSE)</f>
        <v>NSW</v>
      </c>
      <c r="J277" s="36" t="str">
        <f>IF(Table1323[[#This Row],[Date]]&lt;$J$4,"","Live")</f>
        <v/>
      </c>
      <c r="K277" s="39">
        <v>100</v>
      </c>
      <c r="L277" s="36">
        <f>IF(Table1323[[#This Row],[Fin]]&lt;&gt;"1st","",Table1323[[#This Row],[Div]]*Table1323[[#This Row],[Lev Bet]])</f>
        <v>480</v>
      </c>
      <c r="M277" s="36">
        <f>IF(Table1323[[#This Row],[Lev Ret]]="",Table1323[[#This Row],[Lev Bet]]*-1,L277-K277)</f>
        <v>380</v>
      </c>
      <c r="N277" s="36" t="str">
        <f>TEXT(Table1323[[#This Row],[Date]],"DDD")</f>
        <v>Wed</v>
      </c>
    </row>
    <row r="278" spans="1:14" x14ac:dyDescent="0.25">
      <c r="A278" s="34">
        <v>45945</v>
      </c>
      <c r="B278" s="35">
        <v>0.67222222222222228</v>
      </c>
      <c r="C278" s="35" t="s">
        <v>9</v>
      </c>
      <c r="D278" s="36">
        <v>4</v>
      </c>
      <c r="E278" s="36">
        <v>6</v>
      </c>
      <c r="F278" s="37" t="s">
        <v>354</v>
      </c>
      <c r="G278" s="37" t="s">
        <v>23</v>
      </c>
      <c r="H278" s="38"/>
      <c r="I278" s="36" t="str">
        <f>VLOOKUP(Table1323[[#This Row],[Track]],$C$435:$E$478,2,FALSE)</f>
        <v>Qld</v>
      </c>
      <c r="J278" s="36" t="str">
        <f>IF(Table1323[[#This Row],[Date]]&lt;$J$4,"","Live")</f>
        <v/>
      </c>
      <c r="K278" s="39">
        <v>100</v>
      </c>
      <c r="L278" s="36" t="str">
        <f>IF(Table1323[[#This Row],[Fin]]&lt;&gt;"1st","",Table1323[[#This Row],[Div]]*Table1323[[#This Row],[Lev Bet]])</f>
        <v/>
      </c>
      <c r="M278" s="36">
        <f>IF(Table1323[[#This Row],[Lev Ret]]="",Table1323[[#This Row],[Lev Bet]]*-1,L278-K278)</f>
        <v>-100</v>
      </c>
      <c r="N278" s="36" t="str">
        <f>TEXT(Table1323[[#This Row],[Date]],"DDD")</f>
        <v>Wed</v>
      </c>
    </row>
    <row r="279" spans="1:14" x14ac:dyDescent="0.25">
      <c r="A279" s="34">
        <v>45945</v>
      </c>
      <c r="B279" s="35">
        <v>0.68402777777777779</v>
      </c>
      <c r="C279" s="35" t="s">
        <v>14</v>
      </c>
      <c r="D279" s="36">
        <v>5</v>
      </c>
      <c r="E279" s="36">
        <v>5</v>
      </c>
      <c r="F279" s="37" t="s">
        <v>258</v>
      </c>
      <c r="G279" s="37"/>
      <c r="H279" s="38"/>
      <c r="I279" s="36" t="str">
        <f>VLOOKUP(Table1323[[#This Row],[Track]],$C$435:$E$478,2,FALSE)</f>
        <v>NSW</v>
      </c>
      <c r="J279" s="36" t="str">
        <f>IF(Table1323[[#This Row],[Date]]&lt;$J$4,"","Live")</f>
        <v/>
      </c>
      <c r="K279" s="39">
        <v>100</v>
      </c>
      <c r="L279" s="36" t="str">
        <f>IF(Table1323[[#This Row],[Fin]]&lt;&gt;"1st","",Table1323[[#This Row],[Div]]*Table1323[[#This Row],[Lev Bet]])</f>
        <v/>
      </c>
      <c r="M279" s="36">
        <f>IF(Table1323[[#This Row],[Lev Ret]]="",Table1323[[#This Row],[Lev Bet]]*-1,L279-K279)</f>
        <v>-100</v>
      </c>
      <c r="N279" s="36" t="str">
        <f>TEXT(Table1323[[#This Row],[Date]],"DDD")</f>
        <v>Wed</v>
      </c>
    </row>
    <row r="280" spans="1:14" x14ac:dyDescent="0.25">
      <c r="A280" s="34">
        <v>45945</v>
      </c>
      <c r="B280" s="35">
        <v>0.69652777777777775</v>
      </c>
      <c r="C280" s="35" t="s">
        <v>9</v>
      </c>
      <c r="D280" s="36">
        <v>5</v>
      </c>
      <c r="E280" s="36">
        <v>11</v>
      </c>
      <c r="F280" s="37" t="s">
        <v>355</v>
      </c>
      <c r="G280" s="37" t="s">
        <v>21</v>
      </c>
      <c r="H280" s="38">
        <v>4</v>
      </c>
      <c r="I280" s="36" t="str">
        <f>VLOOKUP(Table1323[[#This Row],[Track]],$C$435:$E$478,2,FALSE)</f>
        <v>Qld</v>
      </c>
      <c r="J280" s="36" t="str">
        <f>IF(Table1323[[#This Row],[Date]]&lt;$J$4,"","Live")</f>
        <v/>
      </c>
      <c r="K280" s="39">
        <v>100</v>
      </c>
      <c r="L280" s="36">
        <f>IF(Table1323[[#This Row],[Fin]]&lt;&gt;"1st","",Table1323[[#This Row],[Div]]*Table1323[[#This Row],[Lev Bet]])</f>
        <v>400</v>
      </c>
      <c r="M280" s="36">
        <f>IF(Table1323[[#This Row],[Lev Ret]]="",Table1323[[#This Row],[Lev Bet]]*-1,L280-K280)</f>
        <v>300</v>
      </c>
      <c r="N280" s="36" t="str">
        <f>TEXT(Table1323[[#This Row],[Date]],"DDD")</f>
        <v>Wed</v>
      </c>
    </row>
    <row r="281" spans="1:14" x14ac:dyDescent="0.25">
      <c r="A281" s="34">
        <v>45945</v>
      </c>
      <c r="B281" s="35">
        <v>0.72083333333333333</v>
      </c>
      <c r="C281" s="35" t="s">
        <v>9</v>
      </c>
      <c r="D281" s="36">
        <v>6</v>
      </c>
      <c r="E281" s="36">
        <v>12</v>
      </c>
      <c r="F281" s="37" t="s">
        <v>356</v>
      </c>
      <c r="G281" s="37"/>
      <c r="H281" s="38"/>
      <c r="I281" s="36" t="str">
        <f>VLOOKUP(Table1323[[#This Row],[Track]],$C$435:$E$478,2,FALSE)</f>
        <v>Qld</v>
      </c>
      <c r="J281" s="36" t="str">
        <f>IF(Table1323[[#This Row],[Date]]&lt;$J$4,"","Live")</f>
        <v/>
      </c>
      <c r="K281" s="39">
        <v>100</v>
      </c>
      <c r="L281" s="36" t="str">
        <f>IF(Table1323[[#This Row],[Fin]]&lt;&gt;"1st","",Table1323[[#This Row],[Div]]*Table1323[[#This Row],[Lev Bet]])</f>
        <v/>
      </c>
      <c r="M281" s="36">
        <f>IF(Table1323[[#This Row],[Lev Ret]]="",Table1323[[#This Row],[Lev Bet]]*-1,L281-K281)</f>
        <v>-100</v>
      </c>
      <c r="N281" s="36" t="str">
        <f>TEXT(Table1323[[#This Row],[Date]],"DDD")</f>
        <v>Wed</v>
      </c>
    </row>
    <row r="282" spans="1:14" x14ac:dyDescent="0.25">
      <c r="A282" s="34">
        <v>45945</v>
      </c>
      <c r="B282" s="35">
        <v>0.76944444444444449</v>
      </c>
      <c r="C282" s="35" t="s">
        <v>9</v>
      </c>
      <c r="D282" s="36">
        <v>8</v>
      </c>
      <c r="E282" s="36">
        <v>1</v>
      </c>
      <c r="F282" s="37" t="s">
        <v>357</v>
      </c>
      <c r="G282" s="37" t="s">
        <v>23</v>
      </c>
      <c r="H282" s="38"/>
      <c r="I282" s="36" t="str">
        <f>VLOOKUP(Table1323[[#This Row],[Track]],$C$435:$E$478,2,FALSE)</f>
        <v>Qld</v>
      </c>
      <c r="J282" s="36" t="str">
        <f>IF(Table1323[[#This Row],[Date]]&lt;$J$4,"","Live")</f>
        <v/>
      </c>
      <c r="K282" s="39">
        <v>100</v>
      </c>
      <c r="L282" s="36" t="str">
        <f>IF(Table1323[[#This Row],[Fin]]&lt;&gt;"1st","",Table1323[[#This Row],[Div]]*Table1323[[#This Row],[Lev Bet]])</f>
        <v/>
      </c>
      <c r="M282" s="36">
        <f>IF(Table1323[[#This Row],[Lev Ret]]="",Table1323[[#This Row],[Lev Bet]]*-1,L282-K282)</f>
        <v>-100</v>
      </c>
      <c r="N282" s="36" t="str">
        <f>TEXT(Table1323[[#This Row],[Date]],"DDD")</f>
        <v>Wed</v>
      </c>
    </row>
    <row r="283" spans="1:14" x14ac:dyDescent="0.25">
      <c r="A283" s="34">
        <v>45952</v>
      </c>
      <c r="B283" s="35">
        <v>0.59375</v>
      </c>
      <c r="C283" s="35" t="s">
        <v>14</v>
      </c>
      <c r="D283" s="36">
        <v>1</v>
      </c>
      <c r="E283" s="36">
        <v>6</v>
      </c>
      <c r="F283" s="37" t="s">
        <v>259</v>
      </c>
      <c r="G283" s="37"/>
      <c r="H283" s="38"/>
      <c r="I283" s="36" t="str">
        <f>VLOOKUP(Table1323[[#This Row],[Track]],$C$435:$E$478,2,FALSE)</f>
        <v>NSW</v>
      </c>
      <c r="J283" s="36" t="str">
        <f>IF(Table1323[[#This Row],[Date]]&lt;$J$4,"","Live")</f>
        <v/>
      </c>
      <c r="K283" s="39">
        <v>100</v>
      </c>
      <c r="L283" s="36" t="str">
        <f>IF(Table1323[[#This Row],[Fin]]&lt;&gt;"1st","",Table1323[[#This Row],[Div]]*Table1323[[#This Row],[Lev Bet]])</f>
        <v/>
      </c>
      <c r="M283" s="36">
        <f>IF(Table1323[[#This Row],[Lev Ret]]="",Table1323[[#This Row],[Lev Bet]]*-1,L283-K283)</f>
        <v>-100</v>
      </c>
      <c r="N283" s="36" t="str">
        <f>TEXT(Table1323[[#This Row],[Date]],"DDD")</f>
        <v>Wed</v>
      </c>
    </row>
    <row r="284" spans="1:14" x14ac:dyDescent="0.25">
      <c r="A284" s="34">
        <v>45952</v>
      </c>
      <c r="B284" s="35">
        <v>0.60624999999999996</v>
      </c>
      <c r="C284" s="35" t="s">
        <v>12</v>
      </c>
      <c r="D284" s="36">
        <v>1</v>
      </c>
      <c r="E284" s="36">
        <v>4</v>
      </c>
      <c r="F284" s="37" t="s">
        <v>358</v>
      </c>
      <c r="G284" s="37" t="s">
        <v>23</v>
      </c>
      <c r="H284" s="38"/>
      <c r="I284" s="36" t="str">
        <f>VLOOKUP(Table1323[[#This Row],[Track]],$C$435:$E$478,2,FALSE)</f>
        <v>Qld</v>
      </c>
      <c r="J284" s="36" t="str">
        <f>IF(Table1323[[#This Row],[Date]]&lt;$J$4,"","Live")</f>
        <v/>
      </c>
      <c r="K284" s="39">
        <v>100</v>
      </c>
      <c r="L284" s="36" t="str">
        <f>IF(Table1323[[#This Row],[Fin]]&lt;&gt;"1st","",Table1323[[#This Row],[Div]]*Table1323[[#This Row],[Lev Bet]])</f>
        <v/>
      </c>
      <c r="M284" s="36">
        <f>IF(Table1323[[#This Row],[Lev Ret]]="",Table1323[[#This Row],[Lev Bet]]*-1,L284-K284)</f>
        <v>-100</v>
      </c>
      <c r="N284" s="36" t="str">
        <f>TEXT(Table1323[[#This Row],[Date]],"DDD")</f>
        <v>Wed</v>
      </c>
    </row>
    <row r="285" spans="1:14" x14ac:dyDescent="0.25">
      <c r="A285" s="34">
        <v>45952</v>
      </c>
      <c r="B285" s="35">
        <v>0.65486111111111112</v>
      </c>
      <c r="C285" s="35" t="s">
        <v>12</v>
      </c>
      <c r="D285" s="36">
        <v>3</v>
      </c>
      <c r="E285" s="36">
        <v>2</v>
      </c>
      <c r="F285" s="37" t="s">
        <v>359</v>
      </c>
      <c r="G285" s="37"/>
      <c r="H285" s="38"/>
      <c r="I285" s="36" t="str">
        <f>VLOOKUP(Table1323[[#This Row],[Track]],$C$435:$E$478,2,FALSE)</f>
        <v>Qld</v>
      </c>
      <c r="J285" s="36" t="str">
        <f>IF(Table1323[[#This Row],[Date]]&lt;$J$4,"","Live")</f>
        <v/>
      </c>
      <c r="K285" s="39">
        <v>100</v>
      </c>
      <c r="L285" s="36" t="str">
        <f>IF(Table1323[[#This Row],[Fin]]&lt;&gt;"1st","",Table1323[[#This Row],[Div]]*Table1323[[#This Row],[Lev Bet]])</f>
        <v/>
      </c>
      <c r="M285" s="36">
        <f>IF(Table1323[[#This Row],[Lev Ret]]="",Table1323[[#This Row],[Lev Bet]]*-1,L285-K285)</f>
        <v>-100</v>
      </c>
      <c r="N285" s="36" t="str">
        <f>TEXT(Table1323[[#This Row],[Date]],"DDD")</f>
        <v>Wed</v>
      </c>
    </row>
    <row r="286" spans="1:14" x14ac:dyDescent="0.25">
      <c r="A286" s="34">
        <v>45952</v>
      </c>
      <c r="B286" s="35">
        <v>0.66666666666666663</v>
      </c>
      <c r="C286" s="35" t="s">
        <v>14</v>
      </c>
      <c r="D286" s="36">
        <v>4</v>
      </c>
      <c r="E286" s="36">
        <v>5</v>
      </c>
      <c r="F286" s="37" t="s">
        <v>92</v>
      </c>
      <c r="G286" s="37" t="s">
        <v>21</v>
      </c>
      <c r="H286" s="38">
        <v>3</v>
      </c>
      <c r="I286" s="36" t="str">
        <f>VLOOKUP(Table1323[[#This Row],[Track]],$C$435:$E$478,2,FALSE)</f>
        <v>NSW</v>
      </c>
      <c r="J286" s="36" t="str">
        <f>IF(Table1323[[#This Row],[Date]]&lt;$J$4,"","Live")</f>
        <v/>
      </c>
      <c r="K286" s="39">
        <v>100</v>
      </c>
      <c r="L286" s="36">
        <f>IF(Table1323[[#This Row],[Fin]]&lt;&gt;"1st","",Table1323[[#This Row],[Div]]*Table1323[[#This Row],[Lev Bet]])</f>
        <v>300</v>
      </c>
      <c r="M286" s="36">
        <f>IF(Table1323[[#This Row],[Lev Ret]]="",Table1323[[#This Row],[Lev Bet]]*-1,L286-K286)</f>
        <v>200</v>
      </c>
      <c r="N286" s="36" t="str">
        <f>TEXT(Table1323[[#This Row],[Date]],"DDD")</f>
        <v>Wed</v>
      </c>
    </row>
    <row r="287" spans="1:14" x14ac:dyDescent="0.25">
      <c r="A287" s="34">
        <v>45952</v>
      </c>
      <c r="B287" s="35">
        <v>0.6791666666666667</v>
      </c>
      <c r="C287" s="35" t="s">
        <v>12</v>
      </c>
      <c r="D287" s="36">
        <v>4</v>
      </c>
      <c r="E287" s="36">
        <v>1</v>
      </c>
      <c r="F287" s="37" t="s">
        <v>360</v>
      </c>
      <c r="G287" s="37" t="s">
        <v>21</v>
      </c>
      <c r="H287" s="38">
        <v>1.95</v>
      </c>
      <c r="I287" s="36" t="str">
        <f>VLOOKUP(Table1323[[#This Row],[Track]],$C$435:$E$478,2,FALSE)</f>
        <v>Qld</v>
      </c>
      <c r="J287" s="36" t="str">
        <f>IF(Table1323[[#This Row],[Date]]&lt;$J$4,"","Live")</f>
        <v/>
      </c>
      <c r="K287" s="39">
        <v>100</v>
      </c>
      <c r="L287" s="36">
        <f>IF(Table1323[[#This Row],[Fin]]&lt;&gt;"1st","",Table1323[[#This Row],[Div]]*Table1323[[#This Row],[Lev Bet]])</f>
        <v>195</v>
      </c>
      <c r="M287" s="36">
        <f>IF(Table1323[[#This Row],[Lev Ret]]="",Table1323[[#This Row],[Lev Bet]]*-1,L287-K287)</f>
        <v>95</v>
      </c>
      <c r="N287" s="36" t="str">
        <f>TEXT(Table1323[[#This Row],[Date]],"DDD")</f>
        <v>Wed</v>
      </c>
    </row>
    <row r="288" spans="1:14" x14ac:dyDescent="0.25">
      <c r="A288" s="34">
        <v>45952</v>
      </c>
      <c r="B288" s="35">
        <v>0.69097222222222221</v>
      </c>
      <c r="C288" s="35" t="s">
        <v>14</v>
      </c>
      <c r="D288" s="36">
        <v>5</v>
      </c>
      <c r="E288" s="36">
        <v>1</v>
      </c>
      <c r="F288" s="37" t="s">
        <v>260</v>
      </c>
      <c r="G288" s="37" t="s">
        <v>23</v>
      </c>
      <c r="H288" s="38"/>
      <c r="I288" s="36" t="str">
        <f>VLOOKUP(Table1323[[#This Row],[Track]],$C$435:$E$478,2,FALSE)</f>
        <v>NSW</v>
      </c>
      <c r="J288" s="36" t="str">
        <f>IF(Table1323[[#This Row],[Date]]&lt;$J$4,"","Live")</f>
        <v/>
      </c>
      <c r="K288" s="39">
        <v>100</v>
      </c>
      <c r="L288" s="36" t="str">
        <f>IF(Table1323[[#This Row],[Fin]]&lt;&gt;"1st","",Table1323[[#This Row],[Div]]*Table1323[[#This Row],[Lev Bet]])</f>
        <v/>
      </c>
      <c r="M288" s="36">
        <f>IF(Table1323[[#This Row],[Lev Ret]]="",Table1323[[#This Row],[Lev Bet]]*-1,L288-K288)</f>
        <v>-100</v>
      </c>
      <c r="N288" s="36" t="str">
        <f>TEXT(Table1323[[#This Row],[Date]],"DDD")</f>
        <v>Wed</v>
      </c>
    </row>
    <row r="289" spans="1:14" x14ac:dyDescent="0.25">
      <c r="A289" s="34">
        <v>45952</v>
      </c>
      <c r="B289" s="35">
        <v>0.73958333333333337</v>
      </c>
      <c r="C289" s="35" t="s">
        <v>14</v>
      </c>
      <c r="D289" s="36">
        <v>7</v>
      </c>
      <c r="E289" s="36">
        <v>2</v>
      </c>
      <c r="F289" s="37" t="s">
        <v>261</v>
      </c>
      <c r="G289" s="37" t="s">
        <v>23</v>
      </c>
      <c r="H289" s="38"/>
      <c r="I289" s="36" t="str">
        <f>VLOOKUP(Table1323[[#This Row],[Track]],$C$435:$E$478,2,FALSE)</f>
        <v>NSW</v>
      </c>
      <c r="J289" s="36" t="str">
        <f>IF(Table1323[[#This Row],[Date]]&lt;$J$4,"","Live")</f>
        <v/>
      </c>
      <c r="K289" s="39">
        <v>100</v>
      </c>
      <c r="L289" s="36" t="str">
        <f>IF(Table1323[[#This Row],[Fin]]&lt;&gt;"1st","",Table1323[[#This Row],[Div]]*Table1323[[#This Row],[Lev Bet]])</f>
        <v/>
      </c>
      <c r="M289" s="36">
        <f>IF(Table1323[[#This Row],[Lev Ret]]="",Table1323[[#This Row],[Lev Bet]]*-1,L289-K289)</f>
        <v>-100</v>
      </c>
      <c r="N289" s="36" t="str">
        <f>TEXT(Table1323[[#This Row],[Date]],"DDD")</f>
        <v>Wed</v>
      </c>
    </row>
    <row r="290" spans="1:14" x14ac:dyDescent="0.25">
      <c r="A290" s="34">
        <v>45952</v>
      </c>
      <c r="B290" s="35">
        <v>0.75347222222222221</v>
      </c>
      <c r="C290" s="35" t="s">
        <v>12</v>
      </c>
      <c r="D290" s="36">
        <v>7</v>
      </c>
      <c r="E290" s="36">
        <v>6</v>
      </c>
      <c r="F290" s="37" t="s">
        <v>361</v>
      </c>
      <c r="G290" s="37" t="s">
        <v>22</v>
      </c>
      <c r="H290" s="38"/>
      <c r="I290" s="36" t="str">
        <f>VLOOKUP(Table1323[[#This Row],[Track]],$C$435:$E$478,2,FALSE)</f>
        <v>Qld</v>
      </c>
      <c r="J290" s="36" t="str">
        <f>IF(Table1323[[#This Row],[Date]]&lt;$J$4,"","Live")</f>
        <v/>
      </c>
      <c r="K290" s="39">
        <v>100</v>
      </c>
      <c r="L290" s="36" t="str">
        <f>IF(Table1323[[#This Row],[Fin]]&lt;&gt;"1st","",Table1323[[#This Row],[Div]]*Table1323[[#This Row],[Lev Bet]])</f>
        <v/>
      </c>
      <c r="M290" s="36">
        <f>IF(Table1323[[#This Row],[Lev Ret]]="",Table1323[[#This Row],[Lev Bet]]*-1,L290-K290)</f>
        <v>-100</v>
      </c>
      <c r="N290" s="36" t="str">
        <f>TEXT(Table1323[[#This Row],[Date]],"DDD")</f>
        <v>Wed</v>
      </c>
    </row>
    <row r="291" spans="1:14" x14ac:dyDescent="0.25">
      <c r="A291" s="34">
        <v>45959</v>
      </c>
      <c r="B291" s="35">
        <v>0.625</v>
      </c>
      <c r="C291" s="35" t="s">
        <v>11</v>
      </c>
      <c r="D291" s="36">
        <v>1</v>
      </c>
      <c r="E291" s="36">
        <v>10</v>
      </c>
      <c r="F291" s="37" t="s">
        <v>262</v>
      </c>
      <c r="G291" s="37" t="s">
        <v>21</v>
      </c>
      <c r="H291" s="38">
        <v>4.5999999999999996</v>
      </c>
      <c r="I291" s="36" t="str">
        <f>VLOOKUP(Table1323[[#This Row],[Track]],$C$435:$E$478,2,FALSE)</f>
        <v>NSW</v>
      </c>
      <c r="J291" s="36" t="str">
        <f>IF(Table1323[[#This Row],[Date]]&lt;$J$4,"","Live")</f>
        <v/>
      </c>
      <c r="K291" s="39">
        <v>100</v>
      </c>
      <c r="L291" s="36">
        <f>IF(Table1323[[#This Row],[Fin]]&lt;&gt;"1st","",Table1323[[#This Row],[Div]]*Table1323[[#This Row],[Lev Bet]])</f>
        <v>459.99999999999994</v>
      </c>
      <c r="M291" s="36">
        <f>IF(Table1323[[#This Row],[Lev Ret]]="",Table1323[[#This Row],[Lev Bet]]*-1,L291-K291)</f>
        <v>359.99999999999994</v>
      </c>
      <c r="N291" s="36" t="str">
        <f>TEXT(Table1323[[#This Row],[Date]],"DDD")</f>
        <v>Wed</v>
      </c>
    </row>
    <row r="292" spans="1:14" x14ac:dyDescent="0.25">
      <c r="A292" s="34">
        <v>45959</v>
      </c>
      <c r="B292" s="35">
        <v>0.64930555555555558</v>
      </c>
      <c r="C292" s="35" t="s">
        <v>11</v>
      </c>
      <c r="D292" s="36">
        <v>2</v>
      </c>
      <c r="E292" s="36">
        <v>2</v>
      </c>
      <c r="F292" s="37" t="s">
        <v>263</v>
      </c>
      <c r="G292" s="37"/>
      <c r="H292" s="38"/>
      <c r="I292" s="36" t="str">
        <f>VLOOKUP(Table1323[[#This Row],[Track]],$C$435:$E$478,2,FALSE)</f>
        <v>NSW</v>
      </c>
      <c r="J292" s="36" t="str">
        <f>IF(Table1323[[#This Row],[Date]]&lt;$J$4,"","Live")</f>
        <v/>
      </c>
      <c r="K292" s="39">
        <v>100</v>
      </c>
      <c r="L292" s="36" t="str">
        <f>IF(Table1323[[#This Row],[Fin]]&lt;&gt;"1st","",Table1323[[#This Row],[Div]]*Table1323[[#This Row],[Lev Bet]])</f>
        <v/>
      </c>
      <c r="M292" s="36">
        <f>IF(Table1323[[#This Row],[Lev Ret]]="",Table1323[[#This Row],[Lev Bet]]*-1,L292-K292)</f>
        <v>-100</v>
      </c>
      <c r="N292" s="36" t="str">
        <f>TEXT(Table1323[[#This Row],[Date]],"DDD")</f>
        <v>Wed</v>
      </c>
    </row>
    <row r="293" spans="1:14" x14ac:dyDescent="0.25">
      <c r="A293" s="34">
        <v>45959</v>
      </c>
      <c r="B293" s="35">
        <v>0.67361111111111116</v>
      </c>
      <c r="C293" s="35" t="s">
        <v>11</v>
      </c>
      <c r="D293" s="36">
        <v>3</v>
      </c>
      <c r="E293" s="36">
        <v>7</v>
      </c>
      <c r="F293" s="37" t="s">
        <v>264</v>
      </c>
      <c r="G293" s="37" t="s">
        <v>21</v>
      </c>
      <c r="H293" s="38">
        <v>2.9</v>
      </c>
      <c r="I293" s="36" t="str">
        <f>VLOOKUP(Table1323[[#This Row],[Track]],$C$435:$E$478,2,FALSE)</f>
        <v>NSW</v>
      </c>
      <c r="J293" s="36" t="str">
        <f>IF(Table1323[[#This Row],[Date]]&lt;$J$4,"","Live")</f>
        <v/>
      </c>
      <c r="K293" s="39">
        <v>100</v>
      </c>
      <c r="L293" s="36">
        <f>IF(Table1323[[#This Row],[Fin]]&lt;&gt;"1st","",Table1323[[#This Row],[Div]]*Table1323[[#This Row],[Lev Bet]])</f>
        <v>290</v>
      </c>
      <c r="M293" s="36">
        <f>IF(Table1323[[#This Row],[Lev Ret]]="",Table1323[[#This Row],[Lev Bet]]*-1,L293-K293)</f>
        <v>190</v>
      </c>
      <c r="N293" s="36" t="str">
        <f>TEXT(Table1323[[#This Row],[Date]],"DDD")</f>
        <v>Wed</v>
      </c>
    </row>
    <row r="294" spans="1:14" x14ac:dyDescent="0.25">
      <c r="A294" s="34">
        <v>45959</v>
      </c>
      <c r="B294" s="35">
        <v>0.72222222222222221</v>
      </c>
      <c r="C294" s="35" t="s">
        <v>11</v>
      </c>
      <c r="D294" s="36">
        <v>5</v>
      </c>
      <c r="E294" s="36">
        <v>8</v>
      </c>
      <c r="F294" s="37" t="s">
        <v>265</v>
      </c>
      <c r="G294" s="37" t="s">
        <v>22</v>
      </c>
      <c r="H294" s="38"/>
      <c r="I294" s="36" t="str">
        <f>VLOOKUP(Table1323[[#This Row],[Track]],$C$435:$E$478,2,FALSE)</f>
        <v>NSW</v>
      </c>
      <c r="J294" s="36" t="str">
        <f>IF(Table1323[[#This Row],[Date]]&lt;$J$4,"","Live")</f>
        <v/>
      </c>
      <c r="K294" s="39">
        <v>100</v>
      </c>
      <c r="L294" s="36" t="str">
        <f>IF(Table1323[[#This Row],[Fin]]&lt;&gt;"1st","",Table1323[[#This Row],[Div]]*Table1323[[#This Row],[Lev Bet]])</f>
        <v/>
      </c>
      <c r="M294" s="36">
        <f>IF(Table1323[[#This Row],[Lev Ret]]="",Table1323[[#This Row],[Lev Bet]]*-1,L294-K294)</f>
        <v>-100</v>
      </c>
      <c r="N294" s="36" t="str">
        <f>TEXT(Table1323[[#This Row],[Date]],"DDD")</f>
        <v>Wed</v>
      </c>
    </row>
    <row r="295" spans="1:14" x14ac:dyDescent="0.25">
      <c r="A295" s="34">
        <v>45959</v>
      </c>
      <c r="B295" s="35">
        <v>0.74652777777777779</v>
      </c>
      <c r="C295" s="35" t="s">
        <v>11</v>
      </c>
      <c r="D295" s="36">
        <v>6</v>
      </c>
      <c r="E295" s="36">
        <v>9</v>
      </c>
      <c r="F295" s="37" t="s">
        <v>266</v>
      </c>
      <c r="G295" s="37"/>
      <c r="H295" s="38"/>
      <c r="I295" s="36" t="str">
        <f>VLOOKUP(Table1323[[#This Row],[Track]],$C$435:$E$478,2,FALSE)</f>
        <v>NSW</v>
      </c>
      <c r="J295" s="36" t="str">
        <f>IF(Table1323[[#This Row],[Date]]&lt;$J$4,"","Live")</f>
        <v/>
      </c>
      <c r="K295" s="39">
        <v>100</v>
      </c>
      <c r="L295" s="36" t="str">
        <f>IF(Table1323[[#This Row],[Fin]]&lt;&gt;"1st","",Table1323[[#This Row],[Div]]*Table1323[[#This Row],[Lev Bet]])</f>
        <v/>
      </c>
      <c r="M295" s="36">
        <f>IF(Table1323[[#This Row],[Lev Ret]]="",Table1323[[#This Row],[Lev Bet]]*-1,L295-K295)</f>
        <v>-100</v>
      </c>
      <c r="N295" s="36" t="str">
        <f>TEXT(Table1323[[#This Row],[Date]],"DDD")</f>
        <v>Wed</v>
      </c>
    </row>
    <row r="296" spans="1:14" x14ac:dyDescent="0.25">
      <c r="A296" s="34">
        <v>45973</v>
      </c>
      <c r="B296" s="35">
        <v>0.55902777777777779</v>
      </c>
      <c r="C296" s="35" t="s">
        <v>37</v>
      </c>
      <c r="D296" s="36">
        <v>1</v>
      </c>
      <c r="E296" s="36">
        <v>8</v>
      </c>
      <c r="F296" s="37" t="s">
        <v>166</v>
      </c>
      <c r="G296" s="37" t="s">
        <v>21</v>
      </c>
      <c r="H296" s="38">
        <v>1.65</v>
      </c>
      <c r="I296" s="36" t="str">
        <f>VLOOKUP(Table1323[[#This Row],[Track]],$C$435:$E$478,2,FALSE)</f>
        <v>Vic</v>
      </c>
      <c r="J296" s="36" t="str">
        <f>IF(Table1323[[#This Row],[Date]]&lt;$J$4,"","Live")</f>
        <v/>
      </c>
      <c r="K296" s="39">
        <v>100</v>
      </c>
      <c r="L296" s="36">
        <f>IF(Table1323[[#This Row],[Fin]]&lt;&gt;"1st","",Table1323[[#This Row],[Div]]*Table1323[[#This Row],[Lev Bet]])</f>
        <v>165</v>
      </c>
      <c r="M296" s="36">
        <f>IF(Table1323[[#This Row],[Lev Ret]]="",Table1323[[#This Row],[Lev Bet]]*-1,L296-K296)</f>
        <v>65</v>
      </c>
      <c r="N296" s="36" t="str">
        <f>TEXT(Table1323[[#This Row],[Date]],"DDD")</f>
        <v>Wed</v>
      </c>
    </row>
    <row r="297" spans="1:14" x14ac:dyDescent="0.25">
      <c r="A297" s="34">
        <v>45973</v>
      </c>
      <c r="B297" s="35">
        <v>0.60763888888888884</v>
      </c>
      <c r="C297" s="35" t="s">
        <v>37</v>
      </c>
      <c r="D297" s="36">
        <v>3</v>
      </c>
      <c r="E297" s="36">
        <v>9</v>
      </c>
      <c r="F297" s="37" t="s">
        <v>167</v>
      </c>
      <c r="G297" s="37"/>
      <c r="H297" s="38"/>
      <c r="I297" s="36" t="str">
        <f>VLOOKUP(Table1323[[#This Row],[Track]],$C$435:$E$478,2,FALSE)</f>
        <v>Vic</v>
      </c>
      <c r="J297" s="36" t="str">
        <f>IF(Table1323[[#This Row],[Date]]&lt;$J$4,"","Live")</f>
        <v/>
      </c>
      <c r="K297" s="39">
        <v>100</v>
      </c>
      <c r="L297" s="36" t="str">
        <f>IF(Table1323[[#This Row],[Fin]]&lt;&gt;"1st","",Table1323[[#This Row],[Div]]*Table1323[[#This Row],[Lev Bet]])</f>
        <v/>
      </c>
      <c r="M297" s="36">
        <f>IF(Table1323[[#This Row],[Lev Ret]]="",Table1323[[#This Row],[Lev Bet]]*-1,L297-K297)</f>
        <v>-100</v>
      </c>
      <c r="N297" s="36" t="str">
        <f>TEXT(Table1323[[#This Row],[Date]],"DDD")</f>
        <v>Wed</v>
      </c>
    </row>
    <row r="298" spans="1:14" x14ac:dyDescent="0.25">
      <c r="A298" s="34">
        <v>45973</v>
      </c>
      <c r="B298" s="35">
        <v>0.625</v>
      </c>
      <c r="C298" s="35" t="s">
        <v>11</v>
      </c>
      <c r="D298" s="36">
        <v>2</v>
      </c>
      <c r="E298" s="36">
        <v>1</v>
      </c>
      <c r="F298" s="37" t="s">
        <v>267</v>
      </c>
      <c r="G298" s="37" t="s">
        <v>21</v>
      </c>
      <c r="H298" s="38">
        <v>1.95</v>
      </c>
      <c r="I298" s="36" t="str">
        <f>VLOOKUP(Table1323[[#This Row],[Track]],$C$435:$E$478,2,FALSE)</f>
        <v>NSW</v>
      </c>
      <c r="J298" s="36" t="str">
        <f>IF(Table1323[[#This Row],[Date]]&lt;$J$4,"","Live")</f>
        <v/>
      </c>
      <c r="K298" s="39">
        <v>100</v>
      </c>
      <c r="L298" s="36">
        <f>IF(Table1323[[#This Row],[Fin]]&lt;&gt;"1st","",Table1323[[#This Row],[Div]]*Table1323[[#This Row],[Lev Bet]])</f>
        <v>195</v>
      </c>
      <c r="M298" s="36">
        <f>IF(Table1323[[#This Row],[Lev Ret]]="",Table1323[[#This Row],[Lev Bet]]*-1,L298-K298)</f>
        <v>95</v>
      </c>
      <c r="N298" s="36" t="str">
        <f>TEXT(Table1323[[#This Row],[Date]],"DDD")</f>
        <v>Wed</v>
      </c>
    </row>
    <row r="299" spans="1:14" x14ac:dyDescent="0.25">
      <c r="A299" s="34">
        <v>45973</v>
      </c>
      <c r="B299" s="35">
        <v>0.63194444444444442</v>
      </c>
      <c r="C299" s="35" t="s">
        <v>37</v>
      </c>
      <c r="D299" s="36">
        <v>4</v>
      </c>
      <c r="E299" s="36">
        <v>6</v>
      </c>
      <c r="F299" s="37" t="s">
        <v>168</v>
      </c>
      <c r="G299" s="37"/>
      <c r="H299" s="38"/>
      <c r="I299" s="36" t="str">
        <f>VLOOKUP(Table1323[[#This Row],[Track]],$C$435:$E$478,2,FALSE)</f>
        <v>Vic</v>
      </c>
      <c r="J299" s="36" t="str">
        <f>IF(Table1323[[#This Row],[Date]]&lt;$J$4,"","Live")</f>
        <v/>
      </c>
      <c r="K299" s="39">
        <v>100</v>
      </c>
      <c r="L299" s="36" t="str">
        <f>IF(Table1323[[#This Row],[Fin]]&lt;&gt;"1st","",Table1323[[#This Row],[Div]]*Table1323[[#This Row],[Lev Bet]])</f>
        <v/>
      </c>
      <c r="M299" s="36">
        <f>IF(Table1323[[#This Row],[Lev Ret]]="",Table1323[[#This Row],[Lev Bet]]*-1,L299-K299)</f>
        <v>-100</v>
      </c>
      <c r="N299" s="36" t="str">
        <f>TEXT(Table1323[[#This Row],[Date]],"DDD")</f>
        <v>Wed</v>
      </c>
    </row>
    <row r="300" spans="1:14" x14ac:dyDescent="0.25">
      <c r="A300" s="34">
        <v>45973</v>
      </c>
      <c r="B300" s="35">
        <v>0.64930555555555558</v>
      </c>
      <c r="C300" s="35" t="s">
        <v>11</v>
      </c>
      <c r="D300" s="36">
        <v>3</v>
      </c>
      <c r="E300" s="36">
        <v>14</v>
      </c>
      <c r="F300" s="37" t="s">
        <v>268</v>
      </c>
      <c r="G300" s="37"/>
      <c r="H300" s="38"/>
      <c r="I300" s="36" t="str">
        <f>VLOOKUP(Table1323[[#This Row],[Track]],$C$435:$E$478,2,FALSE)</f>
        <v>NSW</v>
      </c>
      <c r="J300" s="36" t="str">
        <f>IF(Table1323[[#This Row],[Date]]&lt;$J$4,"","Live")</f>
        <v/>
      </c>
      <c r="K300" s="39">
        <v>100</v>
      </c>
      <c r="L300" s="36" t="str">
        <f>IF(Table1323[[#This Row],[Fin]]&lt;&gt;"1st","",Table1323[[#This Row],[Div]]*Table1323[[#This Row],[Lev Bet]])</f>
        <v/>
      </c>
      <c r="M300" s="36">
        <f>IF(Table1323[[#This Row],[Lev Ret]]="",Table1323[[#This Row],[Lev Bet]]*-1,L300-K300)</f>
        <v>-100</v>
      </c>
      <c r="N300" s="36" t="str">
        <f>TEXT(Table1323[[#This Row],[Date]],"DDD")</f>
        <v>Wed</v>
      </c>
    </row>
    <row r="301" spans="1:14" x14ac:dyDescent="0.25">
      <c r="A301" s="34">
        <v>45973</v>
      </c>
      <c r="B301" s="35">
        <v>0.65625</v>
      </c>
      <c r="C301" s="35" t="s">
        <v>37</v>
      </c>
      <c r="D301" s="36">
        <v>5</v>
      </c>
      <c r="E301" s="36">
        <v>13</v>
      </c>
      <c r="F301" s="37" t="s">
        <v>169</v>
      </c>
      <c r="G301" s="37" t="s">
        <v>21</v>
      </c>
      <c r="H301" s="38">
        <v>2.8</v>
      </c>
      <c r="I301" s="36" t="str">
        <f>VLOOKUP(Table1323[[#This Row],[Track]],$C$435:$E$478,2,FALSE)</f>
        <v>Vic</v>
      </c>
      <c r="J301" s="36" t="str">
        <f>IF(Table1323[[#This Row],[Date]]&lt;$J$4,"","Live")</f>
        <v/>
      </c>
      <c r="K301" s="39">
        <v>100</v>
      </c>
      <c r="L301" s="36">
        <f>IF(Table1323[[#This Row],[Fin]]&lt;&gt;"1st","",Table1323[[#This Row],[Div]]*Table1323[[#This Row],[Lev Bet]])</f>
        <v>280</v>
      </c>
      <c r="M301" s="36">
        <f>IF(Table1323[[#This Row],[Lev Ret]]="",Table1323[[#This Row],[Lev Bet]]*-1,L301-K301)</f>
        <v>180</v>
      </c>
      <c r="N301" s="36" t="str">
        <f>TEXT(Table1323[[#This Row],[Date]],"DDD")</f>
        <v>Wed</v>
      </c>
    </row>
    <row r="302" spans="1:14" x14ac:dyDescent="0.25">
      <c r="A302" s="34">
        <v>45973</v>
      </c>
      <c r="B302" s="35">
        <v>0.66180555555555554</v>
      </c>
      <c r="C302" s="35" t="s">
        <v>12</v>
      </c>
      <c r="D302" s="36">
        <v>2</v>
      </c>
      <c r="E302" s="36">
        <v>5</v>
      </c>
      <c r="F302" s="37" t="s">
        <v>362</v>
      </c>
      <c r="G302" s="37" t="s">
        <v>22</v>
      </c>
      <c r="H302" s="38"/>
      <c r="I302" s="36" t="str">
        <f>VLOOKUP(Table1323[[#This Row],[Track]],$C$435:$E$478,2,FALSE)</f>
        <v>Qld</v>
      </c>
      <c r="J302" s="36" t="str">
        <f>IF(Table1323[[#This Row],[Date]]&lt;$J$4,"","Live")</f>
        <v/>
      </c>
      <c r="K302" s="39">
        <v>100</v>
      </c>
      <c r="L302" s="36" t="str">
        <f>IF(Table1323[[#This Row],[Fin]]&lt;&gt;"1st","",Table1323[[#This Row],[Div]]*Table1323[[#This Row],[Lev Bet]])</f>
        <v/>
      </c>
      <c r="M302" s="36">
        <f>IF(Table1323[[#This Row],[Lev Ret]]="",Table1323[[#This Row],[Lev Bet]]*-1,L302-K302)</f>
        <v>-100</v>
      </c>
      <c r="N302" s="36" t="str">
        <f>TEXT(Table1323[[#This Row],[Date]],"DDD")</f>
        <v>Wed</v>
      </c>
    </row>
    <row r="303" spans="1:14" x14ac:dyDescent="0.25">
      <c r="A303" s="34">
        <v>45973</v>
      </c>
      <c r="B303" s="35">
        <v>0.68611111111111112</v>
      </c>
      <c r="C303" s="35" t="s">
        <v>12</v>
      </c>
      <c r="D303" s="36">
        <v>3</v>
      </c>
      <c r="E303" s="36">
        <v>7</v>
      </c>
      <c r="F303" s="37" t="s">
        <v>363</v>
      </c>
      <c r="G303" s="37" t="s">
        <v>21</v>
      </c>
      <c r="H303" s="38">
        <v>3.8</v>
      </c>
      <c r="I303" s="36" t="str">
        <f>VLOOKUP(Table1323[[#This Row],[Track]],$C$435:$E$478,2,FALSE)</f>
        <v>Qld</v>
      </c>
      <c r="J303" s="36" t="str">
        <f>IF(Table1323[[#This Row],[Date]]&lt;$J$4,"","Live")</f>
        <v/>
      </c>
      <c r="K303" s="39">
        <v>100</v>
      </c>
      <c r="L303" s="36">
        <f>IF(Table1323[[#This Row],[Fin]]&lt;&gt;"1st","",Table1323[[#This Row],[Div]]*Table1323[[#This Row],[Lev Bet]])</f>
        <v>380</v>
      </c>
      <c r="M303" s="36">
        <f>IF(Table1323[[#This Row],[Lev Ret]]="",Table1323[[#This Row],[Lev Bet]]*-1,L303-K303)</f>
        <v>280</v>
      </c>
      <c r="N303" s="36" t="str">
        <f>TEXT(Table1323[[#This Row],[Date]],"DDD")</f>
        <v>Wed</v>
      </c>
    </row>
    <row r="304" spans="1:14" x14ac:dyDescent="0.25">
      <c r="A304" s="34">
        <v>45973</v>
      </c>
      <c r="B304" s="35">
        <v>0.73472222222222228</v>
      </c>
      <c r="C304" s="35" t="s">
        <v>12</v>
      </c>
      <c r="D304" s="36">
        <v>5</v>
      </c>
      <c r="E304" s="36">
        <v>2</v>
      </c>
      <c r="F304" s="37" t="s">
        <v>364</v>
      </c>
      <c r="G304" s="37"/>
      <c r="H304" s="38"/>
      <c r="I304" s="36" t="str">
        <f>VLOOKUP(Table1323[[#This Row],[Track]],$C$435:$E$478,2,FALSE)</f>
        <v>Qld</v>
      </c>
      <c r="J304" s="36" t="str">
        <f>IF(Table1323[[#This Row],[Date]]&lt;$J$4,"","Live")</f>
        <v/>
      </c>
      <c r="K304" s="39">
        <v>100</v>
      </c>
      <c r="L304" s="36" t="str">
        <f>IF(Table1323[[#This Row],[Fin]]&lt;&gt;"1st","",Table1323[[#This Row],[Div]]*Table1323[[#This Row],[Lev Bet]])</f>
        <v/>
      </c>
      <c r="M304" s="36">
        <f>IF(Table1323[[#This Row],[Lev Ret]]="",Table1323[[#This Row],[Lev Bet]]*-1,L304-K304)</f>
        <v>-100</v>
      </c>
      <c r="N304" s="36" t="str">
        <f>TEXT(Table1323[[#This Row],[Date]],"DDD")</f>
        <v>Wed</v>
      </c>
    </row>
    <row r="305" spans="1:14" x14ac:dyDescent="0.25">
      <c r="A305" s="34">
        <v>45973</v>
      </c>
      <c r="B305" s="35">
        <v>0.76041666666666663</v>
      </c>
      <c r="C305" s="35" t="s">
        <v>12</v>
      </c>
      <c r="D305" s="36">
        <v>6</v>
      </c>
      <c r="E305" s="36">
        <v>7</v>
      </c>
      <c r="F305" s="37" t="s">
        <v>342</v>
      </c>
      <c r="G305" s="37" t="s">
        <v>21</v>
      </c>
      <c r="H305" s="38">
        <v>3.8</v>
      </c>
      <c r="I305" s="36" t="str">
        <f>VLOOKUP(Table1323[[#This Row],[Track]],$C$435:$E$478,2,FALSE)</f>
        <v>Qld</v>
      </c>
      <c r="J305" s="36" t="str">
        <f>IF(Table1323[[#This Row],[Date]]&lt;$J$4,"","Live")</f>
        <v/>
      </c>
      <c r="K305" s="39">
        <v>100</v>
      </c>
      <c r="L305" s="36">
        <f>IF(Table1323[[#This Row],[Fin]]&lt;&gt;"1st","",Table1323[[#This Row],[Div]]*Table1323[[#This Row],[Lev Bet]])</f>
        <v>380</v>
      </c>
      <c r="M305" s="36">
        <f>IF(Table1323[[#This Row],[Lev Ret]]="",Table1323[[#This Row],[Lev Bet]]*-1,L305-K305)</f>
        <v>280</v>
      </c>
      <c r="N305" s="36" t="str">
        <f>TEXT(Table1323[[#This Row],[Date]],"DDD")</f>
        <v>Wed</v>
      </c>
    </row>
    <row r="306" spans="1:14" x14ac:dyDescent="0.25">
      <c r="A306" s="34">
        <v>45980</v>
      </c>
      <c r="B306" s="35">
        <v>0.58333333333333337</v>
      </c>
      <c r="C306" s="35" t="s">
        <v>37</v>
      </c>
      <c r="D306" s="36">
        <v>2</v>
      </c>
      <c r="E306" s="36">
        <v>4</v>
      </c>
      <c r="F306" s="37" t="s">
        <v>170</v>
      </c>
      <c r="G306" s="37"/>
      <c r="H306" s="38"/>
      <c r="I306" s="36" t="str">
        <f>VLOOKUP(Table1323[[#This Row],[Track]],$C$435:$E$478,2,FALSE)</f>
        <v>Vic</v>
      </c>
      <c r="J306" s="36" t="str">
        <f>IF(Table1323[[#This Row],[Date]]&lt;$J$4,"","Live")</f>
        <v/>
      </c>
      <c r="K306" s="39">
        <v>100</v>
      </c>
      <c r="L306" s="36" t="str">
        <f>IF(Table1323[[#This Row],[Fin]]&lt;&gt;"1st","",Table1323[[#This Row],[Div]]*Table1323[[#This Row],[Lev Bet]])</f>
        <v/>
      </c>
      <c r="M306" s="36">
        <f>IF(Table1323[[#This Row],[Lev Ret]]="",Table1323[[#This Row],[Lev Bet]]*-1,L306-K306)</f>
        <v>-100</v>
      </c>
      <c r="N306" s="36" t="str">
        <f>TEXT(Table1323[[#This Row],[Date]],"DDD")</f>
        <v>Wed</v>
      </c>
    </row>
    <row r="307" spans="1:14" x14ac:dyDescent="0.25">
      <c r="A307" s="34">
        <v>45980</v>
      </c>
      <c r="B307" s="35">
        <v>0.60069444444444442</v>
      </c>
      <c r="C307" s="35" t="s">
        <v>17</v>
      </c>
      <c r="D307" s="36">
        <v>1</v>
      </c>
      <c r="E307" s="36">
        <v>6</v>
      </c>
      <c r="F307" s="37" t="s">
        <v>269</v>
      </c>
      <c r="G307" s="37" t="s">
        <v>21</v>
      </c>
      <c r="H307" s="38">
        <v>1.18</v>
      </c>
      <c r="I307" s="36" t="str">
        <f>VLOOKUP(Table1323[[#This Row],[Track]],$C$435:$E$478,2,FALSE)</f>
        <v>NSW</v>
      </c>
      <c r="J307" s="36" t="str">
        <f>IF(Table1323[[#This Row],[Date]]&lt;$J$4,"","Live")</f>
        <v/>
      </c>
      <c r="K307" s="39">
        <v>100</v>
      </c>
      <c r="L307" s="36">
        <f>IF(Table1323[[#This Row],[Fin]]&lt;&gt;"1st","",Table1323[[#This Row],[Div]]*Table1323[[#This Row],[Lev Bet]])</f>
        <v>118</v>
      </c>
      <c r="M307" s="36">
        <f>IF(Table1323[[#This Row],[Lev Ret]]="",Table1323[[#This Row],[Lev Bet]]*-1,L307-K307)</f>
        <v>18</v>
      </c>
      <c r="N307" s="36" t="str">
        <f>TEXT(Table1323[[#This Row],[Date]],"DDD")</f>
        <v>Wed</v>
      </c>
    </row>
    <row r="308" spans="1:14" x14ac:dyDescent="0.25">
      <c r="A308" s="34">
        <v>45980</v>
      </c>
      <c r="B308" s="35">
        <v>0.61319444444444449</v>
      </c>
      <c r="C308" s="35" t="s">
        <v>9</v>
      </c>
      <c r="D308" s="36">
        <v>1</v>
      </c>
      <c r="E308" s="36">
        <v>3</v>
      </c>
      <c r="F308" s="37" t="s">
        <v>365</v>
      </c>
      <c r="G308" s="37" t="s">
        <v>21</v>
      </c>
      <c r="H308" s="38">
        <v>2.6</v>
      </c>
      <c r="I308" s="36" t="str">
        <f>VLOOKUP(Table1323[[#This Row],[Track]],$C$435:$E$478,2,FALSE)</f>
        <v>Qld</v>
      </c>
      <c r="J308" s="36" t="str">
        <f>IF(Table1323[[#This Row],[Date]]&lt;$J$4,"","Live")</f>
        <v/>
      </c>
      <c r="K308" s="39">
        <v>100</v>
      </c>
      <c r="L308" s="36">
        <f>IF(Table1323[[#This Row],[Fin]]&lt;&gt;"1st","",Table1323[[#This Row],[Div]]*Table1323[[#This Row],[Lev Bet]])</f>
        <v>260</v>
      </c>
      <c r="M308" s="36">
        <f>IF(Table1323[[#This Row],[Lev Ret]]="",Table1323[[#This Row],[Lev Bet]]*-1,L308-K308)</f>
        <v>160</v>
      </c>
      <c r="N308" s="36" t="str">
        <f>TEXT(Table1323[[#This Row],[Date]],"DDD")</f>
        <v>Wed</v>
      </c>
    </row>
    <row r="309" spans="1:14" x14ac:dyDescent="0.25">
      <c r="A309" s="34">
        <v>45980</v>
      </c>
      <c r="B309" s="35">
        <v>0.625</v>
      </c>
      <c r="C309" s="35" t="s">
        <v>17</v>
      </c>
      <c r="D309" s="36">
        <v>2</v>
      </c>
      <c r="E309" s="36">
        <v>7</v>
      </c>
      <c r="F309" s="37" t="s">
        <v>270</v>
      </c>
      <c r="G309" s="37" t="s">
        <v>21</v>
      </c>
      <c r="H309" s="38">
        <v>3.1</v>
      </c>
      <c r="I309" s="36" t="str">
        <f>VLOOKUP(Table1323[[#This Row],[Track]],$C$435:$E$478,2,FALSE)</f>
        <v>NSW</v>
      </c>
      <c r="J309" s="36" t="str">
        <f>IF(Table1323[[#This Row],[Date]]&lt;$J$4,"","Live")</f>
        <v/>
      </c>
      <c r="K309" s="39">
        <v>100</v>
      </c>
      <c r="L309" s="36">
        <f>IF(Table1323[[#This Row],[Fin]]&lt;&gt;"1st","",Table1323[[#This Row],[Div]]*Table1323[[#This Row],[Lev Bet]])</f>
        <v>310</v>
      </c>
      <c r="M309" s="36">
        <f>IF(Table1323[[#This Row],[Lev Ret]]="",Table1323[[#This Row],[Lev Bet]]*-1,L309-K309)</f>
        <v>210</v>
      </c>
      <c r="N309" s="36" t="str">
        <f>TEXT(Table1323[[#This Row],[Date]],"DDD")</f>
        <v>Wed</v>
      </c>
    </row>
    <row r="310" spans="1:14" x14ac:dyDescent="0.25">
      <c r="A310" s="34">
        <v>45980</v>
      </c>
      <c r="B310" s="35">
        <v>0.63194444444444442</v>
      </c>
      <c r="C310" s="35" t="s">
        <v>37</v>
      </c>
      <c r="D310" s="36">
        <v>4</v>
      </c>
      <c r="E310" s="36">
        <v>7</v>
      </c>
      <c r="F310" s="37" t="s">
        <v>171</v>
      </c>
      <c r="G310" s="37"/>
      <c r="H310" s="38"/>
      <c r="I310" s="36" t="str">
        <f>VLOOKUP(Table1323[[#This Row],[Track]],$C$435:$E$478,2,FALSE)</f>
        <v>Vic</v>
      </c>
      <c r="J310" s="36" t="str">
        <f>IF(Table1323[[#This Row],[Date]]&lt;$J$4,"","Live")</f>
        <v/>
      </c>
      <c r="K310" s="39">
        <v>100</v>
      </c>
      <c r="L310" s="36" t="str">
        <f>IF(Table1323[[#This Row],[Fin]]&lt;&gt;"1st","",Table1323[[#This Row],[Div]]*Table1323[[#This Row],[Lev Bet]])</f>
        <v/>
      </c>
      <c r="M310" s="36">
        <f>IF(Table1323[[#This Row],[Lev Ret]]="",Table1323[[#This Row],[Lev Bet]]*-1,L310-K310)</f>
        <v>-100</v>
      </c>
      <c r="N310" s="36" t="str">
        <f>TEXT(Table1323[[#This Row],[Date]],"DDD")</f>
        <v>Wed</v>
      </c>
    </row>
    <row r="311" spans="1:14" x14ac:dyDescent="0.25">
      <c r="A311" s="34">
        <v>45980</v>
      </c>
      <c r="B311" s="35">
        <v>0.63749999999999996</v>
      </c>
      <c r="C311" s="35" t="s">
        <v>9</v>
      </c>
      <c r="D311" s="36">
        <v>2</v>
      </c>
      <c r="E311" s="36">
        <v>7</v>
      </c>
      <c r="F311" s="37" t="s">
        <v>334</v>
      </c>
      <c r="G311" s="37" t="s">
        <v>21</v>
      </c>
      <c r="H311" s="38">
        <v>2.2999999999999998</v>
      </c>
      <c r="I311" s="36" t="str">
        <f>VLOOKUP(Table1323[[#This Row],[Track]],$C$435:$E$478,2,FALSE)</f>
        <v>Qld</v>
      </c>
      <c r="J311" s="36" t="str">
        <f>IF(Table1323[[#This Row],[Date]]&lt;$J$4,"","Live")</f>
        <v/>
      </c>
      <c r="K311" s="39">
        <v>100</v>
      </c>
      <c r="L311" s="36">
        <f>IF(Table1323[[#This Row],[Fin]]&lt;&gt;"1st","",Table1323[[#This Row],[Div]]*Table1323[[#This Row],[Lev Bet]])</f>
        <v>229.99999999999997</v>
      </c>
      <c r="M311" s="36">
        <f>IF(Table1323[[#This Row],[Lev Ret]]="",Table1323[[#This Row],[Lev Bet]]*-1,L311-K311)</f>
        <v>129.99999999999997</v>
      </c>
      <c r="N311" s="36" t="str">
        <f>TEXT(Table1323[[#This Row],[Date]],"DDD")</f>
        <v>Wed</v>
      </c>
    </row>
    <row r="312" spans="1:14" x14ac:dyDescent="0.25">
      <c r="A312" s="34">
        <v>45980</v>
      </c>
      <c r="B312" s="35">
        <v>0.65625</v>
      </c>
      <c r="C312" s="35" t="s">
        <v>37</v>
      </c>
      <c r="D312" s="36">
        <v>5</v>
      </c>
      <c r="E312" s="36">
        <v>3</v>
      </c>
      <c r="F312" s="37" t="s">
        <v>172</v>
      </c>
      <c r="G312" s="37" t="s">
        <v>21</v>
      </c>
      <c r="H312" s="38">
        <v>1.8</v>
      </c>
      <c r="I312" s="36" t="str">
        <f>VLOOKUP(Table1323[[#This Row],[Track]],$C$435:$E$478,2,FALSE)</f>
        <v>Vic</v>
      </c>
      <c r="J312" s="36" t="str">
        <f>IF(Table1323[[#This Row],[Date]]&lt;$J$4,"","Live")</f>
        <v/>
      </c>
      <c r="K312" s="39">
        <v>100</v>
      </c>
      <c r="L312" s="36">
        <f>IF(Table1323[[#This Row],[Fin]]&lt;&gt;"1st","",Table1323[[#This Row],[Div]]*Table1323[[#This Row],[Lev Bet]])</f>
        <v>180</v>
      </c>
      <c r="M312" s="36">
        <f>IF(Table1323[[#This Row],[Lev Ret]]="",Table1323[[#This Row],[Lev Bet]]*-1,L312-K312)</f>
        <v>80</v>
      </c>
      <c r="N312" s="36" t="str">
        <f>TEXT(Table1323[[#This Row],[Date]],"DDD")</f>
        <v>Wed</v>
      </c>
    </row>
    <row r="313" spans="1:14" x14ac:dyDescent="0.25">
      <c r="A313" s="34">
        <v>45980</v>
      </c>
      <c r="B313" s="35">
        <v>0.67361111111111116</v>
      </c>
      <c r="C313" s="35" t="s">
        <v>17</v>
      </c>
      <c r="D313" s="36">
        <v>4</v>
      </c>
      <c r="E313" s="36">
        <v>3</v>
      </c>
      <c r="F313" s="37" t="s">
        <v>271</v>
      </c>
      <c r="G313" s="37" t="s">
        <v>21</v>
      </c>
      <c r="H313" s="38">
        <v>4.5999999999999996</v>
      </c>
      <c r="I313" s="36" t="str">
        <f>VLOOKUP(Table1323[[#This Row],[Track]],$C$435:$E$478,2,FALSE)</f>
        <v>NSW</v>
      </c>
      <c r="J313" s="36" t="str">
        <f>IF(Table1323[[#This Row],[Date]]&lt;$J$4,"","Live")</f>
        <v/>
      </c>
      <c r="K313" s="39">
        <v>100</v>
      </c>
      <c r="L313" s="36">
        <f>IF(Table1323[[#This Row],[Fin]]&lt;&gt;"1st","",Table1323[[#This Row],[Div]]*Table1323[[#This Row],[Lev Bet]])</f>
        <v>459.99999999999994</v>
      </c>
      <c r="M313" s="36">
        <f>IF(Table1323[[#This Row],[Lev Ret]]="",Table1323[[#This Row],[Lev Bet]]*-1,L313-K313)</f>
        <v>359.99999999999994</v>
      </c>
      <c r="N313" s="36" t="str">
        <f>TEXT(Table1323[[#This Row],[Date]],"DDD")</f>
        <v>Wed</v>
      </c>
    </row>
    <row r="314" spans="1:14" x14ac:dyDescent="0.25">
      <c r="A314" s="34">
        <v>45980</v>
      </c>
      <c r="B314" s="35">
        <v>0.68611111111111112</v>
      </c>
      <c r="C314" s="35" t="s">
        <v>9</v>
      </c>
      <c r="D314" s="36">
        <v>4</v>
      </c>
      <c r="E314" s="36">
        <v>6</v>
      </c>
      <c r="F314" s="37" t="s">
        <v>364</v>
      </c>
      <c r="G314" s="37" t="s">
        <v>21</v>
      </c>
      <c r="H314" s="38">
        <v>2.1</v>
      </c>
      <c r="I314" s="36" t="str">
        <f>VLOOKUP(Table1323[[#This Row],[Track]],$C$435:$E$478,2,FALSE)</f>
        <v>Qld</v>
      </c>
      <c r="J314" s="36" t="str">
        <f>IF(Table1323[[#This Row],[Date]]&lt;$J$4,"","Live")</f>
        <v/>
      </c>
      <c r="K314" s="39">
        <v>100</v>
      </c>
      <c r="L314" s="36">
        <f>IF(Table1323[[#This Row],[Fin]]&lt;&gt;"1st","",Table1323[[#This Row],[Div]]*Table1323[[#This Row],[Lev Bet]])</f>
        <v>210</v>
      </c>
      <c r="M314" s="36">
        <f>IF(Table1323[[#This Row],[Lev Ret]]="",Table1323[[#This Row],[Lev Bet]]*-1,L314-K314)</f>
        <v>110</v>
      </c>
      <c r="N314" s="36" t="str">
        <f>TEXT(Table1323[[#This Row],[Date]],"DDD")</f>
        <v>Wed</v>
      </c>
    </row>
    <row r="315" spans="1:14" x14ac:dyDescent="0.25">
      <c r="A315" s="34">
        <v>45980</v>
      </c>
      <c r="B315" s="35">
        <v>0.69791666666666663</v>
      </c>
      <c r="C315" s="35" t="s">
        <v>17</v>
      </c>
      <c r="D315" s="36">
        <v>5</v>
      </c>
      <c r="E315" s="36">
        <v>4</v>
      </c>
      <c r="F315" s="37" t="s">
        <v>272</v>
      </c>
      <c r="G315" s="37" t="s">
        <v>21</v>
      </c>
      <c r="H315" s="38">
        <v>3.4</v>
      </c>
      <c r="I315" s="36" t="str">
        <f>VLOOKUP(Table1323[[#This Row],[Track]],$C$435:$E$478,2,FALSE)</f>
        <v>NSW</v>
      </c>
      <c r="J315" s="36" t="str">
        <f>IF(Table1323[[#This Row],[Date]]&lt;$J$4,"","Live")</f>
        <v/>
      </c>
      <c r="K315" s="39">
        <v>100</v>
      </c>
      <c r="L315" s="36">
        <f>IF(Table1323[[#This Row],[Fin]]&lt;&gt;"1st","",Table1323[[#This Row],[Div]]*Table1323[[#This Row],[Lev Bet]])</f>
        <v>340</v>
      </c>
      <c r="M315" s="36">
        <f>IF(Table1323[[#This Row],[Lev Ret]]="",Table1323[[#This Row],[Lev Bet]]*-1,L315-K315)</f>
        <v>240</v>
      </c>
      <c r="N315" s="36" t="str">
        <f>TEXT(Table1323[[#This Row],[Date]],"DDD")</f>
        <v>Wed</v>
      </c>
    </row>
    <row r="316" spans="1:14" x14ac:dyDescent="0.25">
      <c r="A316" s="34">
        <v>45980</v>
      </c>
      <c r="B316" s="35">
        <v>0.70486111111111116</v>
      </c>
      <c r="C316" s="35" t="s">
        <v>37</v>
      </c>
      <c r="D316" s="36">
        <v>7</v>
      </c>
      <c r="E316" s="36">
        <v>2</v>
      </c>
      <c r="F316" s="37" t="s">
        <v>173</v>
      </c>
      <c r="G316" s="37" t="s">
        <v>106</v>
      </c>
      <c r="H316" s="38"/>
      <c r="I316" s="36" t="str">
        <f>VLOOKUP(Table1323[[#This Row],[Track]],$C$435:$E$478,2,FALSE)</f>
        <v>Vic</v>
      </c>
      <c r="J316" s="36" t="str">
        <f>IF(Table1323[[#This Row],[Date]]&lt;$J$4,"","Live")</f>
        <v/>
      </c>
      <c r="K316" s="39">
        <v>100</v>
      </c>
      <c r="L316" s="36" t="str">
        <f>IF(Table1323[[#This Row],[Fin]]&lt;&gt;"1st","",Table1323[[#This Row],[Div]]*Table1323[[#This Row],[Lev Bet]])</f>
        <v/>
      </c>
      <c r="M316" s="36">
        <f>IF(Table1323[[#This Row],[Lev Ret]]="",Table1323[[#This Row],[Lev Bet]]*-1,L316-K316)</f>
        <v>-100</v>
      </c>
      <c r="N316" s="36" t="str">
        <f>TEXT(Table1323[[#This Row],[Date]],"DDD")</f>
        <v>Wed</v>
      </c>
    </row>
    <row r="317" spans="1:14" x14ac:dyDescent="0.25">
      <c r="A317" s="34">
        <v>45980</v>
      </c>
      <c r="B317" s="35">
        <v>0.7104166666666667</v>
      </c>
      <c r="C317" s="35" t="s">
        <v>9</v>
      </c>
      <c r="D317" s="36">
        <v>5</v>
      </c>
      <c r="E317" s="36">
        <v>1</v>
      </c>
      <c r="F317" s="37" t="s">
        <v>366</v>
      </c>
      <c r="G317" s="37" t="s">
        <v>23</v>
      </c>
      <c r="H317" s="38"/>
      <c r="I317" s="36" t="str">
        <f>VLOOKUP(Table1323[[#This Row],[Track]],$C$435:$E$478,2,FALSE)</f>
        <v>Qld</v>
      </c>
      <c r="J317" s="36" t="str">
        <f>IF(Table1323[[#This Row],[Date]]&lt;$J$4,"","Live")</f>
        <v/>
      </c>
      <c r="K317" s="39">
        <v>100</v>
      </c>
      <c r="L317" s="36" t="str">
        <f>IF(Table1323[[#This Row],[Fin]]&lt;&gt;"1st","",Table1323[[#This Row],[Div]]*Table1323[[#This Row],[Lev Bet]])</f>
        <v/>
      </c>
      <c r="M317" s="36">
        <f>IF(Table1323[[#This Row],[Lev Ret]]="",Table1323[[#This Row],[Lev Bet]]*-1,L317-K317)</f>
        <v>-100</v>
      </c>
      <c r="N317" s="36" t="str">
        <f>TEXT(Table1323[[#This Row],[Date]],"DDD")</f>
        <v>Wed</v>
      </c>
    </row>
    <row r="318" spans="1:14" x14ac:dyDescent="0.25">
      <c r="A318" s="34">
        <v>45980</v>
      </c>
      <c r="B318" s="35">
        <v>0.72222222222222221</v>
      </c>
      <c r="C318" s="35" t="s">
        <v>17</v>
      </c>
      <c r="D318" s="36">
        <v>6</v>
      </c>
      <c r="E318" s="36">
        <v>1</v>
      </c>
      <c r="F318" s="37" t="s">
        <v>273</v>
      </c>
      <c r="G318" s="37" t="s">
        <v>22</v>
      </c>
      <c r="H318" s="38"/>
      <c r="I318" s="36" t="str">
        <f>VLOOKUP(Table1323[[#This Row],[Track]],$C$435:$E$478,2,FALSE)</f>
        <v>NSW</v>
      </c>
      <c r="J318" s="36" t="str">
        <f>IF(Table1323[[#This Row],[Date]]&lt;$J$4,"","Live")</f>
        <v/>
      </c>
      <c r="K318" s="39">
        <v>100</v>
      </c>
      <c r="L318" s="36" t="str">
        <f>IF(Table1323[[#This Row],[Fin]]&lt;&gt;"1st","",Table1323[[#This Row],[Div]]*Table1323[[#This Row],[Lev Bet]])</f>
        <v/>
      </c>
      <c r="M318" s="36">
        <f>IF(Table1323[[#This Row],[Lev Ret]]="",Table1323[[#This Row],[Lev Bet]]*-1,L318-K318)</f>
        <v>-100</v>
      </c>
      <c r="N318" s="36" t="str">
        <f>TEXT(Table1323[[#This Row],[Date]],"DDD")</f>
        <v>Wed</v>
      </c>
    </row>
    <row r="319" spans="1:14" x14ac:dyDescent="0.25">
      <c r="A319" s="34">
        <v>45980</v>
      </c>
      <c r="B319" s="35">
        <v>0.72916666666666663</v>
      </c>
      <c r="C319" s="35" t="s">
        <v>37</v>
      </c>
      <c r="D319" s="36">
        <v>8</v>
      </c>
      <c r="E319" s="36">
        <v>4</v>
      </c>
      <c r="F319" s="37" t="s">
        <v>174</v>
      </c>
      <c r="G319" s="37" t="s">
        <v>21</v>
      </c>
      <c r="H319" s="38">
        <v>1.25</v>
      </c>
      <c r="I319" s="36" t="str">
        <f>VLOOKUP(Table1323[[#This Row],[Track]],$C$435:$E$478,2,FALSE)</f>
        <v>Vic</v>
      </c>
      <c r="J319" s="36" t="str">
        <f>IF(Table1323[[#This Row],[Date]]&lt;$J$4,"","Live")</f>
        <v/>
      </c>
      <c r="K319" s="39">
        <v>100</v>
      </c>
      <c r="L319" s="36">
        <f>IF(Table1323[[#This Row],[Fin]]&lt;&gt;"1st","",Table1323[[#This Row],[Div]]*Table1323[[#This Row],[Lev Bet]])</f>
        <v>125</v>
      </c>
      <c r="M319" s="36">
        <f>IF(Table1323[[#This Row],[Lev Ret]]="",Table1323[[#This Row],[Lev Bet]]*-1,L319-K319)</f>
        <v>25</v>
      </c>
      <c r="N319" s="36" t="str">
        <f>TEXT(Table1323[[#This Row],[Date]],"DDD")</f>
        <v>Wed</v>
      </c>
    </row>
    <row r="320" spans="1:14" x14ac:dyDescent="0.25">
      <c r="A320" s="34">
        <v>45980</v>
      </c>
      <c r="B320" s="35">
        <v>0.76041666666666663</v>
      </c>
      <c r="C320" s="35" t="s">
        <v>9</v>
      </c>
      <c r="D320" s="36">
        <v>7</v>
      </c>
      <c r="E320" s="36">
        <v>3</v>
      </c>
      <c r="F320" s="37" t="s">
        <v>367</v>
      </c>
      <c r="G320" s="37"/>
      <c r="H320" s="38"/>
      <c r="I320" s="36" t="str">
        <f>VLOOKUP(Table1323[[#This Row],[Track]],$C$435:$E$478,2,FALSE)</f>
        <v>Qld</v>
      </c>
      <c r="J320" s="36" t="str">
        <f>IF(Table1323[[#This Row],[Date]]&lt;$J$4,"","Live")</f>
        <v/>
      </c>
      <c r="K320" s="39">
        <v>100</v>
      </c>
      <c r="L320" s="36" t="str">
        <f>IF(Table1323[[#This Row],[Fin]]&lt;&gt;"1st","",Table1323[[#This Row],[Div]]*Table1323[[#This Row],[Lev Bet]])</f>
        <v/>
      </c>
      <c r="M320" s="36">
        <f>IF(Table1323[[#This Row],[Lev Ret]]="",Table1323[[#This Row],[Lev Bet]]*-1,L320-K320)</f>
        <v>-100</v>
      </c>
      <c r="N320" s="36" t="str">
        <f>TEXT(Table1323[[#This Row],[Date]],"DDD")</f>
        <v>Wed</v>
      </c>
    </row>
    <row r="321" spans="1:14" x14ac:dyDescent="0.25">
      <c r="A321" s="34">
        <v>45980</v>
      </c>
      <c r="B321" s="35">
        <v>0.78472222222222221</v>
      </c>
      <c r="C321" s="35" t="s">
        <v>9</v>
      </c>
      <c r="D321" s="36">
        <v>8</v>
      </c>
      <c r="E321" s="36">
        <v>18</v>
      </c>
      <c r="F321" s="37" t="s">
        <v>368</v>
      </c>
      <c r="G321" s="37" t="s">
        <v>21</v>
      </c>
      <c r="H321" s="38">
        <v>2.4</v>
      </c>
      <c r="I321" s="36" t="str">
        <f>VLOOKUP(Table1323[[#This Row],[Track]],$C$435:$E$478,2,FALSE)</f>
        <v>Qld</v>
      </c>
      <c r="J321" s="36" t="str">
        <f>IF(Table1323[[#This Row],[Date]]&lt;$J$4,"","Live")</f>
        <v/>
      </c>
      <c r="K321" s="39">
        <v>100</v>
      </c>
      <c r="L321" s="36">
        <f>IF(Table1323[[#This Row],[Fin]]&lt;&gt;"1st","",Table1323[[#This Row],[Div]]*Table1323[[#This Row],[Lev Bet]])</f>
        <v>240</v>
      </c>
      <c r="M321" s="36">
        <f>IF(Table1323[[#This Row],[Lev Ret]]="",Table1323[[#This Row],[Lev Bet]]*-1,L321-K321)</f>
        <v>140</v>
      </c>
      <c r="N321" s="36" t="str">
        <f>TEXT(Table1323[[#This Row],[Date]],"DDD")</f>
        <v>Wed</v>
      </c>
    </row>
    <row r="322" spans="1:14" x14ac:dyDescent="0.25">
      <c r="A322" s="34">
        <v>45994</v>
      </c>
      <c r="B322" s="35">
        <v>0.62152777777777779</v>
      </c>
      <c r="C322" s="35" t="s">
        <v>14</v>
      </c>
      <c r="D322" s="36">
        <v>2</v>
      </c>
      <c r="E322" s="36">
        <v>11</v>
      </c>
      <c r="F322" s="37" t="s">
        <v>274</v>
      </c>
      <c r="G322" s="37" t="s">
        <v>22</v>
      </c>
      <c r="H322" s="38"/>
      <c r="I322" s="36" t="str">
        <f>VLOOKUP(Table1323[[#This Row],[Track]],$C$435:$E$478,2,FALSE)</f>
        <v>NSW</v>
      </c>
      <c r="J322" s="36" t="str">
        <f>IF(Table1323[[#This Row],[Date]]&lt;$J$4,"","Live")</f>
        <v/>
      </c>
      <c r="K322" s="39">
        <v>100</v>
      </c>
      <c r="L322" s="36" t="str">
        <f>IF(Table1323[[#This Row],[Fin]]&lt;&gt;"1st","",Table1323[[#This Row],[Div]]*Table1323[[#This Row],[Lev Bet]])</f>
        <v/>
      </c>
      <c r="M322" s="36">
        <f>IF(Table1323[[#This Row],[Lev Ret]]="",Table1323[[#This Row],[Lev Bet]]*-1,L322-K322)</f>
        <v>-100</v>
      </c>
      <c r="N322" s="36" t="str">
        <f>TEXT(Table1323[[#This Row],[Date]],"DDD")</f>
        <v>Wed</v>
      </c>
    </row>
    <row r="323" spans="1:14" x14ac:dyDescent="0.25">
      <c r="A323" s="34">
        <v>45994</v>
      </c>
      <c r="B323" s="35">
        <v>0.64583333333333337</v>
      </c>
      <c r="C323" s="35" t="s">
        <v>14</v>
      </c>
      <c r="D323" s="36">
        <v>3</v>
      </c>
      <c r="E323" s="36">
        <v>4</v>
      </c>
      <c r="F323" s="37" t="s">
        <v>275</v>
      </c>
      <c r="G323" s="37" t="s">
        <v>21</v>
      </c>
      <c r="H323" s="38">
        <v>1.8</v>
      </c>
      <c r="I323" s="36" t="str">
        <f>VLOOKUP(Table1323[[#This Row],[Track]],$C$435:$E$478,2,FALSE)</f>
        <v>NSW</v>
      </c>
      <c r="J323" s="36" t="str">
        <f>IF(Table1323[[#This Row],[Date]]&lt;$J$4,"","Live")</f>
        <v/>
      </c>
      <c r="K323" s="39">
        <v>100</v>
      </c>
      <c r="L323" s="36">
        <f>IF(Table1323[[#This Row],[Fin]]&lt;&gt;"1st","",Table1323[[#This Row],[Div]]*Table1323[[#This Row],[Lev Bet]])</f>
        <v>180</v>
      </c>
      <c r="M323" s="36">
        <f>IF(Table1323[[#This Row],[Lev Ret]]="",Table1323[[#This Row],[Lev Bet]]*-1,L323-K323)</f>
        <v>80</v>
      </c>
      <c r="N323" s="36" t="str">
        <f>TEXT(Table1323[[#This Row],[Date]],"DDD")</f>
        <v>Wed</v>
      </c>
    </row>
    <row r="324" spans="1:14" x14ac:dyDescent="0.25">
      <c r="A324" s="34">
        <v>45994</v>
      </c>
      <c r="B324" s="35">
        <v>0.67013888888888884</v>
      </c>
      <c r="C324" s="35" t="s">
        <v>14</v>
      </c>
      <c r="D324" s="36">
        <v>4</v>
      </c>
      <c r="E324" s="36">
        <v>9</v>
      </c>
      <c r="F324" s="37" t="s">
        <v>276</v>
      </c>
      <c r="G324" s="37"/>
      <c r="H324" s="38"/>
      <c r="I324" s="36" t="str">
        <f>VLOOKUP(Table1323[[#This Row],[Track]],$C$435:$E$478,2,FALSE)</f>
        <v>NSW</v>
      </c>
      <c r="J324" s="36" t="str">
        <f>IF(Table1323[[#This Row],[Date]]&lt;$J$4,"","Live")</f>
        <v/>
      </c>
      <c r="K324" s="39">
        <v>100</v>
      </c>
      <c r="L324" s="36" t="str">
        <f>IF(Table1323[[#This Row],[Fin]]&lt;&gt;"1st","",Table1323[[#This Row],[Div]]*Table1323[[#This Row],[Lev Bet]])</f>
        <v/>
      </c>
      <c r="M324" s="36">
        <f>IF(Table1323[[#This Row],[Lev Ret]]="",Table1323[[#This Row],[Lev Bet]]*-1,L324-K324)</f>
        <v>-100</v>
      </c>
      <c r="N324" s="36" t="str">
        <f>TEXT(Table1323[[#This Row],[Date]],"DDD")</f>
        <v>Wed</v>
      </c>
    </row>
    <row r="325" spans="1:14" x14ac:dyDescent="0.25">
      <c r="A325" s="34">
        <v>45994</v>
      </c>
      <c r="B325" s="35">
        <v>0.69444444444444442</v>
      </c>
      <c r="C325" s="35" t="s">
        <v>14</v>
      </c>
      <c r="D325" s="36">
        <v>5</v>
      </c>
      <c r="E325" s="36">
        <v>2</v>
      </c>
      <c r="F325" s="37" t="s">
        <v>277</v>
      </c>
      <c r="G325" s="37" t="s">
        <v>21</v>
      </c>
      <c r="H325" s="38">
        <v>3</v>
      </c>
      <c r="I325" s="36" t="str">
        <f>VLOOKUP(Table1323[[#This Row],[Track]],$C$435:$E$478,2,FALSE)</f>
        <v>NSW</v>
      </c>
      <c r="J325" s="36" t="str">
        <f>IF(Table1323[[#This Row],[Date]]&lt;$J$4,"","Live")</f>
        <v/>
      </c>
      <c r="K325" s="39">
        <v>100</v>
      </c>
      <c r="L325" s="36">
        <f>IF(Table1323[[#This Row],[Fin]]&lt;&gt;"1st","",Table1323[[#This Row],[Div]]*Table1323[[#This Row],[Lev Bet]])</f>
        <v>300</v>
      </c>
      <c r="M325" s="36">
        <f>IF(Table1323[[#This Row],[Lev Ret]]="",Table1323[[#This Row],[Lev Bet]]*-1,L325-K325)</f>
        <v>200</v>
      </c>
      <c r="N325" s="36" t="str">
        <f>TEXT(Table1323[[#This Row],[Date]],"DDD")</f>
        <v>Wed</v>
      </c>
    </row>
    <row r="326" spans="1:14" x14ac:dyDescent="0.25">
      <c r="A326" s="34">
        <v>45994</v>
      </c>
      <c r="B326" s="35">
        <v>0.70138888888888884</v>
      </c>
      <c r="C326" s="35" t="s">
        <v>37</v>
      </c>
      <c r="D326" s="36">
        <v>3</v>
      </c>
      <c r="E326" s="36">
        <v>2</v>
      </c>
      <c r="F326" s="37" t="s">
        <v>175</v>
      </c>
      <c r="G326" s="37" t="s">
        <v>23</v>
      </c>
      <c r="H326" s="38"/>
      <c r="I326" s="36" t="str">
        <f>VLOOKUP(Table1323[[#This Row],[Track]],$C$435:$E$478,2,FALSE)</f>
        <v>Vic</v>
      </c>
      <c r="J326" s="36" t="str">
        <f>IF(Table1323[[#This Row],[Date]]&lt;$J$4,"","Live")</f>
        <v/>
      </c>
      <c r="K326" s="39">
        <v>100</v>
      </c>
      <c r="L326" s="36" t="str">
        <f>IF(Table1323[[#This Row],[Fin]]&lt;&gt;"1st","",Table1323[[#This Row],[Div]]*Table1323[[#This Row],[Lev Bet]])</f>
        <v/>
      </c>
      <c r="M326" s="36">
        <f>IF(Table1323[[#This Row],[Lev Ret]]="",Table1323[[#This Row],[Lev Bet]]*-1,L326-K326)</f>
        <v>-100</v>
      </c>
      <c r="N326" s="36" t="str">
        <f>TEXT(Table1323[[#This Row],[Date]],"DDD")</f>
        <v>Wed</v>
      </c>
    </row>
    <row r="327" spans="1:14" x14ac:dyDescent="0.25">
      <c r="A327" s="34">
        <v>45994</v>
      </c>
      <c r="B327" s="35">
        <v>0.72569444444444442</v>
      </c>
      <c r="C327" s="35" t="s">
        <v>37</v>
      </c>
      <c r="D327" s="36">
        <v>4</v>
      </c>
      <c r="E327" s="36">
        <v>9</v>
      </c>
      <c r="F327" s="37" t="s">
        <v>111</v>
      </c>
      <c r="G327" s="37"/>
      <c r="H327" s="38"/>
      <c r="I327" s="36" t="str">
        <f>VLOOKUP(Table1323[[#This Row],[Track]],$C$435:$E$478,2,FALSE)</f>
        <v>Vic</v>
      </c>
      <c r="J327" s="36" t="str">
        <f>IF(Table1323[[#This Row],[Date]]&lt;$J$4,"","Live")</f>
        <v/>
      </c>
      <c r="K327" s="39">
        <v>100</v>
      </c>
      <c r="L327" s="36" t="str">
        <f>IF(Table1323[[#This Row],[Fin]]&lt;&gt;"1st","",Table1323[[#This Row],[Div]]*Table1323[[#This Row],[Lev Bet]])</f>
        <v/>
      </c>
      <c r="M327" s="36">
        <f>IF(Table1323[[#This Row],[Lev Ret]]="",Table1323[[#This Row],[Lev Bet]]*-1,L327-K327)</f>
        <v>-100</v>
      </c>
      <c r="N327" s="36" t="str">
        <f>TEXT(Table1323[[#This Row],[Date]],"DDD")</f>
        <v>Wed</v>
      </c>
    </row>
    <row r="328" spans="1:14" x14ac:dyDescent="0.25">
      <c r="A328" s="34">
        <v>45994</v>
      </c>
      <c r="B328" s="35">
        <v>0.75</v>
      </c>
      <c r="C328" s="35" t="s">
        <v>37</v>
      </c>
      <c r="D328" s="36">
        <v>5</v>
      </c>
      <c r="E328" s="36">
        <v>9</v>
      </c>
      <c r="F328" s="37" t="s">
        <v>171</v>
      </c>
      <c r="G328" s="37" t="s">
        <v>21</v>
      </c>
      <c r="H328" s="38">
        <v>15</v>
      </c>
      <c r="I328" s="36" t="str">
        <f>VLOOKUP(Table1323[[#This Row],[Track]],$C$435:$E$478,2,FALSE)</f>
        <v>Vic</v>
      </c>
      <c r="J328" s="36" t="str">
        <f>IF(Table1323[[#This Row],[Date]]&lt;$J$4,"","Live")</f>
        <v/>
      </c>
      <c r="K328" s="39">
        <v>100</v>
      </c>
      <c r="L328" s="36">
        <f>IF(Table1323[[#This Row],[Fin]]&lt;&gt;"1st","",Table1323[[#This Row],[Div]]*Table1323[[#This Row],[Lev Bet]])</f>
        <v>1500</v>
      </c>
      <c r="M328" s="36">
        <f>IF(Table1323[[#This Row],[Lev Ret]]="",Table1323[[#This Row],[Lev Bet]]*-1,L328-K328)</f>
        <v>1400</v>
      </c>
      <c r="N328" s="36" t="str">
        <f>TEXT(Table1323[[#This Row],[Date]],"DDD")</f>
        <v>Wed</v>
      </c>
    </row>
    <row r="329" spans="1:14" x14ac:dyDescent="0.25">
      <c r="A329" s="34">
        <v>45994</v>
      </c>
      <c r="B329" s="35">
        <v>0.77083333333333337</v>
      </c>
      <c r="C329" s="35" t="s">
        <v>37</v>
      </c>
      <c r="D329" s="36">
        <v>6</v>
      </c>
      <c r="E329" s="36">
        <v>10</v>
      </c>
      <c r="F329" s="37" t="s">
        <v>176</v>
      </c>
      <c r="G329" s="37"/>
      <c r="H329" s="38"/>
      <c r="I329" s="36" t="str">
        <f>VLOOKUP(Table1323[[#This Row],[Track]],$C$435:$E$478,2,FALSE)</f>
        <v>Vic</v>
      </c>
      <c r="J329" s="36" t="str">
        <f>IF(Table1323[[#This Row],[Date]]&lt;$J$4,"","Live")</f>
        <v/>
      </c>
      <c r="K329" s="39">
        <v>100</v>
      </c>
      <c r="L329" s="36" t="str">
        <f>IF(Table1323[[#This Row],[Fin]]&lt;&gt;"1st","",Table1323[[#This Row],[Div]]*Table1323[[#This Row],[Lev Bet]])</f>
        <v/>
      </c>
      <c r="M329" s="36">
        <f>IF(Table1323[[#This Row],[Lev Ret]]="",Table1323[[#This Row],[Lev Bet]]*-1,L329-K329)</f>
        <v>-100</v>
      </c>
      <c r="N329" s="36" t="str">
        <f>TEXT(Table1323[[#This Row],[Date]],"DDD")</f>
        <v>Wed</v>
      </c>
    </row>
    <row r="330" spans="1:14" x14ac:dyDescent="0.25">
      <c r="A330" s="34">
        <v>45994</v>
      </c>
      <c r="B330" s="35">
        <v>0.79166666666666663</v>
      </c>
      <c r="C330" s="35" t="s">
        <v>37</v>
      </c>
      <c r="D330" s="36">
        <v>7</v>
      </c>
      <c r="E330" s="36">
        <v>3</v>
      </c>
      <c r="F330" s="37" t="s">
        <v>169</v>
      </c>
      <c r="G330" s="37" t="s">
        <v>21</v>
      </c>
      <c r="H330" s="38">
        <v>1.55</v>
      </c>
      <c r="I330" s="36" t="str">
        <f>VLOOKUP(Table1323[[#This Row],[Track]],$C$435:$E$478,2,FALSE)</f>
        <v>Vic</v>
      </c>
      <c r="J330" s="36" t="str">
        <f>IF(Table1323[[#This Row],[Date]]&lt;$J$4,"","Live")</f>
        <v/>
      </c>
      <c r="K330" s="39">
        <v>100</v>
      </c>
      <c r="L330" s="36">
        <f>IF(Table1323[[#This Row],[Fin]]&lt;&gt;"1st","",Table1323[[#This Row],[Div]]*Table1323[[#This Row],[Lev Bet]])</f>
        <v>155</v>
      </c>
      <c r="M330" s="36">
        <f>IF(Table1323[[#This Row],[Lev Ret]]="",Table1323[[#This Row],[Lev Bet]]*-1,L330-K330)</f>
        <v>55</v>
      </c>
      <c r="N330" s="36" t="str">
        <f>TEXT(Table1323[[#This Row],[Date]],"DDD")</f>
        <v>Wed</v>
      </c>
    </row>
    <row r="331" spans="1:14" x14ac:dyDescent="0.25">
      <c r="A331" s="34">
        <v>45994</v>
      </c>
      <c r="B331" s="35">
        <v>0.8125</v>
      </c>
      <c r="C331" s="35" t="s">
        <v>37</v>
      </c>
      <c r="D331" s="36">
        <v>8</v>
      </c>
      <c r="E331" s="36">
        <v>1</v>
      </c>
      <c r="F331" s="37" t="s">
        <v>173</v>
      </c>
      <c r="G331" s="37" t="s">
        <v>22</v>
      </c>
      <c r="H331" s="38"/>
      <c r="I331" s="36" t="str">
        <f>VLOOKUP(Table1323[[#This Row],[Track]],$C$435:$E$478,2,FALSE)</f>
        <v>Vic</v>
      </c>
      <c r="J331" s="36" t="str">
        <f>IF(Table1323[[#This Row],[Date]]&lt;$J$4,"","Live")</f>
        <v/>
      </c>
      <c r="K331" s="39">
        <v>100</v>
      </c>
      <c r="L331" s="36" t="str">
        <f>IF(Table1323[[#This Row],[Fin]]&lt;&gt;"1st","",Table1323[[#This Row],[Div]]*Table1323[[#This Row],[Lev Bet]])</f>
        <v/>
      </c>
      <c r="M331" s="36">
        <f>IF(Table1323[[#This Row],[Lev Ret]]="",Table1323[[#This Row],[Lev Bet]]*-1,L331-K331)</f>
        <v>-100</v>
      </c>
      <c r="N331" s="36" t="str">
        <f>TEXT(Table1323[[#This Row],[Date]],"DDD")</f>
        <v>Wed</v>
      </c>
    </row>
    <row r="332" spans="1:14" x14ac:dyDescent="0.25">
      <c r="A332" s="34">
        <v>46001</v>
      </c>
      <c r="B332" s="35">
        <v>0.67708333333333337</v>
      </c>
      <c r="C332" s="35" t="s">
        <v>16</v>
      </c>
      <c r="D332" s="36">
        <v>2</v>
      </c>
      <c r="E332" s="36">
        <v>11</v>
      </c>
      <c r="F332" s="37" t="s">
        <v>383</v>
      </c>
      <c r="G332" s="37"/>
      <c r="H332" s="38"/>
      <c r="I332" s="36" t="str">
        <f>VLOOKUP(Table1323[[#This Row],[Track]],$C$435:$E$478,2,FALSE)</f>
        <v>Vic</v>
      </c>
      <c r="J332" s="36" t="str">
        <f>IF(Table1323[[#This Row],[Date]]&lt;$J$4,"","Live")</f>
        <v>Live</v>
      </c>
      <c r="K332" s="39">
        <v>100</v>
      </c>
      <c r="L332" s="36" t="str">
        <f>IF(Table1323[[#This Row],[Fin]]&lt;&gt;"1st","",Table1323[[#This Row],[Div]]*Table1323[[#This Row],[Lev Bet]])</f>
        <v/>
      </c>
      <c r="M332" s="36">
        <f>IF(Table1323[[#This Row],[Lev Ret]]="",Table1323[[#This Row],[Lev Bet]]*-1,L332-K332)</f>
        <v>-100</v>
      </c>
      <c r="N332" s="36" t="str">
        <f>TEXT(Table1323[[#This Row],[Date]],"DDD")</f>
        <v>Wed</v>
      </c>
    </row>
    <row r="333" spans="1:14" x14ac:dyDescent="0.25">
      <c r="A333" s="34">
        <v>46008</v>
      </c>
      <c r="B333" s="35">
        <v>0.59722222222222221</v>
      </c>
      <c r="C333" s="35" t="s">
        <v>14</v>
      </c>
      <c r="D333" s="36">
        <v>1</v>
      </c>
      <c r="E333" s="36">
        <v>2</v>
      </c>
      <c r="F333" s="37" t="s">
        <v>377</v>
      </c>
      <c r="G333" s="37"/>
      <c r="H333" s="38"/>
      <c r="I333" s="36" t="str">
        <f>VLOOKUP(Table1323[[#This Row],[Track]],$C$435:$E$478,2,FALSE)</f>
        <v>NSW</v>
      </c>
      <c r="J333" s="36" t="str">
        <f>IF(Table1323[[#This Row],[Date]]&lt;$J$4,"","Live")</f>
        <v>Live</v>
      </c>
      <c r="K333" s="39">
        <v>100</v>
      </c>
      <c r="L333" s="36" t="str">
        <f>IF(Table1323[[#This Row],[Fin]]&lt;&gt;"1st","",Table1323[[#This Row],[Div]]*Table1323[[#This Row],[Lev Bet]])</f>
        <v/>
      </c>
      <c r="M333" s="36">
        <f>IF(Table1323[[#This Row],[Lev Ret]]="",Table1323[[#This Row],[Lev Bet]]*-1,L333-K333)</f>
        <v>-100</v>
      </c>
      <c r="N333" s="36" t="str">
        <f>TEXT(Table1323[[#This Row],[Date]],"DDD")</f>
        <v>Wed</v>
      </c>
    </row>
    <row r="334" spans="1:14" x14ac:dyDescent="0.25">
      <c r="A334" s="34">
        <v>46008</v>
      </c>
      <c r="B334" s="35">
        <v>0.64583333333333337</v>
      </c>
      <c r="C334" s="35" t="s">
        <v>14</v>
      </c>
      <c r="D334" s="36">
        <v>3</v>
      </c>
      <c r="E334" s="36">
        <v>2</v>
      </c>
      <c r="F334" s="37" t="s">
        <v>378</v>
      </c>
      <c r="G334" s="37"/>
      <c r="H334" s="38"/>
      <c r="I334" s="36" t="str">
        <f>VLOOKUP(Table1323[[#This Row],[Track]],$C$435:$E$478,2,FALSE)</f>
        <v>NSW</v>
      </c>
      <c r="J334" s="36" t="str">
        <f>IF(Table1323[[#This Row],[Date]]&lt;$J$4,"","Live")</f>
        <v>Live</v>
      </c>
      <c r="K334" s="39">
        <v>100</v>
      </c>
      <c r="L334" s="36" t="str">
        <f>IF(Table1323[[#This Row],[Fin]]&lt;&gt;"1st","",Table1323[[#This Row],[Div]]*Table1323[[#This Row],[Lev Bet]])</f>
        <v/>
      </c>
      <c r="M334" s="36">
        <f>IF(Table1323[[#This Row],[Lev Ret]]="",Table1323[[#This Row],[Lev Bet]]*-1,L334-K334)</f>
        <v>-100</v>
      </c>
      <c r="N334" s="36" t="str">
        <f>TEXT(Table1323[[#This Row],[Date]],"DDD")</f>
        <v>Wed</v>
      </c>
    </row>
    <row r="335" spans="1:14" x14ac:dyDescent="0.25">
      <c r="A335" s="34">
        <v>46008</v>
      </c>
      <c r="B335" s="35">
        <v>0.67013888888888884</v>
      </c>
      <c r="C335" s="35" t="s">
        <v>14</v>
      </c>
      <c r="D335" s="36">
        <v>4</v>
      </c>
      <c r="E335" s="36">
        <v>11</v>
      </c>
      <c r="F335" s="37" t="s">
        <v>379</v>
      </c>
      <c r="G335" s="37"/>
      <c r="H335" s="38"/>
      <c r="I335" s="36" t="str">
        <f>VLOOKUP(Table1323[[#This Row],[Track]],$C$435:$E$478,2,FALSE)</f>
        <v>NSW</v>
      </c>
      <c r="J335" s="36" t="str">
        <f>IF(Table1323[[#This Row],[Date]]&lt;$J$4,"","Live")</f>
        <v>Live</v>
      </c>
      <c r="K335" s="39">
        <v>100</v>
      </c>
      <c r="L335" s="36" t="str">
        <f>IF(Table1323[[#This Row],[Fin]]&lt;&gt;"1st","",Table1323[[#This Row],[Div]]*Table1323[[#This Row],[Lev Bet]])</f>
        <v/>
      </c>
      <c r="M335" s="36">
        <f>IF(Table1323[[#This Row],[Lev Ret]]="",Table1323[[#This Row],[Lev Bet]]*-1,L335-K335)</f>
        <v>-100</v>
      </c>
      <c r="N335" s="36" t="str">
        <f>TEXT(Table1323[[#This Row],[Date]],"DDD")</f>
        <v>Wed</v>
      </c>
    </row>
    <row r="336" spans="1:14" x14ac:dyDescent="0.25">
      <c r="A336" s="34">
        <v>46029</v>
      </c>
      <c r="B336" s="35">
        <v>0.62152777777777779</v>
      </c>
      <c r="C336" s="35" t="s">
        <v>14</v>
      </c>
      <c r="D336" s="36">
        <v>2</v>
      </c>
      <c r="E336" s="36">
        <v>6</v>
      </c>
      <c r="F336" s="37" t="s">
        <v>401</v>
      </c>
      <c r="G336" s="37" t="s">
        <v>23</v>
      </c>
      <c r="H336" s="38"/>
      <c r="I336" s="36" t="str">
        <f>VLOOKUP(Table1323[[#This Row],[Track]],$C$435:$E$478,2,FALSE)</f>
        <v>NSW</v>
      </c>
      <c r="J336" s="36" t="str">
        <f>IF(Table1323[[#This Row],[Date]]&lt;$J$4,"","Live")</f>
        <v>Live</v>
      </c>
      <c r="K336" s="39">
        <v>100</v>
      </c>
      <c r="L336" s="36" t="str">
        <f>IF(Table1323[[#This Row],[Fin]]&lt;&gt;"1st","",Table1323[[#This Row],[Div]]*Table1323[[#This Row],[Lev Bet]])</f>
        <v/>
      </c>
      <c r="M336" s="36">
        <f>IF(Table1323[[#This Row],[Lev Ret]]="",Table1323[[#This Row],[Lev Bet]]*-1,L336-K336)</f>
        <v>-100</v>
      </c>
      <c r="N336" s="36" t="str">
        <f>TEXT(Table1323[[#This Row],[Date]],"DDD")</f>
        <v>Wed</v>
      </c>
    </row>
    <row r="337" spans="1:14" x14ac:dyDescent="0.25">
      <c r="A337" s="34">
        <v>46029</v>
      </c>
      <c r="B337" s="35">
        <v>0.64583333333333337</v>
      </c>
      <c r="C337" s="35" t="s">
        <v>14</v>
      </c>
      <c r="D337" s="36">
        <v>3</v>
      </c>
      <c r="E337" s="36">
        <v>5</v>
      </c>
      <c r="F337" s="37" t="s">
        <v>402</v>
      </c>
      <c r="G337" s="37" t="s">
        <v>21</v>
      </c>
      <c r="H337" s="38">
        <v>1.95</v>
      </c>
      <c r="I337" s="36" t="str">
        <f>VLOOKUP(Table1323[[#This Row],[Track]],$C$435:$E$478,2,FALSE)</f>
        <v>NSW</v>
      </c>
      <c r="J337" s="36" t="str">
        <f>IF(Table1323[[#This Row],[Date]]&lt;$J$4,"","Live")</f>
        <v>Live</v>
      </c>
      <c r="K337" s="39">
        <v>100</v>
      </c>
      <c r="L337" s="36">
        <f>IF(Table1323[[#This Row],[Fin]]&lt;&gt;"1st","",Table1323[[#This Row],[Div]]*Table1323[[#This Row],[Lev Bet]])</f>
        <v>195</v>
      </c>
      <c r="M337" s="36">
        <f>IF(Table1323[[#This Row],[Lev Ret]]="",Table1323[[#This Row],[Lev Bet]]*-1,L337-K337)</f>
        <v>95</v>
      </c>
      <c r="N337" s="36" t="str">
        <f>TEXT(Table1323[[#This Row],[Date]],"DDD")</f>
        <v>Wed</v>
      </c>
    </row>
    <row r="338" spans="1:14" x14ac:dyDescent="0.25">
      <c r="A338" s="34">
        <v>46029</v>
      </c>
      <c r="B338" s="35">
        <v>0.67013888888888884</v>
      </c>
      <c r="C338" s="35" t="s">
        <v>14</v>
      </c>
      <c r="D338" s="36">
        <v>4</v>
      </c>
      <c r="E338" s="36">
        <v>1</v>
      </c>
      <c r="F338" s="37" t="s">
        <v>403</v>
      </c>
      <c r="G338" s="37" t="s">
        <v>22</v>
      </c>
      <c r="H338" s="38"/>
      <c r="I338" s="36" t="str">
        <f>VLOOKUP(Table1323[[#This Row],[Track]],$C$435:$E$478,2,FALSE)</f>
        <v>NSW</v>
      </c>
      <c r="J338" s="36" t="str">
        <f>IF(Table1323[[#This Row],[Date]]&lt;$J$4,"","Live")</f>
        <v>Live</v>
      </c>
      <c r="K338" s="39">
        <v>100</v>
      </c>
      <c r="L338" s="36" t="str">
        <f>IF(Table1323[[#This Row],[Fin]]&lt;&gt;"1st","",Table1323[[#This Row],[Div]]*Table1323[[#This Row],[Lev Bet]])</f>
        <v/>
      </c>
      <c r="M338" s="36">
        <f>IF(Table1323[[#This Row],[Lev Ret]]="",Table1323[[#This Row],[Lev Bet]]*-1,L338-K338)</f>
        <v>-100</v>
      </c>
      <c r="N338" s="36" t="str">
        <f>TEXT(Table1323[[#This Row],[Date]],"DDD")</f>
        <v>Wed</v>
      </c>
    </row>
    <row r="339" spans="1:14" x14ac:dyDescent="0.25">
      <c r="A339" s="34">
        <v>46029</v>
      </c>
      <c r="B339" s="35">
        <v>0.68055555555555558</v>
      </c>
      <c r="C339" s="35" t="s">
        <v>12</v>
      </c>
      <c r="D339" s="36">
        <v>4</v>
      </c>
      <c r="E339" s="36">
        <v>2</v>
      </c>
      <c r="F339" s="37" t="s">
        <v>380</v>
      </c>
      <c r="G339" s="37" t="s">
        <v>22</v>
      </c>
      <c r="H339" s="38"/>
      <c r="I339" s="36" t="str">
        <f>VLOOKUP(Table1323[[#This Row],[Track]],$C$435:$E$478,2,FALSE)</f>
        <v>Qld</v>
      </c>
      <c r="J339" s="36" t="str">
        <f>IF(Table1323[[#This Row],[Date]]&lt;$J$4,"","Live")</f>
        <v>Live</v>
      </c>
      <c r="K339" s="39">
        <v>100</v>
      </c>
      <c r="L339" s="36" t="str">
        <f>IF(Table1323[[#This Row],[Fin]]&lt;&gt;"1st","",Table1323[[#This Row],[Div]]*Table1323[[#This Row],[Lev Bet]])</f>
        <v/>
      </c>
      <c r="M339" s="36">
        <f>IF(Table1323[[#This Row],[Lev Ret]]="",Table1323[[#This Row],[Lev Bet]]*-1,L339-K339)</f>
        <v>-100</v>
      </c>
      <c r="N339" s="36" t="str">
        <f>TEXT(Table1323[[#This Row],[Date]],"DDD")</f>
        <v>Wed</v>
      </c>
    </row>
    <row r="340" spans="1:14" x14ac:dyDescent="0.25">
      <c r="A340" s="34">
        <v>46029</v>
      </c>
      <c r="B340" s="35">
        <v>0.69444444444444442</v>
      </c>
      <c r="C340" s="35" t="s">
        <v>14</v>
      </c>
      <c r="D340" s="36">
        <v>5</v>
      </c>
      <c r="E340" s="36">
        <v>9</v>
      </c>
      <c r="F340" s="37" t="s">
        <v>404</v>
      </c>
      <c r="G340" s="37"/>
      <c r="H340" s="38"/>
      <c r="I340" s="36" t="str">
        <f>VLOOKUP(Table1323[[#This Row],[Track]],$C$435:$E$478,2,FALSE)</f>
        <v>NSW</v>
      </c>
      <c r="J340" s="36" t="str">
        <f>IF(Table1323[[#This Row],[Date]]&lt;$J$4,"","Live")</f>
        <v>Live</v>
      </c>
      <c r="K340" s="39">
        <v>100</v>
      </c>
      <c r="L340" s="36" t="str">
        <f>IF(Table1323[[#This Row],[Fin]]&lt;&gt;"1st","",Table1323[[#This Row],[Div]]*Table1323[[#This Row],[Lev Bet]])</f>
        <v/>
      </c>
      <c r="M340" s="36">
        <f>IF(Table1323[[#This Row],[Lev Ret]]="",Table1323[[#This Row],[Lev Bet]]*-1,L340-K340)</f>
        <v>-100</v>
      </c>
      <c r="N340" s="36" t="str">
        <f>TEXT(Table1323[[#This Row],[Date]],"DDD")</f>
        <v>Wed</v>
      </c>
    </row>
    <row r="341" spans="1:14" x14ac:dyDescent="0.25">
      <c r="A341" s="34">
        <v>46029</v>
      </c>
      <c r="B341" s="35">
        <v>0.70486111111111116</v>
      </c>
      <c r="C341" s="35" t="s">
        <v>12</v>
      </c>
      <c r="D341" s="36">
        <v>5</v>
      </c>
      <c r="E341" s="36">
        <v>12</v>
      </c>
      <c r="F341" s="37" t="s">
        <v>368</v>
      </c>
      <c r="G341" s="37"/>
      <c r="H341" s="38"/>
      <c r="I341" s="36" t="str">
        <f>VLOOKUP(Table1323[[#This Row],[Track]],$C$435:$E$478,2,FALSE)</f>
        <v>Qld</v>
      </c>
      <c r="J341" s="36" t="str">
        <f>IF(Table1323[[#This Row],[Date]]&lt;$J$4,"","Live")</f>
        <v>Live</v>
      </c>
      <c r="K341" s="39">
        <v>100</v>
      </c>
      <c r="L341" s="36" t="str">
        <f>IF(Table1323[[#This Row],[Fin]]&lt;&gt;"1st","",Table1323[[#This Row],[Div]]*Table1323[[#This Row],[Lev Bet]])</f>
        <v/>
      </c>
      <c r="M341" s="36">
        <f>IF(Table1323[[#This Row],[Lev Ret]]="",Table1323[[#This Row],[Lev Bet]]*-1,L341-K341)</f>
        <v>-100</v>
      </c>
      <c r="N341" s="36" t="str">
        <f>TEXT(Table1323[[#This Row],[Date]],"DDD")</f>
        <v>Wed</v>
      </c>
    </row>
    <row r="342" spans="1:14" x14ac:dyDescent="0.25">
      <c r="A342" s="34">
        <v>46029</v>
      </c>
      <c r="B342" s="35">
        <v>0.71875</v>
      </c>
      <c r="C342" s="35" t="s">
        <v>14</v>
      </c>
      <c r="D342" s="36">
        <v>6</v>
      </c>
      <c r="E342" s="36">
        <v>6</v>
      </c>
      <c r="F342" s="37" t="s">
        <v>405</v>
      </c>
      <c r="G342" s="37" t="s">
        <v>22</v>
      </c>
      <c r="H342" s="38"/>
      <c r="I342" s="36" t="str">
        <f>VLOOKUP(Table1323[[#This Row],[Track]],$C$435:$E$478,2,FALSE)</f>
        <v>NSW</v>
      </c>
      <c r="J342" s="36" t="str">
        <f>IF(Table1323[[#This Row],[Date]]&lt;$J$4,"","Live")</f>
        <v>Live</v>
      </c>
      <c r="K342" s="39">
        <v>100</v>
      </c>
      <c r="L342" s="36" t="str">
        <f>IF(Table1323[[#This Row],[Fin]]&lt;&gt;"1st","",Table1323[[#This Row],[Div]]*Table1323[[#This Row],[Lev Bet]])</f>
        <v/>
      </c>
      <c r="M342" s="36">
        <f>IF(Table1323[[#This Row],[Lev Ret]]="",Table1323[[#This Row],[Lev Bet]]*-1,L342-K342)</f>
        <v>-100</v>
      </c>
      <c r="N342" s="36" t="str">
        <f>TEXT(Table1323[[#This Row],[Date]],"DDD")</f>
        <v>Wed</v>
      </c>
    </row>
    <row r="343" spans="1:14" x14ac:dyDescent="0.25">
      <c r="A343" s="34">
        <v>46029</v>
      </c>
      <c r="B343" s="35">
        <v>0.73055555555555551</v>
      </c>
      <c r="C343" s="35" t="s">
        <v>12</v>
      </c>
      <c r="D343" s="36">
        <v>6</v>
      </c>
      <c r="E343" s="36">
        <v>6</v>
      </c>
      <c r="F343" s="37" t="s">
        <v>381</v>
      </c>
      <c r="G343" s="37" t="s">
        <v>23</v>
      </c>
      <c r="H343" s="38"/>
      <c r="I343" s="36" t="str">
        <f>VLOOKUP(Table1323[[#This Row],[Track]],$C$435:$E$478,2,FALSE)</f>
        <v>Qld</v>
      </c>
      <c r="J343" s="36" t="str">
        <f>IF(Table1323[[#This Row],[Date]]&lt;$J$4,"","Live")</f>
        <v>Live</v>
      </c>
      <c r="K343" s="39">
        <v>100</v>
      </c>
      <c r="L343" s="36" t="str">
        <f>IF(Table1323[[#This Row],[Fin]]&lt;&gt;"1st","",Table1323[[#This Row],[Div]]*Table1323[[#This Row],[Lev Bet]])</f>
        <v/>
      </c>
      <c r="M343" s="36">
        <f>IF(Table1323[[#This Row],[Lev Ret]]="",Table1323[[#This Row],[Lev Bet]]*-1,L343-K343)</f>
        <v>-100</v>
      </c>
      <c r="N343" s="36" t="str">
        <f>TEXT(Table1323[[#This Row],[Date]],"DDD")</f>
        <v>Wed</v>
      </c>
    </row>
    <row r="344" spans="1:14" x14ac:dyDescent="0.25">
      <c r="A344" s="34">
        <v>46029</v>
      </c>
      <c r="B344" s="35">
        <v>0.75694444444444442</v>
      </c>
      <c r="C344" s="35" t="s">
        <v>12</v>
      </c>
      <c r="D344" s="36">
        <v>7</v>
      </c>
      <c r="E344" s="36">
        <v>4</v>
      </c>
      <c r="F344" s="37" t="s">
        <v>382</v>
      </c>
      <c r="G344" s="37"/>
      <c r="H344" s="38"/>
      <c r="I344" s="36" t="str">
        <f>VLOOKUP(Table1323[[#This Row],[Track]],$C$435:$E$478,2,FALSE)</f>
        <v>Qld</v>
      </c>
      <c r="J344" s="36" t="str">
        <f>IF(Table1323[[#This Row],[Date]]&lt;$J$4,"","Live")</f>
        <v>Live</v>
      </c>
      <c r="K344" s="39">
        <v>100</v>
      </c>
      <c r="L344" s="36" t="str">
        <f>IF(Table1323[[#This Row],[Fin]]&lt;&gt;"1st","",Table1323[[#This Row],[Div]]*Table1323[[#This Row],[Lev Bet]])</f>
        <v/>
      </c>
      <c r="M344" s="36">
        <f>IF(Table1323[[#This Row],[Lev Ret]]="",Table1323[[#This Row],[Lev Bet]]*-1,L344-K344)</f>
        <v>-100</v>
      </c>
      <c r="N344" s="36" t="str">
        <f>TEXT(Table1323[[#This Row],[Date]],"DDD")</f>
        <v>Wed</v>
      </c>
    </row>
    <row r="345" spans="1:14" x14ac:dyDescent="0.25">
      <c r="A345" s="34">
        <v>46036</v>
      </c>
      <c r="B345" s="35">
        <v>0.59722222222222221</v>
      </c>
      <c r="C345" s="35" t="s">
        <v>18</v>
      </c>
      <c r="D345" s="36">
        <v>1</v>
      </c>
      <c r="E345" s="36">
        <v>5</v>
      </c>
      <c r="F345" s="37" t="s">
        <v>406</v>
      </c>
      <c r="G345" s="37" t="s">
        <v>22</v>
      </c>
      <c r="H345" s="38"/>
      <c r="I345" s="36" t="str">
        <f>VLOOKUP(Table1323[[#This Row],[Track]],$C$435:$E$478,2,FALSE)</f>
        <v>NSW</v>
      </c>
      <c r="J345" s="36" t="str">
        <f>IF(Table1323[[#This Row],[Date]]&lt;$J$4,"","Live")</f>
        <v>Live</v>
      </c>
      <c r="K345" s="39">
        <v>100</v>
      </c>
      <c r="L345" s="36" t="str">
        <f>IF(Table1323[[#This Row],[Fin]]&lt;&gt;"1st","",Table1323[[#This Row],[Div]]*Table1323[[#This Row],[Lev Bet]])</f>
        <v/>
      </c>
      <c r="M345" s="36">
        <f>IF(Table1323[[#This Row],[Lev Ret]]="",Table1323[[#This Row],[Lev Bet]]*-1,L345-K345)</f>
        <v>-100</v>
      </c>
      <c r="N345" s="36" t="str">
        <f>TEXT(Table1323[[#This Row],[Date]],"DDD")</f>
        <v>Wed</v>
      </c>
    </row>
    <row r="346" spans="1:14" x14ac:dyDescent="0.25">
      <c r="A346" s="34">
        <v>46036</v>
      </c>
      <c r="B346" s="35">
        <v>0.63402777777777775</v>
      </c>
      <c r="C346" s="35" t="s">
        <v>9</v>
      </c>
      <c r="D346" s="36">
        <v>2</v>
      </c>
      <c r="E346" s="36">
        <v>2</v>
      </c>
      <c r="F346" s="37" t="s">
        <v>393</v>
      </c>
      <c r="G346" s="37" t="s">
        <v>23</v>
      </c>
      <c r="H346" s="38"/>
      <c r="I346" s="36" t="str">
        <f>VLOOKUP(Table1323[[#This Row],[Track]],$C$435:$E$478,2,FALSE)</f>
        <v>Qld</v>
      </c>
      <c r="J346" s="36" t="str">
        <f>IF(Table1323[[#This Row],[Date]]&lt;$J$4,"","Live")</f>
        <v>Live</v>
      </c>
      <c r="K346" s="39">
        <v>100</v>
      </c>
      <c r="L346" s="36" t="str">
        <f>IF(Table1323[[#This Row],[Fin]]&lt;&gt;"1st","",Table1323[[#This Row],[Div]]*Table1323[[#This Row],[Lev Bet]])</f>
        <v/>
      </c>
      <c r="M346" s="36">
        <f>IF(Table1323[[#This Row],[Lev Ret]]="",Table1323[[#This Row],[Lev Bet]]*-1,L346-K346)</f>
        <v>-100</v>
      </c>
      <c r="N346" s="36" t="str">
        <f>TEXT(Table1323[[#This Row],[Date]],"DDD")</f>
        <v>Wed</v>
      </c>
    </row>
    <row r="347" spans="1:14" x14ac:dyDescent="0.25">
      <c r="A347" s="34">
        <v>46036</v>
      </c>
      <c r="B347" s="35">
        <v>0.65833333333333333</v>
      </c>
      <c r="C347" s="35" t="s">
        <v>9</v>
      </c>
      <c r="D347" s="36">
        <v>3</v>
      </c>
      <c r="E347" s="36">
        <v>4</v>
      </c>
      <c r="F347" s="37" t="s">
        <v>394</v>
      </c>
      <c r="G347" s="37" t="s">
        <v>23</v>
      </c>
      <c r="H347" s="38"/>
      <c r="I347" s="36" t="str">
        <f>VLOOKUP(Table1323[[#This Row],[Track]],$C$435:$E$478,2,FALSE)</f>
        <v>Qld</v>
      </c>
      <c r="J347" s="36" t="str">
        <f>IF(Table1323[[#This Row],[Date]]&lt;$J$4,"","Live")</f>
        <v>Live</v>
      </c>
      <c r="K347" s="39">
        <v>100</v>
      </c>
      <c r="L347" s="36" t="str">
        <f>IF(Table1323[[#This Row],[Fin]]&lt;&gt;"1st","",Table1323[[#This Row],[Div]]*Table1323[[#This Row],[Lev Bet]])</f>
        <v/>
      </c>
      <c r="M347" s="36">
        <f>IF(Table1323[[#This Row],[Lev Ret]]="",Table1323[[#This Row],[Lev Bet]]*-1,L347-K347)</f>
        <v>-100</v>
      </c>
      <c r="N347" s="36" t="str">
        <f>TEXT(Table1323[[#This Row],[Date]],"DDD")</f>
        <v>Wed</v>
      </c>
    </row>
    <row r="348" spans="1:14" x14ac:dyDescent="0.25">
      <c r="A348" s="34">
        <v>46036</v>
      </c>
      <c r="B348" s="35">
        <v>0.67013888888888884</v>
      </c>
      <c r="C348" s="35" t="s">
        <v>18</v>
      </c>
      <c r="D348" s="36">
        <v>4</v>
      </c>
      <c r="E348" s="36">
        <v>2</v>
      </c>
      <c r="F348" s="37" t="s">
        <v>407</v>
      </c>
      <c r="G348" s="37" t="s">
        <v>21</v>
      </c>
      <c r="H348" s="38">
        <v>1.65</v>
      </c>
      <c r="I348" s="36" t="str">
        <f>VLOOKUP(Table1323[[#This Row],[Track]],$C$435:$E$478,2,FALSE)</f>
        <v>NSW</v>
      </c>
      <c r="J348" s="36" t="str">
        <f>IF(Table1323[[#This Row],[Date]]&lt;$J$4,"","Live")</f>
        <v>Live</v>
      </c>
      <c r="K348" s="39">
        <v>100</v>
      </c>
      <c r="L348" s="36">
        <f>IF(Table1323[[#This Row],[Fin]]&lt;&gt;"1st","",Table1323[[#This Row],[Div]]*Table1323[[#This Row],[Lev Bet]])</f>
        <v>165</v>
      </c>
      <c r="M348" s="36">
        <f>IF(Table1323[[#This Row],[Lev Ret]]="",Table1323[[#This Row],[Lev Bet]]*-1,L348-K348)</f>
        <v>65</v>
      </c>
      <c r="N348" s="36" t="str">
        <f>TEXT(Table1323[[#This Row],[Date]],"DDD")</f>
        <v>Wed</v>
      </c>
    </row>
    <row r="349" spans="1:14" x14ac:dyDescent="0.25">
      <c r="A349" s="34">
        <v>46036</v>
      </c>
      <c r="B349" s="35">
        <v>0.70694444444444449</v>
      </c>
      <c r="C349" s="35" t="s">
        <v>9</v>
      </c>
      <c r="D349" s="36">
        <v>5</v>
      </c>
      <c r="E349" s="36">
        <v>7</v>
      </c>
      <c r="F349" s="37" t="s">
        <v>395</v>
      </c>
      <c r="G349" s="37"/>
      <c r="H349" s="38"/>
      <c r="I349" s="36" t="str">
        <f>VLOOKUP(Table1323[[#This Row],[Track]],$C$435:$E$478,2,FALSE)</f>
        <v>Qld</v>
      </c>
      <c r="J349" s="36" t="str">
        <f>IF(Table1323[[#This Row],[Date]]&lt;$J$4,"","Live")</f>
        <v>Live</v>
      </c>
      <c r="K349" s="39">
        <v>100</v>
      </c>
      <c r="L349" s="36" t="str">
        <f>IF(Table1323[[#This Row],[Fin]]&lt;&gt;"1st","",Table1323[[#This Row],[Div]]*Table1323[[#This Row],[Lev Bet]])</f>
        <v/>
      </c>
      <c r="M349" s="36">
        <f>IF(Table1323[[#This Row],[Lev Ret]]="",Table1323[[#This Row],[Lev Bet]]*-1,L349-K349)</f>
        <v>-100</v>
      </c>
      <c r="N349" s="36" t="str">
        <f>TEXT(Table1323[[#This Row],[Date]],"DDD")</f>
        <v>Wed</v>
      </c>
    </row>
    <row r="350" spans="1:14" x14ac:dyDescent="0.25">
      <c r="A350" s="34">
        <v>46036</v>
      </c>
      <c r="B350" s="35">
        <v>0.73124999999999996</v>
      </c>
      <c r="C350" s="35" t="s">
        <v>9</v>
      </c>
      <c r="D350" s="36">
        <v>6</v>
      </c>
      <c r="E350" s="36">
        <v>2</v>
      </c>
      <c r="F350" s="37" t="s">
        <v>396</v>
      </c>
      <c r="G350" s="37"/>
      <c r="H350" s="38"/>
      <c r="I350" s="36" t="str">
        <f>VLOOKUP(Table1323[[#This Row],[Track]],$C$435:$E$478,2,FALSE)</f>
        <v>Qld</v>
      </c>
      <c r="J350" s="36" t="str">
        <f>IF(Table1323[[#This Row],[Date]]&lt;$J$4,"","Live")</f>
        <v>Live</v>
      </c>
      <c r="K350" s="39">
        <v>100</v>
      </c>
      <c r="L350" s="36" t="str">
        <f>IF(Table1323[[#This Row],[Fin]]&lt;&gt;"1st","",Table1323[[#This Row],[Div]]*Table1323[[#This Row],[Lev Bet]])</f>
        <v/>
      </c>
      <c r="M350" s="36">
        <f>IF(Table1323[[#This Row],[Lev Ret]]="",Table1323[[#This Row],[Lev Bet]]*-1,L350-K350)</f>
        <v>-100</v>
      </c>
      <c r="N350" s="36" t="str">
        <f>TEXT(Table1323[[#This Row],[Date]],"DDD")</f>
        <v>Wed</v>
      </c>
    </row>
    <row r="351" spans="1:14" x14ac:dyDescent="0.25">
      <c r="A351" s="34">
        <v>46036</v>
      </c>
      <c r="B351" s="35">
        <v>0.75694444444444442</v>
      </c>
      <c r="C351" s="35" t="s">
        <v>9</v>
      </c>
      <c r="D351" s="36">
        <v>7</v>
      </c>
      <c r="E351" s="36">
        <v>5</v>
      </c>
      <c r="F351" s="37" t="s">
        <v>334</v>
      </c>
      <c r="G351" s="37"/>
      <c r="H351" s="38"/>
      <c r="I351" s="36" t="str">
        <f>VLOOKUP(Table1323[[#This Row],[Track]],$C$435:$E$478,2,FALSE)</f>
        <v>Qld</v>
      </c>
      <c r="J351" s="36" t="str">
        <f>IF(Table1323[[#This Row],[Date]]&lt;$J$4,"","Live")</f>
        <v>Live</v>
      </c>
      <c r="K351" s="39">
        <v>100</v>
      </c>
      <c r="L351" s="36" t="str">
        <f>IF(Table1323[[#This Row],[Fin]]&lt;&gt;"1st","",Table1323[[#This Row],[Div]]*Table1323[[#This Row],[Lev Bet]])</f>
        <v/>
      </c>
      <c r="M351" s="36">
        <f>IF(Table1323[[#This Row],[Lev Ret]]="",Table1323[[#This Row],[Lev Bet]]*-1,L351-K351)</f>
        <v>-100</v>
      </c>
      <c r="N351" s="36" t="str">
        <f>TEXT(Table1323[[#This Row],[Date]],"DDD")</f>
        <v>Wed</v>
      </c>
    </row>
    <row r="352" spans="1:14" x14ac:dyDescent="0.25">
      <c r="A352" s="34">
        <v>46043</v>
      </c>
      <c r="B352" s="35">
        <v>0.62152777777777779</v>
      </c>
      <c r="C352" s="35" t="s">
        <v>18</v>
      </c>
      <c r="D352" s="36">
        <v>2</v>
      </c>
      <c r="E352" s="36">
        <v>8</v>
      </c>
      <c r="F352" s="37" t="s">
        <v>408</v>
      </c>
      <c r="G352" s="37" t="s">
        <v>22</v>
      </c>
      <c r="H352" s="38"/>
      <c r="I352" s="36" t="str">
        <f>VLOOKUP(Table1323[[#This Row],[Track]],$C$435:$E$478,2,FALSE)</f>
        <v>NSW</v>
      </c>
      <c r="J352" s="36" t="str">
        <f>IF(Table1323[[#This Row],[Date]]&lt;$J$4,"","Live")</f>
        <v>Live</v>
      </c>
      <c r="K352" s="39">
        <v>100</v>
      </c>
      <c r="L352" s="36" t="str">
        <f>IF(Table1323[[#This Row],[Fin]]&lt;&gt;"1st","",Table1323[[#This Row],[Div]]*Table1323[[#This Row],[Lev Bet]])</f>
        <v/>
      </c>
      <c r="M352" s="36">
        <f>IF(Table1323[[#This Row],[Lev Ret]]="",Table1323[[#This Row],[Lev Bet]]*-1,L352-K352)</f>
        <v>-100</v>
      </c>
      <c r="N352" s="36" t="str">
        <f>TEXT(Table1323[[#This Row],[Date]],"DDD")</f>
        <v>Wed</v>
      </c>
    </row>
    <row r="353" spans="1:14" x14ac:dyDescent="0.25">
      <c r="A353" s="34">
        <v>46043</v>
      </c>
      <c r="B353" s="35">
        <v>0.65277777777777779</v>
      </c>
      <c r="C353" s="35" t="s">
        <v>15</v>
      </c>
      <c r="D353" s="36">
        <v>1</v>
      </c>
      <c r="E353" s="36">
        <v>2</v>
      </c>
      <c r="F353" s="37" t="s">
        <v>384</v>
      </c>
      <c r="G353" s="37"/>
      <c r="H353" s="38"/>
      <c r="I353" s="36" t="str">
        <f>VLOOKUP(Table1323[[#This Row],[Track]],$C$435:$E$478,2,FALSE)</f>
        <v>Vic</v>
      </c>
      <c r="J353" s="36" t="str">
        <f>IF(Table1323[[#This Row],[Date]]&lt;$J$4,"","Live")</f>
        <v>Live</v>
      </c>
      <c r="K353" s="39">
        <v>100</v>
      </c>
      <c r="L353" s="36" t="str">
        <f>IF(Table1323[[#This Row],[Fin]]&lt;&gt;"1st","",Table1323[[#This Row],[Div]]*Table1323[[#This Row],[Lev Bet]])</f>
        <v/>
      </c>
      <c r="M353" s="36">
        <f>IF(Table1323[[#This Row],[Lev Ret]]="",Table1323[[#This Row],[Lev Bet]]*-1,L353-K353)</f>
        <v>-100</v>
      </c>
      <c r="N353" s="36" t="str">
        <f>TEXT(Table1323[[#This Row],[Date]],"DDD")</f>
        <v>Wed</v>
      </c>
    </row>
    <row r="354" spans="1:14" x14ac:dyDescent="0.25">
      <c r="A354" s="34">
        <v>46043</v>
      </c>
      <c r="B354" s="35">
        <v>0.70138888888888884</v>
      </c>
      <c r="C354" s="35" t="s">
        <v>15</v>
      </c>
      <c r="D354" s="36">
        <v>3</v>
      </c>
      <c r="E354" s="36">
        <v>9</v>
      </c>
      <c r="F354" s="37" t="s">
        <v>385</v>
      </c>
      <c r="G354" s="37" t="s">
        <v>21</v>
      </c>
      <c r="H354" s="38">
        <v>1.35</v>
      </c>
      <c r="I354" s="36" t="str">
        <f>VLOOKUP(Table1323[[#This Row],[Track]],$C$435:$E$478,2,FALSE)</f>
        <v>Vic</v>
      </c>
      <c r="J354" s="36" t="str">
        <f>IF(Table1323[[#This Row],[Date]]&lt;$J$4,"","Live")</f>
        <v>Live</v>
      </c>
      <c r="K354" s="39">
        <v>100</v>
      </c>
      <c r="L354" s="36">
        <f>IF(Table1323[[#This Row],[Fin]]&lt;&gt;"1st","",Table1323[[#This Row],[Div]]*Table1323[[#This Row],[Lev Bet]])</f>
        <v>135</v>
      </c>
      <c r="M354" s="36">
        <f>IF(Table1323[[#This Row],[Lev Ret]]="",Table1323[[#This Row],[Lev Bet]]*-1,L354-K354)</f>
        <v>35</v>
      </c>
      <c r="N354" s="36" t="str">
        <f>TEXT(Table1323[[#This Row],[Date]],"DDD")</f>
        <v>Wed</v>
      </c>
    </row>
    <row r="355" spans="1:14" x14ac:dyDescent="0.25">
      <c r="A355" s="34">
        <v>46043</v>
      </c>
      <c r="B355" s="35">
        <v>0.71875</v>
      </c>
      <c r="C355" s="35" t="s">
        <v>18</v>
      </c>
      <c r="D355" s="36">
        <v>6</v>
      </c>
      <c r="E355" s="36">
        <v>8</v>
      </c>
      <c r="F355" s="37" t="s">
        <v>409</v>
      </c>
      <c r="G355" s="37" t="s">
        <v>21</v>
      </c>
      <c r="H355" s="38">
        <v>2.6</v>
      </c>
      <c r="I355" s="36" t="str">
        <f>VLOOKUP(Table1323[[#This Row],[Track]],$C$435:$E$478,2,FALSE)</f>
        <v>NSW</v>
      </c>
      <c r="J355" s="36" t="str">
        <f>IF(Table1323[[#This Row],[Date]]&lt;$J$4,"","Live")</f>
        <v>Live</v>
      </c>
      <c r="K355" s="39">
        <v>100</v>
      </c>
      <c r="L355" s="36">
        <f>IF(Table1323[[#This Row],[Fin]]&lt;&gt;"1st","",Table1323[[#This Row],[Div]]*Table1323[[#This Row],[Lev Bet]])</f>
        <v>260</v>
      </c>
      <c r="M355" s="36">
        <f>IF(Table1323[[#This Row],[Lev Ret]]="",Table1323[[#This Row],[Lev Bet]]*-1,L355-K355)</f>
        <v>160</v>
      </c>
      <c r="N355" s="36" t="str">
        <f>TEXT(Table1323[[#This Row],[Date]],"DDD")</f>
        <v>Wed</v>
      </c>
    </row>
    <row r="356" spans="1:14" x14ac:dyDescent="0.25">
      <c r="A356" s="34">
        <v>46043</v>
      </c>
      <c r="B356" s="35">
        <v>0.72569444444444442</v>
      </c>
      <c r="C356" s="35" t="s">
        <v>15</v>
      </c>
      <c r="D356" s="36">
        <v>4</v>
      </c>
      <c r="E356" s="36">
        <v>6</v>
      </c>
      <c r="F356" s="37" t="s">
        <v>386</v>
      </c>
      <c r="G356" s="37" t="s">
        <v>22</v>
      </c>
      <c r="H356" s="38"/>
      <c r="I356" s="36" t="str">
        <f>VLOOKUP(Table1323[[#This Row],[Track]],$C$435:$E$478,2,FALSE)</f>
        <v>Vic</v>
      </c>
      <c r="J356" s="36" t="str">
        <f>IF(Table1323[[#This Row],[Date]]&lt;$J$4,"","Live")</f>
        <v>Live</v>
      </c>
      <c r="K356" s="39">
        <v>100</v>
      </c>
      <c r="L356" s="36" t="str">
        <f>IF(Table1323[[#This Row],[Fin]]&lt;&gt;"1st","",Table1323[[#This Row],[Div]]*Table1323[[#This Row],[Lev Bet]])</f>
        <v/>
      </c>
      <c r="M356" s="36">
        <f>IF(Table1323[[#This Row],[Lev Ret]]="",Table1323[[#This Row],[Lev Bet]]*-1,L356-K356)</f>
        <v>-100</v>
      </c>
      <c r="N356" s="36" t="str">
        <f>TEXT(Table1323[[#This Row],[Date]],"DDD")</f>
        <v>Wed</v>
      </c>
    </row>
    <row r="357" spans="1:14" x14ac:dyDescent="0.25">
      <c r="A357" s="34">
        <v>46043</v>
      </c>
      <c r="B357" s="35">
        <v>0.8125</v>
      </c>
      <c r="C357" s="35" t="s">
        <v>15</v>
      </c>
      <c r="D357" s="36">
        <v>8</v>
      </c>
      <c r="E357" s="36">
        <v>3</v>
      </c>
      <c r="F357" s="37" t="s">
        <v>387</v>
      </c>
      <c r="G357" s="37" t="s">
        <v>23</v>
      </c>
      <c r="H357" s="38"/>
      <c r="I357" s="36" t="str">
        <f>VLOOKUP(Table1323[[#This Row],[Track]],$C$435:$E$478,2,FALSE)</f>
        <v>Vic</v>
      </c>
      <c r="J357" s="36" t="str">
        <f>IF(Table1323[[#This Row],[Date]]&lt;$J$4,"","Live")</f>
        <v>Live</v>
      </c>
      <c r="K357" s="39">
        <v>100</v>
      </c>
      <c r="L357" s="36" t="str">
        <f>IF(Table1323[[#This Row],[Fin]]&lt;&gt;"1st","",Table1323[[#This Row],[Div]]*Table1323[[#This Row],[Lev Bet]])</f>
        <v/>
      </c>
      <c r="M357" s="36">
        <f>IF(Table1323[[#This Row],[Lev Ret]]="",Table1323[[#This Row],[Lev Bet]]*-1,L357-K357)</f>
        <v>-100</v>
      </c>
      <c r="N357" s="36" t="str">
        <f>TEXT(Table1323[[#This Row],[Date]],"DDD")</f>
        <v>Wed</v>
      </c>
    </row>
    <row r="358" spans="1:14" x14ac:dyDescent="0.25">
      <c r="A358" s="34">
        <v>46050</v>
      </c>
      <c r="B358" s="35">
        <v>0.60972222222222228</v>
      </c>
      <c r="C358" s="35" t="s">
        <v>12</v>
      </c>
      <c r="D358" s="36">
        <v>1</v>
      </c>
      <c r="E358" s="36">
        <v>6</v>
      </c>
      <c r="F358" s="37" t="s">
        <v>397</v>
      </c>
      <c r="G358" s="37" t="s">
        <v>21</v>
      </c>
      <c r="H358" s="38">
        <v>1.7</v>
      </c>
      <c r="I358" s="36" t="str">
        <f>VLOOKUP(Table1323[[#This Row],[Track]],$C$435:$E$478,2,FALSE)</f>
        <v>Qld</v>
      </c>
      <c r="J358" s="36" t="str">
        <f>IF(Table1323[[#This Row],[Date]]&lt;$J$4,"","Live")</f>
        <v>Live</v>
      </c>
      <c r="K358" s="39">
        <v>100</v>
      </c>
      <c r="L358" s="36">
        <f>IF(Table1323[[#This Row],[Fin]]&lt;&gt;"1st","",Table1323[[#This Row],[Div]]*Table1323[[#This Row],[Lev Bet]])</f>
        <v>170</v>
      </c>
      <c r="M358" s="36">
        <f>IF(Table1323[[#This Row],[Lev Ret]]="",Table1323[[#This Row],[Lev Bet]]*-1,L358-K358)</f>
        <v>70</v>
      </c>
      <c r="N358" s="36" t="str">
        <f>TEXT(Table1323[[#This Row],[Date]],"DDD")</f>
        <v>Wed</v>
      </c>
    </row>
    <row r="359" spans="1:14" x14ac:dyDescent="0.25">
      <c r="A359" s="34">
        <v>46050</v>
      </c>
      <c r="B359" s="35">
        <v>0.63402777777777775</v>
      </c>
      <c r="C359" s="35" t="s">
        <v>12</v>
      </c>
      <c r="D359" s="36">
        <v>2</v>
      </c>
      <c r="E359" s="36">
        <v>6</v>
      </c>
      <c r="F359" s="37" t="s">
        <v>398</v>
      </c>
      <c r="G359" s="37"/>
      <c r="H359" s="38"/>
      <c r="I359" s="36" t="str">
        <f>VLOOKUP(Table1323[[#This Row],[Track]],$C$435:$E$478,2,FALSE)</f>
        <v>Qld</v>
      </c>
      <c r="J359" s="36" t="str">
        <f>IF(Table1323[[#This Row],[Date]]&lt;$J$4,"","Live")</f>
        <v>Live</v>
      </c>
      <c r="K359" s="39">
        <v>100</v>
      </c>
      <c r="L359" s="36" t="str">
        <f>IF(Table1323[[#This Row],[Fin]]&lt;&gt;"1st","",Table1323[[#This Row],[Div]]*Table1323[[#This Row],[Lev Bet]])</f>
        <v/>
      </c>
      <c r="M359" s="36">
        <f>IF(Table1323[[#This Row],[Lev Ret]]="",Table1323[[#This Row],[Lev Bet]]*-1,L359-K359)</f>
        <v>-100</v>
      </c>
      <c r="N359" s="36" t="str">
        <f>TEXT(Table1323[[#This Row],[Date]],"DDD")</f>
        <v>Wed</v>
      </c>
    </row>
    <row r="360" spans="1:14" x14ac:dyDescent="0.25">
      <c r="A360" s="34">
        <v>46050</v>
      </c>
      <c r="B360" s="35">
        <v>0.67708333333333337</v>
      </c>
      <c r="C360" s="35" t="s">
        <v>15</v>
      </c>
      <c r="D360" s="36">
        <v>2</v>
      </c>
      <c r="E360" s="36">
        <v>10</v>
      </c>
      <c r="F360" s="37" t="s">
        <v>388</v>
      </c>
      <c r="G360" s="37"/>
      <c r="H360" s="38"/>
      <c r="I360" s="36" t="str">
        <f>VLOOKUP(Table1323[[#This Row],[Track]],$C$435:$E$478,2,FALSE)</f>
        <v>Vic</v>
      </c>
      <c r="J360" s="36" t="str">
        <f>IF(Table1323[[#This Row],[Date]]&lt;$J$4,"","Live")</f>
        <v>Live</v>
      </c>
      <c r="K360" s="39">
        <v>100</v>
      </c>
      <c r="L360" s="36" t="str">
        <f>IF(Table1323[[#This Row],[Fin]]&lt;&gt;"1st","",Table1323[[#This Row],[Div]]*Table1323[[#This Row],[Lev Bet]])</f>
        <v/>
      </c>
      <c r="M360" s="36">
        <f>IF(Table1323[[#This Row],[Lev Ret]]="",Table1323[[#This Row],[Lev Bet]]*-1,L360-K360)</f>
        <v>-100</v>
      </c>
      <c r="N360" s="36" t="str">
        <f>TEXT(Table1323[[#This Row],[Date]],"DDD")</f>
        <v>Wed</v>
      </c>
    </row>
    <row r="361" spans="1:14" x14ac:dyDescent="0.25">
      <c r="A361" s="34">
        <v>46050</v>
      </c>
      <c r="B361" s="35">
        <v>0.70694444444444449</v>
      </c>
      <c r="C361" s="35" t="s">
        <v>12</v>
      </c>
      <c r="D361" s="36">
        <v>5</v>
      </c>
      <c r="E361" s="36">
        <v>11</v>
      </c>
      <c r="F361" s="37" t="s">
        <v>399</v>
      </c>
      <c r="G361" s="37" t="s">
        <v>22</v>
      </c>
      <c r="H361" s="38"/>
      <c r="I361" s="36" t="str">
        <f>VLOOKUP(Table1323[[#This Row],[Track]],$C$435:$E$478,2,FALSE)</f>
        <v>Qld</v>
      </c>
      <c r="J361" s="36" t="str">
        <f>IF(Table1323[[#This Row],[Date]]&lt;$J$4,"","Live")</f>
        <v>Live</v>
      </c>
      <c r="K361" s="39">
        <v>100</v>
      </c>
      <c r="L361" s="36" t="str">
        <f>IF(Table1323[[#This Row],[Fin]]&lt;&gt;"1st","",Table1323[[#This Row],[Div]]*Table1323[[#This Row],[Lev Bet]])</f>
        <v/>
      </c>
      <c r="M361" s="36">
        <f>IF(Table1323[[#This Row],[Lev Ret]]="",Table1323[[#This Row],[Lev Bet]]*-1,L361-K361)</f>
        <v>-100</v>
      </c>
      <c r="N361" s="36" t="str">
        <f>TEXT(Table1323[[#This Row],[Date]],"DDD")</f>
        <v>Wed</v>
      </c>
    </row>
    <row r="362" spans="1:14" x14ac:dyDescent="0.25">
      <c r="A362" s="34">
        <v>46050</v>
      </c>
      <c r="B362" s="35">
        <v>0.72569444444444442</v>
      </c>
      <c r="C362" s="35" t="s">
        <v>15</v>
      </c>
      <c r="D362" s="36">
        <v>4</v>
      </c>
      <c r="E362" s="36">
        <v>5</v>
      </c>
      <c r="F362" s="37" t="s">
        <v>389</v>
      </c>
      <c r="G362" s="37"/>
      <c r="H362" s="38"/>
      <c r="I362" s="36" t="str">
        <f>VLOOKUP(Table1323[[#This Row],[Track]],$C$435:$E$478,2,FALSE)</f>
        <v>Vic</v>
      </c>
      <c r="J362" s="36" t="str">
        <f>IF(Table1323[[#This Row],[Date]]&lt;$J$4,"","Live")</f>
        <v>Live</v>
      </c>
      <c r="K362" s="39">
        <v>100</v>
      </c>
      <c r="L362" s="36" t="str">
        <f>IF(Table1323[[#This Row],[Fin]]&lt;&gt;"1st","",Table1323[[#This Row],[Div]]*Table1323[[#This Row],[Lev Bet]])</f>
        <v/>
      </c>
      <c r="M362" s="36">
        <f>IF(Table1323[[#This Row],[Lev Ret]]="",Table1323[[#This Row],[Lev Bet]]*-1,L362-K362)</f>
        <v>-100</v>
      </c>
      <c r="N362" s="36" t="str">
        <f>TEXT(Table1323[[#This Row],[Date]],"DDD")</f>
        <v>Wed</v>
      </c>
    </row>
    <row r="363" spans="1:14" x14ac:dyDescent="0.25">
      <c r="A363" s="34">
        <v>46050</v>
      </c>
      <c r="B363" s="35">
        <v>0.75694444444444442</v>
      </c>
      <c r="C363" s="35" t="s">
        <v>12</v>
      </c>
      <c r="D363" s="36">
        <v>7</v>
      </c>
      <c r="E363" s="36">
        <v>8</v>
      </c>
      <c r="F363" s="37" t="s">
        <v>400</v>
      </c>
      <c r="G363" s="37" t="s">
        <v>23</v>
      </c>
      <c r="H363" s="38"/>
      <c r="I363" s="36" t="str">
        <f>VLOOKUP(Table1323[[#This Row],[Track]],$C$435:$E$478,2,FALSE)</f>
        <v>Qld</v>
      </c>
      <c r="J363" s="36" t="str">
        <f>IF(Table1323[[#This Row],[Date]]&lt;$J$4,"","Live")</f>
        <v>Live</v>
      </c>
      <c r="K363" s="39">
        <v>100</v>
      </c>
      <c r="L363" s="36" t="str">
        <f>IF(Table1323[[#This Row],[Fin]]&lt;&gt;"1st","",Table1323[[#This Row],[Div]]*Table1323[[#This Row],[Lev Bet]])</f>
        <v/>
      </c>
      <c r="M363" s="36">
        <f>IF(Table1323[[#This Row],[Lev Ret]]="",Table1323[[#This Row],[Lev Bet]]*-1,L363-K363)</f>
        <v>-100</v>
      </c>
      <c r="N363" s="36" t="str">
        <f>TEXT(Table1323[[#This Row],[Date]],"DDD")</f>
        <v>Wed</v>
      </c>
    </row>
    <row r="364" spans="1:14" x14ac:dyDescent="0.25">
      <c r="A364" s="34">
        <v>46050</v>
      </c>
      <c r="B364" s="35">
        <v>0.77083333333333337</v>
      </c>
      <c r="C364" s="35" t="s">
        <v>15</v>
      </c>
      <c r="D364" s="36">
        <v>6</v>
      </c>
      <c r="E364" s="36">
        <v>10</v>
      </c>
      <c r="F364" s="37" t="s">
        <v>390</v>
      </c>
      <c r="G364" s="37" t="s">
        <v>21</v>
      </c>
      <c r="H364" s="38">
        <v>5</v>
      </c>
      <c r="I364" s="36" t="str">
        <f>VLOOKUP(Table1323[[#This Row],[Track]],$C$435:$E$478,2,FALSE)</f>
        <v>Vic</v>
      </c>
      <c r="J364" s="36" t="str">
        <f>IF(Table1323[[#This Row],[Date]]&lt;$J$4,"","Live")</f>
        <v>Live</v>
      </c>
      <c r="K364" s="39">
        <v>100</v>
      </c>
      <c r="L364" s="36">
        <f>IF(Table1323[[#This Row],[Fin]]&lt;&gt;"1st","",Table1323[[#This Row],[Div]]*Table1323[[#This Row],[Lev Bet]])</f>
        <v>500</v>
      </c>
      <c r="M364" s="36">
        <f>IF(Table1323[[#This Row],[Lev Ret]]="",Table1323[[#This Row],[Lev Bet]]*-1,L364-K364)</f>
        <v>400</v>
      </c>
      <c r="N364" s="36" t="str">
        <f>TEXT(Table1323[[#This Row],[Date]],"DDD")</f>
        <v>Wed</v>
      </c>
    </row>
    <row r="365" spans="1:14" x14ac:dyDescent="0.25">
      <c r="A365" s="34">
        <v>46050</v>
      </c>
      <c r="B365" s="35">
        <v>0.79166666666666663</v>
      </c>
      <c r="C365" s="35" t="s">
        <v>15</v>
      </c>
      <c r="D365" s="36">
        <v>7</v>
      </c>
      <c r="E365" s="36">
        <v>5</v>
      </c>
      <c r="F365" s="37" t="s">
        <v>391</v>
      </c>
      <c r="G365" s="37" t="s">
        <v>21</v>
      </c>
      <c r="H365" s="38">
        <v>1.6</v>
      </c>
      <c r="I365" s="36" t="str">
        <f>VLOOKUP(Table1323[[#This Row],[Track]],$C$435:$E$478,2,FALSE)</f>
        <v>Vic</v>
      </c>
      <c r="J365" s="36" t="str">
        <f>IF(Table1323[[#This Row],[Date]]&lt;$J$4,"","Live")</f>
        <v>Live</v>
      </c>
      <c r="K365" s="39">
        <v>100</v>
      </c>
      <c r="L365" s="36">
        <f>IF(Table1323[[#This Row],[Fin]]&lt;&gt;"1st","",Table1323[[#This Row],[Div]]*Table1323[[#This Row],[Lev Bet]])</f>
        <v>160</v>
      </c>
      <c r="M365" s="36">
        <f>IF(Table1323[[#This Row],[Lev Ret]]="",Table1323[[#This Row],[Lev Bet]]*-1,L365-K365)</f>
        <v>60</v>
      </c>
      <c r="N365" s="36" t="str">
        <f>TEXT(Table1323[[#This Row],[Date]],"DDD")</f>
        <v>Wed</v>
      </c>
    </row>
    <row r="366" spans="1:14" x14ac:dyDescent="0.25">
      <c r="A366" s="34">
        <v>46050</v>
      </c>
      <c r="B366" s="35">
        <v>0.8125</v>
      </c>
      <c r="C366" s="35" t="s">
        <v>15</v>
      </c>
      <c r="D366" s="36">
        <v>8</v>
      </c>
      <c r="E366" s="36">
        <v>7</v>
      </c>
      <c r="F366" s="37" t="s">
        <v>392</v>
      </c>
      <c r="G366" s="37" t="s">
        <v>23</v>
      </c>
      <c r="H366" s="38"/>
      <c r="I366" s="36" t="str">
        <f>VLOOKUP(Table1323[[#This Row],[Track]],$C$435:$E$478,2,FALSE)</f>
        <v>Vic</v>
      </c>
      <c r="J366" s="36" t="str">
        <f>IF(Table1323[[#This Row],[Date]]&lt;$J$4,"","Live")</f>
        <v>Live</v>
      </c>
      <c r="K366" s="39">
        <v>100</v>
      </c>
      <c r="L366" s="36" t="str">
        <f>IF(Table1323[[#This Row],[Fin]]&lt;&gt;"1st","",Table1323[[#This Row],[Div]]*Table1323[[#This Row],[Lev Bet]])</f>
        <v/>
      </c>
      <c r="M366" s="36">
        <f>IF(Table1323[[#This Row],[Lev Ret]]="",Table1323[[#This Row],[Lev Bet]]*-1,L366-K366)</f>
        <v>-100</v>
      </c>
      <c r="N366" s="36" t="str">
        <f>TEXT(Table1323[[#This Row],[Date]],"DDD")</f>
        <v>Wed</v>
      </c>
    </row>
    <row r="367" spans="1:14" x14ac:dyDescent="0.25">
      <c r="A367" s="34">
        <v>46057</v>
      </c>
      <c r="B367" s="35">
        <v>0.65833333333333333</v>
      </c>
      <c r="C367" s="35" t="s">
        <v>12</v>
      </c>
      <c r="D367" s="36">
        <v>3</v>
      </c>
      <c r="E367" s="36">
        <v>8</v>
      </c>
      <c r="F367" s="37" t="s">
        <v>415</v>
      </c>
      <c r="G367" s="37" t="s">
        <v>23</v>
      </c>
      <c r="H367" s="38"/>
      <c r="I367" s="36" t="str">
        <f>VLOOKUP(Table1323[[#This Row],[Track]],$C$435:$E$478,2,FALSE)</f>
        <v>Qld</v>
      </c>
      <c r="J367" s="36" t="str">
        <f>IF(Table1323[[#This Row],[Date]]&lt;$J$4,"","Live")</f>
        <v>Live</v>
      </c>
      <c r="K367" s="39">
        <v>100</v>
      </c>
      <c r="L367" s="36" t="str">
        <f>IF(Table1323[[#This Row],[Fin]]&lt;&gt;"1st","",Table1323[[#This Row],[Div]]*Table1323[[#This Row],[Lev Bet]])</f>
        <v/>
      </c>
      <c r="M367" s="36">
        <f>IF(Table1323[[#This Row],[Lev Ret]]="",Table1323[[#This Row],[Lev Bet]]*-1,L367-K367)</f>
        <v>-100</v>
      </c>
      <c r="N367" s="36" t="str">
        <f>TEXT(Table1323[[#This Row],[Date]],"DDD")</f>
        <v>Wed</v>
      </c>
    </row>
    <row r="368" spans="1:14" x14ac:dyDescent="0.25">
      <c r="A368" s="34">
        <v>46057</v>
      </c>
      <c r="B368" s="35">
        <v>0.67708333333333337</v>
      </c>
      <c r="C368" s="35" t="s">
        <v>15</v>
      </c>
      <c r="D368" s="36">
        <v>2</v>
      </c>
      <c r="E368" s="36">
        <v>1</v>
      </c>
      <c r="F368" s="37" t="s">
        <v>411</v>
      </c>
      <c r="G368" s="37" t="s">
        <v>21</v>
      </c>
      <c r="H368" s="38">
        <v>2.7</v>
      </c>
      <c r="I368" s="36" t="str">
        <f>VLOOKUP(Table1323[[#This Row],[Track]],$C$435:$E$478,2,FALSE)</f>
        <v>Vic</v>
      </c>
      <c r="J368" s="36" t="str">
        <f>IF(Table1323[[#This Row],[Date]]&lt;$J$4,"","Live")</f>
        <v>Live</v>
      </c>
      <c r="K368" s="39">
        <v>100</v>
      </c>
      <c r="L368" s="36">
        <f>IF(Table1323[[#This Row],[Fin]]&lt;&gt;"1st","",Table1323[[#This Row],[Div]]*Table1323[[#This Row],[Lev Bet]])</f>
        <v>270</v>
      </c>
      <c r="M368" s="36">
        <f>IF(Table1323[[#This Row],[Lev Ret]]="",Table1323[[#This Row],[Lev Bet]]*-1,L368-K368)</f>
        <v>170</v>
      </c>
      <c r="N368" s="36" t="str">
        <f>TEXT(Table1323[[#This Row],[Date]],"DDD")</f>
        <v>Wed</v>
      </c>
    </row>
    <row r="369" spans="1:14" x14ac:dyDescent="0.25">
      <c r="A369" s="34">
        <v>46057</v>
      </c>
      <c r="B369" s="35">
        <v>0.70138888888888884</v>
      </c>
      <c r="C369" s="35" t="s">
        <v>15</v>
      </c>
      <c r="D369" s="36">
        <v>3</v>
      </c>
      <c r="E369" s="36">
        <v>3</v>
      </c>
      <c r="F369" s="37" t="s">
        <v>412</v>
      </c>
      <c r="G369" s="37" t="s">
        <v>22</v>
      </c>
      <c r="H369" s="38"/>
      <c r="I369" s="36" t="str">
        <f>VLOOKUP(Table1323[[#This Row],[Track]],$C$435:$E$478,2,FALSE)</f>
        <v>Vic</v>
      </c>
      <c r="J369" s="36" t="str">
        <f>IF(Table1323[[#This Row],[Date]]&lt;$J$4,"","Live")</f>
        <v>Live</v>
      </c>
      <c r="K369" s="39">
        <v>100</v>
      </c>
      <c r="L369" s="36" t="str">
        <f>IF(Table1323[[#This Row],[Fin]]&lt;&gt;"1st","",Table1323[[#This Row],[Div]]*Table1323[[#This Row],[Lev Bet]])</f>
        <v/>
      </c>
      <c r="M369" s="36">
        <f>IF(Table1323[[#This Row],[Lev Ret]]="",Table1323[[#This Row],[Lev Bet]]*-1,L369-K369)</f>
        <v>-100</v>
      </c>
      <c r="N369" s="36" t="str">
        <f>TEXT(Table1323[[#This Row],[Date]],"DDD")</f>
        <v>Wed</v>
      </c>
    </row>
    <row r="370" spans="1:14" x14ac:dyDescent="0.25">
      <c r="A370" s="34">
        <v>46057</v>
      </c>
      <c r="B370" s="35">
        <v>0.70694444444444449</v>
      </c>
      <c r="C370" s="35" t="s">
        <v>12</v>
      </c>
      <c r="D370" s="36">
        <v>5</v>
      </c>
      <c r="E370" s="36">
        <v>5</v>
      </c>
      <c r="F370" s="37" t="s">
        <v>416</v>
      </c>
      <c r="G370" s="37" t="s">
        <v>21</v>
      </c>
      <c r="H370" s="38">
        <v>2.8</v>
      </c>
      <c r="I370" s="36" t="str">
        <f>VLOOKUP(Table1323[[#This Row],[Track]],$C$435:$E$478,2,FALSE)</f>
        <v>Qld</v>
      </c>
      <c r="J370" s="36" t="str">
        <f>IF(Table1323[[#This Row],[Date]]&lt;$J$4,"","Live")</f>
        <v>Live</v>
      </c>
      <c r="K370" s="39">
        <v>100</v>
      </c>
      <c r="L370" s="36">
        <f>IF(Table1323[[#This Row],[Fin]]&lt;&gt;"1st","",Table1323[[#This Row],[Div]]*Table1323[[#This Row],[Lev Bet]])</f>
        <v>280</v>
      </c>
      <c r="M370" s="36">
        <f>IF(Table1323[[#This Row],[Lev Ret]]="",Table1323[[#This Row],[Lev Bet]]*-1,L370-K370)</f>
        <v>180</v>
      </c>
      <c r="N370" s="36" t="str">
        <f>TEXT(Table1323[[#This Row],[Date]],"DDD")</f>
        <v>Wed</v>
      </c>
    </row>
    <row r="371" spans="1:14" x14ac:dyDescent="0.25">
      <c r="A371" s="34">
        <v>46057</v>
      </c>
      <c r="B371" s="35">
        <v>0.74305555555555558</v>
      </c>
      <c r="C371" s="35" t="s">
        <v>14</v>
      </c>
      <c r="D371" s="36">
        <v>7</v>
      </c>
      <c r="E371" s="36">
        <v>1</v>
      </c>
      <c r="F371" s="37" t="s">
        <v>409</v>
      </c>
      <c r="G371" s="37"/>
      <c r="H371" s="38"/>
      <c r="I371" s="36" t="str">
        <f>VLOOKUP(Table1323[[#This Row],[Track]],$C$435:$E$478,2,FALSE)</f>
        <v>NSW</v>
      </c>
      <c r="J371" s="36" t="str">
        <f>IF(Table1323[[#This Row],[Date]]&lt;$J$4,"","Live")</f>
        <v>Live</v>
      </c>
      <c r="K371" s="39">
        <v>100</v>
      </c>
      <c r="L371" s="36" t="str">
        <f>IF(Table1323[[#This Row],[Fin]]&lt;&gt;"1st","",Table1323[[#This Row],[Div]]*Table1323[[#This Row],[Lev Bet]])</f>
        <v/>
      </c>
      <c r="M371" s="36">
        <f>IF(Table1323[[#This Row],[Lev Ret]]="",Table1323[[#This Row],[Lev Bet]]*-1,L371-K371)</f>
        <v>-100</v>
      </c>
      <c r="N371" s="36" t="str">
        <f>TEXT(Table1323[[#This Row],[Date]],"DDD")</f>
        <v>Wed</v>
      </c>
    </row>
    <row r="372" spans="1:14" x14ac:dyDescent="0.25">
      <c r="A372" s="34">
        <v>46057</v>
      </c>
      <c r="B372" s="35">
        <v>0.75</v>
      </c>
      <c r="C372" s="35" t="s">
        <v>15</v>
      </c>
      <c r="D372" s="36">
        <v>5</v>
      </c>
      <c r="E372" s="36">
        <v>2</v>
      </c>
      <c r="F372" s="37" t="s">
        <v>413</v>
      </c>
      <c r="G372" s="37" t="s">
        <v>21</v>
      </c>
      <c r="H372" s="38">
        <v>2.9</v>
      </c>
      <c r="I372" s="36" t="str">
        <f>VLOOKUP(Table1323[[#This Row],[Track]],$C$435:$E$478,2,FALSE)</f>
        <v>Vic</v>
      </c>
      <c r="J372" s="36" t="str">
        <f>IF(Table1323[[#This Row],[Date]]&lt;$J$4,"","Live")</f>
        <v>Live</v>
      </c>
      <c r="K372" s="39">
        <v>100</v>
      </c>
      <c r="L372" s="36">
        <f>IF(Table1323[[#This Row],[Fin]]&lt;&gt;"1st","",Table1323[[#This Row],[Div]]*Table1323[[#This Row],[Lev Bet]])</f>
        <v>290</v>
      </c>
      <c r="M372" s="36">
        <f>IF(Table1323[[#This Row],[Lev Ret]]="",Table1323[[#This Row],[Lev Bet]]*-1,L372-K372)</f>
        <v>190</v>
      </c>
      <c r="N372" s="36" t="str">
        <f>TEXT(Table1323[[#This Row],[Date]],"DDD")</f>
        <v>Wed</v>
      </c>
    </row>
    <row r="373" spans="1:14" x14ac:dyDescent="0.25">
      <c r="A373" s="34">
        <v>46057</v>
      </c>
      <c r="B373" s="35">
        <v>0.78125</v>
      </c>
      <c r="C373" s="35" t="s">
        <v>12</v>
      </c>
      <c r="D373" s="36">
        <v>8</v>
      </c>
      <c r="E373" s="36">
        <v>5</v>
      </c>
      <c r="F373" s="37" t="s">
        <v>417</v>
      </c>
      <c r="G373" s="37" t="s">
        <v>23</v>
      </c>
      <c r="H373" s="38"/>
      <c r="I373" s="36" t="str">
        <f>VLOOKUP(Table1323[[#This Row],[Track]],$C$435:$E$478,2,FALSE)</f>
        <v>Qld</v>
      </c>
      <c r="J373" s="36" t="str">
        <f>IF(Table1323[[#This Row],[Date]]&lt;$J$4,"","Live")</f>
        <v>Live</v>
      </c>
      <c r="K373" s="39">
        <v>100</v>
      </c>
      <c r="L373" s="36" t="str">
        <f>IF(Table1323[[#This Row],[Fin]]&lt;&gt;"1st","",Table1323[[#This Row],[Div]]*Table1323[[#This Row],[Lev Bet]])</f>
        <v/>
      </c>
      <c r="M373" s="36">
        <f>IF(Table1323[[#This Row],[Lev Ret]]="",Table1323[[#This Row],[Lev Bet]]*-1,L373-K373)</f>
        <v>-100</v>
      </c>
      <c r="N373" s="36" t="str">
        <f>TEXT(Table1323[[#This Row],[Date]],"DDD")</f>
        <v>Wed</v>
      </c>
    </row>
    <row r="374" spans="1:14" x14ac:dyDescent="0.25">
      <c r="A374" s="34">
        <v>46057</v>
      </c>
      <c r="B374" s="35">
        <v>0.8125</v>
      </c>
      <c r="C374" s="35" t="s">
        <v>15</v>
      </c>
      <c r="D374" s="36">
        <v>8</v>
      </c>
      <c r="E374" s="36">
        <v>9</v>
      </c>
      <c r="F374" s="37" t="s">
        <v>414</v>
      </c>
      <c r="G374" s="37" t="s">
        <v>21</v>
      </c>
      <c r="H374" s="38">
        <v>2.15</v>
      </c>
      <c r="I374" s="36" t="str">
        <f>VLOOKUP(Table1323[[#This Row],[Track]],$C$435:$E$478,2,FALSE)</f>
        <v>Vic</v>
      </c>
      <c r="J374" s="36" t="str">
        <f>IF(Table1323[[#This Row],[Date]]&lt;$J$4,"","Live")</f>
        <v>Live</v>
      </c>
      <c r="K374" s="39">
        <v>100</v>
      </c>
      <c r="L374" s="36">
        <f>IF(Table1323[[#This Row],[Fin]]&lt;&gt;"1st","",Table1323[[#This Row],[Div]]*Table1323[[#This Row],[Lev Bet]])</f>
        <v>215</v>
      </c>
      <c r="M374" s="36">
        <f>IF(Table1323[[#This Row],[Lev Ret]]="",Table1323[[#This Row],[Lev Bet]]*-1,L374-K374)</f>
        <v>115</v>
      </c>
      <c r="N374" s="36" t="str">
        <f>TEXT(Table1323[[#This Row],[Date]],"DDD")</f>
        <v>Wed</v>
      </c>
    </row>
    <row r="375" spans="1:14" x14ac:dyDescent="0.25">
      <c r="A375" s="34">
        <v>46071</v>
      </c>
      <c r="B375" s="35">
        <v>0.59722222222222221</v>
      </c>
      <c r="C375" s="35" t="s">
        <v>14</v>
      </c>
      <c r="D375" s="36">
        <v>1</v>
      </c>
      <c r="E375" s="36">
        <v>2</v>
      </c>
      <c r="F375" s="37" t="s">
        <v>418</v>
      </c>
      <c r="G375" s="37" t="s">
        <v>23</v>
      </c>
      <c r="H375" s="38"/>
      <c r="I375" s="36" t="str">
        <f>VLOOKUP(Table1323[[#This Row],[Track]],$C$435:$E$478,2,FALSE)</f>
        <v>NSW</v>
      </c>
      <c r="J375" s="36" t="str">
        <f>IF(Table1323[[#This Row],[Date]]&lt;$J$4,"","Live")</f>
        <v>Live</v>
      </c>
      <c r="K375" s="39">
        <v>100</v>
      </c>
      <c r="L375" s="36" t="str">
        <f>IF(Table1323[[#This Row],[Fin]]&lt;&gt;"1st","",Table1323[[#This Row],[Div]]*Table1323[[#This Row],[Lev Bet]])</f>
        <v/>
      </c>
      <c r="M375" s="36">
        <f>IF(Table1323[[#This Row],[Lev Ret]]="",Table1323[[#This Row],[Lev Bet]]*-1,L375-K375)</f>
        <v>-100</v>
      </c>
      <c r="N375" s="36" t="str">
        <f>TEXT(Table1323[[#This Row],[Date]],"DDD")</f>
        <v>Wed</v>
      </c>
    </row>
    <row r="376" spans="1:14" x14ac:dyDescent="0.25">
      <c r="A376" s="34">
        <v>46071</v>
      </c>
      <c r="B376" s="35">
        <v>0.63402777777777775</v>
      </c>
      <c r="C376" s="35" t="s">
        <v>12</v>
      </c>
      <c r="D376" s="36">
        <v>2</v>
      </c>
      <c r="E376" s="36">
        <v>8</v>
      </c>
      <c r="F376" s="37" t="s">
        <v>423</v>
      </c>
      <c r="G376" s="37"/>
      <c r="H376" s="38"/>
      <c r="I376" s="36" t="str">
        <f>VLOOKUP(Table1323[[#This Row],[Track]],$C$435:$E$478,2,FALSE)</f>
        <v>Qld</v>
      </c>
      <c r="J376" s="36" t="str">
        <f>IF(Table1323[[#This Row],[Date]]&lt;$J$4,"","Live")</f>
        <v>Live</v>
      </c>
      <c r="K376" s="39">
        <v>100</v>
      </c>
      <c r="L376" s="36" t="str">
        <f>IF(Table1323[[#This Row],[Fin]]&lt;&gt;"1st","",Table1323[[#This Row],[Div]]*Table1323[[#This Row],[Lev Bet]])</f>
        <v/>
      </c>
      <c r="M376" s="36">
        <f>IF(Table1323[[#This Row],[Lev Ret]]="",Table1323[[#This Row],[Lev Bet]]*-1,L376-K376)</f>
        <v>-100</v>
      </c>
      <c r="N376" s="36" t="str">
        <f>TEXT(Table1323[[#This Row],[Date]],"DDD")</f>
        <v>Wed</v>
      </c>
    </row>
    <row r="377" spans="1:14" x14ac:dyDescent="0.25">
      <c r="A377" s="34">
        <v>46071</v>
      </c>
      <c r="B377" s="35">
        <v>0.65277777777777779</v>
      </c>
      <c r="C377" s="35" t="s">
        <v>37</v>
      </c>
      <c r="D377" s="36">
        <v>1</v>
      </c>
      <c r="E377" s="36">
        <v>9</v>
      </c>
      <c r="F377" s="37" t="s">
        <v>428</v>
      </c>
      <c r="G377" s="37"/>
      <c r="H377" s="38"/>
      <c r="I377" s="36" t="str">
        <f>VLOOKUP(Table1323[[#This Row],[Track]],$C$435:$E$478,2,FALSE)</f>
        <v>Vic</v>
      </c>
      <c r="J377" s="36" t="str">
        <f>IF(Table1323[[#This Row],[Date]]&lt;$J$4,"","Live")</f>
        <v>Live</v>
      </c>
      <c r="K377" s="39">
        <v>100</v>
      </c>
      <c r="L377" s="36" t="str">
        <f>IF(Table1323[[#This Row],[Fin]]&lt;&gt;"1st","",Table1323[[#This Row],[Div]]*Table1323[[#This Row],[Lev Bet]])</f>
        <v/>
      </c>
      <c r="M377" s="36">
        <f>IF(Table1323[[#This Row],[Lev Ret]]="",Table1323[[#This Row],[Lev Bet]]*-1,L377-K377)</f>
        <v>-100</v>
      </c>
      <c r="N377" s="36" t="str">
        <f>TEXT(Table1323[[#This Row],[Date]],"DDD")</f>
        <v>Wed</v>
      </c>
    </row>
    <row r="378" spans="1:14" x14ac:dyDescent="0.25">
      <c r="A378" s="34">
        <v>46071</v>
      </c>
      <c r="B378" s="35">
        <v>0.65833333333333333</v>
      </c>
      <c r="C378" s="35" t="s">
        <v>12</v>
      </c>
      <c r="D378" s="36">
        <v>3</v>
      </c>
      <c r="E378" s="36">
        <v>11</v>
      </c>
      <c r="F378" s="37" t="s">
        <v>424</v>
      </c>
      <c r="G378" s="37" t="s">
        <v>21</v>
      </c>
      <c r="H378" s="38">
        <v>13</v>
      </c>
      <c r="I378" s="36" t="str">
        <f>VLOOKUP(Table1323[[#This Row],[Track]],$C$435:$E$478,2,FALSE)</f>
        <v>Qld</v>
      </c>
      <c r="J378" s="36" t="str">
        <f>IF(Table1323[[#This Row],[Date]]&lt;$J$4,"","Live")</f>
        <v>Live</v>
      </c>
      <c r="K378" s="39">
        <v>100</v>
      </c>
      <c r="L378" s="36">
        <f>IF(Table1323[[#This Row],[Fin]]&lt;&gt;"1st","",Table1323[[#This Row],[Div]]*Table1323[[#This Row],[Lev Bet]])</f>
        <v>1300</v>
      </c>
      <c r="M378" s="36">
        <f>IF(Table1323[[#This Row],[Lev Ret]]="",Table1323[[#This Row],[Lev Bet]]*-1,L378-K378)</f>
        <v>1200</v>
      </c>
      <c r="N378" s="36" t="str">
        <f>TEXT(Table1323[[#This Row],[Date]],"DDD")</f>
        <v>Wed</v>
      </c>
    </row>
    <row r="379" spans="1:14" x14ac:dyDescent="0.25">
      <c r="A379" s="34">
        <v>46071</v>
      </c>
      <c r="B379" s="35">
        <v>0.67013888888888884</v>
      </c>
      <c r="C379" s="35" t="s">
        <v>14</v>
      </c>
      <c r="D379" s="36">
        <v>4</v>
      </c>
      <c r="E379" s="36">
        <v>8</v>
      </c>
      <c r="F379" s="37" t="s">
        <v>419</v>
      </c>
      <c r="G379" s="37" t="s">
        <v>21</v>
      </c>
      <c r="H379" s="38">
        <v>3.5</v>
      </c>
      <c r="I379" s="36" t="str">
        <f>VLOOKUP(Table1323[[#This Row],[Track]],$C$435:$E$478,2,FALSE)</f>
        <v>NSW</v>
      </c>
      <c r="J379" s="36" t="str">
        <f>IF(Table1323[[#This Row],[Date]]&lt;$J$4,"","Live")</f>
        <v>Live</v>
      </c>
      <c r="K379" s="39">
        <v>100</v>
      </c>
      <c r="L379" s="36">
        <f>IF(Table1323[[#This Row],[Fin]]&lt;&gt;"1st","",Table1323[[#This Row],[Div]]*Table1323[[#This Row],[Lev Bet]])</f>
        <v>350</v>
      </c>
      <c r="M379" s="36">
        <f>IF(Table1323[[#This Row],[Lev Ret]]="",Table1323[[#This Row],[Lev Bet]]*-1,L379-K379)</f>
        <v>250</v>
      </c>
      <c r="N379" s="36" t="str">
        <f>TEXT(Table1323[[#This Row],[Date]],"DDD")</f>
        <v>Wed</v>
      </c>
    </row>
    <row r="380" spans="1:14" x14ac:dyDescent="0.25">
      <c r="A380" s="34">
        <v>46071</v>
      </c>
      <c r="B380" s="35">
        <v>0.67708333333333337</v>
      </c>
      <c r="C380" s="35" t="s">
        <v>37</v>
      </c>
      <c r="D380" s="36">
        <v>2</v>
      </c>
      <c r="E380" s="36">
        <v>7</v>
      </c>
      <c r="F380" s="37" t="s">
        <v>429</v>
      </c>
      <c r="G380" s="37"/>
      <c r="H380" s="38"/>
      <c r="I380" s="36" t="str">
        <f>VLOOKUP(Table1323[[#This Row],[Track]],$C$435:$E$478,2,FALSE)</f>
        <v>Vic</v>
      </c>
      <c r="J380" s="36" t="str">
        <f>IF(Table1323[[#This Row],[Date]]&lt;$J$4,"","Live")</f>
        <v>Live</v>
      </c>
      <c r="K380" s="39">
        <v>100</v>
      </c>
      <c r="L380" s="36" t="str">
        <f>IF(Table1323[[#This Row],[Fin]]&lt;&gt;"1st","",Table1323[[#This Row],[Div]]*Table1323[[#This Row],[Lev Bet]])</f>
        <v/>
      </c>
      <c r="M380" s="36">
        <f>IF(Table1323[[#This Row],[Lev Ret]]="",Table1323[[#This Row],[Lev Bet]]*-1,L380-K380)</f>
        <v>-100</v>
      </c>
      <c r="N380" s="36" t="str">
        <f>TEXT(Table1323[[#This Row],[Date]],"DDD")</f>
        <v>Wed</v>
      </c>
    </row>
    <row r="381" spans="1:14" x14ac:dyDescent="0.25">
      <c r="A381" s="34">
        <v>46071</v>
      </c>
      <c r="B381" s="35">
        <v>0.69444444444444442</v>
      </c>
      <c r="C381" s="35" t="s">
        <v>14</v>
      </c>
      <c r="D381" s="36">
        <v>5</v>
      </c>
      <c r="E381" s="36">
        <v>5</v>
      </c>
      <c r="F381" s="37" t="s">
        <v>420</v>
      </c>
      <c r="G381" s="37" t="s">
        <v>21</v>
      </c>
      <c r="H381" s="38">
        <v>1.7</v>
      </c>
      <c r="I381" s="36" t="str">
        <f>VLOOKUP(Table1323[[#This Row],[Track]],$C$435:$E$478,2,FALSE)</f>
        <v>NSW</v>
      </c>
      <c r="J381" s="36" t="str">
        <f>IF(Table1323[[#This Row],[Date]]&lt;$J$4,"","Live")</f>
        <v>Live</v>
      </c>
      <c r="K381" s="39">
        <v>100</v>
      </c>
      <c r="L381" s="36">
        <f>IF(Table1323[[#This Row],[Fin]]&lt;&gt;"1st","",Table1323[[#This Row],[Div]]*Table1323[[#This Row],[Lev Bet]])</f>
        <v>170</v>
      </c>
      <c r="M381" s="36">
        <f>IF(Table1323[[#This Row],[Lev Ret]]="",Table1323[[#This Row],[Lev Bet]]*-1,L381-K381)</f>
        <v>70</v>
      </c>
      <c r="N381" s="36" t="str">
        <f>TEXT(Table1323[[#This Row],[Date]],"DDD")</f>
        <v>Wed</v>
      </c>
    </row>
    <row r="382" spans="1:14" x14ac:dyDescent="0.25">
      <c r="A382" s="34">
        <v>46071</v>
      </c>
      <c r="B382" s="35">
        <v>0.70694444444444449</v>
      </c>
      <c r="C382" s="35" t="s">
        <v>12</v>
      </c>
      <c r="D382" s="36">
        <v>5</v>
      </c>
      <c r="E382" s="36">
        <v>9</v>
      </c>
      <c r="F382" s="37" t="s">
        <v>417</v>
      </c>
      <c r="G382" s="37" t="s">
        <v>23</v>
      </c>
      <c r="H382" s="38"/>
      <c r="I382" s="36" t="str">
        <f>VLOOKUP(Table1323[[#This Row],[Track]],$C$435:$E$478,2,FALSE)</f>
        <v>Qld</v>
      </c>
      <c r="J382" s="36" t="str">
        <f>IF(Table1323[[#This Row],[Date]]&lt;$J$4,"","Live")</f>
        <v>Live</v>
      </c>
      <c r="K382" s="39">
        <v>100</v>
      </c>
      <c r="L382" s="36" t="str">
        <f>IF(Table1323[[#This Row],[Fin]]&lt;&gt;"1st","",Table1323[[#This Row],[Div]]*Table1323[[#This Row],[Lev Bet]])</f>
        <v/>
      </c>
      <c r="M382" s="36">
        <f>IF(Table1323[[#This Row],[Lev Ret]]="",Table1323[[#This Row],[Lev Bet]]*-1,L382-K382)</f>
        <v>-100</v>
      </c>
      <c r="N382" s="36" t="str">
        <f>TEXT(Table1323[[#This Row],[Date]],"DDD")</f>
        <v>Wed</v>
      </c>
    </row>
    <row r="383" spans="1:14" x14ac:dyDescent="0.25">
      <c r="A383" s="34">
        <v>46071</v>
      </c>
      <c r="B383" s="35">
        <v>0.71875</v>
      </c>
      <c r="C383" s="35" t="s">
        <v>14</v>
      </c>
      <c r="D383" s="36">
        <v>6</v>
      </c>
      <c r="E383" s="36">
        <v>8</v>
      </c>
      <c r="F383" s="37" t="s">
        <v>421</v>
      </c>
      <c r="G383" s="37" t="s">
        <v>23</v>
      </c>
      <c r="H383" s="38"/>
      <c r="I383" s="36" t="str">
        <f>VLOOKUP(Table1323[[#This Row],[Track]],$C$435:$E$478,2,FALSE)</f>
        <v>NSW</v>
      </c>
      <c r="J383" s="36" t="str">
        <f>IF(Table1323[[#This Row],[Date]]&lt;$J$4,"","Live")</f>
        <v>Live</v>
      </c>
      <c r="K383" s="39">
        <v>100</v>
      </c>
      <c r="L383" s="36" t="str">
        <f>IF(Table1323[[#This Row],[Fin]]&lt;&gt;"1st","",Table1323[[#This Row],[Div]]*Table1323[[#This Row],[Lev Bet]])</f>
        <v/>
      </c>
      <c r="M383" s="36">
        <f>IF(Table1323[[#This Row],[Lev Ret]]="",Table1323[[#This Row],[Lev Bet]]*-1,L383-K383)</f>
        <v>-100</v>
      </c>
      <c r="N383" s="36" t="str">
        <f>TEXT(Table1323[[#This Row],[Date]],"DDD")</f>
        <v>Wed</v>
      </c>
    </row>
    <row r="384" spans="1:14" x14ac:dyDescent="0.25">
      <c r="A384" s="34">
        <v>46071</v>
      </c>
      <c r="B384" s="35">
        <v>0.72569444444444442</v>
      </c>
      <c r="C384" s="35" t="s">
        <v>37</v>
      </c>
      <c r="D384" s="36">
        <v>4</v>
      </c>
      <c r="E384" s="36">
        <v>10</v>
      </c>
      <c r="F384" s="37" t="s">
        <v>430</v>
      </c>
      <c r="G384" s="37" t="s">
        <v>22</v>
      </c>
      <c r="H384" s="38"/>
      <c r="I384" s="36" t="str">
        <f>VLOOKUP(Table1323[[#This Row],[Track]],$C$435:$E$478,2,FALSE)</f>
        <v>Vic</v>
      </c>
      <c r="J384" s="36" t="str">
        <f>IF(Table1323[[#This Row],[Date]]&lt;$J$4,"","Live")</f>
        <v>Live</v>
      </c>
      <c r="K384" s="39">
        <v>100</v>
      </c>
      <c r="L384" s="36" t="str">
        <f>IF(Table1323[[#This Row],[Fin]]&lt;&gt;"1st","",Table1323[[#This Row],[Div]]*Table1323[[#This Row],[Lev Bet]])</f>
        <v/>
      </c>
      <c r="M384" s="36">
        <f>IF(Table1323[[#This Row],[Lev Ret]]="",Table1323[[#This Row],[Lev Bet]]*-1,L384-K384)</f>
        <v>-100</v>
      </c>
      <c r="N384" s="36" t="str">
        <f>TEXT(Table1323[[#This Row],[Date]],"DDD")</f>
        <v>Wed</v>
      </c>
    </row>
    <row r="385" spans="1:14" x14ac:dyDescent="0.25">
      <c r="A385" s="34">
        <v>46071</v>
      </c>
      <c r="B385" s="35">
        <v>0.73124999999999996</v>
      </c>
      <c r="C385" s="35" t="s">
        <v>12</v>
      </c>
      <c r="D385" s="36">
        <v>6</v>
      </c>
      <c r="E385" s="36">
        <v>7</v>
      </c>
      <c r="F385" s="37" t="s">
        <v>425</v>
      </c>
      <c r="G385" s="37" t="s">
        <v>22</v>
      </c>
      <c r="H385" s="38"/>
      <c r="I385" s="36" t="str">
        <f>VLOOKUP(Table1323[[#This Row],[Track]],$C$435:$E$478,2,FALSE)</f>
        <v>Qld</v>
      </c>
      <c r="J385" s="36" t="str">
        <f>IF(Table1323[[#This Row],[Date]]&lt;$J$4,"","Live")</f>
        <v>Live</v>
      </c>
      <c r="K385" s="39">
        <v>100</v>
      </c>
      <c r="L385" s="36" t="str">
        <f>IF(Table1323[[#This Row],[Fin]]&lt;&gt;"1st","",Table1323[[#This Row],[Div]]*Table1323[[#This Row],[Lev Bet]])</f>
        <v/>
      </c>
      <c r="M385" s="36">
        <f>IF(Table1323[[#This Row],[Lev Ret]]="",Table1323[[#This Row],[Lev Bet]]*-1,L385-K385)</f>
        <v>-100</v>
      </c>
      <c r="N385" s="36" t="str">
        <f>TEXT(Table1323[[#This Row],[Date]],"DDD")</f>
        <v>Wed</v>
      </c>
    </row>
    <row r="386" spans="1:14" x14ac:dyDescent="0.25">
      <c r="A386" s="34">
        <v>46071</v>
      </c>
      <c r="B386" s="35">
        <v>0.74305555555555558</v>
      </c>
      <c r="C386" s="35" t="s">
        <v>14</v>
      </c>
      <c r="D386" s="36">
        <v>7</v>
      </c>
      <c r="E386" s="36">
        <v>6</v>
      </c>
      <c r="F386" s="37" t="s">
        <v>422</v>
      </c>
      <c r="G386" s="37" t="s">
        <v>22</v>
      </c>
      <c r="H386" s="38"/>
      <c r="I386" s="36" t="str">
        <f>VLOOKUP(Table1323[[#This Row],[Track]],$C$435:$E$478,2,FALSE)</f>
        <v>NSW</v>
      </c>
      <c r="J386" s="36" t="str">
        <f>IF(Table1323[[#This Row],[Date]]&lt;$J$4,"","Live")</f>
        <v>Live</v>
      </c>
      <c r="K386" s="39">
        <v>100</v>
      </c>
      <c r="L386" s="36" t="str">
        <f>IF(Table1323[[#This Row],[Fin]]&lt;&gt;"1st","",Table1323[[#This Row],[Div]]*Table1323[[#This Row],[Lev Bet]])</f>
        <v/>
      </c>
      <c r="M386" s="36">
        <f>IF(Table1323[[#This Row],[Lev Ret]]="",Table1323[[#This Row],[Lev Bet]]*-1,L386-K386)</f>
        <v>-100</v>
      </c>
      <c r="N386" s="36" t="str">
        <f>TEXT(Table1323[[#This Row],[Date]],"DDD")</f>
        <v>Wed</v>
      </c>
    </row>
    <row r="387" spans="1:14" x14ac:dyDescent="0.25">
      <c r="A387" s="34">
        <v>46071</v>
      </c>
      <c r="B387" s="35">
        <v>0.75486111111111109</v>
      </c>
      <c r="C387" s="35" t="s">
        <v>12</v>
      </c>
      <c r="D387" s="36">
        <v>7</v>
      </c>
      <c r="E387" s="36">
        <v>7</v>
      </c>
      <c r="F387" s="37" t="s">
        <v>426</v>
      </c>
      <c r="G387" s="37"/>
      <c r="H387" s="38"/>
      <c r="I387" s="36" t="str">
        <f>VLOOKUP(Table1323[[#This Row],[Track]],$C$435:$E$478,2,FALSE)</f>
        <v>Qld</v>
      </c>
      <c r="J387" s="36" t="str">
        <f>IF(Table1323[[#This Row],[Date]]&lt;$J$4,"","Live")</f>
        <v>Live</v>
      </c>
      <c r="K387" s="39">
        <v>100</v>
      </c>
      <c r="L387" s="36" t="str">
        <f>IF(Table1323[[#This Row],[Fin]]&lt;&gt;"1st","",Table1323[[#This Row],[Div]]*Table1323[[#This Row],[Lev Bet]])</f>
        <v/>
      </c>
      <c r="M387" s="36">
        <f>IF(Table1323[[#This Row],[Lev Ret]]="",Table1323[[#This Row],[Lev Bet]]*-1,L387-K387)</f>
        <v>-100</v>
      </c>
      <c r="N387" s="36" t="str">
        <f>TEXT(Table1323[[#This Row],[Date]],"DDD")</f>
        <v>Wed</v>
      </c>
    </row>
    <row r="388" spans="1:14" x14ac:dyDescent="0.25">
      <c r="A388" s="34">
        <v>46071</v>
      </c>
      <c r="B388" s="35">
        <v>0.77083333333333337</v>
      </c>
      <c r="C388" s="35" t="s">
        <v>37</v>
      </c>
      <c r="D388" s="36">
        <v>6</v>
      </c>
      <c r="E388" s="36">
        <v>4</v>
      </c>
      <c r="F388" s="37" t="s">
        <v>431</v>
      </c>
      <c r="G388" s="37" t="s">
        <v>21</v>
      </c>
      <c r="H388" s="38">
        <v>2.7</v>
      </c>
      <c r="I388" s="36" t="str">
        <f>VLOOKUP(Table1323[[#This Row],[Track]],$C$435:$E$478,2,FALSE)</f>
        <v>Vic</v>
      </c>
      <c r="J388" s="36" t="str">
        <f>IF(Table1323[[#This Row],[Date]]&lt;$J$4,"","Live")</f>
        <v>Live</v>
      </c>
      <c r="K388" s="39">
        <v>100</v>
      </c>
      <c r="L388" s="36">
        <f>IF(Table1323[[#This Row],[Fin]]&lt;&gt;"1st","",Table1323[[#This Row],[Div]]*Table1323[[#This Row],[Lev Bet]])</f>
        <v>270</v>
      </c>
      <c r="M388" s="36">
        <f>IF(Table1323[[#This Row],[Lev Ret]]="",Table1323[[#This Row],[Lev Bet]]*-1,L388-K388)</f>
        <v>170</v>
      </c>
      <c r="N388" s="36" t="str">
        <f>TEXT(Table1323[[#This Row],[Date]],"DDD")</f>
        <v>Wed</v>
      </c>
    </row>
    <row r="389" spans="1:14" x14ac:dyDescent="0.25">
      <c r="A389" s="34">
        <v>46071</v>
      </c>
      <c r="B389" s="35">
        <v>0.77638888888888891</v>
      </c>
      <c r="C389" s="35" t="s">
        <v>12</v>
      </c>
      <c r="D389" s="36">
        <v>8</v>
      </c>
      <c r="E389" s="36">
        <v>3</v>
      </c>
      <c r="F389" s="37" t="s">
        <v>427</v>
      </c>
      <c r="G389" s="37"/>
      <c r="H389" s="38"/>
      <c r="I389" s="36" t="str">
        <f>VLOOKUP(Table1323[[#This Row],[Track]],$C$435:$E$478,2,FALSE)</f>
        <v>Qld</v>
      </c>
      <c r="J389" s="36" t="str">
        <f>IF(Table1323[[#This Row],[Date]]&lt;$J$4,"","Live")</f>
        <v>Live</v>
      </c>
      <c r="K389" s="39">
        <v>100</v>
      </c>
      <c r="L389" s="36" t="str">
        <f>IF(Table1323[[#This Row],[Fin]]&lt;&gt;"1st","",Table1323[[#This Row],[Div]]*Table1323[[#This Row],[Lev Bet]])</f>
        <v/>
      </c>
      <c r="M389" s="36">
        <f>IF(Table1323[[#This Row],[Lev Ret]]="",Table1323[[#This Row],[Lev Bet]]*-1,L389-K389)</f>
        <v>-100</v>
      </c>
      <c r="N389" s="36" t="str">
        <f>TEXT(Table1323[[#This Row],[Date]],"DDD")</f>
        <v>Wed</v>
      </c>
    </row>
    <row r="390" spans="1:14" x14ac:dyDescent="0.25">
      <c r="A390" s="34">
        <v>46078</v>
      </c>
      <c r="B390" s="35">
        <v>0.59722222222222221</v>
      </c>
      <c r="C390" s="35" t="s">
        <v>11</v>
      </c>
      <c r="D390" s="36">
        <v>1</v>
      </c>
      <c r="E390" s="36">
        <v>8</v>
      </c>
      <c r="F390" s="37" t="s">
        <v>434</v>
      </c>
      <c r="G390" s="37"/>
      <c r="H390" s="38"/>
      <c r="I390" s="36" t="str">
        <f>VLOOKUP(Table1323[[#This Row],[Track]],$C$435:$E$478,2,FALSE)</f>
        <v>NSW</v>
      </c>
      <c r="J390" s="36" t="str">
        <f>IF(Table1323[[#This Row],[Date]]&lt;$J$4,"","Live")</f>
        <v>Live</v>
      </c>
      <c r="K390" s="39">
        <v>100</v>
      </c>
      <c r="L390" s="36" t="str">
        <f>IF(Table1323[[#This Row],[Fin]]&lt;&gt;"1st","",Table1323[[#This Row],[Div]]*Table1323[[#This Row],[Lev Bet]])</f>
        <v/>
      </c>
      <c r="M390" s="36">
        <f>IF(Table1323[[#This Row],[Lev Ret]]="",Table1323[[#This Row],[Lev Bet]]*-1,L390-K390)</f>
        <v>-100</v>
      </c>
      <c r="N390" s="36" t="str">
        <f>TEXT(Table1323[[#This Row],[Date]],"DDD")</f>
        <v>Wed</v>
      </c>
    </row>
    <row r="391" spans="1:14" x14ac:dyDescent="0.25">
      <c r="A391" s="34">
        <v>46078</v>
      </c>
      <c r="B391" s="35">
        <v>0.62152777777777779</v>
      </c>
      <c r="C391" s="35" t="s">
        <v>11</v>
      </c>
      <c r="D391" s="36">
        <v>2</v>
      </c>
      <c r="E391" s="36">
        <v>3</v>
      </c>
      <c r="F391" s="37" t="s">
        <v>435</v>
      </c>
      <c r="G391" s="37" t="s">
        <v>21</v>
      </c>
      <c r="H391" s="38">
        <v>1.75</v>
      </c>
      <c r="I391" s="36" t="str">
        <f>VLOOKUP(Table1323[[#This Row],[Track]],$C$435:$E$478,2,FALSE)</f>
        <v>NSW</v>
      </c>
      <c r="J391" s="36" t="str">
        <f>IF(Table1323[[#This Row],[Date]]&lt;$J$4,"","Live")</f>
        <v>Live</v>
      </c>
      <c r="K391" s="39">
        <v>100</v>
      </c>
      <c r="L391" s="36">
        <f>IF(Table1323[[#This Row],[Fin]]&lt;&gt;"1st","",Table1323[[#This Row],[Div]]*Table1323[[#This Row],[Lev Bet]])</f>
        <v>175</v>
      </c>
      <c r="M391" s="36">
        <f>IF(Table1323[[#This Row],[Lev Ret]]="",Table1323[[#This Row],[Lev Bet]]*-1,L391-K391)</f>
        <v>75</v>
      </c>
      <c r="N391" s="36" t="str">
        <f>TEXT(Table1323[[#This Row],[Date]],"DDD")</f>
        <v>Wed</v>
      </c>
    </row>
    <row r="392" spans="1:14" x14ac:dyDescent="0.25">
      <c r="A392" s="34">
        <v>46078</v>
      </c>
      <c r="B392" s="35">
        <v>0.63611111111111107</v>
      </c>
      <c r="C392" s="35" t="s">
        <v>9</v>
      </c>
      <c r="D392" s="36">
        <v>1</v>
      </c>
      <c r="E392" s="36">
        <v>7</v>
      </c>
      <c r="F392" s="37" t="s">
        <v>440</v>
      </c>
      <c r="G392" s="37"/>
      <c r="H392" s="38"/>
      <c r="I392" s="36" t="str">
        <f>VLOOKUP(Table1323[[#This Row],[Track]],$C$435:$E$478,2,FALSE)</f>
        <v>Qld</v>
      </c>
      <c r="J392" s="36" t="str">
        <f>IF(Table1323[[#This Row],[Date]]&lt;$J$4,"","Live")</f>
        <v>Live</v>
      </c>
      <c r="K392" s="39">
        <v>100</v>
      </c>
      <c r="L392" s="36" t="str">
        <f>IF(Table1323[[#This Row],[Fin]]&lt;&gt;"1st","",Table1323[[#This Row],[Div]]*Table1323[[#This Row],[Lev Bet]])</f>
        <v/>
      </c>
      <c r="M392" s="36">
        <f>IF(Table1323[[#This Row],[Lev Ret]]="",Table1323[[#This Row],[Lev Bet]]*-1,L392-K392)</f>
        <v>-100</v>
      </c>
      <c r="N392" s="36" t="str">
        <f>TEXT(Table1323[[#This Row],[Date]],"DDD")</f>
        <v>Wed</v>
      </c>
    </row>
    <row r="393" spans="1:14" x14ac:dyDescent="0.25">
      <c r="A393" s="34">
        <v>46078</v>
      </c>
      <c r="B393" s="35">
        <v>0.64583333333333337</v>
      </c>
      <c r="C393" s="35" t="s">
        <v>11</v>
      </c>
      <c r="D393" s="36">
        <v>3</v>
      </c>
      <c r="E393" s="36">
        <v>1</v>
      </c>
      <c r="F393" s="37" t="s">
        <v>436</v>
      </c>
      <c r="G393" s="37"/>
      <c r="H393" s="38"/>
      <c r="I393" s="36" t="str">
        <f>VLOOKUP(Table1323[[#This Row],[Track]],$C$435:$E$478,2,FALSE)</f>
        <v>NSW</v>
      </c>
      <c r="J393" s="36" t="str">
        <f>IF(Table1323[[#This Row],[Date]]&lt;$J$4,"","Live")</f>
        <v>Live</v>
      </c>
      <c r="K393" s="39">
        <v>100</v>
      </c>
      <c r="L393" s="36" t="str">
        <f>IF(Table1323[[#This Row],[Fin]]&lt;&gt;"1st","",Table1323[[#This Row],[Div]]*Table1323[[#This Row],[Lev Bet]])</f>
        <v/>
      </c>
      <c r="M393" s="36">
        <f>IF(Table1323[[#This Row],[Lev Ret]]="",Table1323[[#This Row],[Lev Bet]]*-1,L393-K393)</f>
        <v>-100</v>
      </c>
      <c r="N393" s="36" t="str">
        <f>TEXT(Table1323[[#This Row],[Date]],"DDD")</f>
        <v>Wed</v>
      </c>
    </row>
    <row r="394" spans="1:14" x14ac:dyDescent="0.25">
      <c r="A394" s="34">
        <v>46078</v>
      </c>
      <c r="B394" s="35">
        <v>0.66041666666666665</v>
      </c>
      <c r="C394" s="35" t="s">
        <v>9</v>
      </c>
      <c r="D394" s="36">
        <v>2</v>
      </c>
      <c r="E394" s="36">
        <v>4</v>
      </c>
      <c r="F394" s="37" t="s">
        <v>441</v>
      </c>
      <c r="G394" s="37" t="s">
        <v>22</v>
      </c>
      <c r="H394" s="38"/>
      <c r="I394" s="36" t="str">
        <f>VLOOKUP(Table1323[[#This Row],[Track]],$C$435:$E$478,2,FALSE)</f>
        <v>Qld</v>
      </c>
      <c r="J394" s="36" t="str">
        <f>IF(Table1323[[#This Row],[Date]]&lt;$J$4,"","Live")</f>
        <v>Live</v>
      </c>
      <c r="K394" s="39">
        <v>100</v>
      </c>
      <c r="L394" s="36" t="str">
        <f>IF(Table1323[[#This Row],[Fin]]&lt;&gt;"1st","",Table1323[[#This Row],[Div]]*Table1323[[#This Row],[Lev Bet]])</f>
        <v/>
      </c>
      <c r="M394" s="36">
        <f>IF(Table1323[[#This Row],[Lev Ret]]="",Table1323[[#This Row],[Lev Bet]]*-1,L394-K394)</f>
        <v>-100</v>
      </c>
      <c r="N394" s="36" t="str">
        <f>TEXT(Table1323[[#This Row],[Date]],"DDD")</f>
        <v>Wed</v>
      </c>
    </row>
    <row r="395" spans="1:14" x14ac:dyDescent="0.25">
      <c r="A395" s="34">
        <v>46078</v>
      </c>
      <c r="B395" s="35">
        <v>0.67013888888888884</v>
      </c>
      <c r="C395" s="35" t="s">
        <v>11</v>
      </c>
      <c r="D395" s="36">
        <v>4</v>
      </c>
      <c r="E395" s="36">
        <v>5</v>
      </c>
      <c r="F395" s="37" t="s">
        <v>437</v>
      </c>
      <c r="G395" s="37"/>
      <c r="H395" s="38"/>
      <c r="I395" s="36" t="str">
        <f>VLOOKUP(Table1323[[#This Row],[Track]],$C$435:$E$478,2,FALSE)</f>
        <v>NSW</v>
      </c>
      <c r="J395" s="36" t="str">
        <f>IF(Table1323[[#This Row],[Date]]&lt;$J$4,"","Live")</f>
        <v>Live</v>
      </c>
      <c r="K395" s="39">
        <v>100</v>
      </c>
      <c r="L395" s="36" t="str">
        <f>IF(Table1323[[#This Row],[Fin]]&lt;&gt;"1st","",Table1323[[#This Row],[Div]]*Table1323[[#This Row],[Lev Bet]])</f>
        <v/>
      </c>
      <c r="M395" s="36">
        <f>IF(Table1323[[#This Row],[Lev Ret]]="",Table1323[[#This Row],[Lev Bet]]*-1,L395-K395)</f>
        <v>-100</v>
      </c>
      <c r="N395" s="36" t="str">
        <f>TEXT(Table1323[[#This Row],[Date]],"DDD")</f>
        <v>Wed</v>
      </c>
    </row>
    <row r="396" spans="1:14" x14ac:dyDescent="0.25">
      <c r="A396" s="34">
        <v>46078</v>
      </c>
      <c r="B396" s="35">
        <v>0.68472222222222223</v>
      </c>
      <c r="C396" s="35" t="s">
        <v>9</v>
      </c>
      <c r="D396" s="36">
        <v>3</v>
      </c>
      <c r="E396" s="36">
        <v>4</v>
      </c>
      <c r="F396" s="37" t="s">
        <v>442</v>
      </c>
      <c r="G396" s="37" t="s">
        <v>22</v>
      </c>
      <c r="H396" s="38"/>
      <c r="I396" s="36" t="str">
        <f>VLOOKUP(Table1323[[#This Row],[Track]],$C$435:$E$478,2,FALSE)</f>
        <v>Qld</v>
      </c>
      <c r="J396" s="36" t="str">
        <f>IF(Table1323[[#This Row],[Date]]&lt;$J$4,"","Live")</f>
        <v>Live</v>
      </c>
      <c r="K396" s="39">
        <v>100</v>
      </c>
      <c r="L396" s="36" t="str">
        <f>IF(Table1323[[#This Row],[Fin]]&lt;&gt;"1st","",Table1323[[#This Row],[Div]]*Table1323[[#This Row],[Lev Bet]])</f>
        <v/>
      </c>
      <c r="M396" s="36">
        <f>IF(Table1323[[#This Row],[Lev Ret]]="",Table1323[[#This Row],[Lev Bet]]*-1,L396-K396)</f>
        <v>-100</v>
      </c>
      <c r="N396" s="36" t="str">
        <f>TEXT(Table1323[[#This Row],[Date]],"DDD")</f>
        <v>Wed</v>
      </c>
    </row>
    <row r="397" spans="1:14" x14ac:dyDescent="0.25">
      <c r="A397" s="34">
        <v>46078</v>
      </c>
      <c r="B397" s="35">
        <v>0.69444444444444442</v>
      </c>
      <c r="C397" s="35" t="s">
        <v>11</v>
      </c>
      <c r="D397" s="36">
        <v>5</v>
      </c>
      <c r="E397" s="36">
        <v>2</v>
      </c>
      <c r="F397" s="37" t="s">
        <v>438</v>
      </c>
      <c r="G397" s="37" t="s">
        <v>21</v>
      </c>
      <c r="H397" s="38">
        <v>2.7</v>
      </c>
      <c r="I397" s="36" t="str">
        <f>VLOOKUP(Table1323[[#This Row],[Track]],$C$435:$E$478,2,FALSE)</f>
        <v>NSW</v>
      </c>
      <c r="J397" s="36" t="str">
        <f>IF(Table1323[[#This Row],[Date]]&lt;$J$4,"","Live")</f>
        <v>Live</v>
      </c>
      <c r="K397" s="39">
        <v>100</v>
      </c>
      <c r="L397" s="36">
        <f>IF(Table1323[[#This Row],[Fin]]&lt;&gt;"1st","",Table1323[[#This Row],[Div]]*Table1323[[#This Row],[Lev Bet]])</f>
        <v>270</v>
      </c>
      <c r="M397" s="36">
        <f>IF(Table1323[[#This Row],[Lev Ret]]="",Table1323[[#This Row],[Lev Bet]]*-1,L397-K397)</f>
        <v>170</v>
      </c>
      <c r="N397" s="36" t="str">
        <f>TEXT(Table1323[[#This Row],[Date]],"DDD")</f>
        <v>Wed</v>
      </c>
    </row>
    <row r="398" spans="1:14" x14ac:dyDescent="0.25">
      <c r="A398" s="34">
        <v>46078</v>
      </c>
      <c r="B398" s="35">
        <v>0.71875</v>
      </c>
      <c r="C398" s="35" t="s">
        <v>11</v>
      </c>
      <c r="D398" s="36">
        <v>6</v>
      </c>
      <c r="E398" s="36">
        <v>6</v>
      </c>
      <c r="F398" s="37" t="s">
        <v>439</v>
      </c>
      <c r="G398" s="37"/>
      <c r="H398" s="38"/>
      <c r="I398" s="36" t="str">
        <f>VLOOKUP(Table1323[[#This Row],[Track]],$C$435:$E$478,2,FALSE)</f>
        <v>NSW</v>
      </c>
      <c r="J398" s="36" t="str">
        <f>IF(Table1323[[#This Row],[Date]]&lt;$J$4,"","Live")</f>
        <v>Live</v>
      </c>
      <c r="K398" s="39">
        <v>100</v>
      </c>
      <c r="L398" s="36" t="str">
        <f>IF(Table1323[[#This Row],[Fin]]&lt;&gt;"1st","",Table1323[[#This Row],[Div]]*Table1323[[#This Row],[Lev Bet]])</f>
        <v/>
      </c>
      <c r="M398" s="36">
        <f>IF(Table1323[[#This Row],[Lev Ret]]="",Table1323[[#This Row],[Lev Bet]]*-1,L398-K398)</f>
        <v>-100</v>
      </c>
      <c r="N398" s="36" t="str">
        <f>TEXT(Table1323[[#This Row],[Date]],"DDD")</f>
        <v>Wed</v>
      </c>
    </row>
    <row r="399" spans="1:14" x14ac:dyDescent="0.25">
      <c r="A399" s="34">
        <v>46078</v>
      </c>
      <c r="B399" s="35">
        <v>0.72569444444444442</v>
      </c>
      <c r="C399" s="35" t="s">
        <v>15</v>
      </c>
      <c r="D399" s="36">
        <v>4</v>
      </c>
      <c r="E399" s="36">
        <v>5</v>
      </c>
      <c r="F399" s="37" t="s">
        <v>432</v>
      </c>
      <c r="G399" s="37" t="s">
        <v>21</v>
      </c>
      <c r="H399" s="38">
        <v>3.1</v>
      </c>
      <c r="I399" s="36" t="str">
        <f>VLOOKUP(Table1323[[#This Row],[Track]],$C$435:$E$478,2,FALSE)</f>
        <v>Vic</v>
      </c>
      <c r="J399" s="36" t="str">
        <f>IF(Table1323[[#This Row],[Date]]&lt;$J$4,"","Live")</f>
        <v>Live</v>
      </c>
      <c r="K399" s="39">
        <v>100</v>
      </c>
      <c r="L399" s="36">
        <f>IF(Table1323[[#This Row],[Fin]]&lt;&gt;"1st","",Table1323[[#This Row],[Div]]*Table1323[[#This Row],[Lev Bet]])</f>
        <v>310</v>
      </c>
      <c r="M399" s="36">
        <f>IF(Table1323[[#This Row],[Lev Ret]]="",Table1323[[#This Row],[Lev Bet]]*-1,L399-K399)</f>
        <v>210</v>
      </c>
      <c r="N399" s="36" t="str">
        <f>TEXT(Table1323[[#This Row],[Date]],"DDD")</f>
        <v>Wed</v>
      </c>
    </row>
    <row r="400" spans="1:14" x14ac:dyDescent="0.25">
      <c r="A400" s="34">
        <v>46078</v>
      </c>
      <c r="B400" s="35">
        <v>0.74305555555555558</v>
      </c>
      <c r="C400" s="35" t="s">
        <v>11</v>
      </c>
      <c r="D400" s="36">
        <v>7</v>
      </c>
      <c r="E400" s="36">
        <v>1</v>
      </c>
      <c r="F400" s="37" t="s">
        <v>409</v>
      </c>
      <c r="G400" s="37" t="s">
        <v>22</v>
      </c>
      <c r="H400" s="38"/>
      <c r="I400" s="36" t="str">
        <f>VLOOKUP(Table1323[[#This Row],[Track]],$C$435:$E$478,2,FALSE)</f>
        <v>NSW</v>
      </c>
      <c r="J400" s="36" t="str">
        <f>IF(Table1323[[#This Row],[Date]]&lt;$J$4,"","Live")</f>
        <v>Live</v>
      </c>
      <c r="K400" s="39">
        <v>100</v>
      </c>
      <c r="L400" s="36" t="str">
        <f>IF(Table1323[[#This Row],[Fin]]&lt;&gt;"1st","",Table1323[[#This Row],[Div]]*Table1323[[#This Row],[Lev Bet]])</f>
        <v/>
      </c>
      <c r="M400" s="36">
        <f>IF(Table1323[[#This Row],[Lev Ret]]="",Table1323[[#This Row],[Lev Bet]]*-1,L400-K400)</f>
        <v>-100</v>
      </c>
      <c r="N400" s="36" t="str">
        <f>TEXT(Table1323[[#This Row],[Date]],"DDD")</f>
        <v>Wed</v>
      </c>
    </row>
    <row r="401" spans="1:14" x14ac:dyDescent="0.25">
      <c r="A401" s="34">
        <v>46078</v>
      </c>
      <c r="B401" s="35">
        <v>0.77083333333333337</v>
      </c>
      <c r="C401" s="35" t="s">
        <v>15</v>
      </c>
      <c r="D401" s="36">
        <v>6</v>
      </c>
      <c r="E401" s="36">
        <v>9</v>
      </c>
      <c r="F401" s="37" t="s">
        <v>162</v>
      </c>
      <c r="G401" s="37" t="s">
        <v>22</v>
      </c>
      <c r="H401" s="38"/>
      <c r="I401" s="36" t="str">
        <f>VLOOKUP(Table1323[[#This Row],[Track]],$C$435:$E$478,2,FALSE)</f>
        <v>Vic</v>
      </c>
      <c r="J401" s="36" t="str">
        <f>IF(Table1323[[#This Row],[Date]]&lt;$J$4,"","Live")</f>
        <v>Live</v>
      </c>
      <c r="K401" s="39">
        <v>100</v>
      </c>
      <c r="L401" s="36" t="str">
        <f>IF(Table1323[[#This Row],[Fin]]&lt;&gt;"1st","",Table1323[[#This Row],[Div]]*Table1323[[#This Row],[Lev Bet]])</f>
        <v/>
      </c>
      <c r="M401" s="36">
        <f>IF(Table1323[[#This Row],[Lev Ret]]="",Table1323[[#This Row],[Lev Bet]]*-1,L401-K401)</f>
        <v>-100</v>
      </c>
      <c r="N401" s="36" t="str">
        <f>TEXT(Table1323[[#This Row],[Date]],"DDD")</f>
        <v>Wed</v>
      </c>
    </row>
    <row r="402" spans="1:14" x14ac:dyDescent="0.25">
      <c r="A402" s="34">
        <v>46078</v>
      </c>
      <c r="B402" s="35">
        <v>0.79166666666666663</v>
      </c>
      <c r="C402" s="35" t="s">
        <v>15</v>
      </c>
      <c r="D402" s="36">
        <v>7</v>
      </c>
      <c r="E402" s="36">
        <v>5</v>
      </c>
      <c r="F402" s="37" t="s">
        <v>433</v>
      </c>
      <c r="G402" s="37" t="s">
        <v>21</v>
      </c>
      <c r="H402" s="38">
        <v>2.6</v>
      </c>
      <c r="I402" s="36" t="str">
        <f>VLOOKUP(Table1323[[#This Row],[Track]],$C$435:$E$478,2,FALSE)</f>
        <v>Vic</v>
      </c>
      <c r="J402" s="36" t="str">
        <f>IF(Table1323[[#This Row],[Date]]&lt;$J$4,"","Live")</f>
        <v>Live</v>
      </c>
      <c r="K402" s="39">
        <v>100</v>
      </c>
      <c r="L402" s="36">
        <f>IF(Table1323[[#This Row],[Fin]]&lt;&gt;"1st","",Table1323[[#This Row],[Div]]*Table1323[[#This Row],[Lev Bet]])</f>
        <v>260</v>
      </c>
      <c r="M402" s="36">
        <f>IF(Table1323[[#This Row],[Lev Ret]]="",Table1323[[#This Row],[Lev Bet]]*-1,L402-K402)</f>
        <v>160</v>
      </c>
      <c r="N402" s="36" t="str">
        <f>TEXT(Table1323[[#This Row],[Date]],"DDD")</f>
        <v>Wed</v>
      </c>
    </row>
    <row r="403" spans="1:14" x14ac:dyDescent="0.25">
      <c r="A403" s="34">
        <v>46085</v>
      </c>
      <c r="B403" s="35">
        <v>0.62152777777777779</v>
      </c>
      <c r="C403" s="35" t="s">
        <v>14</v>
      </c>
      <c r="D403" s="36">
        <v>3</v>
      </c>
      <c r="E403" s="36">
        <v>8</v>
      </c>
      <c r="F403" s="37" t="s">
        <v>448</v>
      </c>
      <c r="G403" s="37"/>
      <c r="H403" s="38"/>
      <c r="I403" s="36" t="str">
        <f>VLOOKUP(Table1323[[#This Row],[Track]],$C$435:$E$478,2,FALSE)</f>
        <v>NSW</v>
      </c>
      <c r="J403" s="36" t="str">
        <f>IF(Table1323[[#This Row],[Date]]&lt;$J$4,"","Live")</f>
        <v>Live</v>
      </c>
      <c r="K403" s="39">
        <v>100</v>
      </c>
      <c r="L403" s="36" t="str">
        <f>IF(Table1323[[#This Row],[Fin]]&lt;&gt;"1st","",Table1323[[#This Row],[Div]]*Table1323[[#This Row],[Lev Bet]])</f>
        <v/>
      </c>
      <c r="M403" s="36">
        <f>IF(Table1323[[#This Row],[Lev Ret]]="",Table1323[[#This Row],[Lev Bet]]*-1,L403-K403)</f>
        <v>-100</v>
      </c>
      <c r="N403" s="36" t="str">
        <f>TEXT(Table1323[[#This Row],[Date]],"DDD")</f>
        <v>Wed</v>
      </c>
    </row>
    <row r="404" spans="1:14" x14ac:dyDescent="0.25">
      <c r="A404" s="34">
        <v>46085</v>
      </c>
      <c r="B404" s="35">
        <v>0.63402777777777775</v>
      </c>
      <c r="C404" s="35" t="s">
        <v>9</v>
      </c>
      <c r="D404" s="36">
        <v>2</v>
      </c>
      <c r="E404" s="36">
        <v>5</v>
      </c>
      <c r="F404" s="37" t="s">
        <v>445</v>
      </c>
      <c r="G404" s="37" t="s">
        <v>21</v>
      </c>
      <c r="H404" s="38">
        <v>2.1</v>
      </c>
      <c r="I404" s="36" t="str">
        <f>VLOOKUP(Table1323[[#This Row],[Track]],$C$435:$E$478,2,FALSE)</f>
        <v>Qld</v>
      </c>
      <c r="J404" s="36" t="str">
        <f>IF(Table1323[[#This Row],[Date]]&lt;$J$4,"","Live")</f>
        <v>Live</v>
      </c>
      <c r="K404" s="39">
        <v>100</v>
      </c>
      <c r="L404" s="36">
        <f>IF(Table1323[[#This Row],[Fin]]&lt;&gt;"1st","",Table1323[[#This Row],[Div]]*Table1323[[#This Row],[Lev Bet]])</f>
        <v>210</v>
      </c>
      <c r="M404" s="36">
        <f>IF(Table1323[[#This Row],[Lev Ret]]="",Table1323[[#This Row],[Lev Bet]]*-1,L404-K404)</f>
        <v>110</v>
      </c>
      <c r="N404" s="36" t="str">
        <f>TEXT(Table1323[[#This Row],[Date]],"DDD")</f>
        <v>Wed</v>
      </c>
    </row>
    <row r="405" spans="1:14" x14ac:dyDescent="0.25">
      <c r="A405" s="34">
        <v>46085</v>
      </c>
      <c r="B405" s="35">
        <v>0.64583333333333337</v>
      </c>
      <c r="C405" s="35" t="s">
        <v>14</v>
      </c>
      <c r="D405" s="36">
        <v>4</v>
      </c>
      <c r="E405" s="36">
        <v>6</v>
      </c>
      <c r="F405" s="37" t="s">
        <v>449</v>
      </c>
      <c r="G405" s="37"/>
      <c r="H405" s="38"/>
      <c r="I405" s="36" t="str">
        <f>VLOOKUP(Table1323[[#This Row],[Track]],$C$435:$E$478,2,FALSE)</f>
        <v>NSW</v>
      </c>
      <c r="J405" s="36" t="str">
        <f>IF(Table1323[[#This Row],[Date]]&lt;$J$4,"","Live")</f>
        <v>Live</v>
      </c>
      <c r="K405" s="39">
        <v>100</v>
      </c>
      <c r="L405" s="36" t="str">
        <f>IF(Table1323[[#This Row],[Fin]]&lt;&gt;"1st","",Table1323[[#This Row],[Div]]*Table1323[[#This Row],[Lev Bet]])</f>
        <v/>
      </c>
      <c r="M405" s="36">
        <f>IF(Table1323[[#This Row],[Lev Ret]]="",Table1323[[#This Row],[Lev Bet]]*-1,L405-K405)</f>
        <v>-100</v>
      </c>
      <c r="N405" s="36" t="str">
        <f>TEXT(Table1323[[#This Row],[Date]],"DDD")</f>
        <v>Wed</v>
      </c>
    </row>
    <row r="406" spans="1:14" x14ac:dyDescent="0.25">
      <c r="A406" s="34">
        <v>46085</v>
      </c>
      <c r="B406" s="35">
        <v>0.65277777777777779</v>
      </c>
      <c r="C406" s="35" t="s">
        <v>37</v>
      </c>
      <c r="D406" s="36">
        <v>2</v>
      </c>
      <c r="E406" s="36">
        <v>4</v>
      </c>
      <c r="F406" s="37" t="s">
        <v>443</v>
      </c>
      <c r="G406" s="37"/>
      <c r="H406" s="38"/>
      <c r="I406" s="36" t="str">
        <f>VLOOKUP(Table1323[[#This Row],[Track]],$C$435:$E$478,2,FALSE)</f>
        <v>Vic</v>
      </c>
      <c r="J406" s="36" t="str">
        <f>IF(Table1323[[#This Row],[Date]]&lt;$J$4,"","Live")</f>
        <v>Live</v>
      </c>
      <c r="K406" s="39">
        <v>100</v>
      </c>
      <c r="L406" s="36" t="str">
        <f>IF(Table1323[[#This Row],[Fin]]&lt;&gt;"1st","",Table1323[[#This Row],[Div]]*Table1323[[#This Row],[Lev Bet]])</f>
        <v/>
      </c>
      <c r="M406" s="36">
        <f>IF(Table1323[[#This Row],[Lev Ret]]="",Table1323[[#This Row],[Lev Bet]]*-1,L406-K406)</f>
        <v>-100</v>
      </c>
      <c r="N406" s="36" t="str">
        <f>TEXT(Table1323[[#This Row],[Date]],"DDD")</f>
        <v>Wed</v>
      </c>
    </row>
    <row r="407" spans="1:14" x14ac:dyDescent="0.25">
      <c r="A407" s="34">
        <v>46085</v>
      </c>
      <c r="B407" s="35">
        <v>0.67013888888888884</v>
      </c>
      <c r="C407" s="35" t="s">
        <v>14</v>
      </c>
      <c r="D407" s="36">
        <v>5</v>
      </c>
      <c r="E407" s="36">
        <v>2</v>
      </c>
      <c r="F407" s="37" t="s">
        <v>450</v>
      </c>
      <c r="G407" s="37"/>
      <c r="H407" s="38"/>
      <c r="I407" s="36" t="str">
        <f>VLOOKUP(Table1323[[#This Row],[Track]],$C$435:$E$478,2,FALSE)</f>
        <v>NSW</v>
      </c>
      <c r="J407" s="36" t="str">
        <f>IF(Table1323[[#This Row],[Date]]&lt;$J$4,"","Live")</f>
        <v>Live</v>
      </c>
      <c r="K407" s="39">
        <v>100</v>
      </c>
      <c r="L407" s="36" t="str">
        <f>IF(Table1323[[#This Row],[Fin]]&lt;&gt;"1st","",Table1323[[#This Row],[Div]]*Table1323[[#This Row],[Lev Bet]])</f>
        <v/>
      </c>
      <c r="M407" s="36">
        <f>IF(Table1323[[#This Row],[Lev Ret]]="",Table1323[[#This Row],[Lev Bet]]*-1,L407-K407)</f>
        <v>-100</v>
      </c>
      <c r="N407" s="36" t="str">
        <f>TEXT(Table1323[[#This Row],[Date]],"DDD")</f>
        <v>Wed</v>
      </c>
    </row>
    <row r="408" spans="1:14" x14ac:dyDescent="0.25">
      <c r="A408" s="34">
        <v>46085</v>
      </c>
      <c r="B408" s="35">
        <v>0.67708333333333337</v>
      </c>
      <c r="C408" s="35" t="s">
        <v>37</v>
      </c>
      <c r="D408" s="36">
        <v>3</v>
      </c>
      <c r="E408" s="36">
        <v>4</v>
      </c>
      <c r="F408" s="37" t="s">
        <v>444</v>
      </c>
      <c r="G408" s="37" t="s">
        <v>21</v>
      </c>
      <c r="H408" s="38">
        <v>1.9</v>
      </c>
      <c r="I408" s="36" t="str">
        <f>VLOOKUP(Table1323[[#This Row],[Track]],$C$435:$E$478,2,FALSE)</f>
        <v>Vic</v>
      </c>
      <c r="J408" s="36" t="str">
        <f>IF(Table1323[[#This Row],[Date]]&lt;$J$4,"","Live")</f>
        <v>Live</v>
      </c>
      <c r="K408" s="39">
        <v>100</v>
      </c>
      <c r="L408" s="36">
        <f>IF(Table1323[[#This Row],[Fin]]&lt;&gt;"1st","",Table1323[[#This Row],[Div]]*Table1323[[#This Row],[Lev Bet]])</f>
        <v>190</v>
      </c>
      <c r="M408" s="36">
        <f>IF(Table1323[[#This Row],[Lev Ret]]="",Table1323[[#This Row],[Lev Bet]]*-1,L408-K408)</f>
        <v>90</v>
      </c>
      <c r="N408" s="36" t="str">
        <f>TEXT(Table1323[[#This Row],[Date]],"DDD")</f>
        <v>Wed</v>
      </c>
    </row>
    <row r="409" spans="1:14" x14ac:dyDescent="0.25">
      <c r="A409" s="34">
        <v>46085</v>
      </c>
      <c r="B409" s="35">
        <v>0.71875</v>
      </c>
      <c r="C409" s="35" t="s">
        <v>14</v>
      </c>
      <c r="D409" s="36">
        <v>7</v>
      </c>
      <c r="E409" s="36">
        <v>9</v>
      </c>
      <c r="F409" s="37" t="s">
        <v>114</v>
      </c>
      <c r="G409" s="37" t="s">
        <v>21</v>
      </c>
      <c r="H409" s="38">
        <v>3.1</v>
      </c>
      <c r="I409" s="36" t="str">
        <f>VLOOKUP(Table1323[[#This Row],[Track]],$C$435:$E$478,2,FALSE)</f>
        <v>NSW</v>
      </c>
      <c r="J409" s="36" t="str">
        <f>IF(Table1323[[#This Row],[Date]]&lt;$J$4,"","Live")</f>
        <v>Live</v>
      </c>
      <c r="K409" s="39">
        <v>100</v>
      </c>
      <c r="L409" s="36">
        <f>IF(Table1323[[#This Row],[Fin]]&lt;&gt;"1st","",Table1323[[#This Row],[Div]]*Table1323[[#This Row],[Lev Bet]])</f>
        <v>310</v>
      </c>
      <c r="M409" s="36">
        <f>IF(Table1323[[#This Row],[Lev Ret]]="",Table1323[[#This Row],[Lev Bet]]*-1,L409-K409)</f>
        <v>210</v>
      </c>
      <c r="N409" s="36" t="str">
        <f>TEXT(Table1323[[#This Row],[Date]],"DDD")</f>
        <v>Wed</v>
      </c>
    </row>
    <row r="410" spans="1:14" x14ac:dyDescent="0.25">
      <c r="A410" s="34">
        <v>46085</v>
      </c>
      <c r="B410" s="35">
        <v>0.74305555555555558</v>
      </c>
      <c r="C410" s="35" t="s">
        <v>14</v>
      </c>
      <c r="D410" s="36">
        <v>8</v>
      </c>
      <c r="E410" s="36">
        <v>10</v>
      </c>
      <c r="F410" s="37" t="s">
        <v>451</v>
      </c>
      <c r="G410" s="37" t="s">
        <v>21</v>
      </c>
      <c r="H410" s="38">
        <v>2.15</v>
      </c>
      <c r="I410" s="36" t="str">
        <f>VLOOKUP(Table1323[[#This Row],[Track]],$C$435:$E$478,2,FALSE)</f>
        <v>NSW</v>
      </c>
      <c r="J410" s="36" t="str">
        <f>IF(Table1323[[#This Row],[Date]]&lt;$J$4,"","Live")</f>
        <v>Live</v>
      </c>
      <c r="K410" s="39">
        <v>100</v>
      </c>
      <c r="L410" s="36">
        <f>IF(Table1323[[#This Row],[Fin]]&lt;&gt;"1st","",Table1323[[#This Row],[Div]]*Table1323[[#This Row],[Lev Bet]])</f>
        <v>215</v>
      </c>
      <c r="M410" s="36">
        <f>IF(Table1323[[#This Row],[Lev Ret]]="",Table1323[[#This Row],[Lev Bet]]*-1,L410-K410)</f>
        <v>115</v>
      </c>
      <c r="N410" s="36" t="str">
        <f>TEXT(Table1323[[#This Row],[Date]],"DDD")</f>
        <v>Wed</v>
      </c>
    </row>
    <row r="411" spans="1:14" x14ac:dyDescent="0.25">
      <c r="A411" s="34">
        <v>46085</v>
      </c>
      <c r="B411" s="35">
        <v>0.75694444444444442</v>
      </c>
      <c r="C411" s="35" t="s">
        <v>9</v>
      </c>
      <c r="D411" s="36">
        <v>7</v>
      </c>
      <c r="E411" s="36">
        <v>10</v>
      </c>
      <c r="F411" s="37" t="s">
        <v>446</v>
      </c>
      <c r="G411" s="37" t="s">
        <v>21</v>
      </c>
      <c r="H411" s="38">
        <v>2.8</v>
      </c>
      <c r="I411" s="36" t="str">
        <f>VLOOKUP(Table1323[[#This Row],[Track]],$C$435:$E$478,2,FALSE)</f>
        <v>Qld</v>
      </c>
      <c r="J411" s="36" t="str">
        <f>IF(Table1323[[#This Row],[Date]]&lt;$J$4,"","Live")</f>
        <v>Live</v>
      </c>
      <c r="K411" s="39">
        <v>100</v>
      </c>
      <c r="L411" s="36">
        <f>IF(Table1323[[#This Row],[Fin]]&lt;&gt;"1st","",Table1323[[#This Row],[Div]]*Table1323[[#This Row],[Lev Bet]])</f>
        <v>280</v>
      </c>
      <c r="M411" s="36">
        <f>IF(Table1323[[#This Row],[Lev Ret]]="",Table1323[[#This Row],[Lev Bet]]*-1,L411-K411)</f>
        <v>180</v>
      </c>
      <c r="N411" s="36" t="str">
        <f>TEXT(Table1323[[#This Row],[Date]],"DDD")</f>
        <v>Wed</v>
      </c>
    </row>
    <row r="412" spans="1:14" x14ac:dyDescent="0.25">
      <c r="A412" s="34">
        <v>46085</v>
      </c>
      <c r="B412" s="35">
        <v>0.77777777777777779</v>
      </c>
      <c r="C412" s="35" t="s">
        <v>9</v>
      </c>
      <c r="D412" s="36">
        <v>8</v>
      </c>
      <c r="E412" s="36">
        <v>6</v>
      </c>
      <c r="F412" s="37" t="s">
        <v>447</v>
      </c>
      <c r="G412" s="37" t="s">
        <v>21</v>
      </c>
      <c r="H412" s="38">
        <v>3.1</v>
      </c>
      <c r="I412" s="36" t="str">
        <f>VLOOKUP(Table1323[[#This Row],[Track]],$C$435:$E$478,2,FALSE)</f>
        <v>Qld</v>
      </c>
      <c r="J412" s="36" t="str">
        <f>IF(Table1323[[#This Row],[Date]]&lt;$J$4,"","Live")</f>
        <v>Live</v>
      </c>
      <c r="K412" s="39">
        <v>100</v>
      </c>
      <c r="L412" s="36">
        <f>IF(Table1323[[#This Row],[Fin]]&lt;&gt;"1st","",Table1323[[#This Row],[Div]]*Table1323[[#This Row],[Lev Bet]])</f>
        <v>310</v>
      </c>
      <c r="M412" s="36">
        <f>IF(Table1323[[#This Row],[Lev Ret]]="",Table1323[[#This Row],[Lev Bet]]*-1,L412-K412)</f>
        <v>210</v>
      </c>
      <c r="N412" s="36" t="str">
        <f>TEXT(Table1323[[#This Row],[Date]],"DDD")</f>
        <v>Wed</v>
      </c>
    </row>
    <row r="413" spans="1:14" x14ac:dyDescent="0.25">
      <c r="A413" s="34">
        <v>46092</v>
      </c>
      <c r="B413" s="55">
        <v>0.62152777777777779</v>
      </c>
      <c r="C413" s="55" t="s">
        <v>14</v>
      </c>
      <c r="D413" s="56">
        <v>3</v>
      </c>
      <c r="E413" s="56">
        <v>4</v>
      </c>
      <c r="F413" s="57" t="s">
        <v>452</v>
      </c>
      <c r="G413" s="57"/>
      <c r="H413" s="58"/>
      <c r="I413" s="36" t="str">
        <f>VLOOKUP(Table1323[[#This Row],[Track]],$C$435:$E$478,2,FALSE)</f>
        <v>NSW</v>
      </c>
      <c r="J413" s="36" t="str">
        <f>IF(Table1323[[#This Row],[Date]]&lt;$J$4,"","Live")</f>
        <v>Live</v>
      </c>
      <c r="K413" s="39">
        <v>100</v>
      </c>
      <c r="L413" s="36" t="str">
        <f>IF(Table1323[[#This Row],[Fin]]&lt;&gt;"1st","",Table1323[[#This Row],[Div]]*Table1323[[#This Row],[Lev Bet]])</f>
        <v/>
      </c>
      <c r="M413" s="36">
        <f>IF(Table1323[[#This Row],[Lev Ret]]="",Table1323[[#This Row],[Lev Bet]]*-1,L413-K413)</f>
        <v>-100</v>
      </c>
      <c r="N413" s="36" t="str">
        <f>TEXT(Table1323[[#This Row],[Date]],"DDD")</f>
        <v>Wed</v>
      </c>
    </row>
    <row r="414" spans="1:14" x14ac:dyDescent="0.25">
      <c r="A414" s="34">
        <v>46092</v>
      </c>
      <c r="B414" s="55">
        <v>0.64583333333333337</v>
      </c>
      <c r="C414" s="55" t="s">
        <v>14</v>
      </c>
      <c r="D414" s="56">
        <v>4</v>
      </c>
      <c r="E414" s="56">
        <v>9</v>
      </c>
      <c r="F414" s="57" t="s">
        <v>453</v>
      </c>
      <c r="G414" s="57"/>
      <c r="H414" s="58"/>
      <c r="I414" s="36" t="str">
        <f>VLOOKUP(Table1323[[#This Row],[Track]],$C$435:$E$478,2,FALSE)</f>
        <v>NSW</v>
      </c>
      <c r="J414" s="36" t="str">
        <f>IF(Table1323[[#This Row],[Date]]&lt;$J$4,"","Live")</f>
        <v>Live</v>
      </c>
      <c r="K414" s="39">
        <v>100</v>
      </c>
      <c r="L414" s="36" t="str">
        <f>IF(Table1323[[#This Row],[Fin]]&lt;&gt;"1st","",Table1323[[#This Row],[Div]]*Table1323[[#This Row],[Lev Bet]])</f>
        <v/>
      </c>
      <c r="M414" s="36">
        <f>IF(Table1323[[#This Row],[Lev Ret]]="",Table1323[[#This Row],[Lev Bet]]*-1,L414-K414)</f>
        <v>-100</v>
      </c>
      <c r="N414" s="36" t="str">
        <f>TEXT(Table1323[[#This Row],[Date]],"DDD")</f>
        <v>Wed</v>
      </c>
    </row>
    <row r="415" spans="1:14" x14ac:dyDescent="0.25">
      <c r="A415" s="34">
        <v>46092</v>
      </c>
      <c r="B415" s="55">
        <v>0.65277777777777779</v>
      </c>
      <c r="C415" s="55" t="s">
        <v>15</v>
      </c>
      <c r="D415" s="56">
        <v>2</v>
      </c>
      <c r="E415" s="56">
        <v>6</v>
      </c>
      <c r="F415" s="57" t="s">
        <v>457</v>
      </c>
      <c r="G415" s="57"/>
      <c r="H415" s="58"/>
      <c r="I415" s="36" t="str">
        <f>VLOOKUP(Table1323[[#This Row],[Track]],$C$435:$E$478,2,FALSE)</f>
        <v>Vic</v>
      </c>
      <c r="J415" s="36" t="str">
        <f>IF(Table1323[[#This Row],[Date]]&lt;$J$4,"","Live")</f>
        <v>Live</v>
      </c>
      <c r="K415" s="39">
        <v>100</v>
      </c>
      <c r="L415" s="36" t="str">
        <f>IF(Table1323[[#This Row],[Fin]]&lt;&gt;"1st","",Table1323[[#This Row],[Div]]*Table1323[[#This Row],[Lev Bet]])</f>
        <v/>
      </c>
      <c r="M415" s="36">
        <f>IF(Table1323[[#This Row],[Lev Ret]]="",Table1323[[#This Row],[Lev Bet]]*-1,L415-K415)</f>
        <v>-100</v>
      </c>
      <c r="N415" s="36" t="str">
        <f>TEXT(Table1323[[#This Row],[Date]],"DDD")</f>
        <v>Wed</v>
      </c>
    </row>
    <row r="416" spans="1:14" x14ac:dyDescent="0.25">
      <c r="A416" s="34">
        <v>46092</v>
      </c>
      <c r="B416" s="55">
        <v>0.67013888888888884</v>
      </c>
      <c r="C416" s="55" t="s">
        <v>14</v>
      </c>
      <c r="D416" s="56">
        <v>5</v>
      </c>
      <c r="E416" s="56">
        <v>9</v>
      </c>
      <c r="F416" s="57" t="s">
        <v>454</v>
      </c>
      <c r="G416" s="57" t="s">
        <v>21</v>
      </c>
      <c r="H416" s="58">
        <v>4.8</v>
      </c>
      <c r="I416" s="36" t="str">
        <f>VLOOKUP(Table1323[[#This Row],[Track]],$C$435:$E$478,2,FALSE)</f>
        <v>NSW</v>
      </c>
      <c r="J416" s="36" t="str">
        <f>IF(Table1323[[#This Row],[Date]]&lt;$J$4,"","Live")</f>
        <v>Live</v>
      </c>
      <c r="K416" s="39">
        <v>100</v>
      </c>
      <c r="L416" s="36">
        <f>IF(Table1323[[#This Row],[Fin]]&lt;&gt;"1st","",Table1323[[#This Row],[Div]]*Table1323[[#This Row],[Lev Bet]])</f>
        <v>480</v>
      </c>
      <c r="M416" s="36">
        <f>IF(Table1323[[#This Row],[Lev Ret]]="",Table1323[[#This Row],[Lev Bet]]*-1,L416-K416)</f>
        <v>380</v>
      </c>
      <c r="N416" s="36" t="str">
        <f>TEXT(Table1323[[#This Row],[Date]],"DDD")</f>
        <v>Wed</v>
      </c>
    </row>
    <row r="417" spans="1:14" x14ac:dyDescent="0.25">
      <c r="A417" s="34">
        <v>46092</v>
      </c>
      <c r="B417" s="55">
        <v>0.67708333333333337</v>
      </c>
      <c r="C417" s="55" t="s">
        <v>15</v>
      </c>
      <c r="D417" s="56">
        <v>3</v>
      </c>
      <c r="E417" s="56">
        <v>2</v>
      </c>
      <c r="F417" s="57" t="s">
        <v>431</v>
      </c>
      <c r="G417" s="57" t="s">
        <v>23</v>
      </c>
      <c r="H417" s="58"/>
      <c r="I417" s="36" t="str">
        <f>VLOOKUP(Table1323[[#This Row],[Track]],$C$435:$E$478,2,FALSE)</f>
        <v>Vic</v>
      </c>
      <c r="J417" s="36" t="str">
        <f>IF(Table1323[[#This Row],[Date]]&lt;$J$4,"","Live")</f>
        <v>Live</v>
      </c>
      <c r="K417" s="39">
        <v>100</v>
      </c>
      <c r="L417" s="36" t="str">
        <f>IF(Table1323[[#This Row],[Fin]]&lt;&gt;"1st","",Table1323[[#This Row],[Div]]*Table1323[[#This Row],[Lev Bet]])</f>
        <v/>
      </c>
      <c r="M417" s="36">
        <f>IF(Table1323[[#This Row],[Lev Ret]]="",Table1323[[#This Row],[Lev Bet]]*-1,L417-K417)</f>
        <v>-100</v>
      </c>
      <c r="N417" s="36" t="str">
        <f>TEXT(Table1323[[#This Row],[Date]],"DDD")</f>
        <v>Wed</v>
      </c>
    </row>
    <row r="418" spans="1:14" x14ac:dyDescent="0.25">
      <c r="A418" s="34">
        <v>46092</v>
      </c>
      <c r="B418" s="55">
        <v>0.70138888888888884</v>
      </c>
      <c r="C418" s="55" t="s">
        <v>15</v>
      </c>
      <c r="D418" s="56">
        <v>4</v>
      </c>
      <c r="E418" s="56">
        <v>3</v>
      </c>
      <c r="F418" s="57" t="s">
        <v>141</v>
      </c>
      <c r="G418" s="57" t="s">
        <v>22</v>
      </c>
      <c r="H418" s="58"/>
      <c r="I418" s="36" t="str">
        <f>VLOOKUP(Table1323[[#This Row],[Track]],$C$435:$E$478,2,FALSE)</f>
        <v>Vic</v>
      </c>
      <c r="J418" s="36" t="str">
        <f>IF(Table1323[[#This Row],[Date]]&lt;$J$4,"","Live")</f>
        <v>Live</v>
      </c>
      <c r="K418" s="39">
        <v>100</v>
      </c>
      <c r="L418" s="36" t="str">
        <f>IF(Table1323[[#This Row],[Fin]]&lt;&gt;"1st","",Table1323[[#This Row],[Div]]*Table1323[[#This Row],[Lev Bet]])</f>
        <v/>
      </c>
      <c r="M418" s="36">
        <f>IF(Table1323[[#This Row],[Lev Ret]]="",Table1323[[#This Row],[Lev Bet]]*-1,L418-K418)</f>
        <v>-100</v>
      </c>
      <c r="N418" s="36" t="str">
        <f>TEXT(Table1323[[#This Row],[Date]],"DDD")</f>
        <v>Wed</v>
      </c>
    </row>
    <row r="419" spans="1:14" x14ac:dyDescent="0.25">
      <c r="A419" s="34">
        <v>46092</v>
      </c>
      <c r="B419" s="55">
        <v>0.71875</v>
      </c>
      <c r="C419" s="55" t="s">
        <v>14</v>
      </c>
      <c r="D419" s="56">
        <v>7</v>
      </c>
      <c r="E419" s="56">
        <v>4</v>
      </c>
      <c r="F419" s="57" t="s">
        <v>455</v>
      </c>
      <c r="G419" s="57"/>
      <c r="H419" s="58"/>
      <c r="I419" s="36" t="str">
        <f>VLOOKUP(Table1323[[#This Row],[Track]],$C$435:$E$478,2,FALSE)</f>
        <v>NSW</v>
      </c>
      <c r="J419" s="36" t="str">
        <f>IF(Table1323[[#This Row],[Date]]&lt;$J$4,"","Live")</f>
        <v>Live</v>
      </c>
      <c r="K419" s="39">
        <v>100</v>
      </c>
      <c r="L419" s="36" t="str">
        <f>IF(Table1323[[#This Row],[Fin]]&lt;&gt;"1st","",Table1323[[#This Row],[Div]]*Table1323[[#This Row],[Lev Bet]])</f>
        <v/>
      </c>
      <c r="M419" s="36">
        <f>IF(Table1323[[#This Row],[Lev Ret]]="",Table1323[[#This Row],[Lev Bet]]*-1,L419-K419)</f>
        <v>-100</v>
      </c>
      <c r="N419" s="36" t="str">
        <f>TEXT(Table1323[[#This Row],[Date]],"DDD")</f>
        <v>Wed</v>
      </c>
    </row>
    <row r="420" spans="1:14" x14ac:dyDescent="0.25">
      <c r="A420" s="34">
        <v>46092</v>
      </c>
      <c r="B420" s="55">
        <v>0.72569444444444442</v>
      </c>
      <c r="C420" s="55" t="s">
        <v>15</v>
      </c>
      <c r="D420" s="56">
        <v>5</v>
      </c>
      <c r="E420" s="56">
        <v>1</v>
      </c>
      <c r="F420" s="57" t="s">
        <v>458</v>
      </c>
      <c r="G420" s="57" t="s">
        <v>22</v>
      </c>
      <c r="H420" s="58"/>
      <c r="I420" s="36" t="str">
        <f>VLOOKUP(Table1323[[#This Row],[Track]],$C$435:$E$478,2,FALSE)</f>
        <v>Vic</v>
      </c>
      <c r="J420" s="36" t="str">
        <f>IF(Table1323[[#This Row],[Date]]&lt;$J$4,"","Live")</f>
        <v>Live</v>
      </c>
      <c r="K420" s="39">
        <v>100</v>
      </c>
      <c r="L420" s="36" t="str">
        <f>IF(Table1323[[#This Row],[Fin]]&lt;&gt;"1st","",Table1323[[#This Row],[Div]]*Table1323[[#This Row],[Lev Bet]])</f>
        <v/>
      </c>
      <c r="M420" s="36">
        <f>IF(Table1323[[#This Row],[Lev Ret]]="",Table1323[[#This Row],[Lev Bet]]*-1,L420-K420)</f>
        <v>-100</v>
      </c>
      <c r="N420" s="36" t="str">
        <f>TEXT(Table1323[[#This Row],[Date]],"DDD")</f>
        <v>Wed</v>
      </c>
    </row>
    <row r="421" spans="1:14" x14ac:dyDescent="0.25">
      <c r="A421" s="34">
        <v>46092</v>
      </c>
      <c r="B421" s="55">
        <v>0.74305555555555558</v>
      </c>
      <c r="C421" s="55" t="s">
        <v>14</v>
      </c>
      <c r="D421" s="56">
        <v>8</v>
      </c>
      <c r="E421" s="56">
        <v>7</v>
      </c>
      <c r="F421" s="57" t="s">
        <v>456</v>
      </c>
      <c r="G421" s="57" t="s">
        <v>23</v>
      </c>
      <c r="H421" s="58"/>
      <c r="I421" s="36" t="str">
        <f>VLOOKUP(Table1323[[#This Row],[Track]],$C$435:$E$478,2,FALSE)</f>
        <v>NSW</v>
      </c>
      <c r="J421" s="36" t="str">
        <f>IF(Table1323[[#This Row],[Date]]&lt;$J$4,"","Live")</f>
        <v>Live</v>
      </c>
      <c r="K421" s="39">
        <v>100</v>
      </c>
      <c r="L421" s="36" t="str">
        <f>IF(Table1323[[#This Row],[Fin]]&lt;&gt;"1st","",Table1323[[#This Row],[Div]]*Table1323[[#This Row],[Lev Bet]])</f>
        <v/>
      </c>
      <c r="M421" s="36">
        <f>IF(Table1323[[#This Row],[Lev Ret]]="",Table1323[[#This Row],[Lev Bet]]*-1,L421-K421)</f>
        <v>-100</v>
      </c>
      <c r="N421" s="36" t="str">
        <f>TEXT(Table1323[[#This Row],[Date]],"DDD")</f>
        <v>Wed</v>
      </c>
    </row>
    <row r="422" spans="1:14" x14ac:dyDescent="0.25">
      <c r="A422" s="34">
        <v>46092</v>
      </c>
      <c r="B422" s="55">
        <v>0.77777777777777779</v>
      </c>
      <c r="C422" s="55" t="s">
        <v>9</v>
      </c>
      <c r="D422" s="56">
        <v>8</v>
      </c>
      <c r="E422" s="56">
        <v>2</v>
      </c>
      <c r="F422" s="57" t="s">
        <v>459</v>
      </c>
      <c r="G422" s="57" t="s">
        <v>23</v>
      </c>
      <c r="H422" s="58"/>
      <c r="I422" s="36" t="str">
        <f>VLOOKUP(Table1323[[#This Row],[Track]],$C$435:$E$478,2,FALSE)</f>
        <v>Qld</v>
      </c>
      <c r="J422" s="36" t="str">
        <f>IF(Table1323[[#This Row],[Date]]&lt;$J$4,"","Live")</f>
        <v>Live</v>
      </c>
      <c r="K422" s="39">
        <v>100</v>
      </c>
      <c r="L422" s="36" t="str">
        <f>IF(Table1323[[#This Row],[Fin]]&lt;&gt;"1st","",Table1323[[#This Row],[Div]]*Table1323[[#This Row],[Lev Bet]])</f>
        <v/>
      </c>
      <c r="M422" s="36">
        <f>IF(Table1323[[#This Row],[Lev Ret]]="",Table1323[[#This Row],[Lev Bet]]*-1,L422-K422)</f>
        <v>-100</v>
      </c>
      <c r="N422" s="36" t="str">
        <f>TEXT(Table1323[[#This Row],[Date]],"DDD")</f>
        <v>Wed</v>
      </c>
    </row>
    <row r="423" spans="1:14" x14ac:dyDescent="0.25">
      <c r="A423" s="5"/>
    </row>
    <row r="424" spans="1:14" x14ac:dyDescent="0.25">
      <c r="K424" s="12">
        <f>SUBTOTAL(9,K7:K423)</f>
        <v>41600</v>
      </c>
      <c r="L424" s="12">
        <f>SUBTOTAL(9,L7:L423)</f>
        <v>47163</v>
      </c>
      <c r="M424" s="12">
        <f>SUBTOTAL(9,M7:M423)</f>
        <v>5563</v>
      </c>
    </row>
    <row r="425" spans="1:14" ht="18.75" x14ac:dyDescent="0.3">
      <c r="A425" s="7"/>
      <c r="K425" s="16">
        <f>SUBTOTAL(2,K7:K423)</f>
        <v>416</v>
      </c>
      <c r="L425" s="16">
        <f>SUBTOTAL(2,L7:L423)</f>
        <v>133</v>
      </c>
      <c r="M425" s="17">
        <f>M424/K424</f>
        <v>0.13372596153846153</v>
      </c>
    </row>
    <row r="426" spans="1:14" ht="18.75" x14ac:dyDescent="0.3">
      <c r="A426" s="7"/>
      <c r="K426" s="7"/>
      <c r="L426" s="8">
        <f>L425/K425</f>
        <v>0.31971153846153844</v>
      </c>
      <c r="M426" s="7"/>
    </row>
    <row r="427" spans="1:14" ht="15.75" x14ac:dyDescent="0.25">
      <c r="G427" s="10" t="s">
        <v>27</v>
      </c>
      <c r="K427" s="7"/>
      <c r="L427" s="26">
        <f>SUBTOTAL(1,L7:L423)/100</f>
        <v>3.5460902255639097</v>
      </c>
      <c r="M427" s="7"/>
    </row>
    <row r="428" spans="1:14" ht="18.75" x14ac:dyDescent="0.3">
      <c r="G428" s="15">
        <f>SUBTOTAL(3,G7:G423)</f>
        <v>255</v>
      </c>
    </row>
    <row r="429" spans="1:14" ht="18.75" x14ac:dyDescent="0.3">
      <c r="G429" s="13">
        <f>G428/K425</f>
        <v>0.61298076923076927</v>
      </c>
    </row>
    <row r="431" spans="1:14" x14ac:dyDescent="0.25">
      <c r="A431" s="3" t="s">
        <v>30</v>
      </c>
    </row>
    <row r="434" spans="1:5" x14ac:dyDescent="0.25">
      <c r="A434" s="9">
        <f>SUBTOTAL(5,A6:A423)</f>
        <v>45658</v>
      </c>
      <c r="C434" s="27" t="s">
        <v>91</v>
      </c>
      <c r="D434"/>
      <c r="E434" s="28"/>
    </row>
    <row r="435" spans="1:5" x14ac:dyDescent="0.25">
      <c r="A435" s="9">
        <f>SUBTOTAL(4,A6:A423)</f>
        <v>46092</v>
      </c>
      <c r="C435" s="29" t="s">
        <v>2</v>
      </c>
      <c r="D435" s="29" t="s">
        <v>31</v>
      </c>
      <c r="E435" s="30" t="s">
        <v>71</v>
      </c>
    </row>
    <row r="436" spans="1:5" ht="15.75" x14ac:dyDescent="0.25">
      <c r="A436" s="14">
        <f>(A435-A434)/7</f>
        <v>62</v>
      </c>
      <c r="C436" s="31" t="s">
        <v>72</v>
      </c>
      <c r="D436" s="31" t="s">
        <v>73</v>
      </c>
      <c r="E436" s="32" t="s">
        <v>74</v>
      </c>
    </row>
    <row r="437" spans="1:5" x14ac:dyDescent="0.25">
      <c r="C437" s="31" t="s">
        <v>33</v>
      </c>
      <c r="D437" s="31" t="s">
        <v>73</v>
      </c>
      <c r="E437" s="32" t="s">
        <v>74</v>
      </c>
    </row>
    <row r="438" spans="1:5" x14ac:dyDescent="0.25">
      <c r="C438" s="31" t="s">
        <v>37</v>
      </c>
      <c r="D438" s="31" t="s">
        <v>73</v>
      </c>
      <c r="E438" s="32" t="s">
        <v>74</v>
      </c>
    </row>
    <row r="439" spans="1:5" x14ac:dyDescent="0.25">
      <c r="C439" s="31" t="s">
        <v>75</v>
      </c>
      <c r="D439" s="31" t="s">
        <v>73</v>
      </c>
      <c r="E439" s="32" t="s">
        <v>74</v>
      </c>
    </row>
    <row r="440" spans="1:5" x14ac:dyDescent="0.25">
      <c r="C440" s="31" t="s">
        <v>9</v>
      </c>
      <c r="D440" s="31" t="s">
        <v>76</v>
      </c>
      <c r="E440" s="32" t="s">
        <v>74</v>
      </c>
    </row>
    <row r="441" spans="1:5" x14ac:dyDescent="0.25">
      <c r="C441" s="31" t="s">
        <v>12</v>
      </c>
      <c r="D441" s="31" t="s">
        <v>76</v>
      </c>
      <c r="E441" s="32" t="s">
        <v>74</v>
      </c>
    </row>
    <row r="442" spans="1:5" x14ac:dyDescent="0.25">
      <c r="C442" s="31" t="s">
        <v>77</v>
      </c>
      <c r="D442" s="31" t="s">
        <v>73</v>
      </c>
      <c r="E442" s="32" t="s">
        <v>74</v>
      </c>
    </row>
    <row r="443" spans="1:5" x14ac:dyDescent="0.25">
      <c r="C443" s="31" t="s">
        <v>49</v>
      </c>
      <c r="D443" s="31" t="s">
        <v>73</v>
      </c>
      <c r="E443" s="32" t="s">
        <v>74</v>
      </c>
    </row>
    <row r="444" spans="1:5" x14ac:dyDescent="0.25">
      <c r="C444" s="31" t="s">
        <v>10</v>
      </c>
      <c r="D444" s="31" t="s">
        <v>73</v>
      </c>
      <c r="E444" s="32" t="s">
        <v>74</v>
      </c>
    </row>
    <row r="445" spans="1:5" x14ac:dyDescent="0.25">
      <c r="C445" s="31" t="s">
        <v>42</v>
      </c>
      <c r="D445" s="31" t="s">
        <v>73</v>
      </c>
      <c r="E445" s="32" t="s">
        <v>71</v>
      </c>
    </row>
    <row r="446" spans="1:5" x14ac:dyDescent="0.25">
      <c r="C446" s="31" t="s">
        <v>78</v>
      </c>
      <c r="D446" s="31" t="s">
        <v>73</v>
      </c>
      <c r="E446" s="32" t="s">
        <v>71</v>
      </c>
    </row>
    <row r="447" spans="1:5" x14ac:dyDescent="0.25">
      <c r="C447" s="31" t="s">
        <v>38</v>
      </c>
      <c r="D447" s="31" t="s">
        <v>73</v>
      </c>
      <c r="E447" s="32" t="s">
        <v>71</v>
      </c>
    </row>
    <row r="448" spans="1:5" x14ac:dyDescent="0.25">
      <c r="C448" s="31" t="s">
        <v>79</v>
      </c>
      <c r="D448" s="31" t="s">
        <v>73</v>
      </c>
      <c r="E448" s="32" t="s">
        <v>71</v>
      </c>
    </row>
    <row r="449" spans="3:5" x14ac:dyDescent="0.25">
      <c r="C449" s="31" t="s">
        <v>17</v>
      </c>
      <c r="D449" s="31" t="s">
        <v>32</v>
      </c>
      <c r="E449" s="32" t="s">
        <v>74</v>
      </c>
    </row>
    <row r="450" spans="3:5" x14ac:dyDescent="0.25">
      <c r="C450" s="31" t="s">
        <v>41</v>
      </c>
      <c r="D450" s="31" t="s">
        <v>73</v>
      </c>
      <c r="E450" s="32" t="s">
        <v>71</v>
      </c>
    </row>
    <row r="451" spans="3:5" x14ac:dyDescent="0.25">
      <c r="C451" s="31" t="s">
        <v>80</v>
      </c>
      <c r="D451" s="31" t="s">
        <v>73</v>
      </c>
      <c r="E451" s="32" t="s">
        <v>71</v>
      </c>
    </row>
    <row r="452" spans="3:5" x14ac:dyDescent="0.25">
      <c r="C452" s="31" t="s">
        <v>52</v>
      </c>
      <c r="D452" s="31" t="s">
        <v>73</v>
      </c>
      <c r="E452" s="32" t="s">
        <v>71</v>
      </c>
    </row>
    <row r="453" spans="3:5" x14ac:dyDescent="0.25">
      <c r="C453" s="31" t="s">
        <v>28</v>
      </c>
      <c r="D453" s="31" t="s">
        <v>32</v>
      </c>
      <c r="E453" s="32" t="s">
        <v>71</v>
      </c>
    </row>
    <row r="454" spans="3:5" x14ac:dyDescent="0.25">
      <c r="C454" s="31" t="s">
        <v>39</v>
      </c>
      <c r="D454" s="31" t="s">
        <v>32</v>
      </c>
      <c r="E454" s="32" t="s">
        <v>71</v>
      </c>
    </row>
    <row r="455" spans="3:5" x14ac:dyDescent="0.25">
      <c r="C455" s="31" t="s">
        <v>81</v>
      </c>
      <c r="D455" s="31" t="s">
        <v>32</v>
      </c>
      <c r="E455" s="32" t="s">
        <v>71</v>
      </c>
    </row>
    <row r="456" spans="3:5" x14ac:dyDescent="0.25">
      <c r="C456" s="31" t="s">
        <v>81</v>
      </c>
      <c r="D456" s="31" t="s">
        <v>32</v>
      </c>
      <c r="E456" s="32" t="s">
        <v>71</v>
      </c>
    </row>
    <row r="457" spans="3:5" x14ac:dyDescent="0.25">
      <c r="C457" s="31" t="s">
        <v>65</v>
      </c>
      <c r="D457" s="31" t="s">
        <v>32</v>
      </c>
      <c r="E457" s="32" t="s">
        <v>74</v>
      </c>
    </row>
    <row r="458" spans="3:5" x14ac:dyDescent="0.25">
      <c r="C458" s="31" t="s">
        <v>24</v>
      </c>
      <c r="D458" s="31" t="s">
        <v>73</v>
      </c>
      <c r="E458" s="32" t="s">
        <v>71</v>
      </c>
    </row>
    <row r="459" spans="3:5" x14ac:dyDescent="0.25">
      <c r="C459" s="31" t="s">
        <v>82</v>
      </c>
      <c r="D459" s="31" t="s">
        <v>83</v>
      </c>
      <c r="E459" s="32" t="s">
        <v>74</v>
      </c>
    </row>
    <row r="460" spans="3:5" x14ac:dyDescent="0.25">
      <c r="C460" s="31" t="s">
        <v>84</v>
      </c>
      <c r="D460" s="31" t="s">
        <v>83</v>
      </c>
      <c r="E460" s="32" t="s">
        <v>74</v>
      </c>
    </row>
    <row r="461" spans="3:5" x14ac:dyDescent="0.25">
      <c r="C461" s="31" t="s">
        <v>85</v>
      </c>
      <c r="D461" s="31" t="s">
        <v>73</v>
      </c>
      <c r="E461" s="32" t="s">
        <v>71</v>
      </c>
    </row>
    <row r="462" spans="3:5" x14ac:dyDescent="0.25">
      <c r="C462" s="31" t="s">
        <v>86</v>
      </c>
      <c r="D462" s="31" t="s">
        <v>73</v>
      </c>
      <c r="E462" s="32" t="s">
        <v>74</v>
      </c>
    </row>
    <row r="463" spans="3:5" x14ac:dyDescent="0.25">
      <c r="C463" s="31" t="s">
        <v>87</v>
      </c>
      <c r="D463" s="31" t="s">
        <v>73</v>
      </c>
      <c r="E463" s="32" t="s">
        <v>74</v>
      </c>
    </row>
    <row r="464" spans="3:5" x14ac:dyDescent="0.25">
      <c r="C464" s="31" t="s">
        <v>34</v>
      </c>
      <c r="D464" s="31" t="s">
        <v>73</v>
      </c>
      <c r="E464" s="32" t="s">
        <v>74</v>
      </c>
    </row>
    <row r="465" spans="3:5" x14ac:dyDescent="0.25">
      <c r="C465" s="31" t="s">
        <v>86</v>
      </c>
      <c r="D465" s="31" t="s">
        <v>73</v>
      </c>
      <c r="E465" s="32" t="s">
        <v>74</v>
      </c>
    </row>
    <row r="466" spans="3:5" x14ac:dyDescent="0.25">
      <c r="C466" s="31" t="s">
        <v>35</v>
      </c>
      <c r="D466" s="31" t="s">
        <v>32</v>
      </c>
      <c r="E466" s="32" t="s">
        <v>71</v>
      </c>
    </row>
    <row r="467" spans="3:5" x14ac:dyDescent="0.25">
      <c r="C467" s="31" t="s">
        <v>43</v>
      </c>
      <c r="D467" s="31" t="s">
        <v>73</v>
      </c>
      <c r="E467" s="32" t="s">
        <v>71</v>
      </c>
    </row>
    <row r="468" spans="3:5" x14ac:dyDescent="0.25">
      <c r="C468" s="31" t="s">
        <v>88</v>
      </c>
      <c r="D468" s="31" t="s">
        <v>73</v>
      </c>
      <c r="E468" s="32" t="s">
        <v>71</v>
      </c>
    </row>
    <row r="469" spans="3:5" x14ac:dyDescent="0.25">
      <c r="C469" s="31" t="s">
        <v>13</v>
      </c>
      <c r="D469" s="31" t="s">
        <v>32</v>
      </c>
      <c r="E469" s="32" t="s">
        <v>74</v>
      </c>
    </row>
    <row r="470" spans="3:5" x14ac:dyDescent="0.25">
      <c r="C470" s="31" t="s">
        <v>18</v>
      </c>
      <c r="D470" s="31" t="s">
        <v>32</v>
      </c>
      <c r="E470" s="32" t="s">
        <v>74</v>
      </c>
    </row>
    <row r="471" spans="3:5" x14ac:dyDescent="0.25">
      <c r="C471" s="31" t="s">
        <v>11</v>
      </c>
      <c r="D471" s="31" t="s">
        <v>32</v>
      </c>
      <c r="E471" s="32" t="s">
        <v>74</v>
      </c>
    </row>
    <row r="472" spans="3:5" x14ac:dyDescent="0.25">
      <c r="C472" s="31" t="s">
        <v>15</v>
      </c>
      <c r="D472" s="31" t="s">
        <v>73</v>
      </c>
      <c r="E472" s="32" t="s">
        <v>74</v>
      </c>
    </row>
    <row r="473" spans="3:5" x14ac:dyDescent="0.25">
      <c r="C473" s="31" t="s">
        <v>16</v>
      </c>
      <c r="D473" s="31" t="s">
        <v>73</v>
      </c>
      <c r="E473" s="32" t="s">
        <v>74</v>
      </c>
    </row>
    <row r="474" spans="3:5" x14ac:dyDescent="0.25">
      <c r="C474" s="31" t="s">
        <v>89</v>
      </c>
      <c r="D474" s="31" t="s">
        <v>73</v>
      </c>
      <c r="E474" s="32" t="s">
        <v>74</v>
      </c>
    </row>
    <row r="475" spans="3:5" x14ac:dyDescent="0.25">
      <c r="C475" s="31" t="s">
        <v>90</v>
      </c>
      <c r="D475" s="31" t="s">
        <v>73</v>
      </c>
      <c r="E475" s="32" t="s">
        <v>74</v>
      </c>
    </row>
    <row r="476" spans="3:5" x14ac:dyDescent="0.25">
      <c r="C476" s="31" t="s">
        <v>40</v>
      </c>
      <c r="D476" s="31" t="s">
        <v>32</v>
      </c>
      <c r="E476" s="32" t="s">
        <v>71</v>
      </c>
    </row>
    <row r="477" spans="3:5" x14ac:dyDescent="0.25">
      <c r="C477" s="31" t="s">
        <v>54</v>
      </c>
      <c r="D477" s="31" t="s">
        <v>32</v>
      </c>
      <c r="E477" s="32" t="s">
        <v>71</v>
      </c>
    </row>
    <row r="478" spans="3:5" x14ac:dyDescent="0.25">
      <c r="C478" s="33" t="s">
        <v>14</v>
      </c>
      <c r="D478" s="33" t="s">
        <v>32</v>
      </c>
      <c r="E478" s="32" t="s">
        <v>74</v>
      </c>
    </row>
  </sheetData>
  <mergeCells count="3">
    <mergeCell ref="D2:H3"/>
    <mergeCell ref="I2:I4"/>
    <mergeCell ref="D4:H4"/>
  </mergeCells>
  <phoneticPr fontId="16" type="noConversion"/>
  <conditionalFormatting sqref="B6:C6">
    <cfRule type="containsText" dxfId="15" priority="2" operator="containsText" text="Top-2">
      <formula>NOT(ISERROR(SEARCH("Top-2",B6)))</formula>
    </cfRule>
  </conditionalFormatting>
  <conditionalFormatting sqref="M425">
    <cfRule type="cellIs" dxfId="14" priority="3" operator="less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9" fitToHeight="7" orientation="portrait" r:id="rId1"/>
  <headerFooter>
    <oddHeader>&amp;C&amp;20Nationwide Midweek Bets</oddHeader>
    <oddFooter>&amp;Lwww.eliteracing.com.au&amp;C&amp;14Nationwide Best &amp;R&amp;"Calibri,Bold"&amp;14ALL Midweek Qualifiers 2025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447E9-32B3-4858-98B9-423C80E19020}">
  <dimension ref="D3:Q89"/>
  <sheetViews>
    <sheetView showGridLines="0" zoomScale="90" zoomScaleNormal="90" workbookViewId="0">
      <selection activeCell="AC16" sqref="AC16"/>
    </sheetView>
  </sheetViews>
  <sheetFormatPr defaultRowHeight="15" x14ac:dyDescent="0.25"/>
  <cols>
    <col min="4" max="4" width="12.28515625" style="44" customWidth="1"/>
    <col min="5" max="5" width="8.140625" style="44" customWidth="1"/>
    <col min="6" max="8" width="8.85546875" style="44" customWidth="1"/>
  </cols>
  <sheetData>
    <row r="3" spans="4:17" x14ac:dyDescent="0.25">
      <c r="G3" s="44" t="s">
        <v>372</v>
      </c>
    </row>
    <row r="7" spans="4:17" x14ac:dyDescent="0.25">
      <c r="D7" s="45" t="s">
        <v>6</v>
      </c>
      <c r="E7" s="41">
        <v>100</v>
      </c>
      <c r="M7" s="25">
        <v>100</v>
      </c>
    </row>
    <row r="8" spans="4:17" s="19" customFormat="1" ht="19.5" customHeight="1" x14ac:dyDescent="0.2">
      <c r="D8" s="45" t="s">
        <v>29</v>
      </c>
      <c r="E8" s="43" t="s">
        <v>375</v>
      </c>
      <c r="F8" s="46"/>
      <c r="G8" s="46"/>
      <c r="H8" s="46"/>
    </row>
    <row r="9" spans="4:17" x14ac:dyDescent="0.25">
      <c r="D9" s="45" t="s">
        <v>31</v>
      </c>
      <c r="E9" s="41" t="s">
        <v>26</v>
      </c>
    </row>
    <row r="10" spans="4:17" x14ac:dyDescent="0.25">
      <c r="D10" s="45" t="s">
        <v>2</v>
      </c>
      <c r="E10" s="41" t="s">
        <v>26</v>
      </c>
    </row>
    <row r="12" spans="4:17" s="18" customFormat="1" ht="32.25" customHeight="1" x14ac:dyDescent="0.25">
      <c r="D12" s="48" t="s">
        <v>0</v>
      </c>
      <c r="E12" s="47" t="s">
        <v>374</v>
      </c>
      <c r="F12" s="47" t="s">
        <v>369</v>
      </c>
      <c r="G12" s="47" t="s">
        <v>371</v>
      </c>
      <c r="H12" s="47" t="s">
        <v>370</v>
      </c>
      <c r="I12"/>
      <c r="J12"/>
      <c r="K12"/>
      <c r="L12"/>
      <c r="M12"/>
      <c r="N12"/>
      <c r="O12"/>
      <c r="P12"/>
      <c r="Q12"/>
    </row>
    <row r="13" spans="4:17" x14ac:dyDescent="0.25">
      <c r="D13" s="40">
        <v>45658</v>
      </c>
      <c r="E13" s="59">
        <v>7</v>
      </c>
      <c r="F13" s="59">
        <v>700</v>
      </c>
      <c r="G13" s="59">
        <v>340</v>
      </c>
      <c r="H13" s="42">
        <v>-360</v>
      </c>
    </row>
    <row r="14" spans="4:17" x14ac:dyDescent="0.25">
      <c r="D14" s="40">
        <v>45665</v>
      </c>
      <c r="E14" s="59">
        <v>8</v>
      </c>
      <c r="F14" s="59">
        <v>800</v>
      </c>
      <c r="G14" s="59">
        <v>1135</v>
      </c>
      <c r="H14" s="42">
        <v>335</v>
      </c>
    </row>
    <row r="15" spans="4:17" x14ac:dyDescent="0.25">
      <c r="D15" s="40">
        <v>45672</v>
      </c>
      <c r="E15" s="59">
        <v>3</v>
      </c>
      <c r="F15" s="59">
        <v>300</v>
      </c>
      <c r="G15" s="59">
        <v>0</v>
      </c>
      <c r="H15" s="42">
        <v>-300</v>
      </c>
    </row>
    <row r="16" spans="4:17" x14ac:dyDescent="0.25">
      <c r="D16" s="40">
        <v>45679</v>
      </c>
      <c r="E16" s="59">
        <v>8</v>
      </c>
      <c r="F16" s="59">
        <v>800</v>
      </c>
      <c r="G16" s="59">
        <v>1155</v>
      </c>
      <c r="H16" s="42">
        <v>355.00000000000011</v>
      </c>
    </row>
    <row r="17" spans="4:8" x14ac:dyDescent="0.25">
      <c r="D17" s="40">
        <v>45686</v>
      </c>
      <c r="E17" s="59">
        <v>2</v>
      </c>
      <c r="F17" s="59">
        <v>200</v>
      </c>
      <c r="G17" s="59">
        <v>370</v>
      </c>
      <c r="H17" s="42">
        <v>170</v>
      </c>
    </row>
    <row r="18" spans="4:8" x14ac:dyDescent="0.25">
      <c r="D18" s="40">
        <v>45693</v>
      </c>
      <c r="E18" s="59">
        <v>2</v>
      </c>
      <c r="F18" s="59">
        <v>200</v>
      </c>
      <c r="G18" s="59">
        <v>280</v>
      </c>
      <c r="H18" s="42">
        <v>80</v>
      </c>
    </row>
    <row r="19" spans="4:8" x14ac:dyDescent="0.25">
      <c r="D19" s="40">
        <v>45707</v>
      </c>
      <c r="E19" s="59">
        <v>6</v>
      </c>
      <c r="F19" s="59">
        <v>600</v>
      </c>
      <c r="G19" s="59">
        <v>465</v>
      </c>
      <c r="H19" s="42">
        <v>-135</v>
      </c>
    </row>
    <row r="20" spans="4:8" x14ac:dyDescent="0.25">
      <c r="D20" s="40">
        <v>45714</v>
      </c>
      <c r="E20" s="59">
        <v>10</v>
      </c>
      <c r="F20" s="59">
        <v>1000</v>
      </c>
      <c r="G20" s="59">
        <v>760</v>
      </c>
      <c r="H20" s="42">
        <v>-240</v>
      </c>
    </row>
    <row r="21" spans="4:8" x14ac:dyDescent="0.25">
      <c r="D21" s="40">
        <v>45721</v>
      </c>
      <c r="E21" s="59">
        <v>5</v>
      </c>
      <c r="F21" s="59">
        <v>500</v>
      </c>
      <c r="G21" s="59">
        <v>470</v>
      </c>
      <c r="H21" s="42">
        <v>-30</v>
      </c>
    </row>
    <row r="22" spans="4:8" x14ac:dyDescent="0.25">
      <c r="D22" s="40">
        <v>45728</v>
      </c>
      <c r="E22" s="59">
        <v>5</v>
      </c>
      <c r="F22" s="59">
        <v>500</v>
      </c>
      <c r="G22" s="59">
        <v>890</v>
      </c>
      <c r="H22" s="42">
        <v>390</v>
      </c>
    </row>
    <row r="23" spans="4:8" x14ac:dyDescent="0.25">
      <c r="D23" s="40">
        <v>45735</v>
      </c>
      <c r="E23" s="59">
        <v>5</v>
      </c>
      <c r="F23" s="59">
        <v>500</v>
      </c>
      <c r="G23" s="59">
        <v>160</v>
      </c>
      <c r="H23" s="42">
        <v>-340</v>
      </c>
    </row>
    <row r="24" spans="4:8" x14ac:dyDescent="0.25">
      <c r="D24" s="40">
        <v>45742</v>
      </c>
      <c r="E24" s="59">
        <v>9</v>
      </c>
      <c r="F24" s="59">
        <v>900</v>
      </c>
      <c r="G24" s="59">
        <v>1050</v>
      </c>
      <c r="H24" s="42">
        <v>150.00000000000003</v>
      </c>
    </row>
    <row r="25" spans="4:8" x14ac:dyDescent="0.25">
      <c r="D25" s="40">
        <v>45756</v>
      </c>
      <c r="E25" s="59">
        <v>3</v>
      </c>
      <c r="F25" s="59">
        <v>300</v>
      </c>
      <c r="G25" s="59">
        <v>360</v>
      </c>
      <c r="H25" s="42">
        <v>60</v>
      </c>
    </row>
    <row r="26" spans="4:8" x14ac:dyDescent="0.25">
      <c r="D26" s="40">
        <v>45763</v>
      </c>
      <c r="E26" s="59">
        <v>8</v>
      </c>
      <c r="F26" s="59">
        <v>800</v>
      </c>
      <c r="G26" s="59">
        <v>970</v>
      </c>
      <c r="H26" s="42">
        <v>170</v>
      </c>
    </row>
    <row r="27" spans="4:8" x14ac:dyDescent="0.25">
      <c r="D27" s="40">
        <v>45770</v>
      </c>
      <c r="E27" s="59">
        <v>3</v>
      </c>
      <c r="F27" s="59">
        <v>300</v>
      </c>
      <c r="G27" s="59">
        <v>0</v>
      </c>
      <c r="H27" s="42">
        <v>-300</v>
      </c>
    </row>
    <row r="28" spans="4:8" x14ac:dyDescent="0.25">
      <c r="D28" s="40">
        <v>45777</v>
      </c>
      <c r="E28" s="59">
        <v>3</v>
      </c>
      <c r="F28" s="59">
        <v>300</v>
      </c>
      <c r="G28" s="59">
        <v>0</v>
      </c>
      <c r="H28" s="42">
        <v>-300</v>
      </c>
    </row>
    <row r="29" spans="4:8" x14ac:dyDescent="0.25">
      <c r="D29" s="40">
        <v>45784</v>
      </c>
      <c r="E29" s="59">
        <v>10</v>
      </c>
      <c r="F29" s="59">
        <v>1000</v>
      </c>
      <c r="G29" s="59">
        <v>1610</v>
      </c>
      <c r="H29" s="42">
        <v>610</v>
      </c>
    </row>
    <row r="30" spans="4:8" x14ac:dyDescent="0.25">
      <c r="D30" s="40">
        <v>45791</v>
      </c>
      <c r="E30" s="59">
        <v>1</v>
      </c>
      <c r="F30" s="59">
        <v>100</v>
      </c>
      <c r="G30" s="59">
        <v>0</v>
      </c>
      <c r="H30" s="42">
        <v>-100</v>
      </c>
    </row>
    <row r="31" spans="4:8" x14ac:dyDescent="0.25">
      <c r="D31" s="40">
        <v>45798</v>
      </c>
      <c r="E31" s="59">
        <v>6</v>
      </c>
      <c r="F31" s="59">
        <v>600</v>
      </c>
      <c r="G31" s="59">
        <v>390</v>
      </c>
      <c r="H31" s="42">
        <v>-210</v>
      </c>
    </row>
    <row r="32" spans="4:8" x14ac:dyDescent="0.25">
      <c r="D32" s="40">
        <v>45805</v>
      </c>
      <c r="E32" s="59">
        <v>3</v>
      </c>
      <c r="F32" s="59">
        <v>300</v>
      </c>
      <c r="G32" s="59">
        <v>1780</v>
      </c>
      <c r="H32" s="42">
        <v>1480</v>
      </c>
    </row>
    <row r="33" spans="4:8" x14ac:dyDescent="0.25">
      <c r="D33" s="40">
        <v>45812</v>
      </c>
      <c r="E33" s="59">
        <v>9</v>
      </c>
      <c r="F33" s="59">
        <v>900</v>
      </c>
      <c r="G33" s="59">
        <v>755</v>
      </c>
      <c r="H33" s="42">
        <v>-145</v>
      </c>
    </row>
    <row r="34" spans="4:8" x14ac:dyDescent="0.25">
      <c r="D34" s="40">
        <v>45819</v>
      </c>
      <c r="E34" s="59">
        <v>6</v>
      </c>
      <c r="F34" s="59">
        <v>600</v>
      </c>
      <c r="G34" s="59">
        <v>2240</v>
      </c>
      <c r="H34" s="42">
        <v>1640</v>
      </c>
    </row>
    <row r="35" spans="4:8" x14ac:dyDescent="0.25">
      <c r="D35" s="40">
        <v>45826</v>
      </c>
      <c r="E35" s="59">
        <v>9</v>
      </c>
      <c r="F35" s="59">
        <v>900</v>
      </c>
      <c r="G35" s="59">
        <v>630</v>
      </c>
      <c r="H35" s="42">
        <v>-270.00000000000006</v>
      </c>
    </row>
    <row r="36" spans="4:8" x14ac:dyDescent="0.25">
      <c r="D36" s="40">
        <v>45833</v>
      </c>
      <c r="E36" s="59">
        <v>3</v>
      </c>
      <c r="F36" s="59">
        <v>300</v>
      </c>
      <c r="G36" s="59">
        <v>175</v>
      </c>
      <c r="H36" s="42">
        <v>-125</v>
      </c>
    </row>
    <row r="37" spans="4:8" x14ac:dyDescent="0.25">
      <c r="D37" s="40">
        <v>45840</v>
      </c>
      <c r="E37" s="59">
        <v>4</v>
      </c>
      <c r="F37" s="59">
        <v>400</v>
      </c>
      <c r="G37" s="59">
        <v>750</v>
      </c>
      <c r="H37" s="42">
        <v>350</v>
      </c>
    </row>
    <row r="38" spans="4:8" x14ac:dyDescent="0.25">
      <c r="D38" s="40">
        <v>45847</v>
      </c>
      <c r="E38" s="59">
        <v>4</v>
      </c>
      <c r="F38" s="59">
        <v>400</v>
      </c>
      <c r="G38" s="59">
        <v>0</v>
      </c>
      <c r="H38" s="42">
        <v>-400</v>
      </c>
    </row>
    <row r="39" spans="4:8" x14ac:dyDescent="0.25">
      <c r="D39" s="40">
        <v>45854</v>
      </c>
      <c r="E39" s="59">
        <v>7</v>
      </c>
      <c r="F39" s="59">
        <v>700</v>
      </c>
      <c r="G39" s="59">
        <v>765</v>
      </c>
      <c r="H39" s="42">
        <v>65.000000000000057</v>
      </c>
    </row>
    <row r="40" spans="4:8" x14ac:dyDescent="0.25">
      <c r="D40" s="40">
        <v>45861</v>
      </c>
      <c r="E40" s="59">
        <v>10</v>
      </c>
      <c r="F40" s="59">
        <v>1000</v>
      </c>
      <c r="G40" s="59">
        <v>2320</v>
      </c>
      <c r="H40" s="42">
        <v>1320</v>
      </c>
    </row>
    <row r="41" spans="4:8" x14ac:dyDescent="0.25">
      <c r="D41" s="40">
        <v>45868</v>
      </c>
      <c r="E41" s="59">
        <v>8</v>
      </c>
      <c r="F41" s="59">
        <v>800</v>
      </c>
      <c r="G41" s="59">
        <v>685</v>
      </c>
      <c r="H41" s="42">
        <v>-115</v>
      </c>
    </row>
    <row r="42" spans="4:8" x14ac:dyDescent="0.25">
      <c r="D42" s="40">
        <v>45875</v>
      </c>
      <c r="E42" s="59">
        <v>10</v>
      </c>
      <c r="F42" s="59">
        <v>1000</v>
      </c>
      <c r="G42" s="59">
        <v>790</v>
      </c>
      <c r="H42" s="42">
        <v>-210</v>
      </c>
    </row>
    <row r="43" spans="4:8" x14ac:dyDescent="0.25">
      <c r="D43" s="40">
        <v>45882</v>
      </c>
      <c r="E43" s="59">
        <v>16</v>
      </c>
      <c r="F43" s="59">
        <v>1600</v>
      </c>
      <c r="G43" s="59">
        <v>1885</v>
      </c>
      <c r="H43" s="42">
        <v>285</v>
      </c>
    </row>
    <row r="44" spans="4:8" x14ac:dyDescent="0.25">
      <c r="D44" s="40">
        <v>45889</v>
      </c>
      <c r="E44" s="59">
        <v>9</v>
      </c>
      <c r="F44" s="59">
        <v>900</v>
      </c>
      <c r="G44" s="59">
        <v>1070</v>
      </c>
      <c r="H44" s="42">
        <v>170</v>
      </c>
    </row>
    <row r="45" spans="4:8" x14ac:dyDescent="0.25">
      <c r="D45" s="40">
        <v>45896</v>
      </c>
      <c r="E45" s="59">
        <v>9</v>
      </c>
      <c r="F45" s="59">
        <v>900</v>
      </c>
      <c r="G45" s="59">
        <v>225</v>
      </c>
      <c r="H45" s="42">
        <v>-675</v>
      </c>
    </row>
    <row r="46" spans="4:8" x14ac:dyDescent="0.25">
      <c r="D46" s="40">
        <v>45903</v>
      </c>
      <c r="E46" s="59">
        <v>9</v>
      </c>
      <c r="F46" s="59">
        <v>900</v>
      </c>
      <c r="G46" s="59">
        <v>640</v>
      </c>
      <c r="H46" s="42">
        <v>-260</v>
      </c>
    </row>
    <row r="47" spans="4:8" x14ac:dyDescent="0.25">
      <c r="D47" s="40">
        <v>45910</v>
      </c>
      <c r="E47" s="59">
        <v>7</v>
      </c>
      <c r="F47" s="59">
        <v>700</v>
      </c>
      <c r="G47" s="59">
        <v>505</v>
      </c>
      <c r="H47" s="42">
        <v>-195</v>
      </c>
    </row>
    <row r="48" spans="4:8" x14ac:dyDescent="0.25">
      <c r="D48" s="40">
        <v>45917</v>
      </c>
      <c r="E48" s="59">
        <v>10</v>
      </c>
      <c r="F48" s="59">
        <v>1000</v>
      </c>
      <c r="G48" s="59">
        <v>1275</v>
      </c>
      <c r="H48" s="42">
        <v>275</v>
      </c>
    </row>
    <row r="49" spans="4:8" x14ac:dyDescent="0.25">
      <c r="D49" s="40">
        <v>45924</v>
      </c>
      <c r="E49" s="59">
        <v>11</v>
      </c>
      <c r="F49" s="59">
        <v>1100</v>
      </c>
      <c r="G49" s="59">
        <v>540</v>
      </c>
      <c r="H49" s="42">
        <v>-560</v>
      </c>
    </row>
    <row r="50" spans="4:8" x14ac:dyDescent="0.25">
      <c r="D50" s="40">
        <v>45931</v>
      </c>
      <c r="E50" s="59">
        <v>10</v>
      </c>
      <c r="F50" s="59">
        <v>1000</v>
      </c>
      <c r="G50" s="59">
        <v>2690</v>
      </c>
      <c r="H50" s="42">
        <v>1690</v>
      </c>
    </row>
    <row r="51" spans="4:8" x14ac:dyDescent="0.25">
      <c r="D51" s="40">
        <v>45938</v>
      </c>
      <c r="E51" s="59">
        <v>10</v>
      </c>
      <c r="F51" s="59">
        <v>1000</v>
      </c>
      <c r="G51" s="59">
        <v>1165</v>
      </c>
      <c r="H51" s="42">
        <v>165.00000000000006</v>
      </c>
    </row>
    <row r="52" spans="4:8" x14ac:dyDescent="0.25">
      <c r="D52" s="40">
        <v>45945</v>
      </c>
      <c r="E52" s="59">
        <v>8</v>
      </c>
      <c r="F52" s="59">
        <v>800</v>
      </c>
      <c r="G52" s="59">
        <v>880</v>
      </c>
      <c r="H52" s="42">
        <v>80</v>
      </c>
    </row>
    <row r="53" spans="4:8" x14ac:dyDescent="0.25">
      <c r="D53" s="40">
        <v>45952</v>
      </c>
      <c r="E53" s="59">
        <v>8</v>
      </c>
      <c r="F53" s="59">
        <v>800</v>
      </c>
      <c r="G53" s="59">
        <v>495</v>
      </c>
      <c r="H53" s="42">
        <v>-305</v>
      </c>
    </row>
    <row r="54" spans="4:8" x14ac:dyDescent="0.25">
      <c r="D54" s="40">
        <v>45959</v>
      </c>
      <c r="E54" s="59">
        <v>5</v>
      </c>
      <c r="F54" s="59">
        <v>500</v>
      </c>
      <c r="G54" s="59">
        <v>750</v>
      </c>
      <c r="H54" s="42">
        <v>249.99999999999994</v>
      </c>
    </row>
    <row r="55" spans="4:8" x14ac:dyDescent="0.25">
      <c r="D55" s="40">
        <v>45973</v>
      </c>
      <c r="E55" s="59">
        <v>10</v>
      </c>
      <c r="F55" s="59">
        <v>1000</v>
      </c>
      <c r="G55" s="59">
        <v>1400</v>
      </c>
      <c r="H55" s="42">
        <v>400</v>
      </c>
    </row>
    <row r="56" spans="4:8" x14ac:dyDescent="0.25">
      <c r="D56" s="40">
        <v>45980</v>
      </c>
      <c r="E56" s="59">
        <v>16</v>
      </c>
      <c r="F56" s="59">
        <v>1600</v>
      </c>
      <c r="G56" s="59">
        <v>2473</v>
      </c>
      <c r="H56" s="42">
        <v>873</v>
      </c>
    </row>
    <row r="57" spans="4:8" x14ac:dyDescent="0.25">
      <c r="D57" s="40">
        <v>45994</v>
      </c>
      <c r="E57" s="59">
        <v>10</v>
      </c>
      <c r="F57" s="59">
        <v>1000</v>
      </c>
      <c r="G57" s="59">
        <v>2135</v>
      </c>
      <c r="H57" s="42">
        <v>1135</v>
      </c>
    </row>
    <row r="58" spans="4:8" x14ac:dyDescent="0.25">
      <c r="D58" s="40">
        <v>46001</v>
      </c>
      <c r="E58" s="59">
        <v>1</v>
      </c>
      <c r="F58" s="59">
        <v>100</v>
      </c>
      <c r="G58" s="59">
        <v>0</v>
      </c>
      <c r="H58" s="42">
        <v>-100</v>
      </c>
    </row>
    <row r="59" spans="4:8" x14ac:dyDescent="0.25">
      <c r="D59" s="40">
        <v>46008</v>
      </c>
      <c r="E59" s="59">
        <v>3</v>
      </c>
      <c r="F59" s="59">
        <v>300</v>
      </c>
      <c r="G59" s="59">
        <v>0</v>
      </c>
      <c r="H59" s="42">
        <v>-300</v>
      </c>
    </row>
    <row r="60" spans="4:8" x14ac:dyDescent="0.25">
      <c r="D60" s="40">
        <v>46029</v>
      </c>
      <c r="E60" s="59">
        <v>9</v>
      </c>
      <c r="F60" s="59">
        <v>900</v>
      </c>
      <c r="G60" s="59">
        <v>195</v>
      </c>
      <c r="H60" s="42">
        <v>-705</v>
      </c>
    </row>
    <row r="61" spans="4:8" x14ac:dyDescent="0.25">
      <c r="D61" s="40">
        <v>46036</v>
      </c>
      <c r="E61" s="59">
        <v>7</v>
      </c>
      <c r="F61" s="59">
        <v>700</v>
      </c>
      <c r="G61" s="59">
        <v>165</v>
      </c>
      <c r="H61" s="42">
        <v>-535</v>
      </c>
    </row>
    <row r="62" spans="4:8" x14ac:dyDescent="0.25">
      <c r="D62" s="40">
        <v>46043</v>
      </c>
      <c r="E62" s="59">
        <v>6</v>
      </c>
      <c r="F62" s="59">
        <v>600</v>
      </c>
      <c r="G62" s="59">
        <v>395</v>
      </c>
      <c r="H62" s="42">
        <v>-205</v>
      </c>
    </row>
    <row r="63" spans="4:8" x14ac:dyDescent="0.25">
      <c r="D63" s="40">
        <v>46050</v>
      </c>
      <c r="E63" s="59">
        <v>9</v>
      </c>
      <c r="F63" s="59">
        <v>900</v>
      </c>
      <c r="G63" s="59">
        <v>830</v>
      </c>
      <c r="H63" s="42">
        <v>-70</v>
      </c>
    </row>
    <row r="64" spans="4:8" x14ac:dyDescent="0.25">
      <c r="D64" s="40">
        <v>46057</v>
      </c>
      <c r="E64" s="59">
        <v>8</v>
      </c>
      <c r="F64" s="59">
        <v>800</v>
      </c>
      <c r="G64" s="59">
        <v>1055</v>
      </c>
      <c r="H64" s="42">
        <v>255</v>
      </c>
    </row>
    <row r="65" spans="4:8" x14ac:dyDescent="0.25">
      <c r="D65" s="40">
        <v>46071</v>
      </c>
      <c r="E65" s="59">
        <v>15</v>
      </c>
      <c r="F65" s="59">
        <v>1500</v>
      </c>
      <c r="G65" s="59">
        <v>2090</v>
      </c>
      <c r="H65" s="42">
        <v>590</v>
      </c>
    </row>
    <row r="66" spans="4:8" x14ac:dyDescent="0.25">
      <c r="D66" s="40">
        <v>46078</v>
      </c>
      <c r="E66" s="59">
        <v>13</v>
      </c>
      <c r="F66" s="59">
        <v>1300</v>
      </c>
      <c r="G66" s="59">
        <v>1015</v>
      </c>
      <c r="H66" s="42">
        <v>-285</v>
      </c>
    </row>
    <row r="67" spans="4:8" x14ac:dyDescent="0.25">
      <c r="D67" s="40">
        <v>46085</v>
      </c>
      <c r="E67" s="59">
        <v>10</v>
      </c>
      <c r="F67" s="59">
        <v>1000</v>
      </c>
      <c r="G67" s="59">
        <v>1515</v>
      </c>
      <c r="H67" s="42">
        <v>515</v>
      </c>
    </row>
    <row r="68" spans="4:8" x14ac:dyDescent="0.25">
      <c r="D68" s="40">
        <v>46092</v>
      </c>
      <c r="E68" s="59">
        <v>10</v>
      </c>
      <c r="F68" s="59">
        <v>1000</v>
      </c>
      <c r="G68" s="59">
        <v>480</v>
      </c>
      <c r="H68" s="42">
        <v>-520</v>
      </c>
    </row>
    <row r="69" spans="4:8" x14ac:dyDescent="0.25">
      <c r="D69" s="49" t="s">
        <v>25</v>
      </c>
      <c r="E69" s="60">
        <v>416</v>
      </c>
      <c r="F69" s="60">
        <v>41600</v>
      </c>
      <c r="G69" s="60">
        <v>47163</v>
      </c>
      <c r="H69" s="42">
        <v>5563</v>
      </c>
    </row>
    <row r="89" ht="21.75" customHeight="1" x14ac:dyDescent="0.25"/>
  </sheetData>
  <conditionalFormatting sqref="H12">
    <cfRule type="cellIs" dxfId="13" priority="45" operator="lessThan">
      <formula>0</formula>
    </cfRule>
    <cfRule type="cellIs" dxfId="12" priority="46" operator="greaterThan">
      <formula>0</formula>
    </cfRule>
  </conditionalFormatting>
  <conditionalFormatting sqref="M7">
    <cfRule type="cellIs" dxfId="11" priority="44" operator="lessThan">
      <formula>0</formula>
    </cfRule>
  </conditionalFormatting>
  <conditionalFormatting sqref="M7">
    <cfRule type="cellIs" dxfId="10" priority="43" operator="greaterThan">
      <formula>0</formula>
    </cfRule>
  </conditionalFormatting>
  <conditionalFormatting sqref="M7">
    <cfRule type="cellIs" dxfId="9" priority="42" operator="greaterThan">
      <formula>0</formula>
    </cfRule>
  </conditionalFormatting>
  <conditionalFormatting sqref="M7">
    <cfRule type="cellIs" dxfId="8" priority="41" operator="lessThan">
      <formula>0</formula>
    </cfRule>
  </conditionalFormatting>
  <conditionalFormatting pivot="1" sqref="H13:H69">
    <cfRule type="cellIs" dxfId="7" priority="24" operator="lessThan">
      <formula>0</formula>
    </cfRule>
  </conditionalFormatting>
  <conditionalFormatting pivot="1" sqref="H13:H69">
    <cfRule type="cellIs" dxfId="6" priority="23" operator="greaterThan">
      <formula>0</formula>
    </cfRule>
  </conditionalFormatting>
  <conditionalFormatting pivot="1" sqref="H13:H69">
    <cfRule type="cellIs" dxfId="5" priority="22" operator="greaterThan">
      <formula>0</formula>
    </cfRule>
  </conditionalFormatting>
  <conditionalFormatting pivot="1" sqref="H13:H69">
    <cfRule type="cellIs" dxfId="4" priority="2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Nat MW Bets</vt:lpstr>
      <vt:lpstr>PIVOT Table</vt:lpstr>
      <vt:lpstr>'Nat MW Bets'!Print_Titles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Taylor</dc:creator>
  <cp:lastModifiedBy>Elite Racing</cp:lastModifiedBy>
  <cp:lastPrinted>2025-12-04T00:53:54Z</cp:lastPrinted>
  <dcterms:created xsi:type="dcterms:W3CDTF">2023-04-04T23:58:10Z</dcterms:created>
  <dcterms:modified xsi:type="dcterms:W3CDTF">2026-03-17T00:39:24Z</dcterms:modified>
</cp:coreProperties>
</file>