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011AA- RACEDAYS 2023 and Access and Newsletters etc\2025 RACEDAY CENTRAL\"/>
    </mc:Choice>
  </mc:AlternateContent>
  <xr:revisionPtr revIDLastSave="0" documentId="13_ncr:1_{9B0C6DFF-9A2F-4B5A-A086-340AC1B3D9A6}" xr6:coauthVersionLast="47" xr6:coauthVersionMax="47" xr10:uidLastSave="{00000000-0000-0000-0000-000000000000}"/>
  <bookViews>
    <workbookView xWindow="23325" yWindow="435" windowWidth="32280" windowHeight="30210" xr2:uid="{3BEC1947-3D8B-40F0-9629-C76829BBDA88}"/>
  </bookViews>
  <sheets>
    <sheet name="Elite Edge Online " sheetId="5" r:id="rId1"/>
    <sheet name="PIVOT Table" sheetId="6" r:id="rId2"/>
    <sheet name="Edge v E4" sheetId="11" r:id="rId3"/>
    <sheet name="Elite Edge + E4 2025" sheetId="12" r:id="rId4"/>
  </sheets>
  <definedNames>
    <definedName name="_2_3_4_Bet">#REF!</definedName>
    <definedName name="_2_3_4_Profit">#REF!</definedName>
    <definedName name="_2_3_4_ret">#REF!</definedName>
    <definedName name="_xlnm._FilterDatabase" localSheetId="2" hidden="1">'Edge v E4'!$G$12:$K$71</definedName>
    <definedName name="_xlnm._FilterDatabase" localSheetId="3" hidden="1">'Elite Edge + E4 2025'!$A$6:$K$240</definedName>
    <definedName name="_xlnm._FilterDatabase" localSheetId="0" hidden="1">'Elite Edge Online '!$A$6:$K$1360</definedName>
    <definedName name="aaaaEND">#REF!</definedName>
    <definedName name="AM_Odds">#REF!</definedName>
    <definedName name="Bank">#REF!</definedName>
    <definedName name="BankTemplateIncludeSlowTracks">#REF!</definedName>
    <definedName name="Barr">#REF!</definedName>
    <definedName name="Best_Odds">#REF!</definedName>
    <definedName name="Bottom">#REF!</definedName>
    <definedName name="Claim">#REF!</definedName>
    <definedName name="Combo">#REF!</definedName>
    <definedName name="Combo_BET">#REF!</definedName>
    <definedName name="Combo_Profit">#REF!</definedName>
    <definedName name="Combo_RET">#REF!</definedName>
    <definedName name="Cumul_Uber_Profit">#REF!</definedName>
    <definedName name="D9_">#REF!</definedName>
    <definedName name="D9_Bet">#REF!</definedName>
    <definedName name="D9_Gold">#REF!</definedName>
    <definedName name="D9_Gold_2016_Bet">#REF!</definedName>
    <definedName name="D9_Gold_2016_in_Race">#REF!</definedName>
    <definedName name="D9_Gold_2016_Profit">#REF!</definedName>
    <definedName name="D9_Gold_2016_Ret">#REF!</definedName>
    <definedName name="D9_GOLD_Bet">#REF!</definedName>
    <definedName name="D9_GOLD_Profit">#REF!</definedName>
    <definedName name="D9_GOLD_Ret">#REF!</definedName>
    <definedName name="D9_Hierarchy">#REF!</definedName>
    <definedName name="D9_Profit">#REF!</definedName>
    <definedName name="D9_Ret">#REF!</definedName>
    <definedName name="D9_Special">#REF!</definedName>
    <definedName name="D9_Special_BET">#REF!</definedName>
    <definedName name="D9_Special_PROFIT">#REF!</definedName>
    <definedName name="D9_Special_RET">#REF!</definedName>
    <definedName name="Date">#REF!</definedName>
    <definedName name="Dist">#REF!</definedName>
    <definedName name="Elite_EW">#REF!</definedName>
    <definedName name="Elite_EW_Bet">#REF!</definedName>
    <definedName name="Elite_EW_Profit">#REF!</definedName>
    <definedName name="Elite_EW_Ret">#REF!</definedName>
    <definedName name="Elite_Odds">#REF!</definedName>
    <definedName name="Elite_Top">#REF!</definedName>
    <definedName name="Elite_Top_Bet">#REF!</definedName>
    <definedName name="Elite_Top_Profit">#REF!</definedName>
    <definedName name="Elite_Top_Ret">#REF!</definedName>
    <definedName name="END">#REF!</definedName>
    <definedName name="END_Comparisons">#REF!</definedName>
    <definedName name="END_RACE_BY_RACE">#REF!</definedName>
    <definedName name="ENDtop">#REF!</definedName>
    <definedName name="eRacing_Bet">#REF!</definedName>
    <definedName name="eRacing_Profit">#REF!</definedName>
    <definedName name="eRacing_Ret">#REF!</definedName>
    <definedName name="Fin">#REF!</definedName>
    <definedName name="Flem_Cup_Week_Days_123">#REF!</definedName>
    <definedName name="Flem_Cup_Week_Days_123_">#REF!</definedName>
    <definedName name="Flem_Straight">#REF!</definedName>
    <definedName name="Form_Order">#REF!</definedName>
    <definedName name="Grade">#REF!</definedName>
    <definedName name="Hot_Gold_Zone_Profit">#REF!</definedName>
    <definedName name="Hot_ZONE_?">#REF!</definedName>
    <definedName name="Hot_Zone_Bet">#REF!</definedName>
    <definedName name="Hot_Zone_Profit">#REF!</definedName>
    <definedName name="Hot_Zone_Ret">#REF!</definedName>
    <definedName name="Hot_Zone_Super_Bet">#REF!</definedName>
    <definedName name="Hot_Zone_Super_Ret">#REF!</definedName>
    <definedName name="Lev_Bet">#REF!</definedName>
    <definedName name="Lev_Profit">#REF!</definedName>
    <definedName name="Lev_Ret">#REF!</definedName>
    <definedName name="M_Valley">#REF!</definedName>
    <definedName name="Max_AM_Odds">#REF!</definedName>
    <definedName name="Max_App_Claim">#REF!</definedName>
    <definedName name="Max_Dist">#REF!</definedName>
    <definedName name="Max_Rated_Position">#REF!</definedName>
    <definedName name="Max_Rated_To_Going">#REF!</definedName>
    <definedName name="Min_AM_Odds">#REF!</definedName>
    <definedName name="Min_Dist">#REF!</definedName>
    <definedName name="MmExcelLinker_73B586E7_5D61_4C40_8A5C_1967CE963ABC">#REF!</definedName>
    <definedName name="Month">#REF!</definedName>
    <definedName name="Multi_All_2015">#REF!</definedName>
    <definedName name="Non_Pro_Strat_2_3_4_Rated">#REF!</definedName>
    <definedName name="Pace_of_Horse">#REF!</definedName>
    <definedName name="Pace_Of_Race">#REF!</definedName>
    <definedName name="Place_Div">#REF!</definedName>
    <definedName name="Premium">#REF!</definedName>
    <definedName name="Premium_BET">#REF!</definedName>
    <definedName name="Premium_Profit">#REF!</definedName>
    <definedName name="Premium_RET">#REF!</definedName>
    <definedName name="_xlnm.Print_Titles" localSheetId="3">'Elite Edge + E4 2025'!$1:$6</definedName>
    <definedName name="_xlnm.Print_Titles" localSheetId="0">'Elite Edge Online '!$1:$6</definedName>
    <definedName name="Pro_Final">#REF!</definedName>
    <definedName name="Pro_Final_Bet">#REF!</definedName>
    <definedName name="Pro_Final_Profit">#REF!</definedName>
    <definedName name="Pro_Final_Ret">#REF!</definedName>
    <definedName name="Pro3_">#REF!</definedName>
    <definedName name="Pro3_Bet">#REF!</definedName>
    <definedName name="Pro3_Profit">#REF!</definedName>
    <definedName name="Pro3_Ret">#REF!</definedName>
    <definedName name="Race_ID">#REF!</definedName>
    <definedName name="Rail">#REF!</definedName>
    <definedName name="Rank_Bet_Size_of_D9_Gold_2016_in_Race">#REF!</definedName>
    <definedName name="Rated_Order">#REF!</definedName>
    <definedName name="Rated_To">#REF!</definedName>
    <definedName name="Reject_B_BM">#REF!</definedName>
    <definedName name="Reject_C_Graders">#REF!</definedName>
    <definedName name="Rest.">#REF!</definedName>
    <definedName name="Sandown">#REF!</definedName>
    <definedName name="Scen_Order">#REF!</definedName>
    <definedName name="Spare">#REF!</definedName>
    <definedName name="Spring">#REF!</definedName>
    <definedName name="Summary">#REF!</definedName>
    <definedName name="Super_Bet">#REF!</definedName>
    <definedName name="Super_Mix">#REF!</definedName>
    <definedName name="Super_Mix_Bet">#REF!</definedName>
    <definedName name="Super_Mix_Profit">#REF!</definedName>
    <definedName name="Super_Mix_Ret">#REF!</definedName>
    <definedName name="Super_Race">#REF!</definedName>
    <definedName name="To_Carr">#REF!</definedName>
    <definedName name="Track">#REF!</definedName>
    <definedName name="Type">#REF!</definedName>
    <definedName name="Uber_Bet">#REF!</definedName>
    <definedName name="Uber_EW_Bet">#REF!</definedName>
    <definedName name="Uber_EW_Profit">#REF!</definedName>
    <definedName name="Uber_EW_Return">#REF!</definedName>
    <definedName name="Uber_Place_Bet">#REF!</definedName>
    <definedName name="Uber_Place_Profit">#REF!</definedName>
    <definedName name="Uber_Place_Ret">#REF!</definedName>
    <definedName name="Uber_Profit">#REF!</definedName>
    <definedName name="Uber_Ret">#REF!</definedName>
    <definedName name="Ult_Form">#REF!</definedName>
    <definedName name="Ult_Form_Bet">#REF!</definedName>
    <definedName name="Ult_Form_Profit">#REF!</definedName>
    <definedName name="Ult_Form_Ret">#REF!</definedName>
    <definedName name="Wgt">#REF!</definedName>
    <definedName name="xx">#REF!</definedName>
    <definedName name="Z_0A521F26_2D33_49FA_8A7F_82BF90E22E40_.wvu.Cols" localSheetId="3" hidden="1">'Elite Edge + E4 2025'!#REF!,'Elite Edge + E4 2025'!#REF!,'Elite Edge + E4 2025'!#REF!</definedName>
    <definedName name="Z_0A521F26_2D33_49FA_8A7F_82BF90E22E40_.wvu.Cols" localSheetId="0" hidden="1">'Elite Edge Online '!#REF!,'Elite Edge Online '!#REF!,'Elite Edge Online '!#REF!</definedName>
    <definedName name="Z_0A521F26_2D33_49FA_8A7F_82BF90E22E40_.wvu.FilterData" localSheetId="3" hidden="1">'Elite Edge + E4 2025'!$A$6:$K$240</definedName>
    <definedName name="Z_0A521F26_2D33_49FA_8A7F_82BF90E22E40_.wvu.FilterData" localSheetId="0" hidden="1">'Elite Edge Online '!$A$6:$K$1360</definedName>
    <definedName name="Z_0A521F26_2D33_49FA_8A7F_82BF90E22E40_.wvu.PrintTitles" localSheetId="3" hidden="1">'Elite Edge + E4 2025'!$4:$6</definedName>
    <definedName name="Z_0A521F26_2D33_49FA_8A7F_82BF90E22E40_.wvu.PrintTitles" localSheetId="0" hidden="1">'Elite Edge Online '!$4:$6</definedName>
    <definedName name="Z_5286D951_2A35_4AAB_8688_784995BF8BA8_.wvu.Cols" localSheetId="3" hidden="1">'Elite Edge + E4 2025'!#REF!,'Elite Edge + E4 2025'!#REF!,'Elite Edge + E4 2025'!#REF!</definedName>
    <definedName name="Z_5286D951_2A35_4AAB_8688_784995BF8BA8_.wvu.Cols" localSheetId="0" hidden="1">'Elite Edge Online '!#REF!,'Elite Edge Online '!#REF!,'Elite Edge Online '!#REF!</definedName>
    <definedName name="Z_5286D951_2A35_4AAB_8688_784995BF8BA8_.wvu.FilterData" localSheetId="3" hidden="1">'Elite Edge + E4 2025'!$A$6:$K$240</definedName>
    <definedName name="Z_5286D951_2A35_4AAB_8688_784995BF8BA8_.wvu.FilterData" localSheetId="0" hidden="1">'Elite Edge Online '!$A$6:$K$1360</definedName>
    <definedName name="Z_5286D951_2A35_4AAB_8688_784995BF8BA8_.wvu.PrintTitles" localSheetId="3" hidden="1">'Elite Edge + E4 2025'!$4:$6</definedName>
    <definedName name="Z_5286D951_2A35_4AAB_8688_784995BF8BA8_.wvu.PrintTitles" localSheetId="0" hidden="1">'Elite Edge Online '!$4:$6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6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7" i="5"/>
  <c r="J1358" i="5"/>
  <c r="J1359" i="5"/>
  <c r="J1360" i="5"/>
  <c r="J8" i="5"/>
  <c r="J7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O1283" i="5"/>
  <c r="O1284" i="5"/>
  <c r="O1285" i="5"/>
  <c r="O1286" i="5"/>
  <c r="O1287" i="5"/>
  <c r="O1288" i="5"/>
  <c r="O1289" i="5"/>
  <c r="O1290" i="5"/>
  <c r="O1291" i="5"/>
  <c r="O1292" i="5"/>
  <c r="O1293" i="5"/>
  <c r="O1294" i="5"/>
  <c r="O1295" i="5"/>
  <c r="O1296" i="5"/>
  <c r="O1297" i="5"/>
  <c r="O1298" i="5"/>
  <c r="O1299" i="5"/>
  <c r="O1300" i="5"/>
  <c r="O1301" i="5"/>
  <c r="O1302" i="5"/>
  <c r="O1303" i="5"/>
  <c r="O1304" i="5"/>
  <c r="O1305" i="5"/>
  <c r="O1306" i="5"/>
  <c r="O1307" i="5"/>
  <c r="O1308" i="5"/>
  <c r="O1309" i="5"/>
  <c r="O1310" i="5"/>
  <c r="O1311" i="5"/>
  <c r="O1312" i="5"/>
  <c r="O1313" i="5"/>
  <c r="O1314" i="5"/>
  <c r="O1315" i="5"/>
  <c r="O1316" i="5"/>
  <c r="O1317" i="5"/>
  <c r="O1318" i="5"/>
  <c r="O1319" i="5"/>
  <c r="O1320" i="5"/>
  <c r="O1321" i="5"/>
  <c r="O1322" i="5"/>
  <c r="O1323" i="5"/>
  <c r="O1324" i="5"/>
  <c r="O1325" i="5"/>
  <c r="O1326" i="5"/>
  <c r="O1327" i="5"/>
  <c r="O1328" i="5"/>
  <c r="O1329" i="5"/>
  <c r="O1330" i="5"/>
  <c r="O1331" i="5"/>
  <c r="O1332" i="5"/>
  <c r="O1333" i="5"/>
  <c r="O1334" i="5"/>
  <c r="O1335" i="5"/>
  <c r="O1336" i="5"/>
  <c r="O1337" i="5"/>
  <c r="O1338" i="5"/>
  <c r="O1339" i="5"/>
  <c r="O1340" i="5"/>
  <c r="O1341" i="5"/>
  <c r="O1342" i="5"/>
  <c r="O1343" i="5"/>
  <c r="O1344" i="5"/>
  <c r="O1345" i="5"/>
  <c r="O1346" i="5"/>
  <c r="O1347" i="5"/>
  <c r="O1348" i="5"/>
  <c r="O1349" i="5"/>
  <c r="O1350" i="5"/>
  <c r="O1351" i="5"/>
  <c r="O1352" i="5"/>
  <c r="O1353" i="5"/>
  <c r="O1354" i="5"/>
  <c r="O1355" i="5"/>
  <c r="O1356" i="5"/>
  <c r="O1357" i="5"/>
  <c r="O1358" i="5"/>
  <c r="O1359" i="5"/>
  <c r="O1360" i="5"/>
  <c r="P1344" i="5"/>
  <c r="R1344" i="5"/>
  <c r="P1345" i="5"/>
  <c r="R1345" i="5"/>
  <c r="P1346" i="5"/>
  <c r="R1346" i="5"/>
  <c r="P1347" i="5"/>
  <c r="R1347" i="5"/>
  <c r="P1348" i="5"/>
  <c r="R1348" i="5"/>
  <c r="P1349" i="5"/>
  <c r="R1349" i="5"/>
  <c r="P1350" i="5"/>
  <c r="R1350" i="5"/>
  <c r="P1351" i="5"/>
  <c r="R1351" i="5"/>
  <c r="P1352" i="5"/>
  <c r="R1352" i="5"/>
  <c r="P1353" i="5"/>
  <c r="R1353" i="5"/>
  <c r="P1354" i="5"/>
  <c r="R1354" i="5"/>
  <c r="P1355" i="5"/>
  <c r="R1355" i="5"/>
  <c r="P1356" i="5"/>
  <c r="R1356" i="5"/>
  <c r="P1357" i="5"/>
  <c r="R1357" i="5"/>
  <c r="P1358" i="5"/>
  <c r="R1358" i="5"/>
  <c r="P1359" i="5"/>
  <c r="R1359" i="5"/>
  <c r="P1360" i="5"/>
  <c r="R1360" i="5"/>
  <c r="M1346" i="5"/>
  <c r="N1346" i="5" s="1"/>
  <c r="M1347" i="5"/>
  <c r="N1347" i="5" s="1"/>
  <c r="M1348" i="5"/>
  <c r="N1348" i="5" s="1"/>
  <c r="M1349" i="5"/>
  <c r="N1349" i="5" s="1"/>
  <c r="M1350" i="5"/>
  <c r="N1350" i="5" s="1"/>
  <c r="M1351" i="5"/>
  <c r="N1351" i="5" s="1"/>
  <c r="M1352" i="5"/>
  <c r="N1352" i="5" s="1"/>
  <c r="M1353" i="5"/>
  <c r="N1353" i="5" s="1"/>
  <c r="M1354" i="5"/>
  <c r="N1354" i="5" s="1"/>
  <c r="M1355" i="5"/>
  <c r="N1355" i="5" s="1"/>
  <c r="M1356" i="5"/>
  <c r="N1356" i="5" s="1"/>
  <c r="M1357" i="5"/>
  <c r="N1357" i="5" s="1"/>
  <c r="M1358" i="5"/>
  <c r="N1358" i="5" s="1"/>
  <c r="M1359" i="5"/>
  <c r="N1359" i="5" s="1"/>
  <c r="M1360" i="5"/>
  <c r="N1360" i="5" s="1"/>
  <c r="I1362" i="5"/>
  <c r="A1373" i="5"/>
  <c r="A1372" i="5"/>
  <c r="G1367" i="5"/>
  <c r="L1362" i="5"/>
  <c r="L1361" i="5"/>
  <c r="P1339" i="5"/>
  <c r="R1339" i="5"/>
  <c r="P1340" i="5"/>
  <c r="R1340" i="5"/>
  <c r="P1341" i="5"/>
  <c r="R1341" i="5"/>
  <c r="P1342" i="5"/>
  <c r="R1342" i="5"/>
  <c r="P1343" i="5"/>
  <c r="R1343" i="5"/>
  <c r="M1340" i="5"/>
  <c r="N1340" i="5" s="1"/>
  <c r="M1341" i="5"/>
  <c r="N1341" i="5" s="1"/>
  <c r="M1342" i="5"/>
  <c r="N1342" i="5" s="1"/>
  <c r="M1343" i="5"/>
  <c r="N1343" i="5" s="1"/>
  <c r="M1344" i="5"/>
  <c r="N1344" i="5" s="1"/>
  <c r="M1345" i="5"/>
  <c r="N1345" i="5" s="1"/>
  <c r="O214" i="12" l="1"/>
  <c r="P214" i="12"/>
  <c r="R214" i="12"/>
  <c r="S214" i="12"/>
  <c r="U214" i="12"/>
  <c r="V214" i="12" s="1"/>
  <c r="O215" i="12"/>
  <c r="P215" i="12"/>
  <c r="R215" i="12"/>
  <c r="S215" i="12"/>
  <c r="T216" i="12" s="1"/>
  <c r="U215" i="12"/>
  <c r="V215" i="12"/>
  <c r="O216" i="12"/>
  <c r="P216" i="12"/>
  <c r="R216" i="12"/>
  <c r="S216" i="12"/>
  <c r="T217" i="12" s="1"/>
  <c r="U216" i="12"/>
  <c r="V216" i="12"/>
  <c r="O217" i="12"/>
  <c r="P217" i="12"/>
  <c r="R217" i="12"/>
  <c r="S217" i="12"/>
  <c r="T218" i="12" s="1"/>
  <c r="U217" i="12"/>
  <c r="V217" i="12"/>
  <c r="O218" i="12"/>
  <c r="P218" i="12"/>
  <c r="R218" i="12"/>
  <c r="S218" i="12"/>
  <c r="T219" i="12" s="1"/>
  <c r="U218" i="12"/>
  <c r="V218" i="12"/>
  <c r="O219" i="12"/>
  <c r="P219" i="12"/>
  <c r="R219" i="12"/>
  <c r="S219" i="12"/>
  <c r="T220" i="12" s="1"/>
  <c r="U219" i="12"/>
  <c r="V219" i="12"/>
  <c r="O220" i="12"/>
  <c r="P220" i="12"/>
  <c r="R220" i="12"/>
  <c r="S220" i="12"/>
  <c r="U220" i="12"/>
  <c r="V220" i="12"/>
  <c r="O221" i="12"/>
  <c r="P221" i="12"/>
  <c r="R221" i="12"/>
  <c r="S221" i="12"/>
  <c r="U221" i="12"/>
  <c r="V221" i="12"/>
  <c r="O222" i="12"/>
  <c r="P222" i="12"/>
  <c r="R222" i="12"/>
  <c r="S222" i="12"/>
  <c r="T223" i="12" s="1"/>
  <c r="U222" i="12"/>
  <c r="V222" i="12"/>
  <c r="O223" i="12"/>
  <c r="P223" i="12"/>
  <c r="R223" i="12"/>
  <c r="S223" i="12"/>
  <c r="U223" i="12"/>
  <c r="V223" i="12"/>
  <c r="O224" i="12"/>
  <c r="P224" i="12"/>
  <c r="R224" i="12"/>
  <c r="S224" i="12"/>
  <c r="U224" i="12"/>
  <c r="V224" i="12"/>
  <c r="O225" i="12"/>
  <c r="P225" i="12"/>
  <c r="R225" i="12"/>
  <c r="S225" i="12"/>
  <c r="T226" i="12" s="1"/>
  <c r="U225" i="12"/>
  <c r="V225" i="12" s="1"/>
  <c r="O226" i="12"/>
  <c r="P226" i="12"/>
  <c r="R226" i="12"/>
  <c r="S226" i="12"/>
  <c r="U226" i="12"/>
  <c r="V226" i="12" s="1"/>
  <c r="O227" i="12"/>
  <c r="P227" i="12"/>
  <c r="R227" i="12"/>
  <c r="S227" i="12"/>
  <c r="U227" i="12"/>
  <c r="V227" i="12"/>
  <c r="O228" i="12"/>
  <c r="P228" i="12"/>
  <c r="R228" i="12"/>
  <c r="S228" i="12"/>
  <c r="T229" i="12" s="1"/>
  <c r="U228" i="12"/>
  <c r="V228" i="12" s="1"/>
  <c r="O229" i="12"/>
  <c r="P229" i="12"/>
  <c r="R229" i="12"/>
  <c r="S229" i="12"/>
  <c r="U229" i="12"/>
  <c r="V229" i="12" s="1"/>
  <c r="O230" i="12"/>
  <c r="P230" i="12"/>
  <c r="R230" i="12"/>
  <c r="S230" i="12"/>
  <c r="T230" i="12" s="1"/>
  <c r="U230" i="12"/>
  <c r="V230" i="12"/>
  <c r="O231" i="12"/>
  <c r="P231" i="12"/>
  <c r="R231" i="12"/>
  <c r="S231" i="12"/>
  <c r="U231" i="12"/>
  <c r="V231" i="12"/>
  <c r="O232" i="12"/>
  <c r="P232" i="12"/>
  <c r="R232" i="12"/>
  <c r="S232" i="12"/>
  <c r="T233" i="12" s="1"/>
  <c r="U232" i="12"/>
  <c r="V232" i="12" s="1"/>
  <c r="O233" i="12"/>
  <c r="P233" i="12"/>
  <c r="R233" i="12"/>
  <c r="S233" i="12"/>
  <c r="U233" i="12"/>
  <c r="V233" i="12" s="1"/>
  <c r="O234" i="12"/>
  <c r="P234" i="12"/>
  <c r="R234" i="12"/>
  <c r="S234" i="12"/>
  <c r="T235" i="12" s="1"/>
  <c r="U234" i="12"/>
  <c r="V234" i="12"/>
  <c r="O235" i="12"/>
  <c r="P235" i="12"/>
  <c r="R235" i="12"/>
  <c r="S235" i="12"/>
  <c r="U235" i="12"/>
  <c r="V235" i="12"/>
  <c r="O236" i="12"/>
  <c r="P236" i="12"/>
  <c r="R236" i="12"/>
  <c r="S236" i="12"/>
  <c r="U236" i="12"/>
  <c r="V236" i="12"/>
  <c r="O237" i="12"/>
  <c r="P237" i="12"/>
  <c r="R237" i="12"/>
  <c r="S237" i="12"/>
  <c r="T238" i="12" s="1"/>
  <c r="U237" i="12"/>
  <c r="V237" i="12"/>
  <c r="O238" i="12"/>
  <c r="P238" i="12"/>
  <c r="R238" i="12"/>
  <c r="S238" i="12"/>
  <c r="U238" i="12"/>
  <c r="V238" i="12"/>
  <c r="O239" i="12"/>
  <c r="P239" i="12"/>
  <c r="R239" i="12"/>
  <c r="S239" i="12"/>
  <c r="U239" i="12"/>
  <c r="V239" i="12"/>
  <c r="O240" i="12"/>
  <c r="P240" i="12"/>
  <c r="R240" i="12"/>
  <c r="S240" i="12"/>
  <c r="U240" i="12"/>
  <c r="V240" i="12"/>
  <c r="M232" i="12"/>
  <c r="N232" i="12" s="1"/>
  <c r="M234" i="12"/>
  <c r="N234" i="12" s="1"/>
  <c r="M236" i="12"/>
  <c r="W236" i="12" s="1"/>
  <c r="M237" i="12"/>
  <c r="N237" i="12" s="1"/>
  <c r="M239" i="12"/>
  <c r="N239" i="12" s="1"/>
  <c r="M226" i="12"/>
  <c r="N226" i="12" s="1"/>
  <c r="M227" i="12"/>
  <c r="N227" i="12" s="1"/>
  <c r="M229" i="12"/>
  <c r="N229" i="12" s="1"/>
  <c r="M231" i="12"/>
  <c r="N231" i="12" s="1"/>
  <c r="M233" i="12"/>
  <c r="N233" i="12" s="1"/>
  <c r="M235" i="12"/>
  <c r="N235" i="12" s="1"/>
  <c r="M238" i="12"/>
  <c r="N238" i="12" s="1"/>
  <c r="M240" i="12"/>
  <c r="N240" i="12" s="1"/>
  <c r="M221" i="12"/>
  <c r="W221" i="12" s="1"/>
  <c r="M222" i="12"/>
  <c r="W222" i="12" s="1"/>
  <c r="M223" i="12"/>
  <c r="W223" i="12" s="1"/>
  <c r="M224" i="12"/>
  <c r="N224" i="12" s="1"/>
  <c r="M225" i="12"/>
  <c r="M228" i="12"/>
  <c r="N228" i="12" s="1"/>
  <c r="M230" i="12"/>
  <c r="N230" i="12" s="1"/>
  <c r="L241" i="12"/>
  <c r="I242" i="12"/>
  <c r="L242" i="12"/>
  <c r="G247" i="12"/>
  <c r="A252" i="12"/>
  <c r="A253" i="12"/>
  <c r="T221" i="12" l="1"/>
  <c r="T225" i="12"/>
  <c r="T228" i="12"/>
  <c r="T222" i="12"/>
  <c r="T239" i="12"/>
  <c r="T215" i="12"/>
  <c r="T224" i="12"/>
  <c r="T240" i="12"/>
  <c r="T236" i="12"/>
  <c r="T227" i="12"/>
  <c r="T234" i="12"/>
  <c r="T232" i="12"/>
  <c r="T231" i="12"/>
  <c r="T237" i="12"/>
  <c r="W232" i="12"/>
  <c r="N223" i="12"/>
  <c r="N221" i="12"/>
  <c r="W233" i="12"/>
  <c r="W227" i="12"/>
  <c r="W237" i="12"/>
  <c r="W238" i="12"/>
  <c r="W231" i="12"/>
  <c r="W230" i="12"/>
  <c r="W229" i="12"/>
  <c r="W224" i="12"/>
  <c r="W239" i="12"/>
  <c r="W225" i="12"/>
  <c r="W228" i="12"/>
  <c r="W240" i="12"/>
  <c r="W226" i="12"/>
  <c r="W235" i="12"/>
  <c r="W234" i="12"/>
  <c r="N225" i="12"/>
  <c r="N236" i="12"/>
  <c r="N222" i="12"/>
  <c r="Q72" i="11" l="1"/>
  <c r="S72" i="11" s="1"/>
  <c r="K72" i="11"/>
  <c r="Q73" i="11"/>
  <c r="K73" i="11"/>
  <c r="M1329" i="5"/>
  <c r="N1329" i="5" s="1"/>
  <c r="P1329" i="5"/>
  <c r="R1329" i="5"/>
  <c r="M1330" i="5"/>
  <c r="N1330" i="5" s="1"/>
  <c r="P1330" i="5"/>
  <c r="R1330" i="5"/>
  <c r="M1331" i="5"/>
  <c r="N1331" i="5" s="1"/>
  <c r="P1331" i="5"/>
  <c r="R1331" i="5"/>
  <c r="M1332" i="5"/>
  <c r="N1332" i="5" s="1"/>
  <c r="P1332" i="5"/>
  <c r="R1332" i="5"/>
  <c r="M1333" i="5"/>
  <c r="N1333" i="5" s="1"/>
  <c r="P1333" i="5"/>
  <c r="R1333" i="5"/>
  <c r="M1334" i="5"/>
  <c r="N1334" i="5" s="1"/>
  <c r="P1334" i="5"/>
  <c r="R1334" i="5"/>
  <c r="M1335" i="5"/>
  <c r="N1335" i="5" s="1"/>
  <c r="P1335" i="5"/>
  <c r="R1335" i="5"/>
  <c r="M1336" i="5"/>
  <c r="N1336" i="5" s="1"/>
  <c r="P1336" i="5"/>
  <c r="R1336" i="5"/>
  <c r="M1337" i="5"/>
  <c r="N1337" i="5" s="1"/>
  <c r="P1337" i="5"/>
  <c r="R1337" i="5"/>
  <c r="M1338" i="5"/>
  <c r="N1338" i="5" s="1"/>
  <c r="P1338" i="5"/>
  <c r="R1338" i="5"/>
  <c r="M1339" i="5"/>
  <c r="N1339" i="5" s="1"/>
  <c r="V7" i="12"/>
  <c r="V8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6" i="12"/>
  <c r="V27" i="12"/>
  <c r="V32" i="12"/>
  <c r="V33" i="12"/>
  <c r="V34" i="12"/>
  <c r="V35" i="12"/>
  <c r="V36" i="12"/>
  <c r="V38" i="12"/>
  <c r="V39" i="12"/>
  <c r="V40" i="12"/>
  <c r="V41" i="12"/>
  <c r="V46" i="12"/>
  <c r="V47" i="12"/>
  <c r="V48" i="12"/>
  <c r="V49" i="12"/>
  <c r="V50" i="12"/>
  <c r="V51" i="12"/>
  <c r="V52" i="12"/>
  <c r="V53" i="12"/>
  <c r="V56" i="12"/>
  <c r="V57" i="12"/>
  <c r="V58" i="12"/>
  <c r="V59" i="12"/>
  <c r="V60" i="12"/>
  <c r="V62" i="12"/>
  <c r="V63" i="12"/>
  <c r="V64" i="12"/>
  <c r="V65" i="12"/>
  <c r="V66" i="12"/>
  <c r="V67" i="12"/>
  <c r="V68" i="12"/>
  <c r="V69" i="12"/>
  <c r="V70" i="12"/>
  <c r="V71" i="12"/>
  <c r="V72" i="12"/>
  <c r="V77" i="12"/>
  <c r="V81" i="12"/>
  <c r="V82" i="12"/>
  <c r="V83" i="12"/>
  <c r="V84" i="12"/>
  <c r="V88" i="12"/>
  <c r="V89" i="12"/>
  <c r="V94" i="12"/>
  <c r="V95" i="12"/>
  <c r="V96" i="12"/>
  <c r="V97" i="12"/>
  <c r="V98" i="12"/>
  <c r="V99" i="12"/>
  <c r="V100" i="12"/>
  <c r="V101" i="12"/>
  <c r="V104" i="12"/>
  <c r="V105" i="12"/>
  <c r="V106" i="12"/>
  <c r="V107" i="12"/>
  <c r="V108" i="12"/>
  <c r="V109" i="12"/>
  <c r="V110" i="12"/>
  <c r="V111" i="12"/>
  <c r="V112" i="12"/>
  <c r="V113" i="12"/>
  <c r="V114" i="12"/>
  <c r="V117" i="12"/>
  <c r="V118" i="12"/>
  <c r="V119" i="12"/>
  <c r="V120" i="12"/>
  <c r="V127" i="12"/>
  <c r="V128" i="12"/>
  <c r="V131" i="12"/>
  <c r="V132" i="12"/>
  <c r="V133" i="12"/>
  <c r="V134" i="12"/>
  <c r="V135" i="12"/>
  <c r="V136" i="12"/>
  <c r="V137" i="12"/>
  <c r="V138" i="12"/>
  <c r="V139" i="12"/>
  <c r="V140" i="12"/>
  <c r="V141" i="12"/>
  <c r="V143" i="12"/>
  <c r="V144" i="12"/>
  <c r="V147" i="12"/>
  <c r="V148" i="12"/>
  <c r="V149" i="12"/>
  <c r="V157" i="12"/>
  <c r="V158" i="12"/>
  <c r="V159" i="12"/>
  <c r="V162" i="12"/>
  <c r="V164" i="12"/>
  <c r="V169" i="12"/>
  <c r="V170" i="12"/>
  <c r="V171" i="12"/>
  <c r="V172" i="12"/>
  <c r="V173" i="12"/>
  <c r="V174" i="12"/>
  <c r="V175" i="12"/>
  <c r="V176" i="12"/>
  <c r="V177" i="12"/>
  <c r="V179" i="12"/>
  <c r="V180" i="12"/>
  <c r="V181" i="12"/>
  <c r="V182" i="12"/>
  <c r="V183" i="12"/>
  <c r="V184" i="12"/>
  <c r="V185" i="12"/>
  <c r="V186" i="12"/>
  <c r="V187" i="12"/>
  <c r="V188" i="12"/>
  <c r="V189" i="12"/>
  <c r="V190" i="12"/>
  <c r="V191" i="12"/>
  <c r="V192" i="12"/>
  <c r="V193" i="12"/>
  <c r="V194" i="12"/>
  <c r="V197" i="12"/>
  <c r="V198" i="12"/>
  <c r="V200" i="12"/>
  <c r="V201" i="12"/>
  <c r="V202" i="12"/>
  <c r="V206" i="12"/>
  <c r="V207" i="12"/>
  <c r="V208" i="12"/>
  <c r="V209" i="12"/>
  <c r="V210" i="12"/>
  <c r="V212" i="12"/>
  <c r="U7" i="12"/>
  <c r="U8" i="12"/>
  <c r="U9" i="12"/>
  <c r="V9" i="12" s="1"/>
  <c r="U10" i="12"/>
  <c r="V10" i="12" s="1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V24" i="12" s="1"/>
  <c r="U25" i="12"/>
  <c r="V25" i="12" s="1"/>
  <c r="U26" i="12"/>
  <c r="U27" i="12"/>
  <c r="U28" i="12"/>
  <c r="V28" i="12" s="1"/>
  <c r="U29" i="12"/>
  <c r="V29" i="12" s="1"/>
  <c r="U30" i="12"/>
  <c r="V30" i="12" s="1"/>
  <c r="U31" i="12"/>
  <c r="V31" i="12" s="1"/>
  <c r="U32" i="12"/>
  <c r="U33" i="12"/>
  <c r="U34" i="12"/>
  <c r="U35" i="12"/>
  <c r="U36" i="12"/>
  <c r="U37" i="12"/>
  <c r="V37" i="12" s="1"/>
  <c r="U38" i="12"/>
  <c r="U39" i="12"/>
  <c r="U40" i="12"/>
  <c r="U41" i="12"/>
  <c r="U42" i="12"/>
  <c r="V42" i="12" s="1"/>
  <c r="U43" i="12"/>
  <c r="V43" i="12" s="1"/>
  <c r="U44" i="12"/>
  <c r="V44" i="12" s="1"/>
  <c r="U45" i="12"/>
  <c r="V45" i="12" s="1"/>
  <c r="U46" i="12"/>
  <c r="U47" i="12"/>
  <c r="U48" i="12"/>
  <c r="U49" i="12"/>
  <c r="U50" i="12"/>
  <c r="U51" i="12"/>
  <c r="U52" i="12"/>
  <c r="U53" i="12"/>
  <c r="U54" i="12"/>
  <c r="V54" i="12" s="1"/>
  <c r="U55" i="12"/>
  <c r="V55" i="12" s="1"/>
  <c r="U56" i="12"/>
  <c r="U57" i="12"/>
  <c r="U58" i="12"/>
  <c r="U59" i="12"/>
  <c r="U60" i="12"/>
  <c r="U61" i="12"/>
  <c r="V61" i="12" s="1"/>
  <c r="U62" i="12"/>
  <c r="U63" i="12"/>
  <c r="U64" i="12"/>
  <c r="U65" i="12"/>
  <c r="U66" i="12"/>
  <c r="U67" i="12"/>
  <c r="U68" i="12"/>
  <c r="U69" i="12"/>
  <c r="U70" i="12"/>
  <c r="U71" i="12"/>
  <c r="U72" i="12"/>
  <c r="U73" i="12"/>
  <c r="V73" i="12" s="1"/>
  <c r="U74" i="12"/>
  <c r="V74" i="12" s="1"/>
  <c r="U75" i="12"/>
  <c r="V75" i="12" s="1"/>
  <c r="U76" i="12"/>
  <c r="V76" i="12" s="1"/>
  <c r="U77" i="12"/>
  <c r="U78" i="12"/>
  <c r="V78" i="12" s="1"/>
  <c r="U79" i="12"/>
  <c r="V79" i="12" s="1"/>
  <c r="U80" i="12"/>
  <c r="V80" i="12" s="1"/>
  <c r="U81" i="12"/>
  <c r="U82" i="12"/>
  <c r="U83" i="12"/>
  <c r="U84" i="12"/>
  <c r="U85" i="12"/>
  <c r="V85" i="12" s="1"/>
  <c r="U86" i="12"/>
  <c r="V86" i="12" s="1"/>
  <c r="U87" i="12"/>
  <c r="V87" i="12" s="1"/>
  <c r="U88" i="12"/>
  <c r="U89" i="12"/>
  <c r="U90" i="12"/>
  <c r="V90" i="12" s="1"/>
  <c r="U91" i="12"/>
  <c r="V91" i="12" s="1"/>
  <c r="U92" i="12"/>
  <c r="V92" i="12" s="1"/>
  <c r="U93" i="12"/>
  <c r="V93" i="12" s="1"/>
  <c r="U94" i="12"/>
  <c r="U95" i="12"/>
  <c r="U96" i="12"/>
  <c r="U97" i="12"/>
  <c r="U98" i="12"/>
  <c r="U99" i="12"/>
  <c r="U100" i="12"/>
  <c r="U101" i="12"/>
  <c r="U102" i="12"/>
  <c r="V102" i="12" s="1"/>
  <c r="U103" i="12"/>
  <c r="V103" i="12" s="1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V115" i="12" s="1"/>
  <c r="U116" i="12"/>
  <c r="V116" i="12" s="1"/>
  <c r="U117" i="12"/>
  <c r="U118" i="12"/>
  <c r="U119" i="12"/>
  <c r="U120" i="12"/>
  <c r="U121" i="12"/>
  <c r="V121" i="12" s="1"/>
  <c r="U122" i="12"/>
  <c r="V122" i="12" s="1"/>
  <c r="U123" i="12"/>
  <c r="V123" i="12" s="1"/>
  <c r="U124" i="12"/>
  <c r="V124" i="12" s="1"/>
  <c r="U125" i="12"/>
  <c r="V125" i="12" s="1"/>
  <c r="U126" i="12"/>
  <c r="V126" i="12" s="1"/>
  <c r="U127" i="12"/>
  <c r="U128" i="12"/>
  <c r="U129" i="12"/>
  <c r="V129" i="12" s="1"/>
  <c r="U130" i="12"/>
  <c r="V130" i="12" s="1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V142" i="12" s="1"/>
  <c r="U143" i="12"/>
  <c r="U144" i="12"/>
  <c r="U145" i="12"/>
  <c r="V145" i="12" s="1"/>
  <c r="U146" i="12"/>
  <c r="V146" i="12" s="1"/>
  <c r="U147" i="12"/>
  <c r="U148" i="12"/>
  <c r="U149" i="12"/>
  <c r="U150" i="12"/>
  <c r="V150" i="12" s="1"/>
  <c r="U151" i="12"/>
  <c r="V151" i="12" s="1"/>
  <c r="U152" i="12"/>
  <c r="V152" i="12" s="1"/>
  <c r="U153" i="12"/>
  <c r="V153" i="12" s="1"/>
  <c r="U154" i="12"/>
  <c r="V154" i="12" s="1"/>
  <c r="U155" i="12"/>
  <c r="V155" i="12" s="1"/>
  <c r="U156" i="12"/>
  <c r="V156" i="12" s="1"/>
  <c r="U157" i="12"/>
  <c r="U158" i="12"/>
  <c r="U159" i="12"/>
  <c r="U160" i="12"/>
  <c r="V160" i="12" s="1"/>
  <c r="U161" i="12"/>
  <c r="V161" i="12" s="1"/>
  <c r="U162" i="12"/>
  <c r="U163" i="12"/>
  <c r="V163" i="12" s="1"/>
  <c r="U164" i="12"/>
  <c r="U165" i="12"/>
  <c r="V165" i="12" s="1"/>
  <c r="U166" i="12"/>
  <c r="V166" i="12" s="1"/>
  <c r="U167" i="12"/>
  <c r="V167" i="12" s="1"/>
  <c r="U168" i="12"/>
  <c r="V168" i="12" s="1"/>
  <c r="U169" i="12"/>
  <c r="U170" i="12"/>
  <c r="U171" i="12"/>
  <c r="U172" i="12"/>
  <c r="U173" i="12"/>
  <c r="U174" i="12"/>
  <c r="U175" i="12"/>
  <c r="U176" i="12"/>
  <c r="U177" i="12"/>
  <c r="U178" i="12"/>
  <c r="V178" i="12" s="1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V195" i="12" s="1"/>
  <c r="U196" i="12"/>
  <c r="V196" i="12" s="1"/>
  <c r="U197" i="12"/>
  <c r="U198" i="12"/>
  <c r="U199" i="12"/>
  <c r="V199" i="12" s="1"/>
  <c r="U200" i="12"/>
  <c r="U201" i="12"/>
  <c r="U202" i="12"/>
  <c r="U203" i="12"/>
  <c r="V203" i="12" s="1"/>
  <c r="U204" i="12"/>
  <c r="V204" i="12" s="1"/>
  <c r="U205" i="12"/>
  <c r="V205" i="12" s="1"/>
  <c r="U206" i="12"/>
  <c r="U207" i="12"/>
  <c r="U208" i="12"/>
  <c r="U209" i="12"/>
  <c r="U210" i="12"/>
  <c r="U211" i="12"/>
  <c r="V211" i="12" s="1"/>
  <c r="U212" i="12"/>
  <c r="U213" i="12"/>
  <c r="V213" i="12" s="1"/>
  <c r="U241" i="12" l="1"/>
  <c r="U242" i="12"/>
  <c r="V242" i="12"/>
  <c r="V241" i="12"/>
  <c r="T72" i="11"/>
  <c r="T73" i="11"/>
  <c r="S73" i="11"/>
  <c r="S157" i="12" l="1"/>
  <c r="S158" i="12"/>
  <c r="T159" i="12" s="1"/>
  <c r="S159" i="12"/>
  <c r="S160" i="12"/>
  <c r="T161" i="12" s="1"/>
  <c r="S161" i="12"/>
  <c r="S162" i="12"/>
  <c r="S163" i="12"/>
  <c r="S164" i="12"/>
  <c r="T165" i="12" s="1"/>
  <c r="S165" i="12"/>
  <c r="T166" i="12" s="1"/>
  <c r="S166" i="12"/>
  <c r="S167" i="12"/>
  <c r="T168" i="12" s="1"/>
  <c r="S168" i="12"/>
  <c r="T169" i="12" s="1"/>
  <c r="S169" i="12"/>
  <c r="T170" i="12" s="1"/>
  <c r="S170" i="12"/>
  <c r="S171" i="12"/>
  <c r="T172" i="12" s="1"/>
  <c r="S172" i="12"/>
  <c r="T173" i="12" s="1"/>
  <c r="S173" i="12"/>
  <c r="T174" i="12" s="1"/>
  <c r="S174" i="12"/>
  <c r="S175" i="12"/>
  <c r="T176" i="12" s="1"/>
  <c r="S176" i="12"/>
  <c r="T177" i="12" s="1"/>
  <c r="S177" i="12"/>
  <c r="S178" i="12"/>
  <c r="S179" i="12"/>
  <c r="S180" i="12"/>
  <c r="T181" i="12" s="1"/>
  <c r="S181" i="12"/>
  <c r="S182" i="12"/>
  <c r="T183" i="12" s="1"/>
  <c r="S183" i="12"/>
  <c r="S184" i="12"/>
  <c r="T185" i="12" s="1"/>
  <c r="S185" i="12"/>
  <c r="S186" i="12"/>
  <c r="T187" i="12" s="1"/>
  <c r="S187" i="12"/>
  <c r="S188" i="12"/>
  <c r="T189" i="12" s="1"/>
  <c r="S189" i="12"/>
  <c r="S190" i="12"/>
  <c r="T191" i="12" s="1"/>
  <c r="S191" i="12"/>
  <c r="S192" i="12"/>
  <c r="T193" i="12" s="1"/>
  <c r="S193" i="12"/>
  <c r="T194" i="12" s="1"/>
  <c r="S194" i="12"/>
  <c r="S195" i="12"/>
  <c r="T196" i="12" s="1"/>
  <c r="S196" i="12"/>
  <c r="T197" i="12" s="1"/>
  <c r="S197" i="12"/>
  <c r="T198" i="12" s="1"/>
  <c r="S198" i="12"/>
  <c r="S199" i="12"/>
  <c r="S200" i="12"/>
  <c r="T201" i="12" s="1"/>
  <c r="S201" i="12"/>
  <c r="T202" i="12" s="1"/>
  <c r="S202" i="12"/>
  <c r="S203" i="12"/>
  <c r="T204" i="12" s="1"/>
  <c r="S204" i="12"/>
  <c r="T205" i="12" s="1"/>
  <c r="S205" i="12"/>
  <c r="S206" i="12"/>
  <c r="T207" i="12" s="1"/>
  <c r="S207" i="12"/>
  <c r="S208" i="12"/>
  <c r="T209" i="12" s="1"/>
  <c r="S209" i="12"/>
  <c r="T210" i="12" s="1"/>
  <c r="S210" i="12"/>
  <c r="S211" i="12"/>
  <c r="S212" i="12"/>
  <c r="T213" i="12" s="1"/>
  <c r="S213" i="12"/>
  <c r="T214" i="12" s="1"/>
  <c r="S7" i="12"/>
  <c r="S8" i="12"/>
  <c r="S9" i="12"/>
  <c r="T10" i="12" s="1"/>
  <c r="S10" i="12"/>
  <c r="S11" i="12"/>
  <c r="T12" i="12" s="1"/>
  <c r="S12" i="12"/>
  <c r="S13" i="12"/>
  <c r="T14" i="12" s="1"/>
  <c r="S14" i="12"/>
  <c r="S15" i="12"/>
  <c r="S16" i="12"/>
  <c r="T17" i="12" s="1"/>
  <c r="S17" i="12"/>
  <c r="T18" i="12" s="1"/>
  <c r="S18" i="12"/>
  <c r="S19" i="12"/>
  <c r="S20" i="12"/>
  <c r="T21" i="12" s="1"/>
  <c r="S21" i="12"/>
  <c r="T22" i="12" s="1"/>
  <c r="S22" i="12"/>
  <c r="T23" i="12" s="1"/>
  <c r="S23" i="12"/>
  <c r="S24" i="12"/>
  <c r="T25" i="12" s="1"/>
  <c r="S25" i="12"/>
  <c r="T26" i="12" s="1"/>
  <c r="S26" i="12"/>
  <c r="T27" i="12" s="1"/>
  <c r="S27" i="12"/>
  <c r="S28" i="12"/>
  <c r="T29" i="12" s="1"/>
  <c r="S29" i="12"/>
  <c r="T30" i="12" s="1"/>
  <c r="S30" i="12"/>
  <c r="T31" i="12" s="1"/>
  <c r="S31" i="12"/>
  <c r="S32" i="12"/>
  <c r="S33" i="12"/>
  <c r="T34" i="12" s="1"/>
  <c r="S34" i="12"/>
  <c r="S35" i="12"/>
  <c r="T36" i="12" s="1"/>
  <c r="S36" i="12"/>
  <c r="S37" i="12"/>
  <c r="T38" i="12" s="1"/>
  <c r="S38" i="12"/>
  <c r="S39" i="12"/>
  <c r="S40" i="12"/>
  <c r="T41" i="12" s="1"/>
  <c r="S41" i="12"/>
  <c r="T42" i="12" s="1"/>
  <c r="S42" i="12"/>
  <c r="T43" i="12" s="1"/>
  <c r="S43" i="12"/>
  <c r="S44" i="12"/>
  <c r="T45" i="12" s="1"/>
  <c r="S45" i="12"/>
  <c r="T46" i="12" s="1"/>
  <c r="S46" i="12"/>
  <c r="S47" i="12"/>
  <c r="T48" i="12" s="1"/>
  <c r="S48" i="12"/>
  <c r="S49" i="12"/>
  <c r="T50" i="12" s="1"/>
  <c r="S50" i="12"/>
  <c r="T51" i="12" s="1"/>
  <c r="S51" i="12"/>
  <c r="S52" i="12"/>
  <c r="S53" i="12"/>
  <c r="T54" i="12" s="1"/>
  <c r="S54" i="12"/>
  <c r="S55" i="12"/>
  <c r="S56" i="12"/>
  <c r="S57" i="12"/>
  <c r="T58" i="12" s="1"/>
  <c r="S58" i="12"/>
  <c r="S59" i="12"/>
  <c r="T60" i="12" s="1"/>
  <c r="S60" i="12"/>
  <c r="S61" i="12"/>
  <c r="T62" i="12" s="1"/>
  <c r="S62" i="12"/>
  <c r="T63" i="12" s="1"/>
  <c r="S63" i="12"/>
  <c r="S64" i="12"/>
  <c r="T65" i="12" s="1"/>
  <c r="S65" i="12"/>
  <c r="T66" i="12" s="1"/>
  <c r="S66" i="12"/>
  <c r="S67" i="12"/>
  <c r="S68" i="12"/>
  <c r="T69" i="12" s="1"/>
  <c r="S69" i="12"/>
  <c r="T70" i="12" s="1"/>
  <c r="S70" i="12"/>
  <c r="S71" i="12"/>
  <c r="S72" i="12"/>
  <c r="S73" i="12"/>
  <c r="T74" i="12" s="1"/>
  <c r="S74" i="12"/>
  <c r="S75" i="12"/>
  <c r="T76" i="12" s="1"/>
  <c r="S76" i="12"/>
  <c r="S77" i="12"/>
  <c r="T78" i="12" s="1"/>
  <c r="S78" i="12"/>
  <c r="S79" i="12"/>
  <c r="T80" i="12" s="1"/>
  <c r="S80" i="12"/>
  <c r="S81" i="12"/>
  <c r="T82" i="12" s="1"/>
  <c r="S82" i="12"/>
  <c r="S83" i="12"/>
  <c r="T84" i="12" s="1"/>
  <c r="S84" i="12"/>
  <c r="S85" i="12"/>
  <c r="T86" i="12" s="1"/>
  <c r="S86" i="12"/>
  <c r="S87" i="12"/>
  <c r="S88" i="12"/>
  <c r="T89" i="12" s="1"/>
  <c r="S89" i="12"/>
  <c r="T90" i="12" s="1"/>
  <c r="S90" i="12"/>
  <c r="T91" i="12" s="1"/>
  <c r="S91" i="12"/>
  <c r="S92" i="12"/>
  <c r="T93" i="12" s="1"/>
  <c r="S93" i="12"/>
  <c r="T94" i="12" s="1"/>
  <c r="S94" i="12"/>
  <c r="T95" i="12" s="1"/>
  <c r="S95" i="12"/>
  <c r="S96" i="12"/>
  <c r="T97" i="12" s="1"/>
  <c r="S97" i="12"/>
  <c r="T98" i="12" s="1"/>
  <c r="S98" i="12"/>
  <c r="T99" i="12" s="1"/>
  <c r="S99" i="12"/>
  <c r="S100" i="12"/>
  <c r="T101" i="12" s="1"/>
  <c r="S101" i="12"/>
  <c r="T102" i="12" s="1"/>
  <c r="S102" i="12"/>
  <c r="T103" i="12" s="1"/>
  <c r="S103" i="12"/>
  <c r="S104" i="12"/>
  <c r="S105" i="12"/>
  <c r="T106" i="12" s="1"/>
  <c r="S106" i="12"/>
  <c r="S107" i="12"/>
  <c r="T108" i="12" s="1"/>
  <c r="S108" i="12"/>
  <c r="S109" i="12"/>
  <c r="T110" i="12" s="1"/>
  <c r="S110" i="12"/>
  <c r="S111" i="12"/>
  <c r="S112" i="12"/>
  <c r="T113" i="12" s="1"/>
  <c r="S113" i="12"/>
  <c r="T114" i="12" s="1"/>
  <c r="S114" i="12"/>
  <c r="S115" i="12"/>
  <c r="T116" i="12" s="1"/>
  <c r="S116" i="12"/>
  <c r="S117" i="12"/>
  <c r="T118" i="12" s="1"/>
  <c r="S118" i="12"/>
  <c r="S119" i="12"/>
  <c r="T120" i="12" s="1"/>
  <c r="S120" i="12"/>
  <c r="S121" i="12"/>
  <c r="T122" i="12" s="1"/>
  <c r="S122" i="12"/>
  <c r="S123" i="12"/>
  <c r="T124" i="12" s="1"/>
  <c r="S124" i="12"/>
  <c r="S125" i="12"/>
  <c r="T126" i="12" s="1"/>
  <c r="S126" i="12"/>
  <c r="S127" i="12"/>
  <c r="S128" i="12"/>
  <c r="S129" i="12"/>
  <c r="T130" i="12" s="1"/>
  <c r="S130" i="12"/>
  <c r="S131" i="12"/>
  <c r="S132" i="12"/>
  <c r="S133" i="12"/>
  <c r="T134" i="12" s="1"/>
  <c r="S134" i="12"/>
  <c r="S135" i="12"/>
  <c r="S136" i="12"/>
  <c r="T137" i="12" s="1"/>
  <c r="S137" i="12"/>
  <c r="T138" i="12" s="1"/>
  <c r="S138" i="12"/>
  <c r="T139" i="12" s="1"/>
  <c r="S139" i="12"/>
  <c r="S140" i="12"/>
  <c r="S141" i="12"/>
  <c r="T142" i="12" s="1"/>
  <c r="S142" i="12"/>
  <c r="S143" i="12"/>
  <c r="T144" i="12" s="1"/>
  <c r="S144" i="12"/>
  <c r="S145" i="12"/>
  <c r="T146" i="12" s="1"/>
  <c r="S146" i="12"/>
  <c r="S147" i="12"/>
  <c r="S148" i="12"/>
  <c r="T149" i="12" s="1"/>
  <c r="S149" i="12"/>
  <c r="T150" i="12" s="1"/>
  <c r="S150" i="12"/>
  <c r="T151" i="12" s="1"/>
  <c r="S151" i="12"/>
  <c r="S152" i="12"/>
  <c r="T153" i="12" s="1"/>
  <c r="S153" i="12"/>
  <c r="T154" i="12" s="1"/>
  <c r="S154" i="12"/>
  <c r="S155" i="12"/>
  <c r="T156" i="12" s="1"/>
  <c r="S156" i="12"/>
  <c r="T157" i="12" s="1"/>
  <c r="M10" i="12"/>
  <c r="O10" i="12"/>
  <c r="P10" i="12"/>
  <c r="R10" i="12"/>
  <c r="M12" i="12"/>
  <c r="O12" i="12"/>
  <c r="P12" i="12"/>
  <c r="R12" i="12"/>
  <c r="M13" i="12"/>
  <c r="O13" i="12"/>
  <c r="P13" i="12"/>
  <c r="R13" i="12"/>
  <c r="M17" i="12"/>
  <c r="O17" i="12"/>
  <c r="P17" i="12"/>
  <c r="R17" i="12"/>
  <c r="M21" i="12"/>
  <c r="O21" i="12"/>
  <c r="P21" i="12"/>
  <c r="R21" i="12"/>
  <c r="M23" i="12"/>
  <c r="O23" i="12"/>
  <c r="P23" i="12"/>
  <c r="R23" i="12"/>
  <c r="M25" i="12"/>
  <c r="O25" i="12"/>
  <c r="P25" i="12"/>
  <c r="R25" i="12"/>
  <c r="M27" i="12"/>
  <c r="O27" i="12"/>
  <c r="P27" i="12"/>
  <c r="R27" i="12"/>
  <c r="M29" i="12"/>
  <c r="O29" i="12"/>
  <c r="P29" i="12"/>
  <c r="R29" i="12"/>
  <c r="M31" i="12"/>
  <c r="O31" i="12"/>
  <c r="P31" i="12"/>
  <c r="R31" i="12"/>
  <c r="M34" i="12"/>
  <c r="O34" i="12"/>
  <c r="P34" i="12"/>
  <c r="R34" i="12"/>
  <c r="M36" i="12"/>
  <c r="O36" i="12"/>
  <c r="P36" i="12"/>
  <c r="R36" i="12"/>
  <c r="M37" i="12"/>
  <c r="O37" i="12"/>
  <c r="P37" i="12"/>
  <c r="R37" i="12"/>
  <c r="M38" i="12"/>
  <c r="O38" i="12"/>
  <c r="P38" i="12"/>
  <c r="R38" i="12"/>
  <c r="M39" i="12"/>
  <c r="O39" i="12"/>
  <c r="P39" i="12"/>
  <c r="R39" i="12"/>
  <c r="M41" i="12"/>
  <c r="O41" i="12"/>
  <c r="P41" i="12"/>
  <c r="R41" i="12"/>
  <c r="M43" i="12"/>
  <c r="O43" i="12"/>
  <c r="P43" i="12"/>
  <c r="R43" i="12"/>
  <c r="M45" i="12"/>
  <c r="O45" i="12"/>
  <c r="P45" i="12"/>
  <c r="R45" i="12"/>
  <c r="M46" i="12"/>
  <c r="O46" i="12"/>
  <c r="P46" i="12"/>
  <c r="R46" i="12"/>
  <c r="M48" i="12"/>
  <c r="O48" i="12"/>
  <c r="P48" i="12"/>
  <c r="R48" i="12"/>
  <c r="M49" i="12"/>
  <c r="O49" i="12"/>
  <c r="P49" i="12"/>
  <c r="R49" i="12"/>
  <c r="M51" i="12"/>
  <c r="O51" i="12"/>
  <c r="P51" i="12"/>
  <c r="R51" i="12"/>
  <c r="M53" i="12"/>
  <c r="O53" i="12"/>
  <c r="P53" i="12"/>
  <c r="R53" i="12"/>
  <c r="M55" i="12"/>
  <c r="O55" i="12"/>
  <c r="P55" i="12"/>
  <c r="R55" i="12"/>
  <c r="M57" i="12"/>
  <c r="O57" i="12"/>
  <c r="P57" i="12"/>
  <c r="R57" i="12"/>
  <c r="M60" i="12"/>
  <c r="O60" i="12"/>
  <c r="P60" i="12"/>
  <c r="R60" i="12"/>
  <c r="M61" i="12"/>
  <c r="O61" i="12"/>
  <c r="P61" i="12"/>
  <c r="R61" i="12"/>
  <c r="M63" i="12"/>
  <c r="O63" i="12"/>
  <c r="P63" i="12"/>
  <c r="R63" i="12"/>
  <c r="M65" i="12"/>
  <c r="O65" i="12"/>
  <c r="P65" i="12"/>
  <c r="R65" i="12"/>
  <c r="M67" i="12"/>
  <c r="O67" i="12"/>
  <c r="P67" i="12"/>
  <c r="R67" i="12"/>
  <c r="M69" i="12"/>
  <c r="O69" i="12"/>
  <c r="P69" i="12"/>
  <c r="R69" i="12"/>
  <c r="M71" i="12"/>
  <c r="O71" i="12"/>
  <c r="P71" i="12"/>
  <c r="R71" i="12"/>
  <c r="M74" i="12"/>
  <c r="O74" i="12"/>
  <c r="P74" i="12"/>
  <c r="R74" i="12"/>
  <c r="M76" i="12"/>
  <c r="O76" i="12"/>
  <c r="P76" i="12"/>
  <c r="R76" i="12"/>
  <c r="M80" i="12"/>
  <c r="O80" i="12"/>
  <c r="P80" i="12"/>
  <c r="R80" i="12"/>
  <c r="M82" i="12"/>
  <c r="O82" i="12"/>
  <c r="P82" i="12"/>
  <c r="R82" i="12"/>
  <c r="M84" i="12"/>
  <c r="O84" i="12"/>
  <c r="P84" i="12"/>
  <c r="R84" i="12"/>
  <c r="M86" i="12"/>
  <c r="O86" i="12"/>
  <c r="P86" i="12"/>
  <c r="R86" i="12"/>
  <c r="M87" i="12"/>
  <c r="O87" i="12"/>
  <c r="P87" i="12"/>
  <c r="R87" i="12"/>
  <c r="M89" i="12"/>
  <c r="O89" i="12"/>
  <c r="P89" i="12"/>
  <c r="R89" i="12"/>
  <c r="M91" i="12"/>
  <c r="O91" i="12"/>
  <c r="P91" i="12"/>
  <c r="R91" i="12"/>
  <c r="M93" i="12"/>
  <c r="O93" i="12"/>
  <c r="P93" i="12"/>
  <c r="R93" i="12"/>
  <c r="M95" i="12"/>
  <c r="O95" i="12"/>
  <c r="P95" i="12"/>
  <c r="R95" i="12"/>
  <c r="M97" i="12"/>
  <c r="O97" i="12"/>
  <c r="P97" i="12"/>
  <c r="R97" i="12"/>
  <c r="M99" i="12"/>
  <c r="O99" i="12"/>
  <c r="P99" i="12"/>
  <c r="R99" i="12"/>
  <c r="M101" i="12"/>
  <c r="O101" i="12"/>
  <c r="P101" i="12"/>
  <c r="R101" i="12"/>
  <c r="M103" i="12"/>
  <c r="O103" i="12"/>
  <c r="P103" i="12"/>
  <c r="R103" i="12"/>
  <c r="M106" i="12"/>
  <c r="O106" i="12"/>
  <c r="P106" i="12"/>
  <c r="R106" i="12"/>
  <c r="M108" i="12"/>
  <c r="O108" i="12"/>
  <c r="P108" i="12"/>
  <c r="R108" i="12"/>
  <c r="M110" i="12"/>
  <c r="O110" i="12"/>
  <c r="P110" i="12"/>
  <c r="R110" i="12"/>
  <c r="M111" i="12"/>
  <c r="O111" i="12"/>
  <c r="P111" i="12"/>
  <c r="R111" i="12"/>
  <c r="M113" i="12"/>
  <c r="O113" i="12"/>
  <c r="P113" i="12"/>
  <c r="R113" i="12"/>
  <c r="M114" i="12"/>
  <c r="O114" i="12"/>
  <c r="P114" i="12"/>
  <c r="R114" i="12"/>
  <c r="M116" i="12"/>
  <c r="O116" i="12"/>
  <c r="P116" i="12"/>
  <c r="R116" i="12"/>
  <c r="M118" i="12"/>
  <c r="O118" i="12"/>
  <c r="P118" i="12"/>
  <c r="R118" i="12"/>
  <c r="M120" i="12"/>
  <c r="O120" i="12"/>
  <c r="P120" i="12"/>
  <c r="R120" i="12"/>
  <c r="M122" i="12"/>
  <c r="O122" i="12"/>
  <c r="P122" i="12"/>
  <c r="R122" i="12"/>
  <c r="M124" i="12"/>
  <c r="O124" i="12"/>
  <c r="P124" i="12"/>
  <c r="R124" i="12"/>
  <c r="M126" i="12"/>
  <c r="O126" i="12"/>
  <c r="P126" i="12"/>
  <c r="R126" i="12"/>
  <c r="M128" i="12"/>
  <c r="O128" i="12"/>
  <c r="P128" i="12"/>
  <c r="R128" i="12"/>
  <c r="M130" i="12"/>
  <c r="O130" i="12"/>
  <c r="P130" i="12"/>
  <c r="R130" i="12"/>
  <c r="M131" i="12"/>
  <c r="O131" i="12"/>
  <c r="P131" i="12"/>
  <c r="R131" i="12"/>
  <c r="M134" i="12"/>
  <c r="O134" i="12"/>
  <c r="P134" i="12"/>
  <c r="R134" i="12"/>
  <c r="M137" i="12"/>
  <c r="O137" i="12"/>
  <c r="P137" i="12"/>
  <c r="R137" i="12"/>
  <c r="M139" i="12"/>
  <c r="O139" i="12"/>
  <c r="P139" i="12"/>
  <c r="R139" i="12"/>
  <c r="M144" i="12"/>
  <c r="O144" i="12"/>
  <c r="P144" i="12"/>
  <c r="R144" i="12"/>
  <c r="M146" i="12"/>
  <c r="O146" i="12"/>
  <c r="P146" i="12"/>
  <c r="R146" i="12"/>
  <c r="M149" i="12"/>
  <c r="O149" i="12"/>
  <c r="P149" i="12"/>
  <c r="R149" i="12"/>
  <c r="M151" i="12"/>
  <c r="O151" i="12"/>
  <c r="P151" i="12"/>
  <c r="R151" i="12"/>
  <c r="M153" i="12"/>
  <c r="O153" i="12"/>
  <c r="P153" i="12"/>
  <c r="R153" i="12"/>
  <c r="M156" i="12"/>
  <c r="O156" i="12"/>
  <c r="P156" i="12"/>
  <c r="R156" i="12"/>
  <c r="M157" i="12"/>
  <c r="O157" i="12"/>
  <c r="P157" i="12"/>
  <c r="R157" i="12"/>
  <c r="M159" i="12"/>
  <c r="O159" i="12"/>
  <c r="P159" i="12"/>
  <c r="R159" i="12"/>
  <c r="M161" i="12"/>
  <c r="O161" i="12"/>
  <c r="P161" i="12"/>
  <c r="R161" i="12"/>
  <c r="M163" i="12"/>
  <c r="O163" i="12"/>
  <c r="P163" i="12"/>
  <c r="R163" i="12"/>
  <c r="M166" i="12"/>
  <c r="O166" i="12"/>
  <c r="P166" i="12"/>
  <c r="R166" i="12"/>
  <c r="M168" i="12"/>
  <c r="O168" i="12"/>
  <c r="P168" i="12"/>
  <c r="R168" i="12"/>
  <c r="M170" i="12"/>
  <c r="O170" i="12"/>
  <c r="P170" i="12"/>
  <c r="R170" i="12"/>
  <c r="M172" i="12"/>
  <c r="O172" i="12"/>
  <c r="P172" i="12"/>
  <c r="R172" i="12"/>
  <c r="M174" i="12"/>
  <c r="O174" i="12"/>
  <c r="P174" i="12"/>
  <c r="R174" i="12"/>
  <c r="M176" i="12"/>
  <c r="O176" i="12"/>
  <c r="P176" i="12"/>
  <c r="R176" i="12"/>
  <c r="M179" i="12"/>
  <c r="O179" i="12"/>
  <c r="P179" i="12"/>
  <c r="R179" i="12"/>
  <c r="M181" i="12"/>
  <c r="O181" i="12"/>
  <c r="P181" i="12"/>
  <c r="R181" i="12"/>
  <c r="M183" i="12"/>
  <c r="O183" i="12"/>
  <c r="P183" i="12"/>
  <c r="R183" i="12"/>
  <c r="M184" i="12"/>
  <c r="O184" i="12"/>
  <c r="P184" i="12"/>
  <c r="R184" i="12"/>
  <c r="M187" i="12"/>
  <c r="O187" i="12"/>
  <c r="P187" i="12"/>
  <c r="R187" i="12"/>
  <c r="M189" i="12"/>
  <c r="O189" i="12"/>
  <c r="P189" i="12"/>
  <c r="R189" i="12"/>
  <c r="M191" i="12"/>
  <c r="O191" i="12"/>
  <c r="P191" i="12"/>
  <c r="R191" i="12"/>
  <c r="M194" i="12"/>
  <c r="O194" i="12"/>
  <c r="P194" i="12"/>
  <c r="R194" i="12"/>
  <c r="M196" i="12"/>
  <c r="O196" i="12"/>
  <c r="P196" i="12"/>
  <c r="R196" i="12"/>
  <c r="M198" i="12"/>
  <c r="O198" i="12"/>
  <c r="P198" i="12"/>
  <c r="R198" i="12"/>
  <c r="M202" i="12"/>
  <c r="O202" i="12"/>
  <c r="P202" i="12"/>
  <c r="R202" i="12"/>
  <c r="M204" i="12"/>
  <c r="O204" i="12"/>
  <c r="P204" i="12"/>
  <c r="R204" i="12"/>
  <c r="M207" i="12"/>
  <c r="O207" i="12"/>
  <c r="P207" i="12"/>
  <c r="R207" i="12"/>
  <c r="M210" i="12"/>
  <c r="O210" i="12"/>
  <c r="P210" i="12"/>
  <c r="R210" i="12"/>
  <c r="M214" i="12"/>
  <c r="W214" i="12" s="1"/>
  <c r="M216" i="12"/>
  <c r="W216" i="12" s="1"/>
  <c r="M218" i="12"/>
  <c r="W218" i="12" s="1"/>
  <c r="M220" i="12"/>
  <c r="W220" i="12" s="1"/>
  <c r="M7" i="12"/>
  <c r="O7" i="12"/>
  <c r="P7" i="12"/>
  <c r="R7" i="12"/>
  <c r="M8" i="12"/>
  <c r="O8" i="12"/>
  <c r="P8" i="12"/>
  <c r="R8" i="12"/>
  <c r="M9" i="12"/>
  <c r="O9" i="12"/>
  <c r="P9" i="12"/>
  <c r="R9" i="12"/>
  <c r="M11" i="12"/>
  <c r="O11" i="12"/>
  <c r="P11" i="12"/>
  <c r="R11" i="12"/>
  <c r="M14" i="12"/>
  <c r="O14" i="12"/>
  <c r="P14" i="12"/>
  <c r="R14" i="12"/>
  <c r="M15" i="12"/>
  <c r="O15" i="12"/>
  <c r="P15" i="12"/>
  <c r="R15" i="12"/>
  <c r="M16" i="12"/>
  <c r="O16" i="12"/>
  <c r="P16" i="12"/>
  <c r="R16" i="12"/>
  <c r="M18" i="12"/>
  <c r="O18" i="12"/>
  <c r="P18" i="12"/>
  <c r="R18" i="12"/>
  <c r="M19" i="12"/>
  <c r="O19" i="12"/>
  <c r="P19" i="12"/>
  <c r="R19" i="12"/>
  <c r="M20" i="12"/>
  <c r="O20" i="12"/>
  <c r="P20" i="12"/>
  <c r="R20" i="12"/>
  <c r="M22" i="12"/>
  <c r="O22" i="12"/>
  <c r="P22" i="12"/>
  <c r="R22" i="12"/>
  <c r="M24" i="12"/>
  <c r="O24" i="12"/>
  <c r="P24" i="12"/>
  <c r="R24" i="12"/>
  <c r="M26" i="12"/>
  <c r="O26" i="12"/>
  <c r="P26" i="12"/>
  <c r="R26" i="12"/>
  <c r="M28" i="12"/>
  <c r="O28" i="12"/>
  <c r="P28" i="12"/>
  <c r="R28" i="12"/>
  <c r="M30" i="12"/>
  <c r="O30" i="12"/>
  <c r="P30" i="12"/>
  <c r="R30" i="12"/>
  <c r="M32" i="12"/>
  <c r="O32" i="12"/>
  <c r="P32" i="12"/>
  <c r="R32" i="12"/>
  <c r="M33" i="12"/>
  <c r="O33" i="12"/>
  <c r="P33" i="12"/>
  <c r="R33" i="12"/>
  <c r="M35" i="12"/>
  <c r="O35" i="12"/>
  <c r="P35" i="12"/>
  <c r="R35" i="12"/>
  <c r="M40" i="12"/>
  <c r="O40" i="12"/>
  <c r="P40" i="12"/>
  <c r="R40" i="12"/>
  <c r="M42" i="12"/>
  <c r="O42" i="12"/>
  <c r="P42" i="12"/>
  <c r="R42" i="12"/>
  <c r="M44" i="12"/>
  <c r="O44" i="12"/>
  <c r="P44" i="12"/>
  <c r="R44" i="12"/>
  <c r="M47" i="12"/>
  <c r="O47" i="12"/>
  <c r="P47" i="12"/>
  <c r="R47" i="12"/>
  <c r="M50" i="12"/>
  <c r="O50" i="12"/>
  <c r="P50" i="12"/>
  <c r="R50" i="12"/>
  <c r="M52" i="12"/>
  <c r="O52" i="12"/>
  <c r="P52" i="12"/>
  <c r="R52" i="12"/>
  <c r="M54" i="12"/>
  <c r="O54" i="12"/>
  <c r="P54" i="12"/>
  <c r="R54" i="12"/>
  <c r="M56" i="12"/>
  <c r="O56" i="12"/>
  <c r="P56" i="12"/>
  <c r="R56" i="12"/>
  <c r="M59" i="12"/>
  <c r="O59" i="12"/>
  <c r="P59" i="12"/>
  <c r="R59" i="12"/>
  <c r="M58" i="12"/>
  <c r="O58" i="12"/>
  <c r="P58" i="12"/>
  <c r="R58" i="12"/>
  <c r="M62" i="12"/>
  <c r="O62" i="12"/>
  <c r="P62" i="12"/>
  <c r="R62" i="12"/>
  <c r="M64" i="12"/>
  <c r="O64" i="12"/>
  <c r="P64" i="12"/>
  <c r="R64" i="12"/>
  <c r="M66" i="12"/>
  <c r="O66" i="12"/>
  <c r="P66" i="12"/>
  <c r="R66" i="12"/>
  <c r="M68" i="12"/>
  <c r="O68" i="12"/>
  <c r="P68" i="12"/>
  <c r="R68" i="12"/>
  <c r="M70" i="12"/>
  <c r="O70" i="12"/>
  <c r="P70" i="12"/>
  <c r="R70" i="12"/>
  <c r="M72" i="12"/>
  <c r="O72" i="12"/>
  <c r="P72" i="12"/>
  <c r="R72" i="12"/>
  <c r="M73" i="12"/>
  <c r="O73" i="12"/>
  <c r="P73" i="12"/>
  <c r="R73" i="12"/>
  <c r="M75" i="12"/>
  <c r="O75" i="12"/>
  <c r="P75" i="12"/>
  <c r="R75" i="12"/>
  <c r="M77" i="12"/>
  <c r="O77" i="12"/>
  <c r="P77" i="12"/>
  <c r="R77" i="12"/>
  <c r="M78" i="12"/>
  <c r="O78" i="12"/>
  <c r="P78" i="12"/>
  <c r="R78" i="12"/>
  <c r="M79" i="12"/>
  <c r="O79" i="12"/>
  <c r="P79" i="12"/>
  <c r="R79" i="12"/>
  <c r="M81" i="12"/>
  <c r="O81" i="12"/>
  <c r="P81" i="12"/>
  <c r="R81" i="12"/>
  <c r="M83" i="12"/>
  <c r="O83" i="12"/>
  <c r="P83" i="12"/>
  <c r="R83" i="12"/>
  <c r="M85" i="12"/>
  <c r="O85" i="12"/>
  <c r="P85" i="12"/>
  <c r="R85" i="12"/>
  <c r="M88" i="12"/>
  <c r="O88" i="12"/>
  <c r="P88" i="12"/>
  <c r="R88" i="12"/>
  <c r="M90" i="12"/>
  <c r="O90" i="12"/>
  <c r="P90" i="12"/>
  <c r="R90" i="12"/>
  <c r="M92" i="12"/>
  <c r="O92" i="12"/>
  <c r="P92" i="12"/>
  <c r="R92" i="12"/>
  <c r="M94" i="12"/>
  <c r="O94" i="12"/>
  <c r="P94" i="12"/>
  <c r="R94" i="12"/>
  <c r="M96" i="12"/>
  <c r="O96" i="12"/>
  <c r="P96" i="12"/>
  <c r="R96" i="12"/>
  <c r="M98" i="12"/>
  <c r="O98" i="12"/>
  <c r="P98" i="12"/>
  <c r="R98" i="12"/>
  <c r="M100" i="12"/>
  <c r="O100" i="12"/>
  <c r="P100" i="12"/>
  <c r="R100" i="12"/>
  <c r="M102" i="12"/>
  <c r="O102" i="12"/>
  <c r="P102" i="12"/>
  <c r="R102" i="12"/>
  <c r="M104" i="12"/>
  <c r="O104" i="12"/>
  <c r="P104" i="12"/>
  <c r="R104" i="12"/>
  <c r="M105" i="12"/>
  <c r="O105" i="12"/>
  <c r="P105" i="12"/>
  <c r="R105" i="12"/>
  <c r="M107" i="12"/>
  <c r="O107" i="12"/>
  <c r="P107" i="12"/>
  <c r="R107" i="12"/>
  <c r="M109" i="12"/>
  <c r="O109" i="12"/>
  <c r="P109" i="12"/>
  <c r="R109" i="12"/>
  <c r="M112" i="12"/>
  <c r="O112" i="12"/>
  <c r="P112" i="12"/>
  <c r="R112" i="12"/>
  <c r="M115" i="12"/>
  <c r="O115" i="12"/>
  <c r="P115" i="12"/>
  <c r="R115" i="12"/>
  <c r="M117" i="12"/>
  <c r="O117" i="12"/>
  <c r="P117" i="12"/>
  <c r="R117" i="12"/>
  <c r="M119" i="12"/>
  <c r="O119" i="12"/>
  <c r="P119" i="12"/>
  <c r="R119" i="12"/>
  <c r="M121" i="12"/>
  <c r="O121" i="12"/>
  <c r="P121" i="12"/>
  <c r="R121" i="12"/>
  <c r="M123" i="12"/>
  <c r="O123" i="12"/>
  <c r="P123" i="12"/>
  <c r="R123" i="12"/>
  <c r="M125" i="12"/>
  <c r="O125" i="12"/>
  <c r="P125" i="12"/>
  <c r="R125" i="12"/>
  <c r="M127" i="12"/>
  <c r="O127" i="12"/>
  <c r="P127" i="12"/>
  <c r="R127" i="12"/>
  <c r="M129" i="12"/>
  <c r="O129" i="12"/>
  <c r="P129" i="12"/>
  <c r="R129" i="12"/>
  <c r="M132" i="12"/>
  <c r="O132" i="12"/>
  <c r="P132" i="12"/>
  <c r="R132" i="12"/>
  <c r="M133" i="12"/>
  <c r="O133" i="12"/>
  <c r="P133" i="12"/>
  <c r="R133" i="12"/>
  <c r="M135" i="12"/>
  <c r="O135" i="12"/>
  <c r="P135" i="12"/>
  <c r="R135" i="12"/>
  <c r="M136" i="12"/>
  <c r="O136" i="12"/>
  <c r="P136" i="12"/>
  <c r="R136" i="12"/>
  <c r="M138" i="12"/>
  <c r="O138" i="12"/>
  <c r="P138" i="12"/>
  <c r="R138" i="12"/>
  <c r="M140" i="12"/>
  <c r="O140" i="12"/>
  <c r="P140" i="12"/>
  <c r="R140" i="12"/>
  <c r="M141" i="12"/>
  <c r="O141" i="12"/>
  <c r="P141" i="12"/>
  <c r="R141" i="12"/>
  <c r="M142" i="12"/>
  <c r="O142" i="12"/>
  <c r="P142" i="12"/>
  <c r="R142" i="12"/>
  <c r="M143" i="12"/>
  <c r="O143" i="12"/>
  <c r="P143" i="12"/>
  <c r="R143" i="12"/>
  <c r="M145" i="12"/>
  <c r="O145" i="12"/>
  <c r="P145" i="12"/>
  <c r="R145" i="12"/>
  <c r="M147" i="12"/>
  <c r="O147" i="12"/>
  <c r="P147" i="12"/>
  <c r="R147" i="12"/>
  <c r="M148" i="12"/>
  <c r="O148" i="12"/>
  <c r="P148" i="12"/>
  <c r="R148" i="12"/>
  <c r="M150" i="12"/>
  <c r="O150" i="12"/>
  <c r="P150" i="12"/>
  <c r="R150" i="12"/>
  <c r="M152" i="12"/>
  <c r="O152" i="12"/>
  <c r="P152" i="12"/>
  <c r="R152" i="12"/>
  <c r="M154" i="12"/>
  <c r="O154" i="12"/>
  <c r="P154" i="12"/>
  <c r="R154" i="12"/>
  <c r="M155" i="12"/>
  <c r="O155" i="12"/>
  <c r="P155" i="12"/>
  <c r="R155" i="12"/>
  <c r="M158" i="12"/>
  <c r="O158" i="12"/>
  <c r="P158" i="12"/>
  <c r="R158" i="12"/>
  <c r="M160" i="12"/>
  <c r="O160" i="12"/>
  <c r="P160" i="12"/>
  <c r="R160" i="12"/>
  <c r="M162" i="12"/>
  <c r="O162" i="12"/>
  <c r="P162" i="12"/>
  <c r="R162" i="12"/>
  <c r="M164" i="12"/>
  <c r="O164" i="12"/>
  <c r="P164" i="12"/>
  <c r="R164" i="12"/>
  <c r="M165" i="12"/>
  <c r="O165" i="12"/>
  <c r="P165" i="12"/>
  <c r="R165" i="12"/>
  <c r="M167" i="12"/>
  <c r="O167" i="12"/>
  <c r="P167" i="12"/>
  <c r="R167" i="12"/>
  <c r="M169" i="12"/>
  <c r="O169" i="12"/>
  <c r="P169" i="12"/>
  <c r="R169" i="12"/>
  <c r="M171" i="12"/>
  <c r="O171" i="12"/>
  <c r="P171" i="12"/>
  <c r="R171" i="12"/>
  <c r="M173" i="12"/>
  <c r="O173" i="12"/>
  <c r="P173" i="12"/>
  <c r="R173" i="12"/>
  <c r="M175" i="12"/>
  <c r="O175" i="12"/>
  <c r="P175" i="12"/>
  <c r="R175" i="12"/>
  <c r="M177" i="12"/>
  <c r="O177" i="12"/>
  <c r="P177" i="12"/>
  <c r="R177" i="12"/>
  <c r="M178" i="12"/>
  <c r="O178" i="12"/>
  <c r="P178" i="12"/>
  <c r="R178" i="12"/>
  <c r="M180" i="12"/>
  <c r="O180" i="12"/>
  <c r="P180" i="12"/>
  <c r="R180" i="12"/>
  <c r="M182" i="12"/>
  <c r="O182" i="12"/>
  <c r="P182" i="12"/>
  <c r="R182" i="12"/>
  <c r="M185" i="12"/>
  <c r="O185" i="12"/>
  <c r="P185" i="12"/>
  <c r="R185" i="12"/>
  <c r="M186" i="12"/>
  <c r="O186" i="12"/>
  <c r="P186" i="12"/>
  <c r="R186" i="12"/>
  <c r="M188" i="12"/>
  <c r="O188" i="12"/>
  <c r="P188" i="12"/>
  <c r="R188" i="12"/>
  <c r="M190" i="12"/>
  <c r="O190" i="12"/>
  <c r="P190" i="12"/>
  <c r="R190" i="12"/>
  <c r="M192" i="12"/>
  <c r="O192" i="12"/>
  <c r="P192" i="12"/>
  <c r="R192" i="12"/>
  <c r="M193" i="12"/>
  <c r="O193" i="12"/>
  <c r="P193" i="12"/>
  <c r="R193" i="12"/>
  <c r="M195" i="12"/>
  <c r="O195" i="12"/>
  <c r="P195" i="12"/>
  <c r="R195" i="12"/>
  <c r="M197" i="12"/>
  <c r="O197" i="12"/>
  <c r="P197" i="12"/>
  <c r="R197" i="12"/>
  <c r="M199" i="12"/>
  <c r="O199" i="12"/>
  <c r="P199" i="12"/>
  <c r="R199" i="12"/>
  <c r="M200" i="12"/>
  <c r="O200" i="12"/>
  <c r="P200" i="12"/>
  <c r="R200" i="12"/>
  <c r="M201" i="12"/>
  <c r="O201" i="12"/>
  <c r="P201" i="12"/>
  <c r="R201" i="12"/>
  <c r="M203" i="12"/>
  <c r="O203" i="12"/>
  <c r="P203" i="12"/>
  <c r="R203" i="12"/>
  <c r="M205" i="12"/>
  <c r="O205" i="12"/>
  <c r="P205" i="12"/>
  <c r="R205" i="12"/>
  <c r="M206" i="12"/>
  <c r="O206" i="12"/>
  <c r="P206" i="12"/>
  <c r="R206" i="12"/>
  <c r="M208" i="12"/>
  <c r="O208" i="12"/>
  <c r="P208" i="12"/>
  <c r="R208" i="12"/>
  <c r="M209" i="12"/>
  <c r="O209" i="12"/>
  <c r="P209" i="12"/>
  <c r="R209" i="12"/>
  <c r="M211" i="12"/>
  <c r="O211" i="12"/>
  <c r="P211" i="12"/>
  <c r="R211" i="12"/>
  <c r="M212" i="12"/>
  <c r="O212" i="12"/>
  <c r="P212" i="12"/>
  <c r="R212" i="12"/>
  <c r="M213" i="12"/>
  <c r="O213" i="12"/>
  <c r="P213" i="12"/>
  <c r="R213" i="12"/>
  <c r="M215" i="12"/>
  <c r="W215" i="12" s="1"/>
  <c r="M217" i="12"/>
  <c r="W217" i="12" s="1"/>
  <c r="M219" i="12"/>
  <c r="W219" i="12" s="1"/>
  <c r="N244" i="12"/>
  <c r="N247" i="12"/>
  <c r="T13" i="12" l="1"/>
  <c r="T180" i="12"/>
  <c r="T164" i="12"/>
  <c r="T158" i="12"/>
  <c r="T141" i="12"/>
  <c r="T133" i="12"/>
  <c r="T125" i="12"/>
  <c r="T117" i="12"/>
  <c r="T109" i="12"/>
  <c r="T85" i="12"/>
  <c r="T77" i="12"/>
  <c r="T61" i="12"/>
  <c r="T53" i="12"/>
  <c r="T37" i="12"/>
  <c r="T212" i="12"/>
  <c r="T188" i="12"/>
  <c r="T148" i="12"/>
  <c r="T140" i="12"/>
  <c r="T132" i="12"/>
  <c r="T100" i="12"/>
  <c r="T92" i="12"/>
  <c r="T68" i="12"/>
  <c r="T52" i="12"/>
  <c r="T44" i="12"/>
  <c r="T28" i="12"/>
  <c r="T20" i="12"/>
  <c r="T211" i="12"/>
  <c r="T203" i="12"/>
  <c r="T195" i="12"/>
  <c r="T179" i="12"/>
  <c r="T171" i="12"/>
  <c r="T163" i="12"/>
  <c r="T155" i="12"/>
  <c r="T147" i="12"/>
  <c r="T131" i="12"/>
  <c r="T123" i="12"/>
  <c r="T115" i="12"/>
  <c r="T107" i="12"/>
  <c r="T83" i="12"/>
  <c r="T75" i="12"/>
  <c r="T67" i="12"/>
  <c r="T59" i="12"/>
  <c r="T35" i="12"/>
  <c r="T19" i="12"/>
  <c r="T11" i="12"/>
  <c r="T186" i="12"/>
  <c r="T178" i="12"/>
  <c r="T162" i="12"/>
  <c r="T145" i="12"/>
  <c r="T129" i="12"/>
  <c r="T121" i="12"/>
  <c r="T105" i="12"/>
  <c r="T81" i="12"/>
  <c r="T73" i="12"/>
  <c r="T57" i="12"/>
  <c r="T49" i="12"/>
  <c r="T33" i="12"/>
  <c r="T9" i="12"/>
  <c r="T208" i="12"/>
  <c r="T200" i="12"/>
  <c r="T192" i="12"/>
  <c r="T184" i="12"/>
  <c r="T160" i="12"/>
  <c r="T152" i="12"/>
  <c r="T136" i="12"/>
  <c r="T128" i="12"/>
  <c r="T112" i="12"/>
  <c r="T104" i="12"/>
  <c r="T96" i="12"/>
  <c r="T88" i="12"/>
  <c r="T72" i="12"/>
  <c r="T64" i="12"/>
  <c r="T56" i="12"/>
  <c r="T40" i="12"/>
  <c r="T32" i="12"/>
  <c r="T24" i="12"/>
  <c r="T16" i="12"/>
  <c r="T7" i="12"/>
  <c r="T8" i="12"/>
  <c r="T199" i="12"/>
  <c r="T175" i="12"/>
  <c r="T167" i="12"/>
  <c r="T143" i="12"/>
  <c r="T135" i="12"/>
  <c r="T127" i="12"/>
  <c r="T119" i="12"/>
  <c r="T111" i="12"/>
  <c r="T87" i="12"/>
  <c r="T79" i="12"/>
  <c r="T71" i="12"/>
  <c r="T55" i="12"/>
  <c r="T47" i="12"/>
  <c r="T39" i="12"/>
  <c r="T15" i="12"/>
  <c r="T206" i="12"/>
  <c r="T190" i="12"/>
  <c r="T182" i="12"/>
  <c r="M241" i="12"/>
  <c r="M242" i="12"/>
  <c r="N245" i="12" s="1"/>
  <c r="N217" i="12"/>
  <c r="N213" i="12"/>
  <c r="W213" i="12"/>
  <c r="N211" i="12"/>
  <c r="W211" i="12"/>
  <c r="N208" i="12"/>
  <c r="W208" i="12"/>
  <c r="N205" i="12"/>
  <c r="W205" i="12"/>
  <c r="N201" i="12"/>
  <c r="W201" i="12"/>
  <c r="N199" i="12"/>
  <c r="W199" i="12"/>
  <c r="N195" i="12"/>
  <c r="W195" i="12"/>
  <c r="N192" i="12"/>
  <c r="W192" i="12"/>
  <c r="N188" i="12"/>
  <c r="W188" i="12"/>
  <c r="N185" i="12"/>
  <c r="W185" i="12"/>
  <c r="N180" i="12"/>
  <c r="W180" i="12"/>
  <c r="N177" i="12"/>
  <c r="W177" i="12"/>
  <c r="N173" i="12"/>
  <c r="W173" i="12"/>
  <c r="N169" i="12"/>
  <c r="W169" i="12"/>
  <c r="N165" i="12"/>
  <c r="W165" i="12"/>
  <c r="N162" i="12"/>
  <c r="W162" i="12"/>
  <c r="N158" i="12"/>
  <c r="W158" i="12"/>
  <c r="N154" i="12"/>
  <c r="W154" i="12"/>
  <c r="N150" i="12"/>
  <c r="W150" i="12"/>
  <c r="N147" i="12"/>
  <c r="W147" i="12"/>
  <c r="N143" i="12"/>
  <c r="W143" i="12"/>
  <c r="N141" i="12"/>
  <c r="W141" i="12"/>
  <c r="N138" i="12"/>
  <c r="W138" i="12"/>
  <c r="N135" i="12"/>
  <c r="W135" i="12"/>
  <c r="N132" i="12"/>
  <c r="W132" i="12"/>
  <c r="N127" i="12"/>
  <c r="W127" i="12"/>
  <c r="N123" i="12"/>
  <c r="W123" i="12"/>
  <c r="N119" i="12"/>
  <c r="W119" i="12"/>
  <c r="N115" i="12"/>
  <c r="W115" i="12"/>
  <c r="N109" i="12"/>
  <c r="W109" i="12"/>
  <c r="N105" i="12"/>
  <c r="W105" i="12"/>
  <c r="N102" i="12"/>
  <c r="W102" i="12"/>
  <c r="N98" i="12"/>
  <c r="W98" i="12"/>
  <c r="N94" i="12"/>
  <c r="W94" i="12"/>
  <c r="N90" i="12"/>
  <c r="W90" i="12"/>
  <c r="N85" i="12"/>
  <c r="W85" i="12"/>
  <c r="N81" i="12"/>
  <c r="W81" i="12"/>
  <c r="N78" i="12"/>
  <c r="W78" i="12"/>
  <c r="N75" i="12"/>
  <c r="W75" i="12"/>
  <c r="N72" i="12"/>
  <c r="W72" i="12"/>
  <c r="N68" i="12"/>
  <c r="W68" i="12"/>
  <c r="N64" i="12"/>
  <c r="W64" i="12"/>
  <c r="N58" i="12"/>
  <c r="W58" i="12"/>
  <c r="N56" i="12"/>
  <c r="W56" i="12"/>
  <c r="N52" i="12"/>
  <c r="W52" i="12"/>
  <c r="N47" i="12"/>
  <c r="W47" i="12"/>
  <c r="N42" i="12"/>
  <c r="W42" i="12"/>
  <c r="N35" i="12"/>
  <c r="W35" i="12"/>
  <c r="N32" i="12"/>
  <c r="W32" i="12"/>
  <c r="N28" i="12"/>
  <c r="W28" i="12"/>
  <c r="N24" i="12"/>
  <c r="W24" i="12"/>
  <c r="N20" i="12"/>
  <c r="W20" i="12"/>
  <c r="N18" i="12"/>
  <c r="W18" i="12"/>
  <c r="N15" i="12"/>
  <c r="W15" i="12"/>
  <c r="N11" i="12"/>
  <c r="W11" i="12"/>
  <c r="N8" i="12"/>
  <c r="W8" i="12"/>
  <c r="N220" i="12"/>
  <c r="N216" i="12"/>
  <c r="N210" i="12"/>
  <c r="W210" i="12"/>
  <c r="N204" i="12"/>
  <c r="W204" i="12"/>
  <c r="N198" i="12"/>
  <c r="W198" i="12"/>
  <c r="N194" i="12"/>
  <c r="W194" i="12"/>
  <c r="N189" i="12"/>
  <c r="W189" i="12"/>
  <c r="N184" i="12"/>
  <c r="W184" i="12"/>
  <c r="N181" i="12"/>
  <c r="W181" i="12"/>
  <c r="N176" i="12"/>
  <c r="W176" i="12"/>
  <c r="N172" i="12"/>
  <c r="W172" i="12"/>
  <c r="N168" i="12"/>
  <c r="W168" i="12"/>
  <c r="N163" i="12"/>
  <c r="W163" i="12"/>
  <c r="N159" i="12"/>
  <c r="W159" i="12"/>
  <c r="N156" i="12"/>
  <c r="W156" i="12"/>
  <c r="N151" i="12"/>
  <c r="W151" i="12"/>
  <c r="N146" i="12"/>
  <c r="W146" i="12"/>
  <c r="N139" i="12"/>
  <c r="W139" i="12"/>
  <c r="N134" i="12"/>
  <c r="W134" i="12"/>
  <c r="N130" i="12"/>
  <c r="W130" i="12"/>
  <c r="N126" i="12"/>
  <c r="W126" i="12"/>
  <c r="N122" i="12"/>
  <c r="W122" i="12"/>
  <c r="N118" i="12"/>
  <c r="W118" i="12"/>
  <c r="N114" i="12"/>
  <c r="W114" i="12"/>
  <c r="N111" i="12"/>
  <c r="W111" i="12"/>
  <c r="N108" i="12"/>
  <c r="W108" i="12"/>
  <c r="N103" i="12"/>
  <c r="W103" i="12"/>
  <c r="N99" i="12"/>
  <c r="W99" i="12"/>
  <c r="N95" i="12"/>
  <c r="W95" i="12"/>
  <c r="N91" i="12"/>
  <c r="W91" i="12"/>
  <c r="N87" i="12"/>
  <c r="W87" i="12"/>
  <c r="N84" i="12"/>
  <c r="W84" i="12"/>
  <c r="N80" i="12"/>
  <c r="W80" i="12"/>
  <c r="N74" i="12"/>
  <c r="W74" i="12"/>
  <c r="N69" i="12"/>
  <c r="W69" i="12"/>
  <c r="N65" i="12"/>
  <c r="W65" i="12"/>
  <c r="N61" i="12"/>
  <c r="W61" i="12"/>
  <c r="N57" i="12"/>
  <c r="W57" i="12"/>
  <c r="N53" i="12"/>
  <c r="W53" i="12"/>
  <c r="N49" i="12"/>
  <c r="W49" i="12"/>
  <c r="N46" i="12"/>
  <c r="W46" i="12"/>
  <c r="N43" i="12"/>
  <c r="W43" i="12"/>
  <c r="N39" i="12"/>
  <c r="W39" i="12"/>
  <c r="N37" i="12"/>
  <c r="W37" i="12"/>
  <c r="N34" i="12"/>
  <c r="W34" i="12"/>
  <c r="N29" i="12"/>
  <c r="W29" i="12"/>
  <c r="N25" i="12"/>
  <c r="W25" i="12"/>
  <c r="N21" i="12"/>
  <c r="W21" i="12"/>
  <c r="N13" i="12"/>
  <c r="W13" i="12"/>
  <c r="N10" i="12"/>
  <c r="W10" i="12"/>
  <c r="N219" i="12"/>
  <c r="N215" i="12"/>
  <c r="N212" i="12"/>
  <c r="W212" i="12"/>
  <c r="N209" i="12"/>
  <c r="W209" i="12"/>
  <c r="N206" i="12"/>
  <c r="W206" i="12"/>
  <c r="N203" i="12"/>
  <c r="W203" i="12"/>
  <c r="N200" i="12"/>
  <c r="W200" i="12"/>
  <c r="N197" i="12"/>
  <c r="W197" i="12"/>
  <c r="N193" i="12"/>
  <c r="W193" i="12"/>
  <c r="N190" i="12"/>
  <c r="W190" i="12"/>
  <c r="N186" i="12"/>
  <c r="W186" i="12"/>
  <c r="N182" i="12"/>
  <c r="W182" i="12"/>
  <c r="N178" i="12"/>
  <c r="W178" i="12"/>
  <c r="N175" i="12"/>
  <c r="W175" i="12"/>
  <c r="N171" i="12"/>
  <c r="W171" i="12"/>
  <c r="N167" i="12"/>
  <c r="W167" i="12"/>
  <c r="N164" i="12"/>
  <c r="W164" i="12"/>
  <c r="N160" i="12"/>
  <c r="W160" i="12"/>
  <c r="N155" i="12"/>
  <c r="W155" i="12"/>
  <c r="N152" i="12"/>
  <c r="W152" i="12"/>
  <c r="N148" i="12"/>
  <c r="W148" i="12"/>
  <c r="N145" i="12"/>
  <c r="W145" i="12"/>
  <c r="N142" i="12"/>
  <c r="W142" i="12"/>
  <c r="N140" i="12"/>
  <c r="W140" i="12"/>
  <c r="N136" i="12"/>
  <c r="W136" i="12"/>
  <c r="N133" i="12"/>
  <c r="W133" i="12"/>
  <c r="N129" i="12"/>
  <c r="W129" i="12"/>
  <c r="N125" i="12"/>
  <c r="W125" i="12"/>
  <c r="N121" i="12"/>
  <c r="W121" i="12"/>
  <c r="N117" i="12"/>
  <c r="W117" i="12"/>
  <c r="N112" i="12"/>
  <c r="W112" i="12"/>
  <c r="N107" i="12"/>
  <c r="W107" i="12"/>
  <c r="N104" i="12"/>
  <c r="W104" i="12"/>
  <c r="N100" i="12"/>
  <c r="W100" i="12"/>
  <c r="N96" i="12"/>
  <c r="W96" i="12"/>
  <c r="N92" i="12"/>
  <c r="W92" i="12"/>
  <c r="N88" i="12"/>
  <c r="W88" i="12"/>
  <c r="N83" i="12"/>
  <c r="W83" i="12"/>
  <c r="N79" i="12"/>
  <c r="W79" i="12"/>
  <c r="N77" i="12"/>
  <c r="W77" i="12"/>
  <c r="N73" i="12"/>
  <c r="W73" i="12"/>
  <c r="N70" i="12"/>
  <c r="W70" i="12"/>
  <c r="N66" i="12"/>
  <c r="W66" i="12"/>
  <c r="N62" i="12"/>
  <c r="W62" i="12"/>
  <c r="N59" i="12"/>
  <c r="W59" i="12"/>
  <c r="N54" i="12"/>
  <c r="W54" i="12"/>
  <c r="N50" i="12"/>
  <c r="W50" i="12"/>
  <c r="N44" i="12"/>
  <c r="W44" i="12"/>
  <c r="N40" i="12"/>
  <c r="W40" i="12"/>
  <c r="N33" i="12"/>
  <c r="W33" i="12"/>
  <c r="N30" i="12"/>
  <c r="W30" i="12"/>
  <c r="N26" i="12"/>
  <c r="W26" i="12"/>
  <c r="N22" i="12"/>
  <c r="W22" i="12"/>
  <c r="N19" i="12"/>
  <c r="W19" i="12"/>
  <c r="N16" i="12"/>
  <c r="W16" i="12"/>
  <c r="N14" i="12"/>
  <c r="W14" i="12"/>
  <c r="N9" i="12"/>
  <c r="W9" i="12"/>
  <c r="N7" i="12"/>
  <c r="W7" i="12"/>
  <c r="N218" i="12"/>
  <c r="N214" i="12"/>
  <c r="N207" i="12"/>
  <c r="W207" i="12"/>
  <c r="N202" i="12"/>
  <c r="W202" i="12"/>
  <c r="N196" i="12"/>
  <c r="W196" i="12"/>
  <c r="N191" i="12"/>
  <c r="W191" i="12"/>
  <c r="N187" i="12"/>
  <c r="W187" i="12"/>
  <c r="N183" i="12"/>
  <c r="W183" i="12"/>
  <c r="N179" i="12"/>
  <c r="W179" i="12"/>
  <c r="N174" i="12"/>
  <c r="W174" i="12"/>
  <c r="N170" i="12"/>
  <c r="W170" i="12"/>
  <c r="N166" i="12"/>
  <c r="W166" i="12"/>
  <c r="N161" i="12"/>
  <c r="W161" i="12"/>
  <c r="N157" i="12"/>
  <c r="W157" i="12"/>
  <c r="N153" i="12"/>
  <c r="W153" i="12"/>
  <c r="N149" i="12"/>
  <c r="W149" i="12"/>
  <c r="N144" i="12"/>
  <c r="W144" i="12"/>
  <c r="N137" i="12"/>
  <c r="W137" i="12"/>
  <c r="N131" i="12"/>
  <c r="W131" i="12"/>
  <c r="N128" i="12"/>
  <c r="W128" i="12"/>
  <c r="N124" i="12"/>
  <c r="W124" i="12"/>
  <c r="N120" i="12"/>
  <c r="W120" i="12"/>
  <c r="N116" i="12"/>
  <c r="W116" i="12"/>
  <c r="N113" i="12"/>
  <c r="W113" i="12"/>
  <c r="N110" i="12"/>
  <c r="W110" i="12"/>
  <c r="N106" i="12"/>
  <c r="W106" i="12"/>
  <c r="N101" i="12"/>
  <c r="W101" i="12"/>
  <c r="N97" i="12"/>
  <c r="W97" i="12"/>
  <c r="N93" i="12"/>
  <c r="W93" i="12"/>
  <c r="N89" i="12"/>
  <c r="W89" i="12"/>
  <c r="N86" i="12"/>
  <c r="W86" i="12"/>
  <c r="N82" i="12"/>
  <c r="W82" i="12"/>
  <c r="N76" i="12"/>
  <c r="W76" i="12"/>
  <c r="N71" i="12"/>
  <c r="W71" i="12"/>
  <c r="N67" i="12"/>
  <c r="W67" i="12"/>
  <c r="N63" i="12"/>
  <c r="W63" i="12"/>
  <c r="N60" i="12"/>
  <c r="W60" i="12"/>
  <c r="N55" i="12"/>
  <c r="W55" i="12"/>
  <c r="N51" i="12"/>
  <c r="W51" i="12"/>
  <c r="N48" i="12"/>
  <c r="W48" i="12"/>
  <c r="N45" i="12"/>
  <c r="W45" i="12"/>
  <c r="N41" i="12"/>
  <c r="W41" i="12"/>
  <c r="N38" i="12"/>
  <c r="W38" i="12"/>
  <c r="N36" i="12"/>
  <c r="W36" i="12"/>
  <c r="N31" i="12"/>
  <c r="W31" i="12"/>
  <c r="N27" i="12"/>
  <c r="W27" i="12"/>
  <c r="N23" i="12"/>
  <c r="W23" i="12"/>
  <c r="N17" i="12"/>
  <c r="W17" i="12"/>
  <c r="N12" i="12"/>
  <c r="W12" i="12"/>
  <c r="A254" i="12"/>
  <c r="G248" i="12"/>
  <c r="W241" i="12" l="1"/>
  <c r="W242" i="12" s="1"/>
  <c r="N241" i="12"/>
  <c r="N248" i="12" s="1"/>
  <c r="N249" i="12" s="1"/>
  <c r="N250" i="12" s="1"/>
  <c r="N246" i="12"/>
  <c r="N242" i="12" l="1"/>
  <c r="O75" i="11"/>
  <c r="P75" i="11"/>
  <c r="N75" i="11"/>
  <c r="I75" i="11"/>
  <c r="J75" i="11"/>
  <c r="H75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K71" i="11"/>
  <c r="S71" i="11" s="1"/>
  <c r="K70" i="11"/>
  <c r="K69" i="11"/>
  <c r="K68" i="11"/>
  <c r="K67" i="11"/>
  <c r="K66" i="11"/>
  <c r="K65" i="11"/>
  <c r="M1321" i="5"/>
  <c r="N1321" i="5" s="1"/>
  <c r="P1321" i="5"/>
  <c r="R1321" i="5"/>
  <c r="M1322" i="5"/>
  <c r="N1322" i="5" s="1"/>
  <c r="P1322" i="5"/>
  <c r="R1322" i="5"/>
  <c r="M1323" i="5"/>
  <c r="N1323" i="5" s="1"/>
  <c r="P1323" i="5"/>
  <c r="R1323" i="5"/>
  <c r="M1324" i="5"/>
  <c r="N1324" i="5" s="1"/>
  <c r="P1324" i="5"/>
  <c r="R1324" i="5"/>
  <c r="M1325" i="5"/>
  <c r="N1325" i="5" s="1"/>
  <c r="P1325" i="5"/>
  <c r="R1325" i="5"/>
  <c r="M1326" i="5"/>
  <c r="N1326" i="5" s="1"/>
  <c r="P1326" i="5"/>
  <c r="R1326" i="5"/>
  <c r="M1327" i="5"/>
  <c r="N1327" i="5" s="1"/>
  <c r="P1327" i="5"/>
  <c r="R1327" i="5"/>
  <c r="M1328" i="5"/>
  <c r="N1328" i="5" s="1"/>
  <c r="P1328" i="5"/>
  <c r="R1328" i="5"/>
  <c r="P1308" i="5"/>
  <c r="R1308" i="5"/>
  <c r="P1309" i="5"/>
  <c r="R1309" i="5"/>
  <c r="P1310" i="5"/>
  <c r="R1310" i="5"/>
  <c r="P1311" i="5"/>
  <c r="R1311" i="5"/>
  <c r="P1312" i="5"/>
  <c r="R1312" i="5"/>
  <c r="P1313" i="5"/>
  <c r="R1313" i="5"/>
  <c r="P1314" i="5"/>
  <c r="R1314" i="5"/>
  <c r="P1315" i="5"/>
  <c r="R1315" i="5"/>
  <c r="P1316" i="5"/>
  <c r="R1316" i="5"/>
  <c r="P1317" i="5"/>
  <c r="R1317" i="5"/>
  <c r="P1318" i="5"/>
  <c r="R1318" i="5"/>
  <c r="P1319" i="5"/>
  <c r="R1319" i="5"/>
  <c r="P1320" i="5"/>
  <c r="R1320" i="5"/>
  <c r="M1312" i="5"/>
  <c r="N1312" i="5" s="1"/>
  <c r="M1313" i="5"/>
  <c r="N1313" i="5" s="1"/>
  <c r="M1314" i="5"/>
  <c r="N1314" i="5" s="1"/>
  <c r="M1315" i="5"/>
  <c r="N1315" i="5" s="1"/>
  <c r="M1316" i="5"/>
  <c r="N1316" i="5" s="1"/>
  <c r="M1317" i="5"/>
  <c r="N1317" i="5" s="1"/>
  <c r="M1318" i="5"/>
  <c r="N1318" i="5" s="1"/>
  <c r="M1319" i="5"/>
  <c r="N1319" i="5" s="1"/>
  <c r="M1320" i="5"/>
  <c r="N1320" i="5" s="1"/>
  <c r="S69" i="11" l="1"/>
  <c r="S70" i="11"/>
  <c r="T70" i="11"/>
  <c r="T69" i="11"/>
  <c r="S68" i="11"/>
  <c r="T67" i="11"/>
  <c r="S66" i="11"/>
  <c r="T65" i="11"/>
  <c r="T71" i="11"/>
  <c r="T68" i="11"/>
  <c r="S67" i="11"/>
  <c r="S65" i="11"/>
  <c r="T66" i="11"/>
  <c r="M1295" i="5"/>
  <c r="N1295" i="5" s="1"/>
  <c r="P1295" i="5"/>
  <c r="R1295" i="5"/>
  <c r="M1296" i="5"/>
  <c r="N1296" i="5" s="1"/>
  <c r="P1296" i="5"/>
  <c r="R1296" i="5"/>
  <c r="M1297" i="5"/>
  <c r="N1297" i="5" s="1"/>
  <c r="P1297" i="5"/>
  <c r="R1297" i="5"/>
  <c r="M1298" i="5"/>
  <c r="N1298" i="5" s="1"/>
  <c r="P1298" i="5"/>
  <c r="R1298" i="5"/>
  <c r="M1299" i="5"/>
  <c r="N1299" i="5" s="1"/>
  <c r="P1299" i="5"/>
  <c r="R1299" i="5"/>
  <c r="M1300" i="5"/>
  <c r="N1300" i="5" s="1"/>
  <c r="P1300" i="5"/>
  <c r="R1300" i="5"/>
  <c r="M1301" i="5"/>
  <c r="N1301" i="5" s="1"/>
  <c r="P1301" i="5"/>
  <c r="R1301" i="5"/>
  <c r="M1302" i="5"/>
  <c r="N1302" i="5" s="1"/>
  <c r="P1302" i="5"/>
  <c r="R1302" i="5"/>
  <c r="M1303" i="5"/>
  <c r="N1303" i="5" s="1"/>
  <c r="P1303" i="5"/>
  <c r="R1303" i="5"/>
  <c r="M1304" i="5"/>
  <c r="N1304" i="5" s="1"/>
  <c r="P1304" i="5"/>
  <c r="R1304" i="5"/>
  <c r="M1305" i="5"/>
  <c r="N1305" i="5" s="1"/>
  <c r="P1305" i="5"/>
  <c r="R1305" i="5"/>
  <c r="M1306" i="5"/>
  <c r="N1306" i="5" s="1"/>
  <c r="P1306" i="5"/>
  <c r="R1306" i="5"/>
  <c r="M1307" i="5"/>
  <c r="N1307" i="5" s="1"/>
  <c r="P1307" i="5"/>
  <c r="R1307" i="5"/>
  <c r="M1308" i="5"/>
  <c r="N1308" i="5" s="1"/>
  <c r="M1309" i="5"/>
  <c r="N1309" i="5" s="1"/>
  <c r="M1310" i="5"/>
  <c r="N1310" i="5" s="1"/>
  <c r="M1311" i="5"/>
  <c r="N1311" i="5" s="1"/>
  <c r="M1293" i="5" l="1"/>
  <c r="N1293" i="5" s="1"/>
  <c r="P1293" i="5"/>
  <c r="R1293" i="5"/>
  <c r="M1294" i="5"/>
  <c r="N1294" i="5" s="1"/>
  <c r="P1294" i="5"/>
  <c r="R1294" i="5"/>
  <c r="M1288" i="5"/>
  <c r="N1288" i="5" s="1"/>
  <c r="P1288" i="5"/>
  <c r="R1288" i="5"/>
  <c r="M1289" i="5"/>
  <c r="N1289" i="5" s="1"/>
  <c r="P1289" i="5"/>
  <c r="R1289" i="5"/>
  <c r="M1290" i="5"/>
  <c r="N1290" i="5" s="1"/>
  <c r="P1290" i="5"/>
  <c r="R1290" i="5"/>
  <c r="M1291" i="5"/>
  <c r="N1291" i="5" s="1"/>
  <c r="P1291" i="5"/>
  <c r="R1291" i="5"/>
  <c r="M1292" i="5"/>
  <c r="N1292" i="5" s="1"/>
  <c r="P1292" i="5"/>
  <c r="R1292" i="5"/>
  <c r="Q14" i="11" l="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75" i="11" s="1"/>
  <c r="Q46" i="11"/>
  <c r="Q47" i="11"/>
  <c r="Q48" i="11"/>
  <c r="Q49" i="11"/>
  <c r="Q50" i="11"/>
  <c r="Q51" i="11"/>
  <c r="Q52" i="11"/>
  <c r="Q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S51" i="11" s="1"/>
  <c r="K52" i="11"/>
  <c r="S52" i="11" s="1"/>
  <c r="K53" i="11"/>
  <c r="K54" i="11"/>
  <c r="K55" i="11"/>
  <c r="K56" i="11"/>
  <c r="K57" i="11"/>
  <c r="K58" i="11"/>
  <c r="K59" i="11"/>
  <c r="K60" i="11"/>
  <c r="K61" i="11"/>
  <c r="K62" i="11"/>
  <c r="K63" i="11"/>
  <c r="K64" i="11"/>
  <c r="K13" i="11"/>
  <c r="P1279" i="5"/>
  <c r="R1279" i="5"/>
  <c r="P1280" i="5"/>
  <c r="R1280" i="5"/>
  <c r="P1281" i="5"/>
  <c r="R1281" i="5"/>
  <c r="P1282" i="5"/>
  <c r="R1282" i="5"/>
  <c r="P1283" i="5"/>
  <c r="R1283" i="5"/>
  <c r="P1284" i="5"/>
  <c r="R1284" i="5"/>
  <c r="P1285" i="5"/>
  <c r="R1285" i="5"/>
  <c r="P1286" i="5"/>
  <c r="R1286" i="5"/>
  <c r="P1287" i="5"/>
  <c r="R1287" i="5"/>
  <c r="M1283" i="5"/>
  <c r="N1283" i="5" s="1"/>
  <c r="M1284" i="5"/>
  <c r="N1284" i="5" s="1"/>
  <c r="M1285" i="5"/>
  <c r="N1285" i="5" s="1"/>
  <c r="M1286" i="5"/>
  <c r="N1286" i="5" s="1"/>
  <c r="M1287" i="5"/>
  <c r="N1287" i="5" s="1"/>
  <c r="K75" i="11" l="1"/>
  <c r="T51" i="11"/>
  <c r="S53" i="11"/>
  <c r="T53" i="11"/>
  <c r="S61" i="11"/>
  <c r="T61" i="11"/>
  <c r="S59" i="11"/>
  <c r="T59" i="11"/>
  <c r="S57" i="11"/>
  <c r="T57" i="11"/>
  <c r="S56" i="11"/>
  <c r="T56" i="11"/>
  <c r="T52" i="11"/>
  <c r="T58" i="11"/>
  <c r="S58" i="11"/>
  <c r="T64" i="11"/>
  <c r="S64" i="11"/>
  <c r="S63" i="11"/>
  <c r="T63" i="11"/>
  <c r="S55" i="11"/>
  <c r="T55" i="11"/>
  <c r="S60" i="11"/>
  <c r="T60" i="11"/>
  <c r="S62" i="11"/>
  <c r="T62" i="11"/>
  <c r="S54" i="11"/>
  <c r="T54" i="11"/>
  <c r="P1275" i="5"/>
  <c r="R1275" i="5"/>
  <c r="P1276" i="5"/>
  <c r="R1276" i="5"/>
  <c r="P1277" i="5"/>
  <c r="R1277" i="5"/>
  <c r="P1278" i="5"/>
  <c r="R1278" i="5"/>
  <c r="M1276" i="5"/>
  <c r="N1276" i="5" s="1"/>
  <c r="M1277" i="5"/>
  <c r="N1277" i="5" s="1"/>
  <c r="M1278" i="5"/>
  <c r="N1278" i="5" s="1"/>
  <c r="M1279" i="5"/>
  <c r="N1279" i="5" s="1"/>
  <c r="M1280" i="5"/>
  <c r="N1280" i="5" s="1"/>
  <c r="M1281" i="5"/>
  <c r="N1281" i="5" s="1"/>
  <c r="M1282" i="5"/>
  <c r="N1282" i="5" s="1"/>
  <c r="M1266" i="5"/>
  <c r="N1266" i="5" s="1"/>
  <c r="P1266" i="5"/>
  <c r="R1266" i="5"/>
  <c r="M1267" i="5"/>
  <c r="N1267" i="5" s="1"/>
  <c r="P1267" i="5"/>
  <c r="R1267" i="5"/>
  <c r="M1268" i="5"/>
  <c r="N1268" i="5" s="1"/>
  <c r="P1268" i="5"/>
  <c r="R1268" i="5"/>
  <c r="M1269" i="5"/>
  <c r="N1269" i="5" s="1"/>
  <c r="P1269" i="5"/>
  <c r="R1269" i="5"/>
  <c r="M1270" i="5"/>
  <c r="N1270" i="5" s="1"/>
  <c r="P1270" i="5"/>
  <c r="R1270" i="5"/>
  <c r="M1271" i="5"/>
  <c r="N1271" i="5" s="1"/>
  <c r="P1271" i="5"/>
  <c r="R1271" i="5"/>
  <c r="M1272" i="5"/>
  <c r="N1272" i="5" s="1"/>
  <c r="P1272" i="5"/>
  <c r="R1272" i="5"/>
  <c r="M1273" i="5"/>
  <c r="N1273" i="5" s="1"/>
  <c r="P1273" i="5"/>
  <c r="R1273" i="5"/>
  <c r="M1274" i="5"/>
  <c r="N1274" i="5" s="1"/>
  <c r="P1274" i="5"/>
  <c r="R1274" i="5"/>
  <c r="M1275" i="5"/>
  <c r="N1275" i="5" s="1"/>
  <c r="P1258" i="5"/>
  <c r="R1258" i="5"/>
  <c r="P1259" i="5"/>
  <c r="R1259" i="5"/>
  <c r="P1260" i="5"/>
  <c r="R1260" i="5"/>
  <c r="P1261" i="5"/>
  <c r="R1261" i="5"/>
  <c r="P1262" i="5"/>
  <c r="R1262" i="5"/>
  <c r="P1263" i="5"/>
  <c r="R1263" i="5"/>
  <c r="P1264" i="5"/>
  <c r="R1264" i="5"/>
  <c r="P1265" i="5"/>
  <c r="R1265" i="5"/>
  <c r="M1260" i="5"/>
  <c r="N1260" i="5" s="1"/>
  <c r="M1261" i="5"/>
  <c r="N1261" i="5" s="1"/>
  <c r="M1262" i="5"/>
  <c r="N1262" i="5" s="1"/>
  <c r="M1263" i="5"/>
  <c r="N1263" i="5" s="1"/>
  <c r="M1264" i="5"/>
  <c r="N1264" i="5" s="1"/>
  <c r="M1265" i="5"/>
  <c r="N1265" i="5" s="1"/>
  <c r="M1254" i="5"/>
  <c r="N1254" i="5" s="1"/>
  <c r="P1254" i="5"/>
  <c r="R1254" i="5"/>
  <c r="M1255" i="5"/>
  <c r="N1255" i="5" s="1"/>
  <c r="P1255" i="5"/>
  <c r="R1255" i="5"/>
  <c r="M1256" i="5"/>
  <c r="N1256" i="5" s="1"/>
  <c r="P1256" i="5"/>
  <c r="R1256" i="5"/>
  <c r="M1257" i="5"/>
  <c r="N1257" i="5" s="1"/>
  <c r="P1257" i="5"/>
  <c r="R1257" i="5"/>
  <c r="M1258" i="5"/>
  <c r="N1258" i="5" s="1"/>
  <c r="M1259" i="5"/>
  <c r="N1259" i="5" s="1"/>
  <c r="M1248" i="5"/>
  <c r="N1248" i="5" s="1"/>
  <c r="M1249" i="5"/>
  <c r="N1249" i="5" s="1"/>
  <c r="M1250" i="5"/>
  <c r="N1250" i="5" s="1"/>
  <c r="M1251" i="5"/>
  <c r="N1251" i="5" s="1"/>
  <c r="M1252" i="5"/>
  <c r="N1252" i="5" s="1"/>
  <c r="M1253" i="5"/>
  <c r="N1253" i="5" s="1"/>
  <c r="P1248" i="5"/>
  <c r="P1249" i="5"/>
  <c r="P1250" i="5"/>
  <c r="P1251" i="5"/>
  <c r="P1252" i="5"/>
  <c r="P1253" i="5"/>
  <c r="R1248" i="5"/>
  <c r="R1249" i="5"/>
  <c r="R1250" i="5"/>
  <c r="R1251" i="5"/>
  <c r="R1252" i="5"/>
  <c r="R1253" i="5"/>
  <c r="S41" i="11"/>
  <c r="T41" i="11"/>
  <c r="S42" i="11"/>
  <c r="T42" i="11"/>
  <c r="S43" i="11"/>
  <c r="T43" i="11"/>
  <c r="S44" i="11"/>
  <c r="T44" i="11"/>
  <c r="S45" i="11"/>
  <c r="T45" i="11"/>
  <c r="S46" i="11"/>
  <c r="T46" i="11"/>
  <c r="S47" i="11"/>
  <c r="T47" i="11"/>
  <c r="S48" i="11"/>
  <c r="T48" i="11"/>
  <c r="S49" i="11"/>
  <c r="T49" i="11"/>
  <c r="S50" i="11"/>
  <c r="T50" i="11"/>
  <c r="N1367" i="5" l="1"/>
  <c r="P1245" i="5" l="1"/>
  <c r="P1246" i="5"/>
  <c r="R1245" i="5"/>
  <c r="R1246" i="5"/>
  <c r="P1232" i="5"/>
  <c r="R1232" i="5"/>
  <c r="P1233" i="5"/>
  <c r="R1233" i="5"/>
  <c r="P1234" i="5"/>
  <c r="R1234" i="5"/>
  <c r="P1235" i="5"/>
  <c r="R1235" i="5"/>
  <c r="P1236" i="5"/>
  <c r="R1236" i="5"/>
  <c r="P1237" i="5"/>
  <c r="R1237" i="5"/>
  <c r="P1238" i="5"/>
  <c r="R1238" i="5"/>
  <c r="P1239" i="5"/>
  <c r="R1239" i="5"/>
  <c r="P1241" i="5"/>
  <c r="R1241" i="5"/>
  <c r="P1240" i="5"/>
  <c r="R1240" i="5"/>
  <c r="P1243" i="5"/>
  <c r="R1243" i="5"/>
  <c r="P1247" i="5"/>
  <c r="R1247" i="5"/>
  <c r="P1242" i="5"/>
  <c r="R1242" i="5"/>
  <c r="P1244" i="5"/>
  <c r="R1244" i="5"/>
  <c r="G1368" i="5" l="1"/>
  <c r="P1215" i="5"/>
  <c r="R1215" i="5"/>
  <c r="P1216" i="5"/>
  <c r="R1216" i="5"/>
  <c r="P1217" i="5"/>
  <c r="R1217" i="5"/>
  <c r="P1218" i="5"/>
  <c r="R1218" i="5"/>
  <c r="P1219" i="5"/>
  <c r="R1219" i="5"/>
  <c r="P1220" i="5"/>
  <c r="R1220" i="5"/>
  <c r="P1221" i="5"/>
  <c r="R1221" i="5"/>
  <c r="P1222" i="5"/>
  <c r="R1222" i="5"/>
  <c r="P1223" i="5"/>
  <c r="R1223" i="5"/>
  <c r="P1224" i="5"/>
  <c r="R1224" i="5"/>
  <c r="P1225" i="5"/>
  <c r="R1225" i="5"/>
  <c r="P1226" i="5"/>
  <c r="R1226" i="5"/>
  <c r="P1227" i="5"/>
  <c r="R1227" i="5"/>
  <c r="P1228" i="5"/>
  <c r="R1228" i="5"/>
  <c r="P1229" i="5"/>
  <c r="R1229" i="5"/>
  <c r="P1230" i="5"/>
  <c r="R1230" i="5"/>
  <c r="P1231" i="5"/>
  <c r="R1231" i="5"/>
  <c r="P1212" i="5" l="1"/>
  <c r="R1212" i="5"/>
  <c r="P1213" i="5"/>
  <c r="R1213" i="5"/>
  <c r="P1214" i="5"/>
  <c r="R1214" i="5"/>
  <c r="M1241" i="5" l="1"/>
  <c r="N1241" i="5" s="1"/>
  <c r="M1236" i="5"/>
  <c r="N1236" i="5" s="1"/>
  <c r="M1239" i="5"/>
  <c r="N1239" i="5" s="1"/>
  <c r="M1235" i="5"/>
  <c r="N1235" i="5" s="1"/>
  <c r="M1232" i="5"/>
  <c r="N1232" i="5" s="1"/>
  <c r="M1234" i="5"/>
  <c r="N1234" i="5" s="1"/>
  <c r="M1238" i="5"/>
  <c r="N1238" i="5" s="1"/>
  <c r="M1237" i="5"/>
  <c r="N1237" i="5" s="1"/>
  <c r="M1233" i="5"/>
  <c r="N1233" i="5" s="1"/>
  <c r="M1229" i="5"/>
  <c r="N1229" i="5" s="1"/>
  <c r="M1230" i="5"/>
  <c r="N1230" i="5" s="1"/>
  <c r="M1231" i="5"/>
  <c r="N1231" i="5" s="1"/>
  <c r="R1211" i="5"/>
  <c r="R1209" i="5"/>
  <c r="R1210" i="5"/>
  <c r="M1240" i="5" l="1"/>
  <c r="N1240" i="5" s="1"/>
  <c r="P1210" i="5"/>
  <c r="P1211" i="5"/>
  <c r="M1220" i="5" l="1"/>
  <c r="N1220" i="5" s="1"/>
  <c r="P1204" i="5"/>
  <c r="R1204" i="5"/>
  <c r="P1205" i="5"/>
  <c r="R1205" i="5"/>
  <c r="P1206" i="5"/>
  <c r="R1206" i="5"/>
  <c r="P1207" i="5"/>
  <c r="R1207" i="5"/>
  <c r="P1208" i="5"/>
  <c r="R1208" i="5"/>
  <c r="P1209" i="5"/>
  <c r="M1222" i="5" l="1"/>
  <c r="N1222" i="5" s="1"/>
  <c r="M1225" i="5"/>
  <c r="N1225" i="5" s="1"/>
  <c r="M1221" i="5"/>
  <c r="N1221" i="5" s="1"/>
  <c r="M1224" i="5"/>
  <c r="N1224" i="5" s="1"/>
  <c r="M1228" i="5"/>
  <c r="N1228" i="5" s="1"/>
  <c r="M1226" i="5"/>
  <c r="N1226" i="5" s="1"/>
  <c r="M1227" i="5"/>
  <c r="N1227" i="5" s="1"/>
  <c r="M1223" i="5"/>
  <c r="N1223" i="5" s="1"/>
  <c r="S38" i="11"/>
  <c r="T38" i="11"/>
  <c r="S39" i="11"/>
  <c r="T39" i="11"/>
  <c r="S40" i="11"/>
  <c r="T40" i="11"/>
  <c r="S31" i="11"/>
  <c r="T31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S75" i="11" l="1"/>
  <c r="S76" i="11"/>
  <c r="T76" i="11"/>
  <c r="T75" i="11"/>
  <c r="M1242" i="5"/>
  <c r="N1242" i="5" s="1"/>
  <c r="M1219" i="5"/>
  <c r="N1219" i="5" s="1"/>
  <c r="M1218" i="5"/>
  <c r="N1218" i="5" s="1"/>
  <c r="M1216" i="5"/>
  <c r="N1216" i="5" s="1"/>
  <c r="M1215" i="5"/>
  <c r="N1215" i="5" s="1"/>
  <c r="M1217" i="5"/>
  <c r="N1217" i="5" s="1"/>
  <c r="M1214" i="5"/>
  <c r="N1214" i="5" s="1"/>
  <c r="M1213" i="5"/>
  <c r="N1213" i="5" s="1"/>
  <c r="S77" i="11" l="1"/>
  <c r="M1212" i="5"/>
  <c r="N1212" i="5" s="1"/>
  <c r="M1246" i="5" l="1"/>
  <c r="N1246" i="5" s="1"/>
  <c r="M1247" i="5" l="1"/>
  <c r="N1247" i="5" s="1"/>
  <c r="M1210" i="5"/>
  <c r="N1210" i="5" s="1"/>
  <c r="R1203" i="5"/>
  <c r="P1202" i="5"/>
  <c r="R1202" i="5"/>
  <c r="P1203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50" i="5"/>
  <c r="R751" i="5"/>
  <c r="R752" i="5"/>
  <c r="R753" i="5"/>
  <c r="R754" i="5"/>
  <c r="R755" i="5"/>
  <c r="R756" i="5"/>
  <c r="R757" i="5"/>
  <c r="R758" i="5"/>
  <c r="R759" i="5"/>
  <c r="R760" i="5"/>
  <c r="R761" i="5"/>
  <c r="R762" i="5"/>
  <c r="R763" i="5"/>
  <c r="R764" i="5"/>
  <c r="R765" i="5"/>
  <c r="R766" i="5"/>
  <c r="R767" i="5"/>
  <c r="R768" i="5"/>
  <c r="R769" i="5"/>
  <c r="R770" i="5"/>
  <c r="R771" i="5"/>
  <c r="R772" i="5"/>
  <c r="R773" i="5"/>
  <c r="R774" i="5"/>
  <c r="R775" i="5"/>
  <c r="R776" i="5"/>
  <c r="R777" i="5"/>
  <c r="R778" i="5"/>
  <c r="R779" i="5"/>
  <c r="R780" i="5"/>
  <c r="R781" i="5"/>
  <c r="R782" i="5"/>
  <c r="R783" i="5"/>
  <c r="R784" i="5"/>
  <c r="R785" i="5"/>
  <c r="R786" i="5"/>
  <c r="R787" i="5"/>
  <c r="R788" i="5"/>
  <c r="R789" i="5"/>
  <c r="R790" i="5"/>
  <c r="R791" i="5"/>
  <c r="R792" i="5"/>
  <c r="R793" i="5"/>
  <c r="R794" i="5"/>
  <c r="R795" i="5"/>
  <c r="R796" i="5"/>
  <c r="R797" i="5"/>
  <c r="R798" i="5"/>
  <c r="R799" i="5"/>
  <c r="R800" i="5"/>
  <c r="R801" i="5"/>
  <c r="R802" i="5"/>
  <c r="R803" i="5"/>
  <c r="R804" i="5"/>
  <c r="R805" i="5"/>
  <c r="R806" i="5"/>
  <c r="R807" i="5"/>
  <c r="R808" i="5"/>
  <c r="R809" i="5"/>
  <c r="R810" i="5"/>
  <c r="R811" i="5"/>
  <c r="R812" i="5"/>
  <c r="R813" i="5"/>
  <c r="R814" i="5"/>
  <c r="R815" i="5"/>
  <c r="R816" i="5"/>
  <c r="R817" i="5"/>
  <c r="R818" i="5"/>
  <c r="R819" i="5"/>
  <c r="R820" i="5"/>
  <c r="R821" i="5"/>
  <c r="R822" i="5"/>
  <c r="R823" i="5"/>
  <c r="R824" i="5"/>
  <c r="R825" i="5"/>
  <c r="R826" i="5"/>
  <c r="R827" i="5"/>
  <c r="R828" i="5"/>
  <c r="R829" i="5"/>
  <c r="R830" i="5"/>
  <c r="R831" i="5"/>
  <c r="R832" i="5"/>
  <c r="R833" i="5"/>
  <c r="R834" i="5"/>
  <c r="R835" i="5"/>
  <c r="R836" i="5"/>
  <c r="R837" i="5"/>
  <c r="R838" i="5"/>
  <c r="R839" i="5"/>
  <c r="R840" i="5"/>
  <c r="R841" i="5"/>
  <c r="R842" i="5"/>
  <c r="R843" i="5"/>
  <c r="R844" i="5"/>
  <c r="R845" i="5"/>
  <c r="R846" i="5"/>
  <c r="R847" i="5"/>
  <c r="R848" i="5"/>
  <c r="R849" i="5"/>
  <c r="R850" i="5"/>
  <c r="R851" i="5"/>
  <c r="R852" i="5"/>
  <c r="R853" i="5"/>
  <c r="R854" i="5"/>
  <c r="R855" i="5"/>
  <c r="R856" i="5"/>
  <c r="R857" i="5"/>
  <c r="R858" i="5"/>
  <c r="R859" i="5"/>
  <c r="R860" i="5"/>
  <c r="R861" i="5"/>
  <c r="R862" i="5"/>
  <c r="R863" i="5"/>
  <c r="R864" i="5"/>
  <c r="R865" i="5"/>
  <c r="R866" i="5"/>
  <c r="R867" i="5"/>
  <c r="R868" i="5"/>
  <c r="R869" i="5"/>
  <c r="R870" i="5"/>
  <c r="R871" i="5"/>
  <c r="R872" i="5"/>
  <c r="R873" i="5"/>
  <c r="R874" i="5"/>
  <c r="R875" i="5"/>
  <c r="R876" i="5"/>
  <c r="R877" i="5"/>
  <c r="R878" i="5"/>
  <c r="R879" i="5"/>
  <c r="R880" i="5"/>
  <c r="R881" i="5"/>
  <c r="R882" i="5"/>
  <c r="R883" i="5"/>
  <c r="R884" i="5"/>
  <c r="R885" i="5"/>
  <c r="R886" i="5"/>
  <c r="R887" i="5"/>
  <c r="R888" i="5"/>
  <c r="R889" i="5"/>
  <c r="R890" i="5"/>
  <c r="R891" i="5"/>
  <c r="R892" i="5"/>
  <c r="R893" i="5"/>
  <c r="R894" i="5"/>
  <c r="R895" i="5"/>
  <c r="R896" i="5"/>
  <c r="R897" i="5"/>
  <c r="R898" i="5"/>
  <c r="R899" i="5"/>
  <c r="R900" i="5"/>
  <c r="R901" i="5"/>
  <c r="R902" i="5"/>
  <c r="R903" i="5"/>
  <c r="R904" i="5"/>
  <c r="R905" i="5"/>
  <c r="R906" i="5"/>
  <c r="R907" i="5"/>
  <c r="R908" i="5"/>
  <c r="R909" i="5"/>
  <c r="R910" i="5"/>
  <c r="R911" i="5"/>
  <c r="R912" i="5"/>
  <c r="R913" i="5"/>
  <c r="R914" i="5"/>
  <c r="R915" i="5"/>
  <c r="R916" i="5"/>
  <c r="R917" i="5"/>
  <c r="R918" i="5"/>
  <c r="R919" i="5"/>
  <c r="R920" i="5"/>
  <c r="R921" i="5"/>
  <c r="R922" i="5"/>
  <c r="R923" i="5"/>
  <c r="R924" i="5"/>
  <c r="R925" i="5"/>
  <c r="R926" i="5"/>
  <c r="R927" i="5"/>
  <c r="R928" i="5"/>
  <c r="R929" i="5"/>
  <c r="R930" i="5"/>
  <c r="R931" i="5"/>
  <c r="R932" i="5"/>
  <c r="R933" i="5"/>
  <c r="R934" i="5"/>
  <c r="R935" i="5"/>
  <c r="R936" i="5"/>
  <c r="R937" i="5"/>
  <c r="R938" i="5"/>
  <c r="R939" i="5"/>
  <c r="R940" i="5"/>
  <c r="R941" i="5"/>
  <c r="R942" i="5"/>
  <c r="R943" i="5"/>
  <c r="R944" i="5"/>
  <c r="R945" i="5"/>
  <c r="R946" i="5"/>
  <c r="R947" i="5"/>
  <c r="R948" i="5"/>
  <c r="R949" i="5"/>
  <c r="R950" i="5"/>
  <c r="R951" i="5"/>
  <c r="R952" i="5"/>
  <c r="R953" i="5"/>
  <c r="R954" i="5"/>
  <c r="R955" i="5"/>
  <c r="R956" i="5"/>
  <c r="R957" i="5"/>
  <c r="R958" i="5"/>
  <c r="R959" i="5"/>
  <c r="R960" i="5"/>
  <c r="R961" i="5"/>
  <c r="R962" i="5"/>
  <c r="R963" i="5"/>
  <c r="R964" i="5"/>
  <c r="R965" i="5"/>
  <c r="R966" i="5"/>
  <c r="R967" i="5"/>
  <c r="R968" i="5"/>
  <c r="R969" i="5"/>
  <c r="R970" i="5"/>
  <c r="R971" i="5"/>
  <c r="R972" i="5"/>
  <c r="R973" i="5"/>
  <c r="R974" i="5"/>
  <c r="R975" i="5"/>
  <c r="R976" i="5"/>
  <c r="R977" i="5"/>
  <c r="R978" i="5"/>
  <c r="R979" i="5"/>
  <c r="R980" i="5"/>
  <c r="R981" i="5"/>
  <c r="R982" i="5"/>
  <c r="R983" i="5"/>
  <c r="R984" i="5"/>
  <c r="R985" i="5"/>
  <c r="R986" i="5"/>
  <c r="R987" i="5"/>
  <c r="R988" i="5"/>
  <c r="R989" i="5"/>
  <c r="R990" i="5"/>
  <c r="R991" i="5"/>
  <c r="R992" i="5"/>
  <c r="R993" i="5"/>
  <c r="R994" i="5"/>
  <c r="R995" i="5"/>
  <c r="R996" i="5"/>
  <c r="R997" i="5"/>
  <c r="R998" i="5"/>
  <c r="R999" i="5"/>
  <c r="R1000" i="5"/>
  <c r="R1001" i="5"/>
  <c r="R1002" i="5"/>
  <c r="R1003" i="5"/>
  <c r="R1004" i="5"/>
  <c r="R1005" i="5"/>
  <c r="R1006" i="5"/>
  <c r="R1007" i="5"/>
  <c r="R1008" i="5"/>
  <c r="R1009" i="5"/>
  <c r="R1010" i="5"/>
  <c r="R1011" i="5"/>
  <c r="R1012" i="5"/>
  <c r="R1013" i="5"/>
  <c r="R1014" i="5"/>
  <c r="R1015" i="5"/>
  <c r="R1016" i="5"/>
  <c r="R1017" i="5"/>
  <c r="R1018" i="5"/>
  <c r="R1019" i="5"/>
  <c r="R1020" i="5"/>
  <c r="R1021" i="5"/>
  <c r="R1022" i="5"/>
  <c r="R1023" i="5"/>
  <c r="R1024" i="5"/>
  <c r="R1025" i="5"/>
  <c r="R1026" i="5"/>
  <c r="R1027" i="5"/>
  <c r="R1028" i="5"/>
  <c r="R1029" i="5"/>
  <c r="R1030" i="5"/>
  <c r="R1031" i="5"/>
  <c r="R1032" i="5"/>
  <c r="R1033" i="5"/>
  <c r="R1034" i="5"/>
  <c r="R1035" i="5"/>
  <c r="R1036" i="5"/>
  <c r="R1037" i="5"/>
  <c r="R1038" i="5"/>
  <c r="R1039" i="5"/>
  <c r="R1040" i="5"/>
  <c r="R1041" i="5"/>
  <c r="R1042" i="5"/>
  <c r="R1043" i="5"/>
  <c r="R1044" i="5"/>
  <c r="R1045" i="5"/>
  <c r="R1046" i="5"/>
  <c r="R1047" i="5"/>
  <c r="R1048" i="5"/>
  <c r="R1049" i="5"/>
  <c r="R1050" i="5"/>
  <c r="R1051" i="5"/>
  <c r="R1052" i="5"/>
  <c r="R1053" i="5"/>
  <c r="R1054" i="5"/>
  <c r="R1055" i="5"/>
  <c r="R1056" i="5"/>
  <c r="R1057" i="5"/>
  <c r="R1058" i="5"/>
  <c r="R1059" i="5"/>
  <c r="R1060" i="5"/>
  <c r="R1061" i="5"/>
  <c r="R1062" i="5"/>
  <c r="R1063" i="5"/>
  <c r="R1064" i="5"/>
  <c r="R1065" i="5"/>
  <c r="R1066" i="5"/>
  <c r="R1067" i="5"/>
  <c r="R1068" i="5"/>
  <c r="R1069" i="5"/>
  <c r="R1070" i="5"/>
  <c r="R1071" i="5"/>
  <c r="R1072" i="5"/>
  <c r="R1073" i="5"/>
  <c r="R1074" i="5"/>
  <c r="R1075" i="5"/>
  <c r="R1076" i="5"/>
  <c r="R1077" i="5"/>
  <c r="R1078" i="5"/>
  <c r="R1079" i="5"/>
  <c r="R1080" i="5"/>
  <c r="R1081" i="5"/>
  <c r="R1082" i="5"/>
  <c r="R1083" i="5"/>
  <c r="R1084" i="5"/>
  <c r="R1085" i="5"/>
  <c r="R1086" i="5"/>
  <c r="R1087" i="5"/>
  <c r="R1088" i="5"/>
  <c r="R1089" i="5"/>
  <c r="R1090" i="5"/>
  <c r="R1091" i="5"/>
  <c r="R1092" i="5"/>
  <c r="R1093" i="5"/>
  <c r="R1094" i="5"/>
  <c r="R1095" i="5"/>
  <c r="R1096" i="5"/>
  <c r="R1097" i="5"/>
  <c r="R1098" i="5"/>
  <c r="R1099" i="5"/>
  <c r="R1100" i="5"/>
  <c r="R1101" i="5"/>
  <c r="R1102" i="5"/>
  <c r="R1103" i="5"/>
  <c r="R1104" i="5"/>
  <c r="R1105" i="5"/>
  <c r="R1106" i="5"/>
  <c r="R1107" i="5"/>
  <c r="R1108" i="5"/>
  <c r="R1109" i="5"/>
  <c r="R1110" i="5"/>
  <c r="R1111" i="5"/>
  <c r="R1112" i="5"/>
  <c r="R1113" i="5"/>
  <c r="R1114" i="5"/>
  <c r="R1115" i="5"/>
  <c r="R1116" i="5"/>
  <c r="R1117" i="5"/>
  <c r="R1118" i="5"/>
  <c r="R1119" i="5"/>
  <c r="R1120" i="5"/>
  <c r="R1121" i="5"/>
  <c r="R1122" i="5"/>
  <c r="R1123" i="5"/>
  <c r="R1124" i="5"/>
  <c r="R1125" i="5"/>
  <c r="R1126" i="5"/>
  <c r="R1127" i="5"/>
  <c r="R1128" i="5"/>
  <c r="R1129" i="5"/>
  <c r="R1130" i="5"/>
  <c r="R1131" i="5"/>
  <c r="R1132" i="5"/>
  <c r="R1133" i="5"/>
  <c r="R1134" i="5"/>
  <c r="R1135" i="5"/>
  <c r="R1136" i="5"/>
  <c r="R1137" i="5"/>
  <c r="R1138" i="5"/>
  <c r="R1139" i="5"/>
  <c r="R1140" i="5"/>
  <c r="R1141" i="5"/>
  <c r="R1142" i="5"/>
  <c r="R1143" i="5"/>
  <c r="R1144" i="5"/>
  <c r="R1145" i="5"/>
  <c r="R1146" i="5"/>
  <c r="R1147" i="5"/>
  <c r="R1148" i="5"/>
  <c r="R1149" i="5"/>
  <c r="R1150" i="5"/>
  <c r="R1151" i="5"/>
  <c r="R1152" i="5"/>
  <c r="R1153" i="5"/>
  <c r="R1154" i="5"/>
  <c r="R1155" i="5"/>
  <c r="R1156" i="5"/>
  <c r="R1157" i="5"/>
  <c r="R1158" i="5"/>
  <c r="R1159" i="5"/>
  <c r="R1160" i="5"/>
  <c r="R1161" i="5"/>
  <c r="R1162" i="5"/>
  <c r="R1163" i="5"/>
  <c r="R1164" i="5"/>
  <c r="R1165" i="5"/>
  <c r="R1166" i="5"/>
  <c r="R1167" i="5"/>
  <c r="R1168" i="5"/>
  <c r="R1169" i="5"/>
  <c r="R1170" i="5"/>
  <c r="R1171" i="5"/>
  <c r="R1172" i="5"/>
  <c r="R1173" i="5"/>
  <c r="R1174" i="5"/>
  <c r="R1175" i="5"/>
  <c r="R1176" i="5"/>
  <c r="R1177" i="5"/>
  <c r="R1178" i="5"/>
  <c r="R1179" i="5"/>
  <c r="R1180" i="5"/>
  <c r="R1181" i="5"/>
  <c r="R1182" i="5"/>
  <c r="R1183" i="5"/>
  <c r="R1184" i="5"/>
  <c r="R1185" i="5"/>
  <c r="R1186" i="5"/>
  <c r="R1187" i="5"/>
  <c r="R1188" i="5"/>
  <c r="R1189" i="5"/>
  <c r="R1190" i="5"/>
  <c r="R1191" i="5"/>
  <c r="R1192" i="5"/>
  <c r="R1193" i="5"/>
  <c r="R1194" i="5"/>
  <c r="R1195" i="5"/>
  <c r="R1196" i="5"/>
  <c r="R1197" i="5"/>
  <c r="R1198" i="5"/>
  <c r="R1199" i="5"/>
  <c r="R1200" i="5"/>
  <c r="R1201" i="5"/>
  <c r="M1211" i="5" l="1"/>
  <c r="N1211" i="5" s="1"/>
  <c r="M1208" i="5"/>
  <c r="N1208" i="5" s="1"/>
  <c r="M1209" i="5"/>
  <c r="N1209" i="5" s="1"/>
  <c r="P1200" i="5"/>
  <c r="M1205" i="5" l="1"/>
  <c r="N1205" i="5" s="1"/>
  <c r="M1206" i="5"/>
  <c r="N1206" i="5" s="1"/>
  <c r="M1207" i="5"/>
  <c r="N1207" i="5" s="1"/>
  <c r="M1204" i="5"/>
  <c r="N1204" i="5" s="1"/>
  <c r="P1201" i="5"/>
  <c r="M1243" i="5" l="1"/>
  <c r="N1243" i="5" s="1"/>
  <c r="M1203" i="5"/>
  <c r="N1203" i="5" s="1"/>
  <c r="M1202" i="5"/>
  <c r="N1202" i="5" s="1"/>
  <c r="M1244" i="5" l="1"/>
  <c r="N1244" i="5" s="1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M1245" i="5" l="1"/>
  <c r="N1245" i="5" s="1"/>
  <c r="P1187" i="5"/>
  <c r="M1194" i="5" l="1"/>
  <c r="N1194" i="5" s="1"/>
  <c r="P10" i="5" l="1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M1195" i="5" l="1"/>
  <c r="N1195" i="5" s="1"/>
  <c r="M1196" i="5" l="1"/>
  <c r="N1196" i="5" s="1"/>
  <c r="M1198" i="5" l="1"/>
  <c r="N1198" i="5" s="1"/>
  <c r="M1197" i="5"/>
  <c r="N1197" i="5" s="1"/>
  <c r="M939" i="5"/>
  <c r="N939" i="5" s="1"/>
  <c r="M677" i="5"/>
  <c r="N677" i="5" s="1"/>
  <c r="M592" i="5"/>
  <c r="N592" i="5" s="1"/>
  <c r="M637" i="5" l="1"/>
  <c r="N637" i="5" s="1"/>
  <c r="M1199" i="5"/>
  <c r="N1199" i="5" s="1"/>
  <c r="M554" i="5"/>
  <c r="N554" i="5" s="1"/>
  <c r="M533" i="5"/>
  <c r="N533" i="5" s="1"/>
  <c r="M948" i="5"/>
  <c r="N948" i="5" s="1"/>
  <c r="M1035" i="5"/>
  <c r="N1035" i="5" s="1"/>
  <c r="M925" i="5" l="1"/>
  <c r="N925" i="5" s="1"/>
  <c r="M802" i="5"/>
  <c r="N802" i="5" s="1"/>
  <c r="M1086" i="5" l="1"/>
  <c r="N1086" i="5" s="1"/>
  <c r="M758" i="5"/>
  <c r="N758" i="5" s="1"/>
  <c r="M534" i="5"/>
  <c r="N534" i="5" s="1"/>
  <c r="M678" i="5"/>
  <c r="N678" i="5" s="1"/>
  <c r="M593" i="5" l="1"/>
  <c r="N593" i="5" s="1"/>
  <c r="M535" i="5"/>
  <c r="N535" i="5" s="1"/>
  <c r="M556" i="5"/>
  <c r="N556" i="5" s="1"/>
  <c r="M1087" i="5"/>
  <c r="N1087" i="5" s="1"/>
  <c r="M679" i="5"/>
  <c r="N679" i="5" s="1"/>
  <c r="M759" i="5"/>
  <c r="N759" i="5" s="1"/>
  <c r="M1088" i="5"/>
  <c r="N1088" i="5" s="1"/>
  <c r="M555" i="5" l="1"/>
  <c r="N555" i="5" s="1"/>
  <c r="M594" i="5"/>
  <c r="N594" i="5" s="1"/>
  <c r="M536" i="5"/>
  <c r="N536" i="5" s="1"/>
  <c r="M680" i="5"/>
  <c r="N680" i="5" s="1"/>
  <c r="M557" i="5"/>
  <c r="N557" i="5" s="1"/>
  <c r="M760" i="5"/>
  <c r="N760" i="5" s="1"/>
  <c r="M595" i="5" l="1"/>
  <c r="N595" i="5" s="1"/>
  <c r="M558" i="5"/>
  <c r="N558" i="5" s="1"/>
  <c r="M537" i="5"/>
  <c r="N537" i="5" s="1"/>
  <c r="M761" i="5"/>
  <c r="N761" i="5" s="1"/>
  <c r="M559" i="5" l="1"/>
  <c r="N559" i="5" s="1"/>
  <c r="M596" i="5"/>
  <c r="N596" i="5" s="1"/>
  <c r="M538" i="5"/>
  <c r="N538" i="5" s="1"/>
  <c r="M597" i="5" l="1"/>
  <c r="N597" i="5" s="1"/>
  <c r="M539" i="5"/>
  <c r="N539" i="5" s="1"/>
  <c r="M762" i="5"/>
  <c r="N762" i="5" s="1"/>
  <c r="M560" i="5" l="1"/>
  <c r="N560" i="5" s="1"/>
  <c r="M540" i="5"/>
  <c r="N540" i="5" s="1"/>
  <c r="M763" i="5"/>
  <c r="N763" i="5" s="1"/>
  <c r="M598" i="5" l="1"/>
  <c r="N598" i="5" s="1"/>
  <c r="M764" i="5"/>
  <c r="N764" i="5" s="1"/>
  <c r="M599" i="5" l="1"/>
  <c r="N599" i="5" s="1"/>
  <c r="M541" i="5"/>
  <c r="N541" i="5" s="1"/>
  <c r="M765" i="5"/>
  <c r="N765" i="5" s="1"/>
  <c r="M766" i="5" l="1"/>
  <c r="N766" i="5" s="1"/>
  <c r="M542" i="5"/>
  <c r="N542" i="5" s="1"/>
  <c r="M543" i="5" l="1"/>
  <c r="N543" i="5" s="1"/>
  <c r="M767" i="5" l="1"/>
  <c r="N767" i="5" s="1"/>
  <c r="M544" i="5" l="1"/>
  <c r="N544" i="5" s="1"/>
  <c r="M768" i="5"/>
  <c r="N768" i="5" s="1"/>
  <c r="M769" i="5" l="1"/>
  <c r="N769" i="5" s="1"/>
  <c r="M545" i="5"/>
  <c r="N545" i="5" s="1"/>
  <c r="M546" i="5" l="1"/>
  <c r="N546" i="5" s="1"/>
  <c r="M770" i="5"/>
  <c r="N770" i="5" s="1"/>
  <c r="M771" i="5" l="1"/>
  <c r="N771" i="5" s="1"/>
  <c r="M773" i="5" l="1"/>
  <c r="N773" i="5" s="1"/>
  <c r="M772" i="5"/>
  <c r="N772" i="5" s="1"/>
  <c r="P9" i="5" l="1"/>
  <c r="M8" i="5" l="1"/>
  <c r="N8" i="5" s="1"/>
  <c r="M7" i="5" l="1"/>
  <c r="P7" i="5"/>
  <c r="N7" i="5" l="1"/>
  <c r="M9" i="5" l="1"/>
  <c r="M10" i="5"/>
  <c r="N10" i="5" s="1"/>
  <c r="N9" i="5" l="1"/>
  <c r="M11" i="5"/>
  <c r="N11" i="5" l="1"/>
  <c r="P8" i="5"/>
  <c r="M12" i="5" l="1"/>
  <c r="N12" i="5" l="1"/>
  <c r="M13" i="5"/>
  <c r="M14" i="5"/>
  <c r="N14" i="5" s="1"/>
  <c r="A1374" i="5"/>
  <c r="N13" i="5" l="1"/>
  <c r="M1145" i="5" l="1"/>
  <c r="N1145" i="5" s="1"/>
  <c r="M1144" i="5" l="1"/>
  <c r="N1144" i="5" s="1"/>
  <c r="M1129" i="5"/>
  <c r="N1129" i="5" s="1"/>
  <c r="M1103" i="5"/>
  <c r="N1103" i="5" s="1"/>
  <c r="M1146" i="5" l="1"/>
  <c r="N1146" i="5" s="1"/>
  <c r="M619" i="5"/>
  <c r="N619" i="5" s="1"/>
  <c r="M1130" i="5" l="1"/>
  <c r="N1130" i="5" s="1"/>
  <c r="M1147" i="5"/>
  <c r="N1147" i="5" s="1"/>
  <c r="M1131" i="5"/>
  <c r="N1131" i="5" s="1"/>
  <c r="M620" i="5"/>
  <c r="N620" i="5" s="1"/>
  <c r="M1104" i="5"/>
  <c r="N1104" i="5" s="1"/>
  <c r="M521" i="5"/>
  <c r="N521" i="5" s="1"/>
  <c r="M1105" i="5" l="1"/>
  <c r="N1105" i="5" s="1"/>
  <c r="M522" i="5"/>
  <c r="N522" i="5" s="1"/>
  <c r="M1148" i="5"/>
  <c r="N1148" i="5" s="1"/>
  <c r="M1132" i="5"/>
  <c r="N1132" i="5" s="1"/>
  <c r="M523" i="5" l="1"/>
  <c r="N523" i="5" s="1"/>
  <c r="M1149" i="5"/>
  <c r="N1149" i="5" s="1"/>
  <c r="M1106" i="5"/>
  <c r="N1106" i="5" s="1"/>
  <c r="M1133" i="5"/>
  <c r="N1133" i="5" s="1"/>
  <c r="M524" i="5" l="1"/>
  <c r="N524" i="5" s="1"/>
  <c r="M1134" i="5"/>
  <c r="N1134" i="5" s="1"/>
  <c r="M1150" i="5"/>
  <c r="N1150" i="5" s="1"/>
  <c r="M525" i="5" l="1"/>
  <c r="N525" i="5" s="1"/>
  <c r="M1107" i="5"/>
  <c r="N1107" i="5" s="1"/>
  <c r="M1151" i="5"/>
  <c r="N1151" i="5" s="1"/>
  <c r="M1152" i="5" l="1"/>
  <c r="N1152" i="5" s="1"/>
  <c r="M1108" i="5"/>
  <c r="N1108" i="5" s="1"/>
  <c r="M1135" i="5"/>
  <c r="N1135" i="5" s="1"/>
  <c r="M526" i="5"/>
  <c r="N526" i="5" s="1"/>
  <c r="M1109" i="5" l="1"/>
  <c r="N1109" i="5" s="1"/>
  <c r="M527" i="5"/>
  <c r="N527" i="5" s="1"/>
  <c r="M1136" i="5"/>
  <c r="N1136" i="5" s="1"/>
  <c r="M1110" i="5" l="1"/>
  <c r="N1110" i="5" s="1"/>
  <c r="M1153" i="5"/>
  <c r="N1153" i="5" s="1"/>
  <c r="M1154" i="5" l="1"/>
  <c r="N1154" i="5" s="1"/>
  <c r="M528" i="5"/>
  <c r="N528" i="5" s="1"/>
  <c r="M1111" i="5"/>
  <c r="N1111" i="5" s="1"/>
  <c r="M1112" i="5" l="1"/>
  <c r="N1112" i="5" s="1"/>
  <c r="M529" i="5"/>
  <c r="N529" i="5" s="1"/>
  <c r="M1155" i="5" l="1"/>
  <c r="N1155" i="5" s="1"/>
  <c r="M530" i="5"/>
  <c r="N530" i="5" s="1"/>
  <c r="M1113" i="5"/>
  <c r="N1113" i="5" s="1"/>
  <c r="M1114" i="5" l="1"/>
  <c r="N1114" i="5" s="1"/>
  <c r="M532" i="5"/>
  <c r="N532" i="5" s="1"/>
  <c r="M531" i="5"/>
  <c r="N531" i="5" s="1"/>
  <c r="M1115" i="5"/>
  <c r="N1115" i="5" s="1"/>
  <c r="M1156" i="5" l="1"/>
  <c r="N1156" i="5" s="1"/>
  <c r="M1157" i="5" l="1"/>
  <c r="N1157" i="5" s="1"/>
  <c r="M1158" i="5" l="1"/>
  <c r="N1158" i="5" s="1"/>
  <c r="M1159" i="5" l="1"/>
  <c r="N1159" i="5" s="1"/>
  <c r="M1160" i="5" l="1"/>
  <c r="N1160" i="5" s="1"/>
  <c r="M1161" i="5" l="1"/>
  <c r="N1161" i="5" s="1"/>
  <c r="M1162" i="5" l="1"/>
  <c r="N1162" i="5" s="1"/>
  <c r="M1163" i="5" l="1"/>
  <c r="N1163" i="5" s="1"/>
  <c r="M1164" i="5" l="1"/>
  <c r="N1164" i="5" s="1"/>
  <c r="M1165" i="5" l="1"/>
  <c r="N1165" i="5" s="1"/>
  <c r="M1166" i="5" l="1"/>
  <c r="N1166" i="5" s="1"/>
  <c r="M1167" i="5" l="1"/>
  <c r="N1167" i="5" s="1"/>
  <c r="M1168" i="5" l="1"/>
  <c r="N1168" i="5" s="1"/>
  <c r="M1169" i="5" l="1"/>
  <c r="N1169" i="5" s="1"/>
  <c r="M1170" i="5" l="1"/>
  <c r="N1170" i="5" s="1"/>
  <c r="M1171" i="5" l="1"/>
  <c r="N1171" i="5" s="1"/>
  <c r="M1172" i="5" l="1"/>
  <c r="N1172" i="5" s="1"/>
  <c r="M1173" i="5" l="1"/>
  <c r="N1173" i="5" s="1"/>
  <c r="M1174" i="5" l="1"/>
  <c r="N1174" i="5" s="1"/>
  <c r="M1175" i="5" l="1"/>
  <c r="N1175" i="5" s="1"/>
  <c r="M1176" i="5" l="1"/>
  <c r="N1176" i="5" s="1"/>
  <c r="M1177" i="5" l="1"/>
  <c r="N1177" i="5" s="1"/>
  <c r="M1178" i="5" l="1"/>
  <c r="N1178" i="5" s="1"/>
  <c r="M1179" i="5" l="1"/>
  <c r="N1179" i="5" s="1"/>
  <c r="M1180" i="5" l="1"/>
  <c r="N1180" i="5" s="1"/>
  <c r="M1181" i="5" l="1"/>
  <c r="N1181" i="5" s="1"/>
  <c r="M1182" i="5" l="1"/>
  <c r="N1182" i="5" s="1"/>
  <c r="M1188" i="5" l="1"/>
  <c r="N1188" i="5" s="1"/>
  <c r="M1183" i="5"/>
  <c r="N1183" i="5" s="1"/>
  <c r="M1187" i="5" l="1"/>
  <c r="N1187" i="5" s="1"/>
  <c r="M1184" i="5"/>
  <c r="N1184" i="5" s="1"/>
  <c r="M1189" i="5" l="1"/>
  <c r="N1189" i="5" s="1"/>
  <c r="M1185" i="5"/>
  <c r="N1185" i="5" s="1"/>
  <c r="M1190" i="5" l="1"/>
  <c r="N1190" i="5" s="1"/>
  <c r="M1186" i="5"/>
  <c r="N1186" i="5" s="1"/>
  <c r="M803" i="5" l="1"/>
  <c r="N803" i="5" s="1"/>
  <c r="M547" i="5"/>
  <c r="N547" i="5" s="1"/>
  <c r="M1020" i="5"/>
  <c r="N1020" i="5" s="1"/>
  <c r="M480" i="5"/>
  <c r="M653" i="5"/>
  <c r="N653" i="5" s="1"/>
  <c r="M1191" i="5"/>
  <c r="N1191" i="5" s="1"/>
  <c r="M753" i="5"/>
  <c r="N753" i="5" s="1"/>
  <c r="M1137" i="5"/>
  <c r="N1137" i="5" s="1"/>
  <c r="M1059" i="5"/>
  <c r="N1059" i="5" s="1"/>
  <c r="M600" i="5" l="1"/>
  <c r="N600" i="5" s="1"/>
  <c r="N480" i="5"/>
  <c r="M1099" i="5"/>
  <c r="N1099" i="5" s="1"/>
  <c r="M1192" i="5"/>
  <c r="N1192" i="5" s="1"/>
  <c r="M941" i="5"/>
  <c r="N941" i="5" s="1"/>
  <c r="M1046" i="5"/>
  <c r="N1046" i="5" s="1"/>
  <c r="M602" i="5"/>
  <c r="N602" i="5" s="1"/>
  <c r="M889" i="5"/>
  <c r="N889" i="5" s="1"/>
  <c r="M1014" i="5"/>
  <c r="N1014" i="5" s="1"/>
  <c r="M581" i="5"/>
  <c r="N581" i="5" s="1"/>
  <c r="M969" i="5"/>
  <c r="N969" i="5" s="1"/>
  <c r="M1080" i="5"/>
  <c r="N1080" i="5" s="1"/>
  <c r="M561" i="5"/>
  <c r="N561" i="5" s="1"/>
  <c r="M635" i="5"/>
  <c r="N635" i="5" s="1"/>
  <c r="M949" i="5"/>
  <c r="N949" i="5" s="1"/>
  <c r="M905" i="5"/>
  <c r="N905" i="5" s="1"/>
  <c r="M956" i="5"/>
  <c r="N956" i="5" s="1"/>
  <c r="M946" i="5"/>
  <c r="N946" i="5" s="1"/>
  <c r="M1094" i="5"/>
  <c r="N1094" i="5" s="1"/>
  <c r="M649" i="5" l="1"/>
  <c r="N649" i="5" s="1"/>
  <c r="M621" i="5"/>
  <c r="N621" i="5" s="1"/>
  <c r="M816" i="5"/>
  <c r="N816" i="5" s="1"/>
  <c r="M709" i="5"/>
  <c r="N709" i="5" s="1"/>
  <c r="M1018" i="5"/>
  <c r="N1018" i="5" s="1"/>
  <c r="M638" i="5"/>
  <c r="N638" i="5" s="1"/>
  <c r="M626" i="5"/>
  <c r="N626" i="5" s="1"/>
  <c r="M940" i="5"/>
  <c r="N940" i="5" s="1"/>
  <c r="M681" i="5"/>
  <c r="N681" i="5" s="1"/>
  <c r="M1116" i="5"/>
  <c r="N1116" i="5" s="1"/>
  <c r="M645" i="5"/>
  <c r="N645" i="5" s="1"/>
  <c r="M774" i="5"/>
  <c r="N774" i="5" s="1"/>
  <c r="M603" i="5"/>
  <c r="N603" i="5" s="1"/>
  <c r="M724" i="5"/>
  <c r="N724" i="5" s="1"/>
  <c r="M691" i="5"/>
  <c r="N691" i="5" s="1"/>
  <c r="M617" i="5"/>
  <c r="N617" i="5" s="1"/>
  <c r="M16" i="5"/>
  <c r="N16" i="5" s="1"/>
  <c r="M1089" i="5"/>
  <c r="N1089" i="5" s="1"/>
  <c r="M15" i="5"/>
  <c r="M684" i="5"/>
  <c r="N684" i="5" s="1"/>
  <c r="M604" i="5"/>
  <c r="N604" i="5" s="1"/>
  <c r="M1117" i="5"/>
  <c r="N1117" i="5" s="1"/>
  <c r="M434" i="5"/>
  <c r="N434" i="5" s="1"/>
  <c r="M449" i="5"/>
  <c r="N449" i="5" s="1"/>
  <c r="M883" i="5"/>
  <c r="N883" i="5" s="1"/>
  <c r="M793" i="5"/>
  <c r="N793" i="5" s="1"/>
  <c r="M567" i="5"/>
  <c r="N567" i="5" s="1"/>
  <c r="M932" i="5"/>
  <c r="N932" i="5" s="1"/>
  <c r="M656" i="5"/>
  <c r="N656" i="5" s="1"/>
  <c r="N15" i="5" l="1"/>
  <c r="M1193" i="5"/>
  <c r="N1193" i="5" s="1"/>
  <c r="M1047" i="5"/>
  <c r="N1047" i="5" s="1"/>
  <c r="M926" i="5"/>
  <c r="N926" i="5" s="1"/>
  <c r="M947" i="5"/>
  <c r="N947" i="5" s="1"/>
  <c r="M601" i="5"/>
  <c r="N601" i="5" s="1"/>
  <c r="M17" i="5"/>
  <c r="N17" i="5" s="1"/>
  <c r="M636" i="5"/>
  <c r="N636" i="5" s="1"/>
  <c r="M639" i="5"/>
  <c r="N639" i="5" s="1"/>
  <c r="M650" i="5"/>
  <c r="N650" i="5" s="1"/>
  <c r="M683" i="5"/>
  <c r="N683" i="5" s="1"/>
  <c r="M1090" i="5"/>
  <c r="N1090" i="5" s="1"/>
  <c r="M1019" i="5"/>
  <c r="N1019" i="5" s="1"/>
  <c r="M682" i="5"/>
  <c r="N682" i="5" s="1"/>
  <c r="M890" i="5" l="1"/>
  <c r="N890" i="5" s="1"/>
  <c r="M1095" i="5"/>
  <c r="N1095" i="5" s="1"/>
  <c r="M1048" i="5"/>
  <c r="N1048" i="5" s="1"/>
  <c r="M970" i="5"/>
  <c r="N970" i="5" s="1"/>
  <c r="M725" i="5"/>
  <c r="N725" i="5" s="1"/>
  <c r="M562" i="5"/>
  <c r="N562" i="5" s="1"/>
  <c r="M1118" i="5"/>
  <c r="N1118" i="5" s="1"/>
  <c r="M1081" i="5"/>
  <c r="N1081" i="5" s="1"/>
  <c r="M627" i="5"/>
  <c r="N627" i="5" s="1"/>
  <c r="M710" i="5"/>
  <c r="N710" i="5" s="1"/>
  <c r="M568" i="5"/>
  <c r="N568" i="5" s="1"/>
  <c r="M817" i="5"/>
  <c r="N817" i="5" s="1"/>
  <c r="M646" i="5"/>
  <c r="N646" i="5" s="1"/>
  <c r="M775" i="5"/>
  <c r="N775" i="5" s="1"/>
  <c r="M1036" i="5"/>
  <c r="N1036" i="5" s="1"/>
  <c r="M927" i="5"/>
  <c r="N927" i="5" s="1"/>
  <c r="M1091" i="5"/>
  <c r="N1091" i="5" s="1"/>
  <c r="M640" i="5"/>
  <c r="N640" i="5" s="1"/>
  <c r="M1021" i="5"/>
  <c r="N1021" i="5" s="1"/>
  <c r="M605" i="5"/>
  <c r="N605" i="5" s="1"/>
  <c r="M622" i="5"/>
  <c r="N622" i="5" s="1"/>
  <c r="M1100" i="5"/>
  <c r="N1100" i="5" s="1"/>
  <c r="M692" i="5"/>
  <c r="N692" i="5" s="1"/>
  <c r="M942" i="5"/>
  <c r="N942" i="5" s="1"/>
  <c r="M582" i="5" l="1"/>
  <c r="N582" i="5" s="1"/>
  <c r="M754" i="5"/>
  <c r="N754" i="5" s="1"/>
  <c r="M1015" i="5"/>
  <c r="N1015" i="5" s="1"/>
  <c r="M906" i="5"/>
  <c r="N906" i="5" s="1"/>
  <c r="M950" i="5"/>
  <c r="N950" i="5" s="1"/>
  <c r="M1138" i="5"/>
  <c r="N1138" i="5" s="1"/>
  <c r="M1096" i="5"/>
  <c r="N1096" i="5" s="1"/>
  <c r="M971" i="5"/>
  <c r="N971" i="5" s="1"/>
  <c r="M818" i="5"/>
  <c r="N818" i="5" s="1"/>
  <c r="M804" i="5"/>
  <c r="N804" i="5" s="1"/>
  <c r="M651" i="5"/>
  <c r="N651" i="5" s="1"/>
  <c r="M794" i="5"/>
  <c r="N794" i="5" s="1"/>
  <c r="M654" i="5"/>
  <c r="N654" i="5" s="1"/>
  <c r="M481" i="5"/>
  <c r="N481" i="5" s="1"/>
  <c r="M563" i="5"/>
  <c r="N563" i="5" s="1"/>
  <c r="M1022" i="5"/>
  <c r="N1022" i="5" s="1"/>
  <c r="M548" i="5"/>
  <c r="N548" i="5" s="1"/>
  <c r="M1101" i="5"/>
  <c r="N1101" i="5" s="1"/>
  <c r="M943" i="5"/>
  <c r="N943" i="5" s="1"/>
  <c r="M652" i="5"/>
  <c r="N652" i="5" s="1"/>
  <c r="M435" i="5"/>
  <c r="N435" i="5" s="1"/>
  <c r="M776" i="5"/>
  <c r="N776" i="5" s="1"/>
  <c r="M1060" i="5"/>
  <c r="N1060" i="5" s="1"/>
  <c r="M1093" i="5"/>
  <c r="N1093" i="5" s="1"/>
  <c r="M628" i="5"/>
  <c r="N628" i="5" s="1"/>
  <c r="M726" i="5"/>
  <c r="N726" i="5" s="1"/>
  <c r="M1092" i="5"/>
  <c r="N1092" i="5" s="1"/>
  <c r="M641" i="5"/>
  <c r="N641" i="5" s="1"/>
  <c r="M569" i="5"/>
  <c r="N569" i="5" s="1"/>
  <c r="M618" i="5"/>
  <c r="N618" i="5" s="1"/>
  <c r="M685" i="5"/>
  <c r="N685" i="5" s="1"/>
  <c r="M1082" i="5"/>
  <c r="N1082" i="5" s="1"/>
  <c r="M657" i="5"/>
  <c r="N657" i="5" s="1"/>
  <c r="M606" i="5"/>
  <c r="N606" i="5" s="1"/>
  <c r="M884" i="5"/>
  <c r="N884" i="5" s="1"/>
  <c r="M648" i="5"/>
  <c r="N648" i="5" s="1"/>
  <c r="M1037" i="5"/>
  <c r="N1037" i="5" s="1"/>
  <c r="M623" i="5"/>
  <c r="N623" i="5" s="1"/>
  <c r="M933" i="5"/>
  <c r="N933" i="5" s="1"/>
  <c r="M1119" i="5"/>
  <c r="N1119" i="5" s="1"/>
  <c r="M647" i="5"/>
  <c r="N647" i="5" s="1"/>
  <c r="M1102" i="5"/>
  <c r="N1102" i="5" s="1"/>
  <c r="M450" i="5"/>
  <c r="N450" i="5" s="1"/>
  <c r="M892" i="5"/>
  <c r="N892" i="5" s="1"/>
  <c r="M957" i="5"/>
  <c r="N957" i="5" s="1"/>
  <c r="M18" i="5" l="1"/>
  <c r="N18" i="5" s="1"/>
  <c r="M891" i="5"/>
  <c r="N891" i="5" s="1"/>
  <c r="M1017" i="5"/>
  <c r="N1017" i="5" s="1"/>
  <c r="M1016" i="5"/>
  <c r="N1016" i="5" s="1"/>
  <c r="M583" i="5"/>
  <c r="N583" i="5" s="1"/>
  <c r="M1049" i="5"/>
  <c r="N1049" i="5" s="1"/>
  <c r="M951" i="5"/>
  <c r="N951" i="5" s="1"/>
  <c r="M972" i="5"/>
  <c r="N972" i="5" s="1"/>
  <c r="M570" i="5"/>
  <c r="N570" i="5" s="1"/>
  <c r="M777" i="5"/>
  <c r="N777" i="5" s="1"/>
  <c r="M795" i="5"/>
  <c r="N795" i="5" s="1"/>
  <c r="M482" i="5"/>
  <c r="N482" i="5" s="1"/>
  <c r="M958" i="5"/>
  <c r="N958" i="5" s="1"/>
  <c r="M549" i="5"/>
  <c r="N549" i="5" s="1"/>
  <c r="M893" i="5"/>
  <c r="N893" i="5" s="1"/>
  <c r="M1083" i="5"/>
  <c r="N1083" i="5" s="1"/>
  <c r="M564" i="5"/>
  <c r="N564" i="5" s="1"/>
  <c r="M436" i="5"/>
  <c r="N436" i="5" s="1"/>
  <c r="M451" i="5"/>
  <c r="N451" i="5" s="1"/>
  <c r="M624" i="5"/>
  <c r="N624" i="5" s="1"/>
  <c r="M658" i="5"/>
  <c r="N658" i="5" s="1"/>
  <c r="M1061" i="5"/>
  <c r="N1061" i="5" s="1"/>
  <c r="M1038" i="5"/>
  <c r="N1038" i="5" s="1"/>
  <c r="M727" i="5"/>
  <c r="N727" i="5" s="1"/>
  <c r="M629" i="5"/>
  <c r="N629" i="5" s="1"/>
  <c r="M686" i="5"/>
  <c r="N686" i="5" s="1"/>
  <c r="M1120" i="5"/>
  <c r="N1120" i="5" s="1"/>
  <c r="M805" i="5"/>
  <c r="N805" i="5" s="1"/>
  <c r="M693" i="5"/>
  <c r="N693" i="5" s="1"/>
  <c r="M19" i="5"/>
  <c r="N19" i="5" s="1"/>
  <c r="M928" i="5"/>
  <c r="N928" i="5" s="1"/>
  <c r="M655" i="5"/>
  <c r="N655" i="5" s="1"/>
  <c r="M1023" i="5"/>
  <c r="N1023" i="5" s="1"/>
  <c r="M642" i="5"/>
  <c r="N642" i="5" s="1"/>
  <c r="M944" i="5"/>
  <c r="N944" i="5" s="1"/>
  <c r="M755" i="5" l="1"/>
  <c r="N755" i="5" s="1"/>
  <c r="M584" i="5"/>
  <c r="N584" i="5" s="1"/>
  <c r="M1050" i="5"/>
  <c r="N1050" i="5" s="1"/>
  <c r="M907" i="5"/>
  <c r="N907" i="5" s="1"/>
  <c r="M1139" i="5"/>
  <c r="N1139" i="5" s="1"/>
  <c r="M1098" i="5"/>
  <c r="N1098" i="5" s="1"/>
  <c r="M1097" i="5"/>
  <c r="N1097" i="5" s="1"/>
  <c r="M1024" i="5"/>
  <c r="N1024" i="5" s="1"/>
  <c r="M565" i="5"/>
  <c r="N565" i="5" s="1"/>
  <c r="M894" i="5"/>
  <c r="N894" i="5" s="1"/>
  <c r="M934" i="5"/>
  <c r="N934" i="5" s="1"/>
  <c r="M945" i="5"/>
  <c r="N945" i="5" s="1"/>
  <c r="M885" i="5"/>
  <c r="N885" i="5" s="1"/>
  <c r="M625" i="5"/>
  <c r="N625" i="5" s="1"/>
  <c r="M806" i="5"/>
  <c r="N806" i="5" s="1"/>
  <c r="M687" i="5"/>
  <c r="N687" i="5" s="1"/>
  <c r="M607" i="5"/>
  <c r="N607" i="5" s="1"/>
  <c r="M437" i="5"/>
  <c r="N437" i="5" s="1"/>
  <c r="M550" i="5"/>
  <c r="N550" i="5" s="1"/>
  <c r="M1084" i="5"/>
  <c r="N1084" i="5" s="1"/>
  <c r="M1039" i="5"/>
  <c r="N1039" i="5" s="1"/>
  <c r="M711" i="5"/>
  <c r="N711" i="5" s="1"/>
  <c r="M452" i="5"/>
  <c r="N452" i="5" s="1"/>
  <c r="M728" i="5"/>
  <c r="N728" i="5" s="1"/>
  <c r="M1062" i="5"/>
  <c r="N1062" i="5" s="1"/>
  <c r="M929" i="5"/>
  <c r="N929" i="5" s="1"/>
  <c r="M571" i="5"/>
  <c r="N571" i="5" s="1"/>
  <c r="M483" i="5"/>
  <c r="N483" i="5" s="1"/>
  <c r="M1121" i="5"/>
  <c r="N1121" i="5" s="1"/>
  <c r="M659" i="5"/>
  <c r="N659" i="5" s="1"/>
  <c r="M694" i="5"/>
  <c r="N694" i="5" s="1"/>
  <c r="M566" i="5" l="1"/>
  <c r="N566" i="5" s="1"/>
  <c r="M757" i="5"/>
  <c r="N757" i="5" s="1"/>
  <c r="M585" i="5"/>
  <c r="N585" i="5" s="1"/>
  <c r="M756" i="5"/>
  <c r="N756" i="5" s="1"/>
  <c r="M1051" i="5"/>
  <c r="N1051" i="5" s="1"/>
  <c r="M973" i="5"/>
  <c r="N973" i="5" s="1"/>
  <c r="M908" i="5"/>
  <c r="N908" i="5" s="1"/>
  <c r="M572" i="5"/>
  <c r="N572" i="5" s="1"/>
  <c r="M1040" i="5"/>
  <c r="N1040" i="5" s="1"/>
  <c r="M930" i="5"/>
  <c r="N930" i="5" s="1"/>
  <c r="M630" i="5"/>
  <c r="N630" i="5" s="1"/>
  <c r="M778" i="5"/>
  <c r="N778" i="5" s="1"/>
  <c r="M729" i="5"/>
  <c r="N729" i="5" s="1"/>
  <c r="M644" i="5"/>
  <c r="N644" i="5" s="1"/>
  <c r="M643" i="5"/>
  <c r="N643" i="5" s="1"/>
  <c r="M453" i="5"/>
  <c r="N453" i="5" s="1"/>
  <c r="M931" i="5"/>
  <c r="N931" i="5" s="1"/>
  <c r="M959" i="5"/>
  <c r="N959" i="5" s="1"/>
  <c r="M796" i="5"/>
  <c r="N796" i="5" s="1"/>
  <c r="M819" i="5"/>
  <c r="N819" i="5" s="1"/>
  <c r="M1122" i="5"/>
  <c r="N1122" i="5" s="1"/>
  <c r="M20" i="5"/>
  <c r="N20" i="5" s="1"/>
  <c r="M688" i="5"/>
  <c r="N688" i="5" s="1"/>
  <c r="M712" i="5"/>
  <c r="N712" i="5" s="1"/>
  <c r="M608" i="5"/>
  <c r="N608" i="5" s="1"/>
  <c r="M695" i="5"/>
  <c r="N695" i="5" s="1"/>
  <c r="M660" i="5"/>
  <c r="N660" i="5" s="1"/>
  <c r="M1063" i="5"/>
  <c r="N1063" i="5" s="1"/>
  <c r="M551" i="5"/>
  <c r="N551" i="5" s="1"/>
  <c r="M484" i="5"/>
  <c r="N484" i="5" s="1"/>
  <c r="M886" i="5"/>
  <c r="N886" i="5" s="1"/>
  <c r="M438" i="5"/>
  <c r="N438" i="5" s="1"/>
  <c r="M974" i="5" l="1"/>
  <c r="N974" i="5" s="1"/>
  <c r="M1052" i="5"/>
  <c r="N1052" i="5" s="1"/>
  <c r="M909" i="5"/>
  <c r="N909" i="5" s="1"/>
  <c r="M952" i="5"/>
  <c r="N952" i="5" s="1"/>
  <c r="M1140" i="5"/>
  <c r="N1140" i="5" s="1"/>
  <c r="M454" i="5"/>
  <c r="N454" i="5" s="1"/>
  <c r="M730" i="5"/>
  <c r="N730" i="5" s="1"/>
  <c r="M1085" i="5"/>
  <c r="N1085" i="5" s="1"/>
  <c r="M689" i="5"/>
  <c r="N689" i="5" s="1"/>
  <c r="M21" i="5"/>
  <c r="M807" i="5"/>
  <c r="M631" i="5"/>
  <c r="N631" i="5" s="1"/>
  <c r="M1041" i="5"/>
  <c r="N1041" i="5" s="1"/>
  <c r="M779" i="5"/>
  <c r="N779" i="5" s="1"/>
  <c r="M573" i="5"/>
  <c r="N573" i="5" s="1"/>
  <c r="M797" i="5"/>
  <c r="N797" i="5" s="1"/>
  <c r="M690" i="5"/>
  <c r="N690" i="5" s="1"/>
  <c r="M960" i="5"/>
  <c r="N960" i="5" s="1"/>
  <c r="M935" i="5"/>
  <c r="N935" i="5" s="1"/>
  <c r="M485" i="5"/>
  <c r="N485" i="5" s="1"/>
  <c r="M696" i="5"/>
  <c r="N696" i="5" s="1"/>
  <c r="M661" i="5"/>
  <c r="N661" i="5" s="1"/>
  <c r="M895" i="5"/>
  <c r="N895" i="5" s="1"/>
  <c r="M552" i="5"/>
  <c r="N552" i="5" s="1"/>
  <c r="M609" i="5"/>
  <c r="N609" i="5" s="1"/>
  <c r="M439" i="5"/>
  <c r="N439" i="5" s="1"/>
  <c r="M1123" i="5"/>
  <c r="N1123" i="5" s="1"/>
  <c r="M1025" i="5"/>
  <c r="N1025" i="5" s="1"/>
  <c r="M553" i="5"/>
  <c r="N553" i="5" s="1"/>
  <c r="M888" i="5"/>
  <c r="N888" i="5" s="1"/>
  <c r="N807" i="5" l="1"/>
  <c r="M887" i="5"/>
  <c r="N887" i="5" s="1"/>
  <c r="M586" i="5"/>
  <c r="N586" i="5" s="1"/>
  <c r="M587" i="5"/>
  <c r="N587" i="5" s="1"/>
  <c r="M953" i="5"/>
  <c r="N953" i="5" s="1"/>
  <c r="M975" i="5"/>
  <c r="N975" i="5" s="1"/>
  <c r="M1141" i="5"/>
  <c r="N1141" i="5" s="1"/>
  <c r="M780" i="5"/>
  <c r="N780" i="5" s="1"/>
  <c r="M798" i="5"/>
  <c r="N798" i="5" s="1"/>
  <c r="M662" i="5"/>
  <c r="N662" i="5" s="1"/>
  <c r="M896" i="5"/>
  <c r="N896" i="5" s="1"/>
  <c r="M1124" i="5"/>
  <c r="N1124" i="5" s="1"/>
  <c r="M697" i="5"/>
  <c r="N697" i="5" s="1"/>
  <c r="M455" i="5"/>
  <c r="N455" i="5" s="1"/>
  <c r="M610" i="5"/>
  <c r="N610" i="5" s="1"/>
  <c r="M731" i="5"/>
  <c r="N731" i="5" s="1"/>
  <c r="M820" i="5"/>
  <c r="N820" i="5" s="1"/>
  <c r="M486" i="5"/>
  <c r="N486" i="5" s="1"/>
  <c r="M713" i="5"/>
  <c r="N713" i="5" s="1"/>
  <c r="M1064" i="5"/>
  <c r="N1064" i="5" s="1"/>
  <c r="M22" i="5"/>
  <c r="M1026" i="5"/>
  <c r="N1026" i="5" s="1"/>
  <c r="M574" i="5"/>
  <c r="N574" i="5" s="1"/>
  <c r="N21" i="5"/>
  <c r="M1042" i="5"/>
  <c r="N1042" i="5" s="1"/>
  <c r="M1054" i="5" l="1"/>
  <c r="N1054" i="5" s="1"/>
  <c r="M954" i="5"/>
  <c r="N954" i="5" s="1"/>
  <c r="M1142" i="5"/>
  <c r="N1142" i="5" s="1"/>
  <c r="M910" i="5"/>
  <c r="N910" i="5" s="1"/>
  <c r="M1065" i="5"/>
  <c r="N1065" i="5" s="1"/>
  <c r="M487" i="5"/>
  <c r="N487" i="5" s="1"/>
  <c r="M1125" i="5"/>
  <c r="N1125" i="5" s="1"/>
  <c r="M1027" i="5"/>
  <c r="N1027" i="5" s="1"/>
  <c r="M821" i="5"/>
  <c r="N821" i="5" s="1"/>
  <c r="M714" i="5"/>
  <c r="N714" i="5" s="1"/>
  <c r="N22" i="5"/>
  <c r="M23" i="5"/>
  <c r="N23" i="5" s="1"/>
  <c r="M897" i="5"/>
  <c r="N897" i="5" s="1"/>
  <c r="M961" i="5"/>
  <c r="N961" i="5" s="1"/>
  <c r="M799" i="5"/>
  <c r="N799" i="5" s="1"/>
  <c r="M611" i="5"/>
  <c r="N611" i="5" s="1"/>
  <c r="M732" i="5"/>
  <c r="N732" i="5" s="1"/>
  <c r="M808" i="5"/>
  <c r="N808" i="5" s="1"/>
  <c r="M936" i="5"/>
  <c r="N936" i="5" s="1"/>
  <c r="M440" i="5"/>
  <c r="N440" i="5" s="1"/>
  <c r="M633" i="5"/>
  <c r="N633" i="5" s="1"/>
  <c r="M781" i="5"/>
  <c r="N781" i="5" s="1"/>
  <c r="M1043" i="5"/>
  <c r="N1043" i="5" s="1"/>
  <c r="M663" i="5"/>
  <c r="N663" i="5" s="1"/>
  <c r="M575" i="5"/>
  <c r="N575" i="5" s="1"/>
  <c r="M698" i="5"/>
  <c r="N698" i="5" s="1"/>
  <c r="M1143" i="5" l="1"/>
  <c r="N1143" i="5" s="1"/>
  <c r="M632" i="5"/>
  <c r="N632" i="5" s="1"/>
  <c r="M1053" i="5"/>
  <c r="N1053" i="5" s="1"/>
  <c r="M588" i="5"/>
  <c r="N588" i="5" s="1"/>
  <c r="M1055" i="5"/>
  <c r="N1055" i="5" s="1"/>
  <c r="M976" i="5"/>
  <c r="N976" i="5" s="1"/>
  <c r="M911" i="5"/>
  <c r="N911" i="5" s="1"/>
  <c r="M955" i="5"/>
  <c r="N955" i="5" s="1"/>
  <c r="M699" i="5"/>
  <c r="N699" i="5" s="1"/>
  <c r="M664" i="5"/>
  <c r="N664" i="5" s="1"/>
  <c r="M898" i="5"/>
  <c r="N898" i="5" s="1"/>
  <c r="M456" i="5"/>
  <c r="N456" i="5" s="1"/>
  <c r="M822" i="5"/>
  <c r="N822" i="5" s="1"/>
  <c r="M634" i="5"/>
  <c r="N634" i="5" s="1"/>
  <c r="M962" i="5"/>
  <c r="N962" i="5" s="1"/>
  <c r="M441" i="5"/>
  <c r="N441" i="5" s="1"/>
  <c r="M1066" i="5"/>
  <c r="N1066" i="5" s="1"/>
  <c r="M24" i="5"/>
  <c r="N24" i="5" s="1"/>
  <c r="M1028" i="5"/>
  <c r="N1028" i="5" s="1"/>
  <c r="M488" i="5"/>
  <c r="N488" i="5" s="1"/>
  <c r="M800" i="5"/>
  <c r="N800" i="5" s="1"/>
  <c r="M1126" i="5"/>
  <c r="N1126" i="5" s="1"/>
  <c r="M733" i="5"/>
  <c r="N733" i="5" s="1"/>
  <c r="M715" i="5"/>
  <c r="N715" i="5" s="1"/>
  <c r="M612" i="5"/>
  <c r="N612" i="5" s="1"/>
  <c r="M809" i="5" l="1"/>
  <c r="M1056" i="5"/>
  <c r="N1056" i="5" s="1"/>
  <c r="M912" i="5"/>
  <c r="N912" i="5" s="1"/>
  <c r="M1128" i="5"/>
  <c r="N1128" i="5" s="1"/>
  <c r="M489" i="5"/>
  <c r="N489" i="5" s="1"/>
  <c r="M734" i="5"/>
  <c r="N734" i="5" s="1"/>
  <c r="M1127" i="5"/>
  <c r="N1127" i="5" s="1"/>
  <c r="M716" i="5"/>
  <c r="N716" i="5" s="1"/>
  <c r="M823" i="5"/>
  <c r="N823" i="5" s="1"/>
  <c r="M700" i="5"/>
  <c r="N700" i="5" s="1"/>
  <c r="M938" i="5"/>
  <c r="N938" i="5" s="1"/>
  <c r="M1044" i="5"/>
  <c r="N1044" i="5" s="1"/>
  <c r="M1029" i="5"/>
  <c r="N1029" i="5" s="1"/>
  <c r="M665" i="5"/>
  <c r="N665" i="5" s="1"/>
  <c r="M782" i="5"/>
  <c r="N782" i="5" s="1"/>
  <c r="M1067" i="5"/>
  <c r="N1067" i="5" s="1"/>
  <c r="M457" i="5"/>
  <c r="N457" i="5" s="1"/>
  <c r="M937" i="5"/>
  <c r="N937" i="5" s="1"/>
  <c r="N809" i="5" l="1"/>
  <c r="M25" i="5"/>
  <c r="N25" i="5" s="1"/>
  <c r="M1045" i="5"/>
  <c r="N1045" i="5" s="1"/>
  <c r="M589" i="5"/>
  <c r="N589" i="5" s="1"/>
  <c r="M977" i="5"/>
  <c r="N977" i="5" s="1"/>
  <c r="M913" i="5"/>
  <c r="N913" i="5" s="1"/>
  <c r="M1057" i="5"/>
  <c r="N1057" i="5" s="1"/>
  <c r="M717" i="5"/>
  <c r="N717" i="5" s="1"/>
  <c r="M490" i="5"/>
  <c r="N490" i="5" s="1"/>
  <c r="M701" i="5"/>
  <c r="N701" i="5" s="1"/>
  <c r="M810" i="5"/>
  <c r="N810" i="5" s="1"/>
  <c r="M801" i="5"/>
  <c r="N801" i="5" s="1"/>
  <c r="M735" i="5"/>
  <c r="N735" i="5" s="1"/>
  <c r="M899" i="5"/>
  <c r="N899" i="5" s="1"/>
  <c r="M963" i="5"/>
  <c r="N963" i="5" s="1"/>
  <c r="M783" i="5"/>
  <c r="N783" i="5" s="1"/>
  <c r="M824" i="5"/>
  <c r="N824" i="5" s="1"/>
  <c r="M613" i="5"/>
  <c r="N613" i="5" s="1"/>
  <c r="M576" i="5"/>
  <c r="N576" i="5" s="1"/>
  <c r="M442" i="5"/>
  <c r="N442" i="5" s="1"/>
  <c r="M666" i="5" l="1"/>
  <c r="N666" i="5" s="1"/>
  <c r="M1058" i="5"/>
  <c r="N1058" i="5" s="1"/>
  <c r="M443" i="5"/>
  <c r="N443" i="5" s="1"/>
  <c r="M718" i="5"/>
  <c r="N718" i="5" s="1"/>
  <c r="M1069" i="5"/>
  <c r="N1069" i="5" s="1"/>
  <c r="M964" i="5"/>
  <c r="N964" i="5" s="1"/>
  <c r="M900" i="5"/>
  <c r="N900" i="5" s="1"/>
  <c r="M614" i="5"/>
  <c r="N614" i="5" s="1"/>
  <c r="M577" i="5"/>
  <c r="N577" i="5" s="1"/>
  <c r="M784" i="5"/>
  <c r="N784" i="5" s="1"/>
  <c r="M1030" i="5"/>
  <c r="N1030" i="5" s="1"/>
  <c r="M811" i="5"/>
  <c r="N811" i="5" s="1"/>
  <c r="M702" i="5"/>
  <c r="N702" i="5" s="1"/>
  <c r="M667" i="5"/>
  <c r="N667" i="5" s="1"/>
  <c r="M491" i="5"/>
  <c r="N491" i="5" s="1"/>
  <c r="M26" i="5" l="1"/>
  <c r="M1068" i="5"/>
  <c r="N1068" i="5" s="1"/>
  <c r="M590" i="5"/>
  <c r="N590" i="5" s="1"/>
  <c r="M914" i="5"/>
  <c r="N914" i="5" s="1"/>
  <c r="M978" i="5"/>
  <c r="N978" i="5" s="1"/>
  <c r="M668" i="5"/>
  <c r="N668" i="5" s="1"/>
  <c r="M965" i="5"/>
  <c r="N965" i="5" s="1"/>
  <c r="M1070" i="5"/>
  <c r="N1070" i="5" s="1"/>
  <c r="M492" i="5"/>
  <c r="N492" i="5" s="1"/>
  <c r="M736" i="5"/>
  <c r="N736" i="5" s="1"/>
  <c r="M703" i="5"/>
  <c r="N703" i="5" s="1"/>
  <c r="M785" i="5"/>
  <c r="N785" i="5" s="1"/>
  <c r="M27" i="5"/>
  <c r="N27" i="5" s="1"/>
  <c r="M459" i="5"/>
  <c r="N459" i="5" s="1"/>
  <c r="M444" i="5"/>
  <c r="N444" i="5" s="1"/>
  <c r="M825" i="5"/>
  <c r="N825" i="5" s="1"/>
  <c r="M1031" i="5"/>
  <c r="N1031" i="5" s="1"/>
  <c r="N26" i="5" l="1"/>
  <c r="M901" i="5"/>
  <c r="N901" i="5" s="1"/>
  <c r="M458" i="5"/>
  <c r="N458" i="5" s="1"/>
  <c r="M591" i="5"/>
  <c r="N591" i="5" s="1"/>
  <c r="M979" i="5"/>
  <c r="N979" i="5" s="1"/>
  <c r="M719" i="5"/>
  <c r="N719" i="5" s="1"/>
  <c r="M616" i="5"/>
  <c r="N616" i="5" s="1"/>
  <c r="M812" i="5"/>
  <c r="N812" i="5" s="1"/>
  <c r="M786" i="5"/>
  <c r="N786" i="5" s="1"/>
  <c r="M1032" i="5"/>
  <c r="N1032" i="5" s="1"/>
  <c r="M460" i="5"/>
  <c r="N460" i="5" s="1"/>
  <c r="M966" i="5"/>
  <c r="N966" i="5" s="1"/>
  <c r="M902" i="5"/>
  <c r="N902" i="5" s="1"/>
  <c r="M669" i="5"/>
  <c r="N669" i="5" s="1"/>
  <c r="M445" i="5"/>
  <c r="N445" i="5" s="1"/>
  <c r="M737" i="5"/>
  <c r="N737" i="5" s="1"/>
  <c r="M704" i="5"/>
  <c r="N704" i="5" s="1"/>
  <c r="M615" i="5"/>
  <c r="N615" i="5" s="1"/>
  <c r="M28" i="5"/>
  <c r="N28" i="5" s="1"/>
  <c r="M578" i="5"/>
  <c r="N578" i="5" s="1"/>
  <c r="M826" i="5"/>
  <c r="N826" i="5" s="1"/>
  <c r="M915" i="5" l="1"/>
  <c r="N915" i="5" s="1"/>
  <c r="M980" i="5"/>
  <c r="N980" i="5" s="1"/>
  <c r="M29" i="5"/>
  <c r="N29" i="5" s="1"/>
  <c r="M787" i="5"/>
  <c r="N787" i="5" s="1"/>
  <c r="M967" i="5"/>
  <c r="N967" i="5" s="1"/>
  <c r="M1033" i="5"/>
  <c r="N1033" i="5" s="1"/>
  <c r="M1034" i="5"/>
  <c r="N1034" i="5" s="1"/>
  <c r="M670" i="5"/>
  <c r="N670" i="5" s="1"/>
  <c r="M579" i="5"/>
  <c r="N579" i="5" s="1"/>
  <c r="M580" i="5"/>
  <c r="N580" i="5" s="1"/>
  <c r="M461" i="5"/>
  <c r="N461" i="5" s="1"/>
  <c r="M968" i="5"/>
  <c r="N968" i="5" s="1"/>
  <c r="M705" i="5"/>
  <c r="N705" i="5" s="1"/>
  <c r="M446" i="5"/>
  <c r="N446" i="5" s="1"/>
  <c r="M813" i="5"/>
  <c r="N813" i="5" s="1"/>
  <c r="M1071" i="5"/>
  <c r="N1071" i="5" s="1"/>
  <c r="M827" i="5"/>
  <c r="N827" i="5" s="1"/>
  <c r="M903" i="5"/>
  <c r="N903" i="5" s="1"/>
  <c r="M493" i="5"/>
  <c r="N493" i="5" s="1"/>
  <c r="M720" i="5"/>
  <c r="N720" i="5" s="1"/>
  <c r="M814" i="5" l="1"/>
  <c r="N814" i="5" s="1"/>
  <c r="M916" i="5"/>
  <c r="N916" i="5" s="1"/>
  <c r="M671" i="5"/>
  <c r="N671" i="5" s="1"/>
  <c r="M828" i="5"/>
  <c r="N828" i="5" s="1"/>
  <c r="M448" i="5"/>
  <c r="N448" i="5" s="1"/>
  <c r="M494" i="5"/>
  <c r="N494" i="5" s="1"/>
  <c r="M1072" i="5"/>
  <c r="N1072" i="5" s="1"/>
  <c r="M904" i="5"/>
  <c r="N904" i="5" s="1"/>
  <c r="M788" i="5"/>
  <c r="N788" i="5" s="1"/>
  <c r="M815" i="5"/>
  <c r="N815" i="5" s="1"/>
  <c r="M738" i="5"/>
  <c r="N738" i="5" s="1"/>
  <c r="M721" i="5"/>
  <c r="N721" i="5" s="1"/>
  <c r="M462" i="5" l="1"/>
  <c r="N462" i="5" s="1"/>
  <c r="M917" i="5"/>
  <c r="N917" i="5" s="1"/>
  <c r="M981" i="5"/>
  <c r="N981" i="5" s="1"/>
  <c r="M829" i="5"/>
  <c r="N829" i="5" s="1"/>
  <c r="M672" i="5"/>
  <c r="N672" i="5" s="1"/>
  <c r="M1073" i="5"/>
  <c r="N1073" i="5" s="1"/>
  <c r="M789" i="5"/>
  <c r="N789" i="5" s="1"/>
  <c r="M723" i="5"/>
  <c r="N723" i="5" s="1"/>
  <c r="M739" i="5"/>
  <c r="N739" i="5" s="1"/>
  <c r="M706" i="5"/>
  <c r="N706" i="5" s="1"/>
  <c r="M722" i="5"/>
  <c r="N722" i="5" s="1"/>
  <c r="M463" i="5"/>
  <c r="N463" i="5" s="1"/>
  <c r="M30" i="5"/>
  <c r="M495" i="5"/>
  <c r="N495" i="5" s="1"/>
  <c r="N30" i="5" l="1"/>
  <c r="M447" i="5"/>
  <c r="N447" i="5" s="1"/>
  <c r="M982" i="5"/>
  <c r="N982" i="5" s="1"/>
  <c r="M918" i="5"/>
  <c r="N918" i="5" s="1"/>
  <c r="M740" i="5"/>
  <c r="N740" i="5" s="1"/>
  <c r="M708" i="5"/>
  <c r="N708" i="5" s="1"/>
  <c r="M673" i="5"/>
  <c r="N673" i="5" s="1"/>
  <c r="M1074" i="5"/>
  <c r="N1074" i="5" s="1"/>
  <c r="M707" i="5"/>
  <c r="N707" i="5" s="1"/>
  <c r="M464" i="5"/>
  <c r="N464" i="5" s="1"/>
  <c r="M790" i="5"/>
  <c r="N790" i="5" s="1"/>
  <c r="M496" i="5"/>
  <c r="N496" i="5" s="1"/>
  <c r="M919" i="5" l="1"/>
  <c r="N919" i="5" s="1"/>
  <c r="M983" i="5"/>
  <c r="N983" i="5" s="1"/>
  <c r="M674" i="5"/>
  <c r="N674" i="5" s="1"/>
  <c r="M792" i="5"/>
  <c r="N792" i="5" s="1"/>
  <c r="M465" i="5"/>
  <c r="N465" i="5" s="1"/>
  <c r="M31" i="5"/>
  <c r="N31" i="5" s="1"/>
  <c r="M830" i="5"/>
  <c r="N830" i="5" s="1"/>
  <c r="M741" i="5"/>
  <c r="N741" i="5" s="1"/>
  <c r="M497" i="5"/>
  <c r="N497" i="5" s="1"/>
  <c r="M791" i="5"/>
  <c r="N791" i="5" s="1"/>
  <c r="M920" i="5" l="1"/>
  <c r="N920" i="5" s="1"/>
  <c r="M984" i="5"/>
  <c r="N984" i="5" s="1"/>
  <c r="M1075" i="5"/>
  <c r="N1075" i="5" s="1"/>
  <c r="M831" i="5"/>
  <c r="N831" i="5" s="1"/>
  <c r="M466" i="5"/>
  <c r="N466" i="5" s="1"/>
  <c r="M675" i="5"/>
  <c r="N675" i="5" s="1"/>
  <c r="M32" i="5"/>
  <c r="N32" i="5" s="1"/>
  <c r="M742" i="5"/>
  <c r="N742" i="5" s="1"/>
  <c r="M498" i="5"/>
  <c r="N498" i="5" s="1"/>
  <c r="M676" i="5"/>
  <c r="N676" i="5" s="1"/>
  <c r="M921" i="5" l="1"/>
  <c r="N921" i="5" s="1"/>
  <c r="M33" i="5"/>
  <c r="N33" i="5" s="1"/>
  <c r="M499" i="5"/>
  <c r="N499" i="5" s="1"/>
  <c r="M467" i="5"/>
  <c r="N467" i="5" s="1"/>
  <c r="M1076" i="5"/>
  <c r="N1076" i="5" s="1"/>
  <c r="M743" i="5"/>
  <c r="N743" i="5" s="1"/>
  <c r="M985" i="5" l="1"/>
  <c r="N985" i="5" s="1"/>
  <c r="M922" i="5"/>
  <c r="N922" i="5" s="1"/>
  <c r="M744" i="5"/>
  <c r="N744" i="5" s="1"/>
  <c r="M34" i="5"/>
  <c r="N34" i="5" s="1"/>
  <c r="M832" i="5"/>
  <c r="N832" i="5" s="1"/>
  <c r="M1077" i="5" l="1"/>
  <c r="N1077" i="5" s="1"/>
  <c r="M923" i="5"/>
  <c r="N923" i="5" s="1"/>
  <c r="M924" i="5"/>
  <c r="N924" i="5" s="1"/>
  <c r="M1078" i="5"/>
  <c r="N1078" i="5" s="1"/>
  <c r="M468" i="5"/>
  <c r="N468" i="5" s="1"/>
  <c r="M500" i="5"/>
  <c r="N500" i="5" s="1"/>
  <c r="M833" i="5"/>
  <c r="N833" i="5" s="1"/>
  <c r="M745" i="5"/>
  <c r="N745" i="5" s="1"/>
  <c r="M1079" i="5" l="1"/>
  <c r="N1079" i="5" s="1"/>
  <c r="M986" i="5"/>
  <c r="N986" i="5" s="1"/>
  <c r="M35" i="5"/>
  <c r="N35" i="5" s="1"/>
  <c r="M834" i="5"/>
  <c r="N834" i="5" s="1"/>
  <c r="M501" i="5"/>
  <c r="N501" i="5" s="1"/>
  <c r="M746" i="5"/>
  <c r="N746" i="5" s="1"/>
  <c r="M469" i="5"/>
  <c r="N469" i="5" s="1"/>
  <c r="M987" i="5" l="1"/>
  <c r="N987" i="5" s="1"/>
  <c r="M835" i="5"/>
  <c r="N835" i="5" s="1"/>
  <c r="M470" i="5"/>
  <c r="N470" i="5" s="1"/>
  <c r="M36" i="5"/>
  <c r="N36" i="5" s="1"/>
  <c r="M747" i="5"/>
  <c r="N747" i="5" s="1"/>
  <c r="M988" i="5" l="1"/>
  <c r="N988" i="5" s="1"/>
  <c r="M502" i="5"/>
  <c r="N502" i="5" s="1"/>
  <c r="M748" i="5"/>
  <c r="N748" i="5" s="1"/>
  <c r="M836" i="5"/>
  <c r="N836" i="5" s="1"/>
  <c r="M37" i="5" l="1"/>
  <c r="N37" i="5" s="1"/>
  <c r="M989" i="5"/>
  <c r="N989" i="5" s="1"/>
  <c r="M471" i="5"/>
  <c r="N471" i="5" s="1"/>
  <c r="M837" i="5"/>
  <c r="N837" i="5" s="1"/>
  <c r="M749" i="5"/>
  <c r="N749" i="5" s="1"/>
  <c r="M503" i="5"/>
  <c r="N503" i="5" s="1"/>
  <c r="M990" i="5" l="1"/>
  <c r="N990" i="5" s="1"/>
  <c r="M39" i="5"/>
  <c r="N39" i="5" s="1"/>
  <c r="M838" i="5"/>
  <c r="N838" i="5" s="1"/>
  <c r="M504" i="5"/>
  <c r="N504" i="5" s="1"/>
  <c r="M750" i="5"/>
  <c r="N750" i="5" s="1"/>
  <c r="M38" i="5" l="1"/>
  <c r="N38" i="5" s="1"/>
  <c r="M991" i="5"/>
  <c r="N991" i="5" s="1"/>
  <c r="M839" i="5"/>
  <c r="N839" i="5" s="1"/>
  <c r="M505" i="5"/>
  <c r="N505" i="5" s="1"/>
  <c r="M752" i="5"/>
  <c r="N752" i="5" s="1"/>
  <c r="M751" i="5"/>
  <c r="N751" i="5" s="1"/>
  <c r="M40" i="5"/>
  <c r="N40" i="5" s="1"/>
  <c r="M472" i="5"/>
  <c r="N472" i="5" s="1"/>
  <c r="M992" i="5" l="1"/>
  <c r="N992" i="5" s="1"/>
  <c r="M473" i="5"/>
  <c r="N473" i="5" s="1"/>
  <c r="M840" i="5"/>
  <c r="N840" i="5" s="1"/>
  <c r="M506" i="5"/>
  <c r="N506" i="5" s="1"/>
  <c r="M507" i="5" l="1"/>
  <c r="N507" i="5" s="1"/>
  <c r="M41" i="5"/>
  <c r="N41" i="5" s="1"/>
  <c r="M474" i="5"/>
  <c r="N474" i="5" s="1"/>
  <c r="M993" i="5" l="1"/>
  <c r="N993" i="5" s="1"/>
  <c r="M42" i="5"/>
  <c r="N42" i="5" s="1"/>
  <c r="M508" i="5"/>
  <c r="N508" i="5" s="1"/>
  <c r="M475" i="5"/>
  <c r="N475" i="5" s="1"/>
  <c r="M841" i="5"/>
  <c r="N841" i="5" s="1"/>
  <c r="M994" i="5" l="1"/>
  <c r="N994" i="5" s="1"/>
  <c r="M842" i="5"/>
  <c r="N842" i="5" s="1"/>
  <c r="M509" i="5"/>
  <c r="N509" i="5" s="1"/>
  <c r="M43" i="5"/>
  <c r="N43" i="5" s="1"/>
  <c r="M995" i="5" l="1"/>
  <c r="N995" i="5" s="1"/>
  <c r="M476" i="5"/>
  <c r="N476" i="5" s="1"/>
  <c r="M510" i="5"/>
  <c r="N510" i="5" s="1"/>
  <c r="M996" i="5" l="1"/>
  <c r="N996" i="5" s="1"/>
  <c r="M477" i="5"/>
  <c r="N477" i="5" s="1"/>
  <c r="M44" i="5"/>
  <c r="N44" i="5" s="1"/>
  <c r="M843" i="5"/>
  <c r="N843" i="5" s="1"/>
  <c r="M997" i="5" l="1"/>
  <c r="N997" i="5" s="1"/>
  <c r="M45" i="5"/>
  <c r="N45" i="5" s="1"/>
  <c r="M844" i="5"/>
  <c r="N844" i="5" s="1"/>
  <c r="M478" i="5"/>
  <c r="N478" i="5" s="1"/>
  <c r="M511" i="5"/>
  <c r="N511" i="5" s="1"/>
  <c r="M512" i="5" l="1"/>
  <c r="N512" i="5" s="1"/>
  <c r="M845" i="5"/>
  <c r="N845" i="5" s="1"/>
  <c r="M46" i="5" l="1"/>
  <c r="N46" i="5" s="1"/>
  <c r="M998" i="5"/>
  <c r="N998" i="5" s="1"/>
  <c r="M846" i="5"/>
  <c r="N846" i="5" s="1"/>
  <c r="M479" i="5"/>
  <c r="N479" i="5" s="1"/>
  <c r="M47" i="5"/>
  <c r="N47" i="5" s="1"/>
  <c r="M513" i="5" l="1"/>
  <c r="N513" i="5" s="1"/>
  <c r="M48" i="5"/>
  <c r="N48" i="5" s="1"/>
  <c r="M847" i="5"/>
  <c r="N847" i="5" s="1"/>
  <c r="M999" i="5" l="1"/>
  <c r="N999" i="5" s="1"/>
  <c r="M848" i="5"/>
  <c r="N848" i="5" s="1"/>
  <c r="M1000" i="5" l="1"/>
  <c r="N1000" i="5" s="1"/>
  <c r="M849" i="5"/>
  <c r="N849" i="5" s="1"/>
  <c r="M514" i="5"/>
  <c r="N514" i="5" s="1"/>
  <c r="M1001" i="5" l="1"/>
  <c r="N1001" i="5" s="1"/>
  <c r="M515" i="5"/>
  <c r="N515" i="5" s="1"/>
  <c r="M49" i="5"/>
  <c r="N49" i="5" s="1"/>
  <c r="M850" i="5"/>
  <c r="N850" i="5" s="1"/>
  <c r="M1002" i="5" l="1"/>
  <c r="N1002" i="5" s="1"/>
  <c r="M851" i="5"/>
  <c r="N851" i="5" s="1"/>
  <c r="M516" i="5"/>
  <c r="N516" i="5" s="1"/>
  <c r="M50" i="5"/>
  <c r="N50" i="5" s="1"/>
  <c r="M1003" i="5" l="1"/>
  <c r="N1003" i="5" s="1"/>
  <c r="M517" i="5"/>
  <c r="N517" i="5" s="1"/>
  <c r="M852" i="5"/>
  <c r="N852" i="5" s="1"/>
  <c r="M1004" i="5" l="1"/>
  <c r="N1004" i="5" s="1"/>
  <c r="M518" i="5"/>
  <c r="N518" i="5" s="1"/>
  <c r="M51" i="5"/>
  <c r="N51" i="5" s="1"/>
  <c r="M853" i="5"/>
  <c r="N853" i="5" s="1"/>
  <c r="M1005" i="5" l="1"/>
  <c r="N1005" i="5" s="1"/>
  <c r="M520" i="5"/>
  <c r="N520" i="5" s="1"/>
  <c r="M519" i="5"/>
  <c r="N519" i="5" s="1"/>
  <c r="M854" i="5"/>
  <c r="N854" i="5" s="1"/>
  <c r="M52" i="5"/>
  <c r="N52" i="5" s="1"/>
  <c r="M1006" i="5" l="1"/>
  <c r="N1006" i="5" s="1"/>
  <c r="M855" i="5"/>
  <c r="N855" i="5" s="1"/>
  <c r="M1007" i="5" l="1"/>
  <c r="N1007" i="5" s="1"/>
  <c r="M53" i="5"/>
  <c r="N53" i="5" s="1"/>
  <c r="M856" i="5"/>
  <c r="N856" i="5" s="1"/>
  <c r="M1008" i="5" l="1"/>
  <c r="N1008" i="5" s="1"/>
  <c r="M54" i="5"/>
  <c r="N54" i="5" s="1"/>
  <c r="M857" i="5"/>
  <c r="N857" i="5" s="1"/>
  <c r="M858" i="5" l="1"/>
  <c r="N858" i="5" s="1"/>
  <c r="M1009" i="5" l="1"/>
  <c r="N1009" i="5" s="1"/>
  <c r="M859" i="5"/>
  <c r="N859" i="5" s="1"/>
  <c r="M55" i="5"/>
  <c r="N55" i="5" s="1"/>
  <c r="M1010" i="5" l="1"/>
  <c r="N1010" i="5" s="1"/>
  <c r="M860" i="5"/>
  <c r="N860" i="5" s="1"/>
  <c r="M56" i="5" l="1"/>
  <c r="N56" i="5" s="1"/>
  <c r="M861" i="5"/>
  <c r="N861" i="5" s="1"/>
  <c r="M57" i="5"/>
  <c r="N57" i="5" s="1"/>
  <c r="M1011" i="5" l="1"/>
  <c r="N1011" i="5" s="1"/>
  <c r="M862" i="5"/>
  <c r="N862" i="5" s="1"/>
  <c r="M1012" i="5" l="1"/>
  <c r="N1012" i="5" s="1"/>
  <c r="M58" i="5"/>
  <c r="N58" i="5" s="1"/>
  <c r="M1013" i="5" l="1"/>
  <c r="N1013" i="5" s="1"/>
  <c r="M863" i="5"/>
  <c r="N863" i="5" s="1"/>
  <c r="M59" i="5"/>
  <c r="N59" i="5" s="1"/>
  <c r="M864" i="5" l="1"/>
  <c r="N864" i="5" s="1"/>
  <c r="M865" i="5" l="1"/>
  <c r="N865" i="5" s="1"/>
  <c r="M60" i="5" l="1"/>
  <c r="N60" i="5" s="1"/>
  <c r="M866" i="5"/>
  <c r="N866" i="5" s="1"/>
  <c r="M61" i="5" l="1"/>
  <c r="N61" i="5" s="1"/>
  <c r="M867" i="5"/>
  <c r="N867" i="5" s="1"/>
  <c r="M62" i="5"/>
  <c r="N62" i="5" l="1"/>
  <c r="M868" i="5"/>
  <c r="N868" i="5" s="1"/>
  <c r="M63" i="5" l="1"/>
  <c r="N63" i="5" s="1"/>
  <c r="M869" i="5"/>
  <c r="N869" i="5" s="1"/>
  <c r="M64" i="5"/>
  <c r="N64" i="5" s="1"/>
  <c r="M65" i="5" l="1"/>
  <c r="N65" i="5" s="1"/>
  <c r="M870" i="5"/>
  <c r="N870" i="5" s="1"/>
  <c r="M66" i="5" l="1"/>
  <c r="N66" i="5" s="1"/>
  <c r="M871" i="5"/>
  <c r="N871" i="5" s="1"/>
  <c r="M67" i="5" l="1"/>
  <c r="N67" i="5" s="1"/>
  <c r="M872" i="5"/>
  <c r="N872" i="5" s="1"/>
  <c r="M68" i="5" l="1"/>
  <c r="N68" i="5" s="1"/>
  <c r="M873" i="5"/>
  <c r="N873" i="5" s="1"/>
  <c r="M69" i="5" l="1"/>
  <c r="N69" i="5" s="1"/>
  <c r="M70" i="5" l="1"/>
  <c r="N70" i="5" s="1"/>
  <c r="M874" i="5" l="1"/>
  <c r="N874" i="5" s="1"/>
  <c r="M71" i="5"/>
  <c r="N71" i="5" s="1"/>
  <c r="M875" i="5"/>
  <c r="N875" i="5" s="1"/>
  <c r="M72" i="5" l="1"/>
  <c r="N72" i="5" s="1"/>
  <c r="M73" i="5" l="1"/>
  <c r="N73" i="5" s="1"/>
  <c r="M876" i="5" l="1"/>
  <c r="N876" i="5" s="1"/>
  <c r="M74" i="5"/>
  <c r="N74" i="5" s="1"/>
  <c r="M75" i="5" l="1"/>
  <c r="N75" i="5" s="1"/>
  <c r="M877" i="5" l="1"/>
  <c r="N877" i="5" s="1"/>
  <c r="M76" i="5"/>
  <c r="N76" i="5" s="1"/>
  <c r="M878" i="5" l="1"/>
  <c r="N878" i="5" s="1"/>
  <c r="M77" i="5"/>
  <c r="N77" i="5" s="1"/>
  <c r="M879" i="5" l="1"/>
  <c r="N879" i="5" s="1"/>
  <c r="M78" i="5"/>
  <c r="N78" i="5" s="1"/>
  <c r="M880" i="5" l="1"/>
  <c r="N880" i="5" s="1"/>
  <c r="M79" i="5"/>
  <c r="N79" i="5" s="1"/>
  <c r="M881" i="5" l="1"/>
  <c r="N881" i="5" s="1"/>
  <c r="M80" i="5"/>
  <c r="M882" i="5" l="1"/>
  <c r="N882" i="5" s="1"/>
  <c r="M81" i="5"/>
  <c r="N81" i="5" s="1"/>
  <c r="N80" i="5"/>
  <c r="M82" i="5" l="1"/>
  <c r="N82" i="5" s="1"/>
  <c r="M83" i="5" l="1"/>
  <c r="N83" i="5" s="1"/>
  <c r="M84" i="5"/>
  <c r="N84" i="5" s="1"/>
  <c r="M85" i="5" l="1"/>
  <c r="N85" i="5" s="1"/>
  <c r="M86" i="5"/>
  <c r="N86" i="5" s="1"/>
  <c r="M87" i="5" l="1"/>
  <c r="N87" i="5" s="1"/>
  <c r="M88" i="5"/>
  <c r="N88" i="5" s="1"/>
  <c r="M89" i="5" l="1"/>
  <c r="N89" i="5" s="1"/>
  <c r="M90" i="5" l="1"/>
  <c r="N90" i="5" s="1"/>
  <c r="M91" i="5" l="1"/>
  <c r="N91" i="5" s="1"/>
  <c r="M92" i="5" l="1"/>
  <c r="N92" i="5" s="1"/>
  <c r="M93" i="5" l="1"/>
  <c r="N93" i="5" s="1"/>
  <c r="M94" i="5" l="1"/>
  <c r="N94" i="5" s="1"/>
  <c r="M95" i="5" l="1"/>
  <c r="N95" i="5" s="1"/>
  <c r="M96" i="5" l="1"/>
  <c r="N96" i="5" s="1"/>
  <c r="M97" i="5" l="1"/>
  <c r="N97" i="5" s="1"/>
  <c r="M98" i="5" l="1"/>
  <c r="N98" i="5" s="1"/>
  <c r="M99" i="5" l="1"/>
  <c r="N99" i="5" s="1"/>
  <c r="M100" i="5" l="1"/>
  <c r="N100" i="5" s="1"/>
  <c r="M101" i="5" l="1"/>
  <c r="N101" i="5" s="1"/>
  <c r="M102" i="5" l="1"/>
  <c r="N102" i="5" s="1"/>
  <c r="M103" i="5" l="1"/>
  <c r="N103" i="5" s="1"/>
  <c r="M104" i="5" l="1"/>
  <c r="N104" i="5" s="1"/>
  <c r="M105" i="5" l="1"/>
  <c r="N105" i="5" s="1"/>
  <c r="M106" i="5" l="1"/>
  <c r="N106" i="5" s="1"/>
  <c r="M107" i="5" l="1"/>
  <c r="N107" i="5" s="1"/>
  <c r="M108" i="5" l="1"/>
  <c r="N108" i="5" s="1"/>
  <c r="M109" i="5" l="1"/>
  <c r="N109" i="5" s="1"/>
  <c r="M110" i="5" l="1"/>
  <c r="N110" i="5" s="1"/>
  <c r="M111" i="5" l="1"/>
  <c r="N111" i="5" s="1"/>
  <c r="M112" i="5" l="1"/>
  <c r="N112" i="5" s="1"/>
  <c r="M113" i="5" l="1"/>
  <c r="N113" i="5" s="1"/>
  <c r="M114" i="5" l="1"/>
  <c r="N114" i="5" s="1"/>
  <c r="M115" i="5" l="1"/>
  <c r="N115" i="5" s="1"/>
  <c r="M116" i="5" l="1"/>
  <c r="N116" i="5" s="1"/>
  <c r="M117" i="5" l="1"/>
  <c r="N117" i="5" s="1"/>
  <c r="M118" i="5" l="1"/>
  <c r="N118" i="5" s="1"/>
  <c r="M119" i="5" l="1"/>
  <c r="N119" i="5" s="1"/>
  <c r="M120" i="5" l="1"/>
  <c r="N120" i="5" s="1"/>
  <c r="M121" i="5" l="1"/>
  <c r="N121" i="5" s="1"/>
  <c r="M122" i="5"/>
  <c r="N122" i="5" s="1"/>
  <c r="M123" i="5" l="1"/>
  <c r="N123" i="5" s="1"/>
  <c r="M124" i="5" l="1"/>
  <c r="N124" i="5" s="1"/>
  <c r="M125" i="5" l="1"/>
  <c r="N125" i="5" s="1"/>
  <c r="M126" i="5" l="1"/>
  <c r="N126" i="5" s="1"/>
  <c r="M127" i="5" l="1"/>
  <c r="N127" i="5" s="1"/>
  <c r="M128" i="5" l="1"/>
  <c r="N128" i="5" s="1"/>
  <c r="M129" i="5" l="1"/>
  <c r="N129" i="5" s="1"/>
  <c r="M130" i="5" l="1"/>
  <c r="N130" i="5" s="1"/>
  <c r="M131" i="5" l="1"/>
  <c r="N131" i="5" s="1"/>
  <c r="M132" i="5" l="1"/>
  <c r="N132" i="5" s="1"/>
  <c r="M133" i="5" l="1"/>
  <c r="N133" i="5" s="1"/>
  <c r="M134" i="5" l="1"/>
  <c r="N134" i="5" s="1"/>
  <c r="M135" i="5" l="1"/>
  <c r="N135" i="5" s="1"/>
  <c r="M136" i="5" l="1"/>
  <c r="N136" i="5" s="1"/>
  <c r="M137" i="5" l="1"/>
  <c r="N137" i="5" s="1"/>
  <c r="M138" i="5" l="1"/>
  <c r="N138" i="5" s="1"/>
  <c r="M139" i="5" l="1"/>
  <c r="N139" i="5" s="1"/>
  <c r="M140" i="5" l="1"/>
  <c r="N140" i="5" s="1"/>
  <c r="M141" i="5" l="1"/>
  <c r="N141" i="5" s="1"/>
  <c r="M142" i="5" l="1"/>
  <c r="N142" i="5" s="1"/>
  <c r="M143" i="5" l="1"/>
  <c r="N143" i="5" s="1"/>
  <c r="M144" i="5" l="1"/>
  <c r="N144" i="5" s="1"/>
  <c r="M145" i="5" l="1"/>
  <c r="N145" i="5" s="1"/>
  <c r="M146" i="5" l="1"/>
  <c r="N146" i="5" s="1"/>
  <c r="M147" i="5" l="1"/>
  <c r="N147" i="5" s="1"/>
  <c r="M148" i="5" l="1"/>
  <c r="N148" i="5" s="1"/>
  <c r="M149" i="5" l="1"/>
  <c r="N149" i="5" s="1"/>
  <c r="M150" i="5" l="1"/>
  <c r="N150" i="5" s="1"/>
  <c r="M151" i="5" l="1"/>
  <c r="N151" i="5" s="1"/>
  <c r="M152" i="5" l="1"/>
  <c r="N152" i="5" s="1"/>
  <c r="M153" i="5" l="1"/>
  <c r="N153" i="5" s="1"/>
  <c r="M154" i="5" l="1"/>
  <c r="N154" i="5" s="1"/>
  <c r="M155" i="5" l="1"/>
  <c r="N155" i="5" s="1"/>
  <c r="M156" i="5" l="1"/>
  <c r="N156" i="5" s="1"/>
  <c r="M157" i="5" l="1"/>
  <c r="N157" i="5" s="1"/>
  <c r="M158" i="5" l="1"/>
  <c r="N158" i="5" s="1"/>
  <c r="M159" i="5" l="1"/>
  <c r="N159" i="5" s="1"/>
  <c r="M160" i="5" l="1"/>
  <c r="N160" i="5" s="1"/>
  <c r="M161" i="5" l="1"/>
  <c r="N161" i="5" s="1"/>
  <c r="M162" i="5" l="1"/>
  <c r="N162" i="5" s="1"/>
  <c r="M163" i="5" l="1"/>
  <c r="N163" i="5" s="1"/>
  <c r="M164" i="5" l="1"/>
  <c r="N164" i="5" s="1"/>
  <c r="M165" i="5" l="1"/>
  <c r="N165" i="5" s="1"/>
  <c r="M166" i="5" l="1"/>
  <c r="N166" i="5" s="1"/>
  <c r="M167" i="5" l="1"/>
  <c r="N167" i="5" s="1"/>
  <c r="M168" i="5" l="1"/>
  <c r="N168" i="5" s="1"/>
  <c r="M169" i="5" l="1"/>
  <c r="N169" i="5" s="1"/>
  <c r="M170" i="5" l="1"/>
  <c r="N170" i="5" s="1"/>
  <c r="M171" i="5" l="1"/>
  <c r="N171" i="5" s="1"/>
  <c r="M172" i="5" l="1"/>
  <c r="N172" i="5" s="1"/>
  <c r="M173" i="5" l="1"/>
  <c r="N173" i="5" s="1"/>
  <c r="M174" i="5" l="1"/>
  <c r="N174" i="5" s="1"/>
  <c r="M175" i="5" l="1"/>
  <c r="N175" i="5" s="1"/>
  <c r="M176" i="5" l="1"/>
  <c r="N176" i="5" s="1"/>
  <c r="M177" i="5" l="1"/>
  <c r="N177" i="5" s="1"/>
  <c r="M178" i="5" l="1"/>
  <c r="N178" i="5" s="1"/>
  <c r="M179" i="5" l="1"/>
  <c r="N179" i="5" s="1"/>
  <c r="M180" i="5" l="1"/>
  <c r="N180" i="5" s="1"/>
  <c r="M181" i="5" l="1"/>
  <c r="N181" i="5" s="1"/>
  <c r="M182" i="5" l="1"/>
  <c r="N182" i="5" s="1"/>
  <c r="M183" i="5" l="1"/>
  <c r="N183" i="5" s="1"/>
  <c r="M184" i="5" l="1"/>
  <c r="N184" i="5" s="1"/>
  <c r="M185" i="5" l="1"/>
  <c r="N185" i="5" s="1"/>
  <c r="M186" i="5" l="1"/>
  <c r="N186" i="5" s="1"/>
  <c r="M187" i="5" l="1"/>
  <c r="N187" i="5" s="1"/>
  <c r="M188" i="5" l="1"/>
  <c r="N188" i="5" s="1"/>
  <c r="M189" i="5" l="1"/>
  <c r="N189" i="5" s="1"/>
  <c r="M190" i="5" l="1"/>
  <c r="N190" i="5" s="1"/>
  <c r="M191" i="5" l="1"/>
  <c r="N191" i="5" s="1"/>
  <c r="M192" i="5" l="1"/>
  <c r="N192" i="5" s="1"/>
  <c r="M193" i="5" l="1"/>
  <c r="N193" i="5" s="1"/>
  <c r="M194" i="5" l="1"/>
  <c r="N194" i="5" s="1"/>
  <c r="M195" i="5" l="1"/>
  <c r="N195" i="5" s="1"/>
  <c r="M196" i="5" l="1"/>
  <c r="N196" i="5" s="1"/>
  <c r="M197" i="5" l="1"/>
  <c r="N197" i="5" s="1"/>
  <c r="M198" i="5" l="1"/>
  <c r="N198" i="5" s="1"/>
  <c r="M199" i="5" l="1"/>
  <c r="N199" i="5" s="1"/>
  <c r="M200" i="5" l="1"/>
  <c r="N200" i="5" s="1"/>
  <c r="M201" i="5" l="1"/>
  <c r="N201" i="5" s="1"/>
  <c r="M202" i="5" l="1"/>
  <c r="N202" i="5" s="1"/>
  <c r="M203" i="5" l="1"/>
  <c r="N203" i="5" s="1"/>
  <c r="M204" i="5" l="1"/>
  <c r="N204" i="5" s="1"/>
  <c r="M205" i="5" l="1"/>
  <c r="N205" i="5" s="1"/>
  <c r="M206" i="5" l="1"/>
  <c r="N206" i="5" s="1"/>
  <c r="M207" i="5" l="1"/>
  <c r="N207" i="5" s="1"/>
  <c r="M208" i="5" l="1"/>
  <c r="N208" i="5" s="1"/>
  <c r="M209" i="5" l="1"/>
  <c r="N209" i="5" s="1"/>
  <c r="M210" i="5" l="1"/>
  <c r="N210" i="5" s="1"/>
  <c r="M211" i="5" l="1"/>
  <c r="N211" i="5" s="1"/>
  <c r="M212" i="5" l="1"/>
  <c r="N212" i="5" s="1"/>
  <c r="M213" i="5" l="1"/>
  <c r="N213" i="5" s="1"/>
  <c r="M214" i="5" l="1"/>
  <c r="N214" i="5" s="1"/>
  <c r="M215" i="5" l="1"/>
  <c r="N215" i="5" s="1"/>
  <c r="M216" i="5" l="1"/>
  <c r="N216" i="5" s="1"/>
  <c r="M217" i="5" l="1"/>
  <c r="N217" i="5" s="1"/>
  <c r="M218" i="5" l="1"/>
  <c r="N218" i="5" s="1"/>
  <c r="M219" i="5" l="1"/>
  <c r="N219" i="5" s="1"/>
  <c r="M220" i="5" l="1"/>
  <c r="N220" i="5" s="1"/>
  <c r="M221" i="5" l="1"/>
  <c r="N221" i="5" s="1"/>
  <c r="M222" i="5" l="1"/>
  <c r="N222" i="5" s="1"/>
  <c r="M223" i="5" l="1"/>
  <c r="N223" i="5" s="1"/>
  <c r="M224" i="5" l="1"/>
  <c r="N224" i="5" s="1"/>
  <c r="M225" i="5" l="1"/>
  <c r="N225" i="5" s="1"/>
  <c r="M226" i="5" l="1"/>
  <c r="N226" i="5" s="1"/>
  <c r="M227" i="5" l="1"/>
  <c r="N227" i="5" s="1"/>
  <c r="M228" i="5" l="1"/>
  <c r="N228" i="5" s="1"/>
  <c r="M229" i="5" l="1"/>
  <c r="N229" i="5" s="1"/>
  <c r="M230" i="5" l="1"/>
  <c r="N230" i="5" s="1"/>
  <c r="M231" i="5" l="1"/>
  <c r="N231" i="5" s="1"/>
  <c r="M232" i="5" l="1"/>
  <c r="N232" i="5" s="1"/>
  <c r="M233" i="5" l="1"/>
  <c r="N233" i="5" s="1"/>
  <c r="M234" i="5" l="1"/>
  <c r="N234" i="5" s="1"/>
  <c r="M235" i="5" l="1"/>
  <c r="N235" i="5" s="1"/>
  <c r="M236" i="5" l="1"/>
  <c r="N236" i="5" s="1"/>
  <c r="M237" i="5" l="1"/>
  <c r="N237" i="5" s="1"/>
  <c r="M238" i="5" l="1"/>
  <c r="N238" i="5" s="1"/>
  <c r="M239" i="5" l="1"/>
  <c r="N239" i="5" s="1"/>
  <c r="M240" i="5" l="1"/>
  <c r="N240" i="5" s="1"/>
  <c r="M241" i="5" l="1"/>
  <c r="N241" i="5" s="1"/>
  <c r="M242" i="5" l="1"/>
  <c r="N242" i="5" s="1"/>
  <c r="M243" i="5" l="1"/>
  <c r="N243" i="5" s="1"/>
  <c r="M244" i="5" l="1"/>
  <c r="N244" i="5" s="1"/>
  <c r="M245" i="5" l="1"/>
  <c r="N245" i="5" s="1"/>
  <c r="M246" i="5" l="1"/>
  <c r="N246" i="5" s="1"/>
  <c r="M247" i="5" l="1"/>
  <c r="N247" i="5" s="1"/>
  <c r="M248" i="5" l="1"/>
  <c r="N248" i="5" s="1"/>
  <c r="M249" i="5" l="1"/>
  <c r="N249" i="5" s="1"/>
  <c r="M250" i="5" l="1"/>
  <c r="N250" i="5" s="1"/>
  <c r="M251" i="5" l="1"/>
  <c r="N251" i="5" s="1"/>
  <c r="M252" i="5" l="1"/>
  <c r="N252" i="5" s="1"/>
  <c r="M253" i="5" l="1"/>
  <c r="N253" i="5" s="1"/>
  <c r="M254" i="5" l="1"/>
  <c r="N254" i="5" s="1"/>
  <c r="M255" i="5" l="1"/>
  <c r="N255" i="5" s="1"/>
  <c r="M256" i="5"/>
  <c r="N256" i="5" s="1"/>
  <c r="M257" i="5" l="1"/>
  <c r="N257" i="5" s="1"/>
  <c r="M258" i="5" l="1"/>
  <c r="N258" i="5" s="1"/>
  <c r="M259" i="5" l="1"/>
  <c r="N259" i="5" s="1"/>
  <c r="M260" i="5" l="1"/>
  <c r="N260" i="5" s="1"/>
  <c r="M261" i="5" l="1"/>
  <c r="N261" i="5" s="1"/>
  <c r="M262" i="5" l="1"/>
  <c r="N262" i="5" s="1"/>
  <c r="M263" i="5" l="1"/>
  <c r="N263" i="5" s="1"/>
  <c r="M264" i="5" l="1"/>
  <c r="N264" i="5" s="1"/>
  <c r="M265" i="5" l="1"/>
  <c r="N265" i="5" s="1"/>
  <c r="M266" i="5" l="1"/>
  <c r="N266" i="5" s="1"/>
  <c r="M267" i="5" l="1"/>
  <c r="N267" i="5" s="1"/>
  <c r="M268" i="5" l="1"/>
  <c r="N268" i="5" s="1"/>
  <c r="M269" i="5" l="1"/>
  <c r="N269" i="5" s="1"/>
  <c r="M270" i="5" l="1"/>
  <c r="N270" i="5" s="1"/>
  <c r="M271" i="5" l="1"/>
  <c r="N271" i="5" s="1"/>
  <c r="M272" i="5" l="1"/>
  <c r="N272" i="5" s="1"/>
  <c r="M273" i="5" l="1"/>
  <c r="N273" i="5" s="1"/>
  <c r="M274" i="5" l="1"/>
  <c r="N274" i="5" s="1"/>
  <c r="M275" i="5" l="1"/>
  <c r="N275" i="5" s="1"/>
  <c r="M276" i="5" l="1"/>
  <c r="N276" i="5" s="1"/>
  <c r="M277" i="5" l="1"/>
  <c r="N277" i="5" s="1"/>
  <c r="M278" i="5" l="1"/>
  <c r="N278" i="5" s="1"/>
  <c r="M279" i="5" l="1"/>
  <c r="N279" i="5" s="1"/>
  <c r="M280" i="5" l="1"/>
  <c r="N280" i="5" s="1"/>
  <c r="M281" i="5" l="1"/>
  <c r="N281" i="5" s="1"/>
  <c r="M282" i="5" l="1"/>
  <c r="N282" i="5" s="1"/>
  <c r="M283" i="5" l="1"/>
  <c r="N283" i="5" s="1"/>
  <c r="M284" i="5" l="1"/>
  <c r="N284" i="5" s="1"/>
  <c r="M285" i="5" l="1"/>
  <c r="N285" i="5" s="1"/>
  <c r="M286" i="5" l="1"/>
  <c r="N286" i="5" s="1"/>
  <c r="M287" i="5" l="1"/>
  <c r="N287" i="5" s="1"/>
  <c r="M288" i="5" l="1"/>
  <c r="N288" i="5" s="1"/>
  <c r="M289" i="5" l="1"/>
  <c r="N289" i="5" s="1"/>
  <c r="M290" i="5" l="1"/>
  <c r="N290" i="5" s="1"/>
  <c r="M291" i="5" l="1"/>
  <c r="N291" i="5" s="1"/>
  <c r="M292" i="5" l="1"/>
  <c r="N292" i="5" s="1"/>
  <c r="M293" i="5" l="1"/>
  <c r="N293" i="5" s="1"/>
  <c r="M294" i="5" l="1"/>
  <c r="N294" i="5" s="1"/>
  <c r="M295" i="5" l="1"/>
  <c r="N295" i="5" s="1"/>
  <c r="M296" i="5" l="1"/>
  <c r="N296" i="5" s="1"/>
  <c r="M297" i="5" l="1"/>
  <c r="N297" i="5" s="1"/>
  <c r="M298" i="5" l="1"/>
  <c r="N298" i="5" s="1"/>
  <c r="M299" i="5" l="1"/>
  <c r="N299" i="5" s="1"/>
  <c r="M300" i="5" l="1"/>
  <c r="N300" i="5" s="1"/>
  <c r="M301" i="5" l="1"/>
  <c r="N301" i="5" s="1"/>
  <c r="M302" i="5" l="1"/>
  <c r="N302" i="5" s="1"/>
  <c r="M303" i="5" l="1"/>
  <c r="N303" i="5" s="1"/>
  <c r="M304" i="5" l="1"/>
  <c r="N304" i="5" s="1"/>
  <c r="M305" i="5" l="1"/>
  <c r="N305" i="5" s="1"/>
  <c r="M306" i="5" l="1"/>
  <c r="N306" i="5" s="1"/>
  <c r="M307" i="5" l="1"/>
  <c r="N307" i="5" s="1"/>
  <c r="M308" i="5" l="1"/>
  <c r="N308" i="5" s="1"/>
  <c r="M309" i="5" l="1"/>
  <c r="N309" i="5" s="1"/>
  <c r="M310" i="5" l="1"/>
  <c r="N310" i="5" s="1"/>
  <c r="M311" i="5" l="1"/>
  <c r="N311" i="5" s="1"/>
  <c r="M312" i="5" l="1"/>
  <c r="N312" i="5" s="1"/>
  <c r="M313" i="5" l="1"/>
  <c r="N313" i="5" s="1"/>
  <c r="M314" i="5" l="1"/>
  <c r="N314" i="5" s="1"/>
  <c r="M315" i="5" l="1"/>
  <c r="N315" i="5" s="1"/>
  <c r="M316" i="5" l="1"/>
  <c r="N316" i="5" s="1"/>
  <c r="M317" i="5" l="1"/>
  <c r="N317" i="5" s="1"/>
  <c r="M318" i="5" l="1"/>
  <c r="N318" i="5" s="1"/>
  <c r="M319" i="5" l="1"/>
  <c r="N319" i="5" s="1"/>
  <c r="M320" i="5" l="1"/>
  <c r="N320" i="5" s="1"/>
  <c r="M321" i="5" l="1"/>
  <c r="N321" i="5" s="1"/>
  <c r="M322" i="5" l="1"/>
  <c r="N322" i="5" s="1"/>
  <c r="M323" i="5" l="1"/>
  <c r="N323" i="5" s="1"/>
  <c r="M324" i="5" l="1"/>
  <c r="N324" i="5" s="1"/>
  <c r="M325" i="5" l="1"/>
  <c r="N325" i="5" s="1"/>
  <c r="M326" i="5" l="1"/>
  <c r="N326" i="5" s="1"/>
  <c r="M327" i="5" l="1"/>
  <c r="N327" i="5" s="1"/>
  <c r="M328" i="5" l="1"/>
  <c r="N328" i="5" s="1"/>
  <c r="M329" i="5" l="1"/>
  <c r="N329" i="5" s="1"/>
  <c r="M330" i="5" l="1"/>
  <c r="N330" i="5" s="1"/>
  <c r="M331" i="5" l="1"/>
  <c r="N331" i="5" s="1"/>
  <c r="M332" i="5" l="1"/>
  <c r="N332" i="5" s="1"/>
  <c r="M333" i="5" l="1"/>
  <c r="N333" i="5" s="1"/>
  <c r="M334" i="5" l="1"/>
  <c r="N334" i="5" s="1"/>
  <c r="M336" i="5" l="1"/>
  <c r="N336" i="5" s="1"/>
  <c r="M335" i="5" l="1"/>
  <c r="N335" i="5" s="1"/>
  <c r="M337" i="5"/>
  <c r="N337" i="5" s="1"/>
  <c r="M338" i="5" l="1"/>
  <c r="N338" i="5" s="1"/>
  <c r="M339" i="5" l="1"/>
  <c r="N339" i="5" s="1"/>
  <c r="M340" i="5" l="1"/>
  <c r="N340" i="5" s="1"/>
  <c r="M341" i="5" l="1"/>
  <c r="N341" i="5" s="1"/>
  <c r="M342" i="5" l="1"/>
  <c r="N342" i="5" s="1"/>
  <c r="M343" i="5" l="1"/>
  <c r="N343" i="5" s="1"/>
  <c r="M344" i="5" l="1"/>
  <c r="N344" i="5" s="1"/>
  <c r="M345" i="5" l="1"/>
  <c r="N345" i="5" s="1"/>
  <c r="M346" i="5" l="1"/>
  <c r="N346" i="5" s="1"/>
  <c r="M347" i="5" l="1"/>
  <c r="N347" i="5" s="1"/>
  <c r="M348" i="5" l="1"/>
  <c r="N348" i="5" s="1"/>
  <c r="M349" i="5" l="1"/>
  <c r="N349" i="5" s="1"/>
  <c r="M350" i="5" l="1"/>
  <c r="N350" i="5" s="1"/>
  <c r="M351" i="5" l="1"/>
  <c r="N351" i="5" s="1"/>
  <c r="M352" i="5" l="1"/>
  <c r="N352" i="5" s="1"/>
  <c r="M353" i="5" l="1"/>
  <c r="N353" i="5" s="1"/>
  <c r="M354" i="5" l="1"/>
  <c r="N354" i="5" s="1"/>
  <c r="M355" i="5" l="1"/>
  <c r="N355" i="5" s="1"/>
  <c r="M356" i="5" l="1"/>
  <c r="N356" i="5" s="1"/>
  <c r="M357" i="5" l="1"/>
  <c r="N357" i="5" s="1"/>
  <c r="M358" i="5" l="1"/>
  <c r="N358" i="5" s="1"/>
  <c r="M359" i="5" l="1"/>
  <c r="N359" i="5" s="1"/>
  <c r="M360" i="5" l="1"/>
  <c r="N360" i="5" s="1"/>
  <c r="M361" i="5" l="1"/>
  <c r="N361" i="5" s="1"/>
  <c r="M362" i="5" l="1"/>
  <c r="N362" i="5" s="1"/>
  <c r="M363" i="5" l="1"/>
  <c r="N363" i="5" s="1"/>
  <c r="M364" i="5" l="1"/>
  <c r="N364" i="5" s="1"/>
  <c r="M365" i="5" l="1"/>
  <c r="N365" i="5" s="1"/>
  <c r="M366" i="5" l="1"/>
  <c r="N366" i="5" s="1"/>
  <c r="M367" i="5" l="1"/>
  <c r="N367" i="5" s="1"/>
  <c r="M368" i="5" l="1"/>
  <c r="N368" i="5" s="1"/>
  <c r="M369" i="5" l="1"/>
  <c r="N369" i="5" s="1"/>
  <c r="M370" i="5" l="1"/>
  <c r="N370" i="5" s="1"/>
  <c r="M371" i="5" l="1"/>
  <c r="N371" i="5" s="1"/>
  <c r="M372" i="5" l="1"/>
  <c r="N372" i="5" s="1"/>
  <c r="M373" i="5" l="1"/>
  <c r="N373" i="5" s="1"/>
  <c r="M374" i="5" l="1"/>
  <c r="N374" i="5" s="1"/>
  <c r="M375" i="5" l="1"/>
  <c r="N375" i="5" s="1"/>
  <c r="M376" i="5" l="1"/>
  <c r="N376" i="5" s="1"/>
  <c r="M377" i="5" l="1"/>
  <c r="N377" i="5" s="1"/>
  <c r="M378" i="5" l="1"/>
  <c r="N378" i="5" s="1"/>
  <c r="M379" i="5" l="1"/>
  <c r="N379" i="5" s="1"/>
  <c r="M380" i="5" l="1"/>
  <c r="N380" i="5" s="1"/>
  <c r="M381" i="5" l="1"/>
  <c r="N381" i="5" s="1"/>
  <c r="M382" i="5" l="1"/>
  <c r="N382" i="5" s="1"/>
  <c r="M383" i="5" l="1"/>
  <c r="N383" i="5" s="1"/>
  <c r="M384" i="5" l="1"/>
  <c r="N384" i="5" s="1"/>
  <c r="M385" i="5" l="1"/>
  <c r="N385" i="5" s="1"/>
  <c r="M386" i="5" l="1"/>
  <c r="N386" i="5" s="1"/>
  <c r="M387" i="5" l="1"/>
  <c r="N387" i="5" s="1"/>
  <c r="M388" i="5" l="1"/>
  <c r="N388" i="5" s="1"/>
  <c r="M389" i="5" l="1"/>
  <c r="N389" i="5" s="1"/>
  <c r="M390" i="5" l="1"/>
  <c r="N390" i="5" s="1"/>
  <c r="M391" i="5" l="1"/>
  <c r="N391" i="5" s="1"/>
  <c r="M392" i="5" l="1"/>
  <c r="N392" i="5" s="1"/>
  <c r="M393" i="5" l="1"/>
  <c r="N393" i="5" s="1"/>
  <c r="M394" i="5" l="1"/>
  <c r="N394" i="5" s="1"/>
  <c r="M395" i="5" l="1"/>
  <c r="N395" i="5" s="1"/>
  <c r="M396" i="5" l="1"/>
  <c r="N396" i="5" s="1"/>
  <c r="M397" i="5" l="1"/>
  <c r="N397" i="5" s="1"/>
  <c r="M398" i="5" l="1"/>
  <c r="N398" i="5" s="1"/>
  <c r="M399" i="5" l="1"/>
  <c r="N399" i="5" s="1"/>
  <c r="M400" i="5" l="1"/>
  <c r="N400" i="5" s="1"/>
  <c r="M401" i="5" l="1"/>
  <c r="N401" i="5" s="1"/>
  <c r="M402" i="5" l="1"/>
  <c r="N402" i="5" s="1"/>
  <c r="M403" i="5" l="1"/>
  <c r="N403" i="5" s="1"/>
  <c r="M404" i="5" l="1"/>
  <c r="N404" i="5" s="1"/>
  <c r="M405" i="5" l="1"/>
  <c r="N405" i="5" s="1"/>
  <c r="M406" i="5" l="1"/>
  <c r="N406" i="5" s="1"/>
  <c r="M407" i="5" l="1"/>
  <c r="N407" i="5" s="1"/>
  <c r="M408" i="5" l="1"/>
  <c r="N408" i="5" s="1"/>
  <c r="M409" i="5" l="1"/>
  <c r="N409" i="5" s="1"/>
  <c r="M410" i="5"/>
  <c r="N410" i="5" s="1"/>
  <c r="M411" i="5" l="1"/>
  <c r="N411" i="5" s="1"/>
  <c r="M412" i="5" l="1"/>
  <c r="N412" i="5" s="1"/>
  <c r="M413" i="5" l="1"/>
  <c r="N413" i="5" s="1"/>
  <c r="M414" i="5" l="1"/>
  <c r="N414" i="5" s="1"/>
  <c r="M415" i="5" l="1"/>
  <c r="N415" i="5" s="1"/>
  <c r="M416" i="5" l="1"/>
  <c r="N416" i="5" s="1"/>
  <c r="M417" i="5" l="1"/>
  <c r="N417" i="5" s="1"/>
  <c r="M418" i="5" l="1"/>
  <c r="N418" i="5" s="1"/>
  <c r="M419" i="5" l="1"/>
  <c r="N419" i="5" s="1"/>
  <c r="M420" i="5" l="1"/>
  <c r="N420" i="5" s="1"/>
  <c r="M421" i="5" l="1"/>
  <c r="N421" i="5" s="1"/>
  <c r="M422" i="5" l="1"/>
  <c r="N422" i="5" s="1"/>
  <c r="M423" i="5" l="1"/>
  <c r="N423" i="5" s="1"/>
  <c r="M424" i="5" l="1"/>
  <c r="N424" i="5" s="1"/>
  <c r="M425" i="5" l="1"/>
  <c r="N425" i="5" s="1"/>
  <c r="M426" i="5" l="1"/>
  <c r="N426" i="5" s="1"/>
  <c r="M427" i="5" l="1"/>
  <c r="N427" i="5" s="1"/>
  <c r="M428" i="5" l="1"/>
  <c r="N428" i="5" s="1"/>
  <c r="M429" i="5" l="1"/>
  <c r="N429" i="5" s="1"/>
  <c r="M430" i="5"/>
  <c r="N430" i="5" s="1"/>
  <c r="M431" i="5" l="1"/>
  <c r="N431" i="5" s="1"/>
  <c r="M432" i="5" l="1"/>
  <c r="N432" i="5" s="1"/>
  <c r="M433" i="5" l="1"/>
  <c r="N433" i="5" s="1"/>
  <c r="M1200" i="5" l="1"/>
  <c r="N1200" i="5" l="1"/>
  <c r="M1201" i="5"/>
  <c r="M1361" i="5" l="1"/>
  <c r="M1362" i="5"/>
  <c r="N1201" i="5"/>
  <c r="N1361" i="5" s="1"/>
  <c r="N1364" i="5" l="1"/>
  <c r="N1365" i="5" l="1"/>
  <c r="N1366" i="5"/>
  <c r="N1362" i="5"/>
  <c r="N1368" i="5"/>
  <c r="N1369" i="5" s="1"/>
  <c r="N1370" i="5" s="1"/>
</calcChain>
</file>

<file path=xl/sharedStrings.xml><?xml version="1.0" encoding="utf-8"?>
<sst xmlns="http://schemas.openxmlformats.org/spreadsheetml/2006/main" count="7686" uniqueCount="1103">
  <si>
    <t>Date</t>
  </si>
  <si>
    <t>Time</t>
  </si>
  <si>
    <t>Track</t>
  </si>
  <si>
    <t>Race</t>
  </si>
  <si>
    <t>TAB</t>
  </si>
  <si>
    <t>Horse</t>
  </si>
  <si>
    <t>Rosehill</t>
  </si>
  <si>
    <t>Randwick</t>
  </si>
  <si>
    <t>Warwick Farm</t>
  </si>
  <si>
    <t>Canterbury</t>
  </si>
  <si>
    <t>Randwick Kensington</t>
  </si>
  <si>
    <t>Fin</t>
  </si>
  <si>
    <t>Div</t>
  </si>
  <si>
    <t>1st</t>
  </si>
  <si>
    <t>3rd</t>
  </si>
  <si>
    <t>2nd</t>
  </si>
  <si>
    <t>(All)</t>
  </si>
  <si>
    <t>Placed</t>
  </si>
  <si>
    <t>Gosford</t>
  </si>
  <si>
    <t>Day</t>
  </si>
  <si>
    <t>Weeks</t>
  </si>
  <si>
    <t xml:space="preserve">Profit Per Week: </t>
  </si>
  <si>
    <t>State</t>
  </si>
  <si>
    <t>NSW</t>
  </si>
  <si>
    <t>Newcastle</t>
  </si>
  <si>
    <t>Veight</t>
  </si>
  <si>
    <t>Amor Victorious</t>
  </si>
  <si>
    <t>Shezanalister</t>
  </si>
  <si>
    <t>Sweysive</t>
  </si>
  <si>
    <t>Treize</t>
  </si>
  <si>
    <t>Aramco</t>
  </si>
  <si>
    <t>Whinchat</t>
  </si>
  <si>
    <t>Imperatriz</t>
  </si>
  <si>
    <t>Flash Feeling</t>
  </si>
  <si>
    <t>Ballroom Bella</t>
  </si>
  <si>
    <t>Mr Brightside</t>
  </si>
  <si>
    <t>Running By</t>
  </si>
  <si>
    <t>Another Wil</t>
  </si>
  <si>
    <t>Wishlor Lass</t>
  </si>
  <si>
    <t>Zondee</t>
  </si>
  <si>
    <t>City Of Lights</t>
  </si>
  <si>
    <t>Serpentine</t>
  </si>
  <si>
    <t>Dashing</t>
  </si>
  <si>
    <t>Hawkesbury</t>
  </si>
  <si>
    <t>Front Page</t>
  </si>
  <si>
    <t>Berkeley Square</t>
  </si>
  <si>
    <t>Kazou</t>
  </si>
  <si>
    <t>Iknowastar</t>
  </si>
  <si>
    <t>Frigid</t>
  </si>
  <si>
    <t>The Open</t>
  </si>
  <si>
    <t>Time Quest</t>
  </si>
  <si>
    <t>My Xanadu</t>
  </si>
  <si>
    <t>Captain Furai</t>
  </si>
  <si>
    <t>Elouyou</t>
  </si>
  <si>
    <t>Herman Hesse</t>
  </si>
  <si>
    <t>Our Kobison</t>
  </si>
  <si>
    <t>The Black Cloud</t>
  </si>
  <si>
    <t>Yarrawonga</t>
  </si>
  <si>
    <t>Divine Purpose</t>
  </si>
  <si>
    <t>Who Dares</t>
  </si>
  <si>
    <t>Algorithm</t>
  </si>
  <si>
    <t>Beast Mode</t>
  </si>
  <si>
    <t>Jabbawockeez</t>
  </si>
  <si>
    <t>Bear On The Loose</t>
  </si>
  <si>
    <t>Mrs Chrissie</t>
  </si>
  <si>
    <t>Berkshire Breeze</t>
  </si>
  <si>
    <t>Le Zebra</t>
  </si>
  <si>
    <t>Right To Party</t>
  </si>
  <si>
    <t>Rheinberg</t>
  </si>
  <si>
    <t>Magnucat</t>
  </si>
  <si>
    <t>Waimarie</t>
  </si>
  <si>
    <t>Yorkshire</t>
  </si>
  <si>
    <t>Rise At Dawn</t>
  </si>
  <si>
    <t>Imperial Force</t>
  </si>
  <si>
    <t>Dashing Duchess</t>
  </si>
  <si>
    <t>Peace Officer</t>
  </si>
  <si>
    <t>Dancing Alone</t>
  </si>
  <si>
    <t>Nostalgia</t>
  </si>
  <si>
    <t>Mawjood</t>
  </si>
  <si>
    <t>Willaidow</t>
  </si>
  <si>
    <t>Bonita Queen</t>
  </si>
  <si>
    <t>Pippie Beach</t>
  </si>
  <si>
    <t>Point King</t>
  </si>
  <si>
    <t>Pericles</t>
  </si>
  <si>
    <t>Grinzinger Belle</t>
  </si>
  <si>
    <t>Overriding</t>
  </si>
  <si>
    <t>Watch My Girl</t>
  </si>
  <si>
    <t/>
  </si>
  <si>
    <t>Kembla Grange</t>
  </si>
  <si>
    <t xml:space="preserve">      </t>
  </si>
  <si>
    <t xml:space="preserve"> 2nd  </t>
  </si>
  <si>
    <t xml:space="preserve"> 3rd  </t>
  </si>
  <si>
    <t>Syd Nat</t>
  </si>
  <si>
    <t>Ntd</t>
  </si>
  <si>
    <t>Geelong</t>
  </si>
  <si>
    <t>Fundraiser</t>
  </si>
  <si>
    <t>Miss Albania</t>
  </si>
  <si>
    <t>Dickin Medal</t>
  </si>
  <si>
    <t>Sword Of Mercy</t>
  </si>
  <si>
    <t>Terbium</t>
  </si>
  <si>
    <t>Riding The Wave</t>
  </si>
  <si>
    <t>Garimpeiro</t>
  </si>
  <si>
    <t>Tycoon Bec</t>
  </si>
  <si>
    <t>Causeway Girl</t>
  </si>
  <si>
    <t>Viral</t>
  </si>
  <si>
    <t>Fabergino</t>
  </si>
  <si>
    <t>Prezado</t>
  </si>
  <si>
    <t>Imperial Lad</t>
  </si>
  <si>
    <t>Mosh Music</t>
  </si>
  <si>
    <t>Double You Tee</t>
  </si>
  <si>
    <t>Milton Park</t>
  </si>
  <si>
    <t>Rule The World</t>
  </si>
  <si>
    <t>China Affair</t>
  </si>
  <si>
    <t>Diamonds Inthe Sky</t>
  </si>
  <si>
    <t>Hard 'N' Tough</t>
  </si>
  <si>
    <t>Absolute Flirt</t>
  </si>
  <si>
    <t>Morvada</t>
  </si>
  <si>
    <t>All Banter</t>
  </si>
  <si>
    <t>Hidden Legend</t>
  </si>
  <si>
    <t>Eugene'S Forest</t>
  </si>
  <si>
    <t>Regardsmaree</t>
  </si>
  <si>
    <t>Nonconformist</t>
  </si>
  <si>
    <t>Viridine</t>
  </si>
  <si>
    <t>Good And Proper</t>
  </si>
  <si>
    <t>Coolth</t>
  </si>
  <si>
    <t>Laverrod</t>
  </si>
  <si>
    <t>Malicorne</t>
  </si>
  <si>
    <t>The Harrovian</t>
  </si>
  <si>
    <t>Snapdancer</t>
  </si>
  <si>
    <t>Cumberbatch</t>
  </si>
  <si>
    <t>So Si Bon</t>
  </si>
  <si>
    <t>Marboosha</t>
  </si>
  <si>
    <t>Fanciful Toff</t>
  </si>
  <si>
    <t>Too Close The Sun</t>
  </si>
  <si>
    <t>Ancestry</t>
  </si>
  <si>
    <t>In Good Health</t>
  </si>
  <si>
    <t>Maritana</t>
  </si>
  <si>
    <t>Foxy Lady</t>
  </si>
  <si>
    <t>Sartorial Splendor</t>
  </si>
  <si>
    <t>Defiant Dancer</t>
  </si>
  <si>
    <t>Need New Friends</t>
  </si>
  <si>
    <t>Pretty Brazen</t>
  </si>
  <si>
    <t>Ritratto</t>
  </si>
  <si>
    <t>Garvoc</t>
  </si>
  <si>
    <t>Independent Road</t>
  </si>
  <si>
    <t>La Mexicana</t>
  </si>
  <si>
    <t>Paul'S Regret</t>
  </si>
  <si>
    <t>Thousand Wishes</t>
  </si>
  <si>
    <t>Pride Of Jenni</t>
  </si>
  <si>
    <t>Brookspire</t>
  </si>
  <si>
    <t>Intrepidacious</t>
  </si>
  <si>
    <t>Still A Star</t>
  </si>
  <si>
    <t>Legionnaire</t>
  </si>
  <si>
    <t>Ididitforlove</t>
  </si>
  <si>
    <t>Yulong January</t>
  </si>
  <si>
    <t>Holbien</t>
  </si>
  <si>
    <t>Bons Abroad</t>
  </si>
  <si>
    <t>The Inevitable</t>
  </si>
  <si>
    <t>Snickerdoodledandy</t>
  </si>
  <si>
    <t>La Vina</t>
  </si>
  <si>
    <t>Four Leaf Riot</t>
  </si>
  <si>
    <t>Maserartie Bay</t>
  </si>
  <si>
    <t>Zipping Boy</t>
  </si>
  <si>
    <t>Witchfulthinking</t>
  </si>
  <si>
    <t>Think 'N' Fly</t>
  </si>
  <si>
    <t>Kalkarni Royale</t>
  </si>
  <si>
    <t>Corner Pocket</t>
  </si>
  <si>
    <t>Galgani</t>
  </si>
  <si>
    <t>Lindhout</t>
  </si>
  <si>
    <t>Malkovich</t>
  </si>
  <si>
    <t>Scantoon</t>
  </si>
  <si>
    <t>Vegas Knight</t>
  </si>
  <si>
    <t>Express Pass</t>
  </si>
  <si>
    <t>Cakewalk Baby</t>
  </si>
  <si>
    <t>King Magnus</t>
  </si>
  <si>
    <t>Mahamedeis</t>
  </si>
  <si>
    <t>Why Choose Her</t>
  </si>
  <si>
    <t>Red Can Man</t>
  </si>
  <si>
    <t>Order Of Command</t>
  </si>
  <si>
    <t>Banquo</t>
  </si>
  <si>
    <t>So You Assume</t>
  </si>
  <si>
    <t>Hi Stranger</t>
  </si>
  <si>
    <t>Bella Nipotina</t>
  </si>
  <si>
    <t>Jumbo Ozaki</t>
  </si>
  <si>
    <t>The Inferno</t>
  </si>
  <si>
    <t>Pancho</t>
  </si>
  <si>
    <t>Greyworm</t>
  </si>
  <si>
    <t>Tooradin</t>
  </si>
  <si>
    <t>Wisdom Of Water</t>
  </si>
  <si>
    <t>Lombardo</t>
  </si>
  <si>
    <t>Curran</t>
  </si>
  <si>
    <t>How Womantic</t>
  </si>
  <si>
    <t>Cherry Tortoni</t>
  </si>
  <si>
    <t>Away Game</t>
  </si>
  <si>
    <t>Sirileo Miss</t>
  </si>
  <si>
    <t>Windermere</t>
  </si>
  <si>
    <t>Zoutori</t>
  </si>
  <si>
    <t>Nimalee</t>
  </si>
  <si>
    <t>He'S A Balter</t>
  </si>
  <si>
    <t>Just Jake</t>
  </si>
  <si>
    <t>Huntly Castle</t>
  </si>
  <si>
    <t>Mossman Gorge</t>
  </si>
  <si>
    <t>Foxy Frida</t>
  </si>
  <si>
    <t>Warning</t>
  </si>
  <si>
    <t>Bless Her</t>
  </si>
  <si>
    <t>Blazejowski</t>
  </si>
  <si>
    <t>So Say Angel</t>
  </si>
  <si>
    <t>The Gauch</t>
  </si>
  <si>
    <t>Silent Sovereign</t>
  </si>
  <si>
    <t>Enthaar</t>
  </si>
  <si>
    <t>Quantum Mechanic</t>
  </si>
  <si>
    <t>Festival Dancer</t>
  </si>
  <si>
    <t>Crosshaven</t>
  </si>
  <si>
    <t>Mariamia</t>
  </si>
  <si>
    <t>Winsum</t>
  </si>
  <si>
    <t>The Awesome Son</t>
  </si>
  <si>
    <t>Dance To Dubai</t>
  </si>
  <si>
    <t>Halvorsen</t>
  </si>
  <si>
    <t>Mileva</t>
  </si>
  <si>
    <t>Lavish Girl</t>
  </si>
  <si>
    <t>Wyclif</t>
  </si>
  <si>
    <t>High 'N' Dry</t>
  </si>
  <si>
    <t>Scorched Earth</t>
  </si>
  <si>
    <t>Yulong Command</t>
  </si>
  <si>
    <t>Jezoulenko</t>
  </si>
  <si>
    <t>Lyrical Lad</t>
  </si>
  <si>
    <t>Sig Positano</t>
  </si>
  <si>
    <t>Clemenceau</t>
  </si>
  <si>
    <t>Nordic Pride</t>
  </si>
  <si>
    <t>In The Boat</t>
  </si>
  <si>
    <t>Award Winner</t>
  </si>
  <si>
    <t>Dark Dream</t>
  </si>
  <si>
    <t>Picaroon</t>
  </si>
  <si>
    <t>In A Twinkling</t>
  </si>
  <si>
    <t>Estoril Park</t>
  </si>
  <si>
    <t>Americain Angel</t>
  </si>
  <si>
    <t>Glassey Miss</t>
  </si>
  <si>
    <t>Polanco</t>
  </si>
  <si>
    <t>Dundirtcheap</t>
  </si>
  <si>
    <t>Coastwatch</t>
  </si>
  <si>
    <t>Oxley Road</t>
  </si>
  <si>
    <t>Rousseau</t>
  </si>
  <si>
    <t>Gentleman Roy</t>
  </si>
  <si>
    <t>Barb Raider</t>
  </si>
  <si>
    <t>Pioneer River</t>
  </si>
  <si>
    <t>Rich Hips</t>
  </si>
  <si>
    <t>Marabi</t>
  </si>
  <si>
    <t>Wild Ruler</t>
  </si>
  <si>
    <t>Rose Quartz</t>
  </si>
  <si>
    <t>Zou Dancer</t>
  </si>
  <si>
    <t>Chaillot</t>
  </si>
  <si>
    <t>Zorro'S Dream</t>
  </si>
  <si>
    <t>Young Liam</t>
  </si>
  <si>
    <t>Midwest</t>
  </si>
  <si>
    <t>Jump The Broom</t>
  </si>
  <si>
    <t>Steel Skies</t>
  </si>
  <si>
    <t>Remarque</t>
  </si>
  <si>
    <t>La Chevalee</t>
  </si>
  <si>
    <t>Intellective</t>
  </si>
  <si>
    <t>Zaratite</t>
  </si>
  <si>
    <t>Forever Free</t>
  </si>
  <si>
    <t>Pandemic</t>
  </si>
  <si>
    <t>I Am Me</t>
  </si>
  <si>
    <t>Flash Aah</t>
  </si>
  <si>
    <t>Starry Legend</t>
  </si>
  <si>
    <t>Sir Davy</t>
  </si>
  <si>
    <t>Swindon Lass</t>
  </si>
  <si>
    <t>Little Stevie</t>
  </si>
  <si>
    <t>Easy Single</t>
  </si>
  <si>
    <t>Five Kingdom</t>
  </si>
  <si>
    <t>Tuvalu</t>
  </si>
  <si>
    <t>Ashford Street</t>
  </si>
  <si>
    <t>D'Aguilar</t>
  </si>
  <si>
    <t>Agreeable</t>
  </si>
  <si>
    <t>Reuber</t>
  </si>
  <si>
    <t>Chief Altony</t>
  </si>
  <si>
    <t>Don'T Doubt Dory</t>
  </si>
  <si>
    <t>Zoist</t>
  </si>
  <si>
    <t>Blaze A Trail</t>
  </si>
  <si>
    <t>Mr Exclusive</t>
  </si>
  <si>
    <t>Megamea</t>
  </si>
  <si>
    <t>Mimi'S Award</t>
  </si>
  <si>
    <t>No Effort</t>
  </si>
  <si>
    <t>Teewaters</t>
  </si>
  <si>
    <t>Nicolini Vito</t>
  </si>
  <si>
    <t>Chain Of Lightning</t>
  </si>
  <si>
    <t>Jimmy The Bear</t>
  </si>
  <si>
    <t>She'S All Class</t>
  </si>
  <si>
    <t>Uncommon James</t>
  </si>
  <si>
    <t>The Garden</t>
  </si>
  <si>
    <t>Lady Of Honour</t>
  </si>
  <si>
    <t>Star Patrol</t>
  </si>
  <si>
    <t>Military Expert</t>
  </si>
  <si>
    <t>Scallopini</t>
  </si>
  <si>
    <t>Kissonallforcheeks</t>
  </si>
  <si>
    <t>Veranskova</t>
  </si>
  <si>
    <t>Asfoora</t>
  </si>
  <si>
    <t>Yearning</t>
  </si>
  <si>
    <t>Neverstandingstill</t>
  </si>
  <si>
    <t>Bandersnatch</t>
  </si>
  <si>
    <t>Grandslam</t>
  </si>
  <si>
    <t>Vultan</t>
  </si>
  <si>
    <t>My Whisper</t>
  </si>
  <si>
    <t>Right You Are</t>
  </si>
  <si>
    <t>Cardigan Queen</t>
  </si>
  <si>
    <t>Hypothetical</t>
  </si>
  <si>
    <t>For Real Life</t>
  </si>
  <si>
    <t>Jigsaw</t>
  </si>
  <si>
    <t>Roots</t>
  </si>
  <si>
    <t>Matron Bullwinkel</t>
  </si>
  <si>
    <t>Blistering</t>
  </si>
  <si>
    <t>Looks Like Elvis</t>
  </si>
  <si>
    <t>Belle Et Riche</t>
  </si>
  <si>
    <t>Pounding</t>
  </si>
  <si>
    <t>Arran Bay</t>
  </si>
  <si>
    <t>Persan</t>
  </si>
  <si>
    <t>Forbidden City</t>
  </si>
  <si>
    <t>Inundation</t>
  </si>
  <si>
    <t>Red Card</t>
  </si>
  <si>
    <t>Wahine Toa</t>
  </si>
  <si>
    <t>Chandon Burj</t>
  </si>
  <si>
    <t>Vermentino</t>
  </si>
  <si>
    <t>Nobel Heights</t>
  </si>
  <si>
    <t>Obfuscation</t>
  </si>
  <si>
    <t>Swords Drawn</t>
  </si>
  <si>
    <t>Umgawa</t>
  </si>
  <si>
    <t>Typhoon Harmony</t>
  </si>
  <si>
    <t>Unflinching</t>
  </si>
  <si>
    <t>Joseylin</t>
  </si>
  <si>
    <t>Blow In</t>
  </si>
  <si>
    <t>Dane On Tour</t>
  </si>
  <si>
    <t>Jean Valjean</t>
  </si>
  <si>
    <t>Kentucky Casanova</t>
  </si>
  <si>
    <t>Foujita San</t>
  </si>
  <si>
    <t>Snapped</t>
  </si>
  <si>
    <t>Calico Jack</t>
  </si>
  <si>
    <t>So You See</t>
  </si>
  <si>
    <t>Coolangatta</t>
  </si>
  <si>
    <t>Spacewalk</t>
  </si>
  <si>
    <t>Midnight Blue</t>
  </si>
  <si>
    <t>Wild Belle</t>
  </si>
  <si>
    <t>Queen Air</t>
  </si>
  <si>
    <t>Foxicon</t>
  </si>
  <si>
    <t>Duchess Of Dorset</t>
  </si>
  <si>
    <t>Kallos</t>
  </si>
  <si>
    <t>Mr French</t>
  </si>
  <si>
    <t>Cardinal Gem</t>
  </si>
  <si>
    <t>El Patroness</t>
  </si>
  <si>
    <t>Stormbolt</t>
  </si>
  <si>
    <t>Lafargue</t>
  </si>
  <si>
    <t>Squad</t>
  </si>
  <si>
    <t>Daytona Bay</t>
  </si>
  <si>
    <t>Dazzling Lucy</t>
  </si>
  <si>
    <t>Invincible Caviar</t>
  </si>
  <si>
    <t>French Emperor</t>
  </si>
  <si>
    <t>Rumbled Again</t>
  </si>
  <si>
    <t>Sandy Prince</t>
  </si>
  <si>
    <t>Sigh</t>
  </si>
  <si>
    <t>Seonee</t>
  </si>
  <si>
    <t>Wicklow Town</t>
  </si>
  <si>
    <t>Viviane</t>
  </si>
  <si>
    <t>Prowling</t>
  </si>
  <si>
    <t>Senegalia</t>
  </si>
  <si>
    <t>Rolls</t>
  </si>
  <si>
    <t>Flash Flood</t>
  </si>
  <si>
    <t>Claidheamh Mor</t>
  </si>
  <si>
    <t>Hell Hound</t>
  </si>
  <si>
    <t>Presser</t>
  </si>
  <si>
    <t>Ulysses</t>
  </si>
  <si>
    <t>Twin Perfection</t>
  </si>
  <si>
    <t>Lievore</t>
  </si>
  <si>
    <t>Recommendation</t>
  </si>
  <si>
    <t>Shalaman</t>
  </si>
  <si>
    <t>Botany</t>
  </si>
  <si>
    <t>Sweet Ride</t>
  </si>
  <si>
    <t>Beour Bay</t>
  </si>
  <si>
    <t>Flying On A Limb</t>
  </si>
  <si>
    <t>Amenable</t>
  </si>
  <si>
    <t>Magnaspin</t>
  </si>
  <si>
    <t>Omni Man</t>
  </si>
  <si>
    <t>Conqueror</t>
  </si>
  <si>
    <t>Maximillius</t>
  </si>
  <si>
    <t>Nunthorpe</t>
  </si>
  <si>
    <t>Affordable</t>
  </si>
  <si>
    <t>Benedetta</t>
  </si>
  <si>
    <t>Magic Time</t>
  </si>
  <si>
    <t>Devoted</t>
  </si>
  <si>
    <t>Kalino</t>
  </si>
  <si>
    <t>Yellow Sam</t>
  </si>
  <si>
    <t>Sandpaper</t>
  </si>
  <si>
    <t>Rattle And Bang</t>
  </si>
  <si>
    <t>Shirshov</t>
  </si>
  <si>
    <t>Aberfeldie Boy</t>
  </si>
  <si>
    <t>Grey River</t>
  </si>
  <si>
    <t>Lofty Strike</t>
  </si>
  <si>
    <t>General Beau</t>
  </si>
  <si>
    <t>Revolutionary Miss</t>
  </si>
  <si>
    <t>Vilana</t>
  </si>
  <si>
    <t>Arkansaw Kid</t>
  </si>
  <si>
    <t>Ghaanati</t>
  </si>
  <si>
    <t>Chester Warrior</t>
  </si>
  <si>
    <t>Taunting</t>
  </si>
  <si>
    <t>Regal Power</t>
  </si>
  <si>
    <t>Slate</t>
  </si>
  <si>
    <t>South Of Houston</t>
  </si>
  <si>
    <t>Soaring Eagle</t>
  </si>
  <si>
    <t>Unusual Culture</t>
  </si>
  <si>
    <t>Rey Magnerio</t>
  </si>
  <si>
    <t>Va Via</t>
  </si>
  <si>
    <t>Sghirripa</t>
  </si>
  <si>
    <t>Jungle Jim</t>
  </si>
  <si>
    <t>Kin</t>
  </si>
  <si>
    <t>Sans Doute</t>
  </si>
  <si>
    <t>Pink Beau Ty</t>
  </si>
  <si>
    <t>Bel Air</t>
  </si>
  <si>
    <t>Najem Suhail</t>
  </si>
  <si>
    <t>Toronto Terrier</t>
  </si>
  <si>
    <t>Mornington Glory</t>
  </si>
  <si>
    <t>Zou Sensation</t>
  </si>
  <si>
    <t>Foxy Cleopatra</t>
  </si>
  <si>
    <t>Infatuation</t>
  </si>
  <si>
    <t>Excess</t>
  </si>
  <si>
    <t>Socks Nation</t>
  </si>
  <si>
    <t>He'Ll Rip</t>
  </si>
  <si>
    <t>Extratwo</t>
  </si>
  <si>
    <t>Lempicka</t>
  </si>
  <si>
    <t>El Soleado</t>
  </si>
  <si>
    <t>Katsu</t>
  </si>
  <si>
    <t>First Immortal</t>
  </si>
  <si>
    <t>Regal Azmon</t>
  </si>
  <si>
    <t>Is It Me</t>
  </si>
  <si>
    <t>Lady Jones</t>
  </si>
  <si>
    <t>Sunsets</t>
  </si>
  <si>
    <t>End Assembly</t>
  </si>
  <si>
    <t>Talbragar</t>
  </si>
  <si>
    <t>Barbie'S Fox</t>
  </si>
  <si>
    <t>Fire Of Etna</t>
  </si>
  <si>
    <t>Elphinstone</t>
  </si>
  <si>
    <t>Some People Callme</t>
  </si>
  <si>
    <t>Wild Planet</t>
  </si>
  <si>
    <t>Brazen Lady</t>
  </si>
  <si>
    <t>The Map</t>
  </si>
  <si>
    <t>Matriarch Rose</t>
  </si>
  <si>
    <t>Highlights</t>
  </si>
  <si>
    <t>Jewellery</t>
  </si>
  <si>
    <t>Why Worry</t>
  </si>
  <si>
    <t>Veloce Carro</t>
  </si>
  <si>
    <t>Ferago</t>
  </si>
  <si>
    <t>In Her Stride</t>
  </si>
  <si>
    <t>Midtown Boss</t>
  </si>
  <si>
    <t>Rise To It</t>
  </si>
  <si>
    <t>Scuderia</t>
  </si>
  <si>
    <t>Lovazou</t>
  </si>
  <si>
    <t>Raikoke</t>
  </si>
  <si>
    <t>Sassy Boom</t>
  </si>
  <si>
    <t>A Little Deep</t>
  </si>
  <si>
    <t>Vic</t>
  </si>
  <si>
    <t>Shaik</t>
  </si>
  <si>
    <t>Rule Of Law</t>
  </si>
  <si>
    <t>Nasturtium</t>
  </si>
  <si>
    <t>Galaxy Belle</t>
  </si>
  <si>
    <t>Verry Elleegant</t>
  </si>
  <si>
    <t>Anamoe</t>
  </si>
  <si>
    <t>Forbidden Love</t>
  </si>
  <si>
    <t>Maotai</t>
  </si>
  <si>
    <t>Fearnought</t>
  </si>
  <si>
    <t>Quick Tempo</t>
  </si>
  <si>
    <t>Willinga Beast</t>
  </si>
  <si>
    <t>Best Of Bordeaux</t>
  </si>
  <si>
    <t>Shades Of Rose</t>
  </si>
  <si>
    <t>Zaaki</t>
  </si>
  <si>
    <t>Golden Mile</t>
  </si>
  <si>
    <t>Waterford</t>
  </si>
  <si>
    <t>Willinga Rufio</t>
  </si>
  <si>
    <t>Arnold</t>
  </si>
  <si>
    <t>Zougotcha</t>
  </si>
  <si>
    <t>Nature Strip</t>
  </si>
  <si>
    <t>Cinderella Days</t>
  </si>
  <si>
    <t>Duchy Of Savoy</t>
  </si>
  <si>
    <t>Old Flame</t>
  </si>
  <si>
    <t>Pereille</t>
  </si>
  <si>
    <t>Arbitration</t>
  </si>
  <si>
    <t>Golden Age</t>
  </si>
  <si>
    <t>King Frankel</t>
  </si>
  <si>
    <t>Belle Plaisir</t>
  </si>
  <si>
    <t>Pale King</t>
  </si>
  <si>
    <t>Kanazawa</t>
  </si>
  <si>
    <t>Tidal Impact</t>
  </si>
  <si>
    <t>Nugget</t>
  </si>
  <si>
    <t>With Your Blessing</t>
  </si>
  <si>
    <t>Joyrider</t>
  </si>
  <si>
    <t>Tashi</t>
  </si>
  <si>
    <t>Gundy Bridge</t>
  </si>
  <si>
    <t>Credit Crunch</t>
  </si>
  <si>
    <t>Diamil</t>
  </si>
  <si>
    <t>Cheerful Legend</t>
  </si>
  <si>
    <t>Were Da Ya Get It</t>
  </si>
  <si>
    <t>Star Sparks</t>
  </si>
  <si>
    <t>Diamond Dealer</t>
  </si>
  <si>
    <t>Shalatin</t>
  </si>
  <si>
    <t>Cotton Fingers</t>
  </si>
  <si>
    <t>Mission Value</t>
  </si>
  <si>
    <t>In Secret</t>
  </si>
  <si>
    <t>Hollywood Hero</t>
  </si>
  <si>
    <t>Sanstoc</t>
  </si>
  <si>
    <t>Queen Yuna</t>
  </si>
  <si>
    <t>Major Beel</t>
  </si>
  <si>
    <t>Sequestered</t>
  </si>
  <si>
    <t>Union Gap</t>
  </si>
  <si>
    <t>Arale</t>
  </si>
  <si>
    <t>Naval College</t>
  </si>
  <si>
    <t>Semana</t>
  </si>
  <si>
    <t>Rediener</t>
  </si>
  <si>
    <t>Huon</t>
  </si>
  <si>
    <t>Mission Ridge</t>
  </si>
  <si>
    <t>Zoumon</t>
  </si>
  <si>
    <t>King Of Naples</t>
  </si>
  <si>
    <t>Ucalledit</t>
  </si>
  <si>
    <t>Burnett</t>
  </si>
  <si>
    <t>Cosmic Minerva</t>
  </si>
  <si>
    <t>Demitasse</t>
  </si>
  <si>
    <t>Camaguey</t>
  </si>
  <si>
    <t>Mogo Magic</t>
  </si>
  <si>
    <t>Le Chocolat</t>
  </si>
  <si>
    <t>Coincide</t>
  </si>
  <si>
    <t>Howgoodareyou</t>
  </si>
  <si>
    <t>Custodian</t>
  </si>
  <si>
    <t>Smugglers Bay</t>
  </si>
  <si>
    <t>Les Vampires</t>
  </si>
  <si>
    <t>Lolly Yeats</t>
  </si>
  <si>
    <t>Caballus</t>
  </si>
  <si>
    <t>Wineglass Bay</t>
  </si>
  <si>
    <t>Nadal</t>
  </si>
  <si>
    <t>The Milkybar Kid</t>
  </si>
  <si>
    <t>Suspect</t>
  </si>
  <si>
    <t>Lavish Empire</t>
  </si>
  <si>
    <t>Zapateo</t>
  </si>
  <si>
    <t>Makarena</t>
  </si>
  <si>
    <t>River Snitty</t>
  </si>
  <si>
    <t>Sweet Baby Boom</t>
  </si>
  <si>
    <t>Felix Majestic</t>
  </si>
  <si>
    <t>Demiana</t>
  </si>
  <si>
    <t>Arctic Glamour</t>
  </si>
  <si>
    <t>Stromboli</t>
  </si>
  <si>
    <t>Montefilia</t>
  </si>
  <si>
    <t>Kaizad</t>
  </si>
  <si>
    <t>Welcome Gypsy</t>
  </si>
  <si>
    <t>Cleveland</t>
  </si>
  <si>
    <t>Rhythm Of Love</t>
  </si>
  <si>
    <t>Cloudland</t>
  </si>
  <si>
    <t>Tavi Time</t>
  </si>
  <si>
    <t>Hard To Say</t>
  </si>
  <si>
    <t>Mazu</t>
  </si>
  <si>
    <t>Sumo Star</t>
  </si>
  <si>
    <t>Chief Conductor</t>
  </si>
  <si>
    <t>Terra Mater</t>
  </si>
  <si>
    <t>Jumeirah Beach</t>
  </si>
  <si>
    <t>Pure Alpha</t>
  </si>
  <si>
    <t>Fire Star</t>
  </si>
  <si>
    <t>Time To Boogie</t>
  </si>
  <si>
    <t>Magnatear</t>
  </si>
  <si>
    <t>Infancy</t>
  </si>
  <si>
    <t>Soldier Of Rome</t>
  </si>
  <si>
    <t>Buenos Noches</t>
  </si>
  <si>
    <t>Makena</t>
  </si>
  <si>
    <t>New Forest</t>
  </si>
  <si>
    <t>Martial Music</t>
  </si>
  <si>
    <t>Fangirl</t>
  </si>
  <si>
    <t>Learning To Fly</t>
  </si>
  <si>
    <t>Lindermann</t>
  </si>
  <si>
    <t>Osmose</t>
  </si>
  <si>
    <t>Orchestral</t>
  </si>
  <si>
    <t>Eye Pea Oh</t>
  </si>
  <si>
    <t>Belvedere Boys</t>
  </si>
  <si>
    <t>Sunshine In Paris</t>
  </si>
  <si>
    <t>Defining</t>
  </si>
  <si>
    <t>Letsrollthedice</t>
  </si>
  <si>
    <t>Spring Lee</t>
  </si>
  <si>
    <t>Schwarz</t>
  </si>
  <si>
    <t>Agita</t>
  </si>
  <si>
    <t>Yet He Moves</t>
  </si>
  <si>
    <t>Cranky Harry</t>
  </si>
  <si>
    <t>Cosmonova</t>
  </si>
  <si>
    <t>How Dare You</t>
  </si>
  <si>
    <t>The Extreme Cat</t>
  </si>
  <si>
    <t>Nanshe</t>
  </si>
  <si>
    <t>Manaal</t>
  </si>
  <si>
    <t>Mayne</t>
  </si>
  <si>
    <t>Mergeila</t>
  </si>
  <si>
    <t>Need Some Luck</t>
  </si>
  <si>
    <t>Moravia</t>
  </si>
  <si>
    <t>Lincoln Rocks</t>
  </si>
  <si>
    <t>Media World</t>
  </si>
  <si>
    <t>Tralee Rose</t>
  </si>
  <si>
    <t>Grinzinger Allee</t>
  </si>
  <si>
    <t>Zac De Boss</t>
  </si>
  <si>
    <t>Heavenly Emperor</t>
  </si>
  <si>
    <t>Open Minded</t>
  </si>
  <si>
    <t>Somerset Maugham</t>
  </si>
  <si>
    <t>Lost Impact</t>
  </si>
  <si>
    <t>Unique Artist</t>
  </si>
  <si>
    <t>Desert Icon</t>
  </si>
  <si>
    <t>Savannah Cloud</t>
  </si>
  <si>
    <t>Probabeel</t>
  </si>
  <si>
    <t>Crystal Pegasus</t>
  </si>
  <si>
    <t>Zoltan</t>
  </si>
  <si>
    <t>Yonce</t>
  </si>
  <si>
    <t>Tigertiger</t>
  </si>
  <si>
    <t>Bermadez</t>
  </si>
  <si>
    <t>Annavisto</t>
  </si>
  <si>
    <t>Turaath</t>
  </si>
  <si>
    <t>Flying Mascot</t>
  </si>
  <si>
    <t>Lost And Running</t>
  </si>
  <si>
    <t>Through Irish Eyes</t>
  </si>
  <si>
    <t>Biometric</t>
  </si>
  <si>
    <t>Ancient Girl</t>
  </si>
  <si>
    <t>Deepstrike</t>
  </si>
  <si>
    <t>Point Nepean</t>
  </si>
  <si>
    <t>Pondus</t>
  </si>
  <si>
    <t>Glint Of Hope</t>
  </si>
  <si>
    <t>Buffalo River</t>
  </si>
  <si>
    <t>Visinari</t>
  </si>
  <si>
    <t>He'S Our Bonneval</t>
  </si>
  <si>
    <t>Mankayan</t>
  </si>
  <si>
    <t>Mayfair Spirit</t>
  </si>
  <si>
    <t>Rudhyar</t>
  </si>
  <si>
    <t>Quintello</t>
  </si>
  <si>
    <t>Here To Shock</t>
  </si>
  <si>
    <t>Lackeen</t>
  </si>
  <si>
    <t>Duke Of Hastings</t>
  </si>
  <si>
    <t>Smokin' Romans</t>
  </si>
  <si>
    <t>Storm King</t>
  </si>
  <si>
    <t>Western Empire</t>
  </si>
  <si>
    <t>Lucky Decision</t>
  </si>
  <si>
    <t>Ayrton</t>
  </si>
  <si>
    <t>Roch 'N' Horse</t>
  </si>
  <si>
    <t>Aesop</t>
  </si>
  <si>
    <t>No Compromise</t>
  </si>
  <si>
    <t>White Marlin</t>
  </si>
  <si>
    <t>Port Philip</t>
  </si>
  <si>
    <t>Brayden Star</t>
  </si>
  <si>
    <t>Munhamek</t>
  </si>
  <si>
    <t>Gin Martini</t>
  </si>
  <si>
    <t>Toregene</t>
  </si>
  <si>
    <t>Squid Game</t>
  </si>
  <si>
    <t>Milford</t>
  </si>
  <si>
    <t>Esta La Roca</t>
  </si>
  <si>
    <t>Wrote To Arataki</t>
  </si>
  <si>
    <t>Riverplate</t>
  </si>
  <si>
    <t>Liberated Girl</t>
  </si>
  <si>
    <t>So Unusual</t>
  </si>
  <si>
    <t>Summerbeel</t>
  </si>
  <si>
    <t>Cliff'S Art</t>
  </si>
  <si>
    <t>Kettle Hill</t>
  </si>
  <si>
    <t>Sing For Peace</t>
  </si>
  <si>
    <t>Life Lessons</t>
  </si>
  <si>
    <t>Convener</t>
  </si>
  <si>
    <t>Miss Balvenie</t>
  </si>
  <si>
    <t>Gunstock</t>
  </si>
  <si>
    <t>Pitchanun</t>
  </si>
  <si>
    <t>Green Fly</t>
  </si>
  <si>
    <t>Mutamanni</t>
  </si>
  <si>
    <t>Normandy Bridge</t>
  </si>
  <si>
    <t>Monarch Of Egypt</t>
  </si>
  <si>
    <t>Irish Butterfly</t>
  </si>
  <si>
    <t>Bullfinch</t>
  </si>
  <si>
    <t>Mostly Cloudy</t>
  </si>
  <si>
    <t>The Cunning Fox</t>
  </si>
  <si>
    <t>Future History</t>
  </si>
  <si>
    <t>Interpretation</t>
  </si>
  <si>
    <t>Antino</t>
  </si>
  <si>
    <t>Carini</t>
  </si>
  <si>
    <t>Floating Artist</t>
  </si>
  <si>
    <t>Farhh Flung</t>
  </si>
  <si>
    <t>Hennessy Lad</t>
  </si>
  <si>
    <t>St Lawrence</t>
  </si>
  <si>
    <t>Long Arm</t>
  </si>
  <si>
    <t>Deny Knowledge</t>
  </si>
  <si>
    <t>Ascension</t>
  </si>
  <si>
    <t>Jimmysstar</t>
  </si>
  <si>
    <t>Pesto</t>
  </si>
  <si>
    <t>Alhambra Lad</t>
  </si>
  <si>
    <t>Glentaneous</t>
  </si>
  <si>
    <t>Ruling</t>
  </si>
  <si>
    <t>Holymanz</t>
  </si>
  <si>
    <t>Golden Crusader</t>
  </si>
  <si>
    <t>Captain Britain</t>
  </si>
  <si>
    <t>Grand Promenade</t>
  </si>
  <si>
    <t>Up And Under</t>
  </si>
  <si>
    <t>Otago</t>
  </si>
  <si>
    <t>Piaggio</t>
  </si>
  <si>
    <t>Young Werther</t>
  </si>
  <si>
    <t>Eternal Flame</t>
  </si>
  <si>
    <t>Campionessa</t>
  </si>
  <si>
    <t>Sea What I See</t>
  </si>
  <si>
    <t>Gear Up</t>
  </si>
  <si>
    <t>Flossing</t>
  </si>
  <si>
    <t>Mirzann</t>
  </si>
  <si>
    <t>So Risque</t>
  </si>
  <si>
    <t>Hard To Cross</t>
  </si>
  <si>
    <t>Speycaster</t>
  </si>
  <si>
    <t>Rhapsody Chic</t>
  </si>
  <si>
    <t>Post Impressionist</t>
  </si>
  <si>
    <t>Mathew</t>
  </si>
  <si>
    <t>Lordship</t>
  </si>
  <si>
    <t>Nails Murphy</t>
  </si>
  <si>
    <t>Duke De Sessa</t>
  </si>
  <si>
    <t>Quintessa</t>
  </si>
  <si>
    <t>Gumdrops</t>
  </si>
  <si>
    <t>Baraqiel</t>
  </si>
  <si>
    <t>Jennilala</t>
  </si>
  <si>
    <t>Buckaroo</t>
  </si>
  <si>
    <t>Via Sistina</t>
  </si>
  <si>
    <t>Second Slip</t>
  </si>
  <si>
    <t>Takumi</t>
  </si>
  <si>
    <t>Defibrillate</t>
  </si>
  <si>
    <t>Best Of Days</t>
  </si>
  <si>
    <t>Skymax</t>
  </si>
  <si>
    <t>Mount Popa</t>
  </si>
  <si>
    <t>Irish Flame</t>
  </si>
  <si>
    <t>Alfa Oro</t>
  </si>
  <si>
    <t>Harlem</t>
  </si>
  <si>
    <t>Skyman</t>
  </si>
  <si>
    <t>Mohican Heights</t>
  </si>
  <si>
    <t>Cadre Du Noir</t>
  </si>
  <si>
    <t>Bondi Sands</t>
  </si>
  <si>
    <t>Portland Jimmy</t>
  </si>
  <si>
    <t>Brimham Rocks</t>
  </si>
  <si>
    <t>Zachaz</t>
  </si>
  <si>
    <t>Another Dollar</t>
  </si>
  <si>
    <t>Yonkers</t>
  </si>
  <si>
    <t>Riot And Rose</t>
  </si>
  <si>
    <t>Haky</t>
  </si>
  <si>
    <t>Odeon</t>
  </si>
  <si>
    <t>Kurabui</t>
  </si>
  <si>
    <t>Dice Roll</t>
  </si>
  <si>
    <t>Bedford</t>
  </si>
  <si>
    <t>Excelman</t>
  </si>
  <si>
    <t>Schabau</t>
  </si>
  <si>
    <t>Bartholomeu Dias</t>
  </si>
  <si>
    <t>South Pacific</t>
  </si>
  <si>
    <t>Elephant</t>
  </si>
  <si>
    <t>Sierra Sue</t>
  </si>
  <si>
    <t>Homesman</t>
  </si>
  <si>
    <t>Ironclad</t>
  </si>
  <si>
    <t>Only Words</t>
  </si>
  <si>
    <t>Lighthouse</t>
  </si>
  <si>
    <t>Seiners Express</t>
  </si>
  <si>
    <t>True Marvel</t>
  </si>
  <si>
    <t>Ocean Beyond</t>
  </si>
  <si>
    <t>Kissinger</t>
  </si>
  <si>
    <t>Daqiansweet Junior</t>
  </si>
  <si>
    <t>April Rain</t>
  </si>
  <si>
    <t>Canasta</t>
  </si>
  <si>
    <t>Profit Per Month:</t>
  </si>
  <si>
    <t>Profit Per Year:</t>
  </si>
  <si>
    <t>Gringotts</t>
  </si>
  <si>
    <t>See You In Heaven</t>
  </si>
  <si>
    <t>Coin Toss</t>
  </si>
  <si>
    <t>Flemington</t>
  </si>
  <si>
    <t>Sandown Hill</t>
  </si>
  <si>
    <t>Caulfield</t>
  </si>
  <si>
    <t>Moonee Valley</t>
  </si>
  <si>
    <t>Twist Of Fury</t>
  </si>
  <si>
    <t>Cranbourne</t>
  </si>
  <si>
    <t>Ballarat</t>
  </si>
  <si>
    <t>Tonneofgrit</t>
  </si>
  <si>
    <t>Starcaster</t>
  </si>
  <si>
    <t>Home Affairs</t>
  </si>
  <si>
    <t>Delphi</t>
  </si>
  <si>
    <t>Mornington</t>
  </si>
  <si>
    <t>Bendigo</t>
  </si>
  <si>
    <t>Itsourtime</t>
  </si>
  <si>
    <t>Pakenham</t>
  </si>
  <si>
    <t>Quraysha</t>
  </si>
  <si>
    <t>Sandown Lake</t>
  </si>
  <si>
    <t>Jambalaya</t>
  </si>
  <si>
    <t>Very Sewreel</t>
  </si>
  <si>
    <t>Big Watch</t>
  </si>
  <si>
    <t>Prancing Spirit</t>
  </si>
  <si>
    <t>Extreme Virtue</t>
  </si>
  <si>
    <t>E4 200</t>
  </si>
  <si>
    <t>Verdad</t>
  </si>
  <si>
    <t>Sparkling</t>
  </si>
  <si>
    <t>Flamin' Romans</t>
  </si>
  <si>
    <t>Le Mans</t>
  </si>
  <si>
    <t>Kingswood</t>
  </si>
  <si>
    <t>Confess Our Dreams</t>
  </si>
  <si>
    <t>Shezadandi</t>
  </si>
  <si>
    <t>Greece</t>
  </si>
  <si>
    <t>Rambler Rebel</t>
  </si>
  <si>
    <t>Our Heidi</t>
  </si>
  <si>
    <t>Powerful Eagle</t>
  </si>
  <si>
    <t>Deekay</t>
  </si>
  <si>
    <t>Private Jumbo</t>
  </si>
  <si>
    <t>Djumbuck</t>
  </si>
  <si>
    <t>Place Of Gold</t>
  </si>
  <si>
    <t>Treporti</t>
  </si>
  <si>
    <t>Kings Crossing</t>
  </si>
  <si>
    <t>Free Willed</t>
  </si>
  <si>
    <t>Harbin</t>
  </si>
  <si>
    <t>Fretta</t>
  </si>
  <si>
    <t>Coronation Keith</t>
  </si>
  <si>
    <t>Angel Of Light</t>
  </si>
  <si>
    <t>Wondereach</t>
  </si>
  <si>
    <t>Mel Nat</t>
  </si>
  <si>
    <t>Ave Win $:</t>
  </si>
  <si>
    <t>Zouatica</t>
  </si>
  <si>
    <t>Shes Ideel</t>
  </si>
  <si>
    <t>Isotope</t>
  </si>
  <si>
    <t>Yao Dash</t>
  </si>
  <si>
    <t>Never Talk</t>
  </si>
  <si>
    <t>Pandano</t>
  </si>
  <si>
    <t>Mugatoo</t>
  </si>
  <si>
    <t>Kiku</t>
  </si>
  <si>
    <t>Phaistos</t>
  </si>
  <si>
    <t>Grande Rumore</t>
  </si>
  <si>
    <t>Enchanted Heart</t>
  </si>
  <si>
    <t>Zing</t>
  </si>
  <si>
    <t>Great House</t>
  </si>
  <si>
    <t>Kobe Rocks</t>
  </si>
  <si>
    <t>Turnstyle</t>
  </si>
  <si>
    <t>Frosty Rocks</t>
  </si>
  <si>
    <t>Phobetor</t>
  </si>
  <si>
    <t>Tampering</t>
  </si>
  <si>
    <t>Love Tap</t>
  </si>
  <si>
    <t>Mightybeel</t>
  </si>
  <si>
    <t>Ma And Pa</t>
  </si>
  <si>
    <t>Saquon</t>
  </si>
  <si>
    <t>Cream Rises</t>
  </si>
  <si>
    <t>Starman</t>
  </si>
  <si>
    <t>Born A King</t>
  </si>
  <si>
    <t>Queen Bellissimo</t>
  </si>
  <si>
    <t>Rotal Champion</t>
  </si>
  <si>
    <t>Plenty Of Ammo</t>
  </si>
  <si>
    <t>Smashing Time</t>
  </si>
  <si>
    <t>Briasa</t>
  </si>
  <si>
    <t>Winners:</t>
  </si>
  <si>
    <t>Bets:</t>
  </si>
  <si>
    <t>Strike Rate:</t>
  </si>
  <si>
    <t>Total</t>
  </si>
  <si>
    <t>Stormfront</t>
  </si>
  <si>
    <t>Chattahoochee</t>
  </si>
  <si>
    <t>Elite Edge Bet</t>
  </si>
  <si>
    <t>Elite Edge Return</t>
  </si>
  <si>
    <t>Elite Edge Profit</t>
  </si>
  <si>
    <t>Count of Elite Edge Bet</t>
  </si>
  <si>
    <t>Sum of Elite Edge Return</t>
  </si>
  <si>
    <t>Sum of Elite Edge Profit</t>
  </si>
  <si>
    <t>Sum of Elite Edge Bet</t>
  </si>
  <si>
    <t>E4 200 / Mel Nat</t>
  </si>
  <si>
    <t>Mel Pro-C</t>
  </si>
  <si>
    <t>Syd Pro-C</t>
  </si>
  <si>
    <t>Territory Express</t>
  </si>
  <si>
    <t xml:space="preserve">Angland </t>
  </si>
  <si>
    <t>Anahita</t>
  </si>
  <si>
    <t>Hinged</t>
  </si>
  <si>
    <t>Pisanello</t>
  </si>
  <si>
    <t>Isaurian</t>
  </si>
  <si>
    <t>Accountability</t>
  </si>
  <si>
    <t>Charleise</t>
  </si>
  <si>
    <t>Mystery Shot</t>
  </si>
  <si>
    <t>Varda</t>
  </si>
  <si>
    <t>Lunar Flare</t>
  </si>
  <si>
    <t>Ranier</t>
  </si>
  <si>
    <t>Zethus</t>
  </si>
  <si>
    <t>Climbing Star</t>
  </si>
  <si>
    <t>Joyful Fortune</t>
  </si>
  <si>
    <t>Zoustyle</t>
  </si>
  <si>
    <t>Soulcombe</t>
  </si>
  <si>
    <t>Forgot You</t>
  </si>
  <si>
    <t>Tacumwah</t>
  </si>
  <si>
    <t>Generation</t>
  </si>
  <si>
    <t>Gregolimo</t>
  </si>
  <si>
    <t>Von Hauke</t>
  </si>
  <si>
    <t>Muramasa</t>
  </si>
  <si>
    <t>So Glamorous</t>
  </si>
  <si>
    <t>Saban</t>
  </si>
  <si>
    <t>E4 200 / Mel Nat / Mel Pro-C</t>
  </si>
  <si>
    <t>Syd Nat / Syd Pro-C</t>
  </si>
  <si>
    <t>Pharari</t>
  </si>
  <si>
    <t>Eye Of The Eagle</t>
  </si>
  <si>
    <t>Danny'S St Darci</t>
  </si>
  <si>
    <t>Hiyaam Proud</t>
  </si>
  <si>
    <t>Bullets High</t>
  </si>
  <si>
    <t>She'S Bulletproof</t>
  </si>
  <si>
    <t>Yiska</t>
  </si>
  <si>
    <t>Bush</t>
  </si>
  <si>
    <t>-</t>
  </si>
  <si>
    <t>Konasana</t>
  </si>
  <si>
    <t>Oh Too Good</t>
  </si>
  <si>
    <t>Ambassadorial</t>
  </si>
  <si>
    <t xml:space="preserve">Nation'S Call </t>
  </si>
  <si>
    <t>Air Assault</t>
  </si>
  <si>
    <t>Pinstriped</t>
  </si>
  <si>
    <t>Staunch</t>
  </si>
  <si>
    <t>LIVE</t>
  </si>
  <si>
    <t>Seasons</t>
  </si>
  <si>
    <t>Season</t>
  </si>
  <si>
    <t>Aix En Provence</t>
  </si>
  <si>
    <t>Accredited</t>
  </si>
  <si>
    <t>Cleo Cat</t>
  </si>
  <si>
    <t>Dual Pressure</t>
  </si>
  <si>
    <t>Fiddlers Green</t>
  </si>
  <si>
    <t>Drift Net</t>
  </si>
  <si>
    <t>Count of E4 BET</t>
  </si>
  <si>
    <t>Sum of E4 BET</t>
  </si>
  <si>
    <t>Sum of E4 RET</t>
  </si>
  <si>
    <t>Sum of E4 Profit</t>
  </si>
  <si>
    <t>Better Result for the Day</t>
  </si>
  <si>
    <t>Edge</t>
  </si>
  <si>
    <t>Plat E4</t>
  </si>
  <si>
    <t xml:space="preserve">Platinum E4 </t>
  </si>
  <si>
    <t>Elite Edge</t>
  </si>
  <si>
    <t>Overall Diff:</t>
  </si>
  <si>
    <t># of Better Days:</t>
  </si>
  <si>
    <t>Warnie</t>
  </si>
  <si>
    <t>Flying Fizz</t>
  </si>
  <si>
    <t>Miraval Rose</t>
  </si>
  <si>
    <t>Harry Got Styles</t>
  </si>
  <si>
    <t>Inhibitions</t>
  </si>
  <si>
    <t>CauH</t>
  </si>
  <si>
    <t>E4 200 / Mel Pro-C</t>
  </si>
  <si>
    <t>Romani Ite Domum</t>
  </si>
  <si>
    <t>Sisterhood</t>
  </si>
  <si>
    <t>Samuel Langhorne</t>
  </si>
  <si>
    <t>Fickle</t>
  </si>
  <si>
    <t>Prince Eric</t>
  </si>
  <si>
    <t>Howlin' Rain</t>
  </si>
  <si>
    <t>Promises Kept</t>
  </si>
  <si>
    <t>Apache Song</t>
  </si>
  <si>
    <t>Lady Extreme</t>
  </si>
  <si>
    <t>Qatars Choice</t>
  </si>
  <si>
    <t>Bellinger</t>
  </si>
  <si>
    <t>Codetta</t>
  </si>
  <si>
    <t>Wyong</t>
  </si>
  <si>
    <t>Smokin' Princess</t>
  </si>
  <si>
    <t>Keep Your Cool</t>
  </si>
  <si>
    <t>Redbreast</t>
  </si>
  <si>
    <t>Taramansour</t>
  </si>
  <si>
    <t>Flamin Romans</t>
  </si>
  <si>
    <t>Grand Impact</t>
  </si>
  <si>
    <t>Unlimited</t>
  </si>
  <si>
    <t>Mel Nat / Mel Pro-C</t>
  </si>
  <si>
    <t>E4 200 / Mel Nat / Syd Pro-C</t>
  </si>
  <si>
    <t>Live Date</t>
  </si>
  <si>
    <t>Live Bet #</t>
  </si>
  <si>
    <t>Mollynickers</t>
  </si>
  <si>
    <t>Wings Of Song</t>
  </si>
  <si>
    <t>Samangu</t>
  </si>
  <si>
    <t>Tajanis</t>
  </si>
  <si>
    <t>Osipenko</t>
  </si>
  <si>
    <t>Beltoro</t>
  </si>
  <si>
    <t>Cigar Flick</t>
  </si>
  <si>
    <t xml:space="preserve">Sunshine Law        </t>
  </si>
  <si>
    <t xml:space="preserve">So Newchee Thinks   </t>
  </si>
  <si>
    <t xml:space="preserve">Metaphorically      </t>
  </si>
  <si>
    <t>Kings Valley</t>
  </si>
  <si>
    <t>Miss Tarzy</t>
  </si>
  <si>
    <t>Chorlton Lane</t>
  </si>
  <si>
    <t>Sunshineinmypocket</t>
  </si>
  <si>
    <t>New York Lustre</t>
  </si>
  <si>
    <t>Spicy Hotpot</t>
  </si>
  <si>
    <t>Glens Top Cat</t>
  </si>
  <si>
    <t>Step Aside</t>
  </si>
  <si>
    <t>Revelare</t>
  </si>
  <si>
    <t>Name Dropper</t>
  </si>
  <si>
    <t>Winchester</t>
  </si>
  <si>
    <t>Russian Snitzel</t>
  </si>
  <si>
    <t>Akkadian Emperor</t>
  </si>
  <si>
    <t>Shaiyhar</t>
  </si>
  <si>
    <t>Marble Arch</t>
  </si>
  <si>
    <t>Gatsbys</t>
  </si>
  <si>
    <t>Fancify</t>
  </si>
  <si>
    <t>Clear Thinking</t>
  </si>
  <si>
    <t>Eye Of The Fire</t>
  </si>
  <si>
    <t>Live Date 16/11/24</t>
  </si>
  <si>
    <t>Scintilla</t>
  </si>
  <si>
    <t>Positivity</t>
  </si>
  <si>
    <t>Marais</t>
  </si>
  <si>
    <t>The Stars</t>
  </si>
  <si>
    <t>Shall Be</t>
  </si>
  <si>
    <t>Bossy Nic</t>
  </si>
  <si>
    <t>Amelias Jewel</t>
  </si>
  <si>
    <t>Olentia</t>
  </si>
  <si>
    <t>Place Du Carrousel</t>
  </si>
  <si>
    <t>Lady Shenandoah</t>
  </si>
  <si>
    <t>Iowna Merc</t>
  </si>
  <si>
    <t>Iconic Treasure</t>
  </si>
  <si>
    <t>Just Glamourous</t>
  </si>
  <si>
    <t>Interest Point</t>
  </si>
  <si>
    <t>Rush Attack</t>
  </si>
  <si>
    <t>Aztec Ruler</t>
  </si>
  <si>
    <t>Our Anchorage</t>
  </si>
  <si>
    <t>Bankers Choice</t>
  </si>
  <si>
    <t>Miss Aria</t>
  </si>
  <si>
    <t>Arapaho</t>
  </si>
  <si>
    <t>Regal Zeus</t>
  </si>
  <si>
    <t>Ducasse</t>
  </si>
  <si>
    <t>Dom</t>
  </si>
  <si>
    <t>Philosopher</t>
  </si>
  <si>
    <t>Haraldus</t>
  </si>
  <si>
    <t>She's Bulletproof</t>
  </si>
  <si>
    <t>Monarchs Brae</t>
  </si>
  <si>
    <t>New Sovereign</t>
  </si>
  <si>
    <t>Kensington</t>
  </si>
  <si>
    <t>Sunshine Law</t>
  </si>
  <si>
    <t>So Newchee Thinks</t>
  </si>
  <si>
    <t>Metaphorically</t>
  </si>
  <si>
    <t>For Victory</t>
  </si>
  <si>
    <t>Husk</t>
  </si>
  <si>
    <t>Shesallshenanigans</t>
  </si>
  <si>
    <t>Doomben</t>
  </si>
  <si>
    <t>Devastate</t>
  </si>
  <si>
    <t>Qld</t>
  </si>
  <si>
    <t>Impendor</t>
  </si>
  <si>
    <t>Soul Choice</t>
  </si>
  <si>
    <t>Free Carry</t>
  </si>
  <si>
    <t>Band Of Brothers</t>
  </si>
  <si>
    <t>Scillato</t>
  </si>
  <si>
    <t>Sepals</t>
  </si>
  <si>
    <t>Arqana</t>
  </si>
  <si>
    <t>Catch The Glory</t>
  </si>
  <si>
    <t>Mytemptation</t>
  </si>
  <si>
    <t>Headwall</t>
  </si>
  <si>
    <t>Smokin Princess</t>
  </si>
  <si>
    <t>Merrigold</t>
  </si>
  <si>
    <t>Regal Vow</t>
  </si>
  <si>
    <t>Benagil</t>
  </si>
  <si>
    <t>Winnasedge</t>
  </si>
  <si>
    <t>E4</t>
  </si>
  <si>
    <t>Sources</t>
  </si>
  <si>
    <t>E4 and or Edge</t>
  </si>
  <si>
    <t>Lev $100 Bet</t>
  </si>
  <si>
    <t>Lev $100 Return</t>
  </si>
  <si>
    <t>Lev $100 Profit</t>
  </si>
  <si>
    <t>Bur Dubai</t>
  </si>
  <si>
    <t>Capper Thirtynine</t>
  </si>
  <si>
    <t>Autumn Glow</t>
  </si>
  <si>
    <t>More Trouble</t>
  </si>
  <si>
    <t>Kalkallo</t>
  </si>
  <si>
    <t>Shiny New Deel</t>
  </si>
  <si>
    <t>Etude</t>
  </si>
  <si>
    <t>Outback Miss</t>
  </si>
  <si>
    <t>Moby Dick</t>
  </si>
  <si>
    <t>Midnight Dynamite</t>
  </si>
  <si>
    <t>Roma Avenue</t>
  </si>
  <si>
    <t>Oscar'S Fortune</t>
  </si>
  <si>
    <t>Deakin</t>
  </si>
  <si>
    <t>2024</t>
  </si>
  <si>
    <t>Nov</t>
  </si>
  <si>
    <t>Dec</t>
  </si>
  <si>
    <t>2025</t>
  </si>
  <si>
    <t>Jan</t>
  </si>
  <si>
    <t>Feb</t>
  </si>
  <si>
    <t>Mar</t>
  </si>
  <si>
    <t>Live</t>
  </si>
  <si>
    <t>Platinum Members' MAIN Strategy</t>
  </si>
  <si>
    <t>LIVE As Listed</t>
  </si>
  <si>
    <r>
      <t xml:space="preserve">New </t>
    </r>
    <r>
      <rPr>
        <b/>
        <sz val="16"/>
        <color rgb="FFFFFF00"/>
        <rFont val="Calibri"/>
        <family val="2"/>
        <scheme val="minor"/>
      </rPr>
      <t xml:space="preserve">Edge </t>
    </r>
    <r>
      <rPr>
        <sz val="14"/>
        <color rgb="FFFFFF00"/>
        <rFont val="Calibri"/>
        <family val="2"/>
        <scheme val="minor"/>
      </rPr>
      <t>: 29/3/25…</t>
    </r>
    <r>
      <rPr>
        <b/>
        <sz val="14"/>
        <color rgb="FFFFFF00"/>
        <rFont val="Calibri"/>
        <family val="2"/>
        <scheme val="minor"/>
      </rPr>
      <t>ELITE COMBO</t>
    </r>
    <r>
      <rPr>
        <sz val="14"/>
        <color rgb="FFFFFF00"/>
        <rFont val="Calibri"/>
        <family val="2"/>
        <scheme val="minor"/>
      </rPr>
      <t xml:space="preserve"> from 1/4/25</t>
    </r>
  </si>
  <si>
    <r>
      <rPr>
        <b/>
        <sz val="16"/>
        <color rgb="FFFFFF00"/>
        <rFont val="Calibri"/>
        <family val="2"/>
        <scheme val="minor"/>
      </rPr>
      <t>Edge</t>
    </r>
    <r>
      <rPr>
        <sz val="14"/>
        <color rgb="FFFFFF00"/>
        <rFont val="Calibri"/>
        <family val="2"/>
        <scheme val="minor"/>
      </rPr>
      <t xml:space="preserve"> from Nov 16th 2024 to March 26th 2025</t>
    </r>
  </si>
  <si>
    <t>Material Dreams</t>
  </si>
  <si>
    <t>Ndola</t>
  </si>
  <si>
    <t>Hellsing</t>
  </si>
  <si>
    <t>Alalcance</t>
  </si>
  <si>
    <t>Hughes</t>
  </si>
  <si>
    <t>Khor</t>
  </si>
  <si>
    <t>Preferential</t>
  </si>
  <si>
    <t>Thames</t>
  </si>
  <si>
    <t>Joliestar</t>
  </si>
  <si>
    <t>Poison Chalice</t>
  </si>
  <si>
    <t>Aeliana</t>
  </si>
  <si>
    <t>Modown</t>
  </si>
  <si>
    <t>Clean Energy</t>
  </si>
  <si>
    <t>E4-12</t>
  </si>
  <si>
    <t>E4-10/Nat-13</t>
  </si>
  <si>
    <t>E4-12/Edge-20/Pro Mel-20</t>
  </si>
  <si>
    <t>E4-20/Edge-20/Nat-20/Pro Mel-13</t>
  </si>
  <si>
    <t>E4-15/Edge-15/Nat-15</t>
  </si>
  <si>
    <t>Edge-10/Pro Mel-13</t>
  </si>
  <si>
    <t>E4-20/Edge-20/Nat-20</t>
  </si>
  <si>
    <t>E4-11/Edge-15/Nat-15</t>
  </si>
  <si>
    <r>
      <rPr>
        <b/>
        <sz val="14"/>
        <color theme="1"/>
        <rFont val="Calibri"/>
        <family val="2"/>
        <scheme val="minor"/>
      </rPr>
      <t>Lookup</t>
    </r>
    <r>
      <rPr>
        <b/>
        <sz val="11"/>
        <color theme="1"/>
        <rFont val="Calibri"/>
        <family val="2"/>
        <scheme val="minor"/>
      </rPr>
      <t>: State, Bush</t>
    </r>
  </si>
  <si>
    <t>Cau</t>
  </si>
  <si>
    <t>Caulfield Heath</t>
  </si>
  <si>
    <t>CAUH</t>
  </si>
  <si>
    <t>Eagle Farm</t>
  </si>
  <si>
    <t>Flem</t>
  </si>
  <si>
    <t>Flem-X</t>
  </si>
  <si>
    <t>Ball</t>
  </si>
  <si>
    <t>Bend</t>
  </si>
  <si>
    <t>Cran</t>
  </si>
  <si>
    <t>Morphettville Pk</t>
  </si>
  <si>
    <t>SA</t>
  </si>
  <si>
    <t>Morphettville</t>
  </si>
  <si>
    <t>Morn</t>
  </si>
  <si>
    <t>MV</t>
  </si>
  <si>
    <t>MVN</t>
  </si>
  <si>
    <t>Pak</t>
  </si>
  <si>
    <t>San-H</t>
  </si>
  <si>
    <t>San-L</t>
  </si>
  <si>
    <t>Scone</t>
  </si>
  <si>
    <t>Live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</si>
</sst>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C09]dd\-mmm\-yy;@"/>
    <numFmt numFmtId="165" formatCode="_-&quot;$&quot;* #,##0_-;\-&quot;$&quot;* #,##0_-;_-&quot;$&quot;* &quot;-&quot;??_-;_-@_-"/>
    <numFmt numFmtId="166" formatCode="0.0%"/>
    <numFmt numFmtId="167" formatCode="&quot;$&quot;#,##0.00"/>
    <numFmt numFmtId="168" formatCode="_-[$$-409]* #,##0_ ;_-[$$-409]* \-#,##0\ ;_-[$$-409]* &quot;-&quot;??_ ;_-@_ "/>
  </numFmts>
  <fonts count="3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i/>
      <sz val="11"/>
      <color rgb="FF0033CC"/>
      <name val="Calibri"/>
      <family val="2"/>
    </font>
    <font>
      <b/>
      <sz val="11"/>
      <color rgb="FF0033CC"/>
      <name val="Calibri"/>
      <family val="2"/>
    </font>
    <font>
      <sz val="26"/>
      <color rgb="FFFFFF00"/>
      <name val="Calibri"/>
      <family val="2"/>
      <scheme val="minor"/>
    </font>
    <font>
      <sz val="16"/>
      <color theme="1"/>
      <name val="Calibri"/>
      <family val="2"/>
    </font>
    <font>
      <b/>
      <sz val="14"/>
      <name val="Calibri"/>
      <family val="2"/>
    </font>
    <font>
      <b/>
      <sz val="11"/>
      <color rgb="FF00B050"/>
      <name val="Calibri"/>
      <family val="2"/>
    </font>
    <font>
      <sz val="9"/>
      <color theme="1"/>
      <name val="Calibri"/>
      <family val="2"/>
    </font>
    <font>
      <sz val="22"/>
      <color rgb="FFFFFF00"/>
      <name val="Calibri"/>
      <family val="2"/>
      <scheme val="minor"/>
    </font>
    <font>
      <sz val="12"/>
      <name val="Calibri"/>
      <family val="2"/>
    </font>
    <font>
      <b/>
      <sz val="9"/>
      <color rgb="FF0033CC"/>
      <name val="Calibri"/>
      <family val="2"/>
    </font>
    <font>
      <sz val="24"/>
      <color rgb="FFFFFF00"/>
      <name val="Calibri"/>
      <family val="2"/>
      <scheme val="minor"/>
    </font>
    <font>
      <sz val="18"/>
      <color rgb="FFFFFF00"/>
      <name val="Georgia Pro Black"/>
      <family val="1"/>
    </font>
    <font>
      <sz val="14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 tint="-0.34900967436750391"/>
        </stop>
        <stop position="1">
          <color theme="1"/>
        </stop>
      </gradient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984740745262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 tint="0.149998474074526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 tint="0.1499984740745262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44" fontId="0" fillId="0" borderId="0" xfId="1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166" fontId="14" fillId="5" borderId="1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pivotButton="1" applyFont="1" applyBorder="1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165" fontId="5" fillId="3" borderId="1" xfId="0" applyNumberFormat="1" applyFont="1" applyFill="1" applyBorder="1" applyAlignment="1">
      <alignment vertical="center"/>
    </xf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8" fontId="1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9" fontId="22" fillId="3" borderId="1" xfId="2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0" fillId="7" borderId="0" xfId="0" applyFont="1" applyFill="1" applyAlignment="1">
      <alignment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 vertical="center"/>
    </xf>
    <xf numFmtId="1" fontId="27" fillId="0" borderId="0" xfId="0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/>
    <xf numFmtId="164" fontId="11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25" fillId="7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5" fontId="24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/>
    </xf>
    <xf numFmtId="9" fontId="11" fillId="0" borderId="0" xfId="2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0" xfId="0" applyFont="1"/>
    <xf numFmtId="0" fontId="27" fillId="0" borderId="1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0" fontId="29" fillId="10" borderId="7" xfId="0" applyFont="1" applyFill="1" applyBorder="1" applyAlignment="1">
      <alignment vertical="center" wrapText="1"/>
    </xf>
    <xf numFmtId="0" fontId="29" fillId="10" borderId="8" xfId="0" applyFont="1" applyFill="1" applyBorder="1" applyAlignment="1">
      <alignment vertical="center" wrapText="1"/>
    </xf>
    <xf numFmtId="0" fontId="29" fillId="10" borderId="9" xfId="0" applyFont="1" applyFill="1" applyBorder="1" applyAlignment="1">
      <alignment vertical="center" wrapText="1"/>
    </xf>
    <xf numFmtId="0" fontId="29" fillId="10" borderId="10" xfId="0" applyFont="1" applyFill="1" applyBorder="1" applyAlignment="1">
      <alignment vertical="center" wrapText="1"/>
    </xf>
    <xf numFmtId="0" fontId="29" fillId="10" borderId="11" xfId="0" applyFont="1" applyFill="1" applyBorder="1" applyAlignment="1">
      <alignment vertical="center" wrapText="1"/>
    </xf>
    <xf numFmtId="0" fontId="29" fillId="10" borderId="12" xfId="0" applyFont="1" applyFill="1" applyBorder="1" applyAlignment="1">
      <alignment vertical="center" wrapText="1"/>
    </xf>
    <xf numFmtId="1" fontId="17" fillId="0" borderId="0" xfId="0" applyNumberFormat="1" applyFont="1" applyAlignment="1">
      <alignment horizontal="center"/>
    </xf>
    <xf numFmtId="0" fontId="6" fillId="4" borderId="14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167" fontId="17" fillId="4" borderId="1" xfId="0" applyNumberFormat="1" applyFont="1" applyFill="1" applyBorder="1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167" fontId="17" fillId="11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67" fontId="17" fillId="12" borderId="1" xfId="0" applyNumberFormat="1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inden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5" fillId="7" borderId="0" xfId="0" applyFont="1" applyFill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left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 vertical="center"/>
    </xf>
  </cellXfs>
  <cellStyles count="5">
    <cellStyle name="Currency" xfId="1" builtinId="4"/>
    <cellStyle name="Normal" xfId="0" builtinId="0"/>
    <cellStyle name="Normal 2" xfId="3" xr:uid="{EA4FAEE0-4087-44AB-97DF-1C8FDBC5D599}"/>
    <cellStyle name="Normal 2 2" xfId="4" xr:uid="{64C966EE-4DF8-4014-B90D-95A69FF14E68}"/>
    <cellStyle name="Percent" xfId="2" builtinId="5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ont>
        <color rgb="FF9C570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C09]dd\-mmm\-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/>
    </dxf>
    <dxf>
      <alignment vertical="center"/>
    </dxf>
    <dxf>
      <alignment vertical="bottom" indent="0"/>
    </dxf>
    <dxf>
      <alignment vertical="bottom" indent="0"/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C09]dd\-mmm\-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33CC"/>
      <color rgb="FF2D5FFF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169333</xdr:colOff>
      <xdr:row>1</xdr:row>
      <xdr:rowOff>10874</xdr:rowOff>
    </xdr:from>
    <xdr:ext cx="1767417" cy="550043"/>
    <xdr:pic>
      <xdr:nvPicPr>
        <xdr:cNvPr id="2" name="Picture 1">
          <a:extLst>
            <a:ext uri="{FF2B5EF4-FFF2-40B4-BE49-F238E27FC236}">
              <a16:creationId xmlns:a16="http://schemas.microsoft.com/office/drawing/2014/main" id="{F6AA69D6-2C13-498A-BA65-CB8D2985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11957"/>
          <a:ext cx="1767417" cy="550043"/>
        </a:xfrm>
        <a:prstGeom prst="rect">
          <a:avLst/>
        </a:prstGeom>
      </xdr:spPr>
    </xdr:pic>
    <xdr:clientData/>
  </xdr:oneCellAnchor>
  <xdr:twoCellAnchor>
    <xdr:from>
      <xdr:col>11</xdr:col>
      <xdr:colOff>0</xdr:colOff>
      <xdr:row>1</xdr:row>
      <xdr:rowOff>92447</xdr:rowOff>
    </xdr:from>
    <xdr:to>
      <xdr:col>11</xdr:col>
      <xdr:colOff>0</xdr:colOff>
      <xdr:row>2</xdr:row>
      <xdr:rowOff>79643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485834F5-BFDF-1D96-7D58-25A96459D8C9}"/>
            </a:ext>
          </a:extLst>
        </xdr:cNvPr>
        <xdr:cNvSpPr/>
      </xdr:nvSpPr>
      <xdr:spPr>
        <a:xfrm rot="17332266" flipV="1">
          <a:off x="11529098" y="-579624"/>
          <a:ext cx="82446" cy="182875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2</xdr:col>
      <xdr:colOff>740833</xdr:colOff>
      <xdr:row>1</xdr:row>
      <xdr:rowOff>87844</xdr:rowOff>
    </xdr:from>
    <xdr:to>
      <xdr:col>4</xdr:col>
      <xdr:colOff>317381</xdr:colOff>
      <xdr:row>3</xdr:row>
      <xdr:rowOff>113244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8163518-C823-4153-B656-2351DCF9B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236011"/>
          <a:ext cx="952381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7</xdr:row>
      <xdr:rowOff>9524</xdr:rowOff>
    </xdr:from>
    <xdr:to>
      <xdr:col>8</xdr:col>
      <xdr:colOff>37981</xdr:colOff>
      <xdr:row>9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86DA5-F7A1-430D-B9B9-A3A55FBD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1343024"/>
          <a:ext cx="952381" cy="5429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y Taylor" refreshedDate="45746.315660416665" createdVersion="8" refreshedVersion="8" minRefreshableVersion="3" recordCount="1339" xr:uid="{FEA1080A-4314-4937-848F-9AABAFFA57B7}">
  <cacheSource type="worksheet">
    <worksheetSource name="Table1323"/>
  </cacheSource>
  <cacheFields count="20">
    <cacheField name="Date" numFmtId="164">
      <sharedItems containsSemiMixedTypes="0" containsNonDate="0" containsDate="1" containsString="0" minDate="2021-01-01T00:00:00" maxDate="2025-03-30T00:00:00" count="365">
        <d v="2021-01-01T00:00:00"/>
        <d v="2021-01-02T00:00:00"/>
        <d v="2021-01-09T00:00:00"/>
        <d v="2021-01-16T00:00:00"/>
        <d v="2021-01-23T00:00:00"/>
        <d v="2021-01-26T00:00:00"/>
        <d v="2021-01-30T00:00:00"/>
        <d v="2021-02-06T00:00:00"/>
        <d v="2021-02-13T00:00:00"/>
        <d v="2021-02-20T00:00:00"/>
        <d v="2021-02-27T00:00:00"/>
        <d v="2021-03-06T00:00:00"/>
        <d v="2021-03-13T00:00:00"/>
        <d v="2021-03-19T00:00:00"/>
        <d v="2021-03-20T00:00:00"/>
        <d v="2021-03-27T00:00:00"/>
        <d v="2021-04-03T00:00:00"/>
        <d v="2021-04-10T00:00:00"/>
        <d v="2021-04-17T00:00:00"/>
        <d v="2021-04-24T00:00:00"/>
        <d v="2021-04-25T00:00:00"/>
        <d v="2021-05-01T00:00:00"/>
        <d v="2021-05-08T00:00:00"/>
        <d v="2021-05-15T00:00:00"/>
        <d v="2021-05-22T00:00:00"/>
        <d v="2021-05-29T00:00:00"/>
        <d v="2021-06-05T00:00:00"/>
        <d v="2021-06-12T00:00:00"/>
        <d v="2021-06-19T00:00:00"/>
        <d v="2021-06-26T00:00:00"/>
        <d v="2021-07-03T00:00:00"/>
        <d v="2021-07-10T00:00:00"/>
        <d v="2021-07-17T00:00:00"/>
        <d v="2021-07-24T00:00:00"/>
        <d v="2021-07-31T00:00:00"/>
        <d v="2021-08-07T00:00:00"/>
        <d v="2021-08-14T00:00:00"/>
        <d v="2021-08-21T00:00:00"/>
        <d v="2021-08-28T00:00:00"/>
        <d v="2021-09-04T00:00:00"/>
        <d v="2021-09-11T00:00:00"/>
        <d v="2021-09-18T00:00:00"/>
        <d v="2021-09-24T00:00:00"/>
        <d v="2021-09-25T00:00:00"/>
        <d v="2021-10-02T00:00:00"/>
        <d v="2021-10-13T00:00:00"/>
        <d v="2021-10-16T00:00:00"/>
        <d v="2021-10-22T00:00:00"/>
        <d v="2021-10-23T00:00:00"/>
        <d v="2021-10-30T00:00:00"/>
        <d v="2021-11-02T00:00:00"/>
        <d v="2021-11-04T00:00:00"/>
        <d v="2021-11-06T00:00:00"/>
        <d v="2021-11-13T00:00:00"/>
        <d v="2021-11-20T00:00:00"/>
        <d v="2021-11-27T00:00:00"/>
        <d v="2021-12-04T00:00:00"/>
        <d v="2021-12-11T00:00:00"/>
        <d v="2021-12-18T00:00:00"/>
        <d v="2021-12-26T00:00:00"/>
        <d v="2022-01-01T00:00:00"/>
        <d v="2022-01-08T00:00:00"/>
        <d v="2022-01-15T00:00:00"/>
        <d v="2022-01-22T00:00:00"/>
        <d v="2022-01-26T00:00:00"/>
        <d v="2022-01-29T00:00:00"/>
        <d v="2022-02-05T00:00:00"/>
        <d v="2022-02-12T00:00:00"/>
        <d v="2022-02-19T00:00:00"/>
        <d v="2022-02-26T00:00:00"/>
        <d v="2022-03-05T00:00:00"/>
        <d v="2022-03-12T00:00:00"/>
        <d v="2022-03-19T00:00:00"/>
        <d v="2022-03-25T00:00:00"/>
        <d v="2022-03-26T00:00:00"/>
        <d v="2022-03-28T00:00:00"/>
        <d v="2022-04-02T00:00:00"/>
        <d v="2022-04-09T00:00:00"/>
        <d v="2022-04-16T00:00:00"/>
        <d v="2022-04-23T00:00:00"/>
        <d v="2022-04-25T00:00:00"/>
        <d v="2022-04-30T00:00:00"/>
        <d v="2022-05-07T00:00:00"/>
        <d v="2022-05-14T00:00:00"/>
        <d v="2022-05-21T00:00:00"/>
        <d v="2022-05-28T00:00:00"/>
        <d v="2022-06-04T00:00:00"/>
        <d v="2022-06-11T00:00:00"/>
        <d v="2022-06-18T00:00:00"/>
        <d v="2022-06-25T00:00:00"/>
        <d v="2022-07-02T00:00:00"/>
        <d v="2022-07-09T00:00:00"/>
        <d v="2022-07-16T00:00:00"/>
        <d v="2022-07-23T00:00:00"/>
        <d v="2022-07-30T00:00:00"/>
        <d v="2022-08-06T00:00:00"/>
        <d v="2022-08-13T00:00:00"/>
        <d v="2022-08-20T00:00:00"/>
        <d v="2022-08-27T00:00:00"/>
        <d v="2022-09-03T00:00:00"/>
        <d v="2022-09-10T00:00:00"/>
        <d v="2022-09-14T00:00:00"/>
        <d v="2022-09-17T00:00:00"/>
        <d v="2022-09-21T00:00:00"/>
        <d v="2022-09-23T00:00:00"/>
        <d v="2022-09-24T00:00:00"/>
        <d v="2022-09-25T00:00:00"/>
        <d v="2022-09-28T00:00:00"/>
        <d v="2022-10-01T00:00:00"/>
        <d v="2022-10-12T00:00:00"/>
        <d v="2022-10-15T00:00:00"/>
        <d v="2022-10-19T00:00:00"/>
        <d v="2022-10-21T00:00:00"/>
        <d v="2022-10-22T00:00:00"/>
        <d v="2022-10-29T00:00:00"/>
        <d v="2022-11-01T00:00:00"/>
        <d v="2022-11-03T00:00:00"/>
        <d v="2022-11-05T00:00:00"/>
        <d v="2022-11-12T00:00:00"/>
        <d v="2022-11-19T00:00:00"/>
        <d v="2022-11-23T00:00:00"/>
        <d v="2022-11-26T00:00:00"/>
        <d v="2022-12-03T00:00:00"/>
        <d v="2022-12-10T00:00:00"/>
        <d v="2022-12-17T00:00:00"/>
        <d v="2022-12-21T00:00:00"/>
        <d v="2022-12-24T00:00:00"/>
        <d v="2022-12-26T00:00:00"/>
        <d v="2022-12-31T00:00:00"/>
        <d v="2023-01-01T00:00:00"/>
        <d v="2023-01-07T00:00:00"/>
        <d v="2023-01-11T00:00:00"/>
        <d v="2023-01-14T00:00:00"/>
        <d v="2023-01-21T00:00:00"/>
        <d v="2023-01-26T00:00:00"/>
        <d v="2023-01-28T00:00:00"/>
        <d v="2023-02-04T00:00:00"/>
        <d v="2023-02-08T00:00:00"/>
        <d v="2023-02-11T00:00:00"/>
        <d v="2023-02-15T00:00:00"/>
        <d v="2023-02-18T00:00:00"/>
        <d v="2023-02-25T00:00:00"/>
        <d v="2023-03-01T00:00:00"/>
        <d v="2023-03-04T00:00:00"/>
        <d v="2023-03-08T00:00:00"/>
        <d v="2023-03-11T00:00:00"/>
        <d v="2023-03-18T00:00:00"/>
        <d v="2023-03-22T00:00:00"/>
        <d v="2023-03-24T00:00:00"/>
        <d v="2023-03-25T00:00:00"/>
        <d v="2023-04-01T00:00:00"/>
        <d v="2023-04-08T00:00:00"/>
        <d v="2023-04-15T00:00:00"/>
        <d v="2023-04-19T00:00:00"/>
        <d v="2023-04-22T00:00:00"/>
        <d v="2023-04-25T00:00:00"/>
        <d v="2023-04-29T00:00:00"/>
        <d v="2023-05-06T00:00:00"/>
        <d v="2023-05-10T00:00:00"/>
        <d v="2023-05-13T00:00:00"/>
        <d v="2023-05-20T00:00:00"/>
        <d v="2023-05-27T00:00:00"/>
        <d v="2023-06-03T00:00:00"/>
        <d v="2023-06-07T00:00:00"/>
        <d v="2023-06-10T00:00:00"/>
        <d v="2023-06-14T00:00:00"/>
        <d v="2023-06-17T00:00:00"/>
        <d v="2023-06-21T00:00:00"/>
        <d v="2023-06-24T00:00:00"/>
        <d v="2023-06-28T00:00:00"/>
        <d v="2023-07-01T00:00:00"/>
        <d v="2023-07-05T00:00:00"/>
        <d v="2023-07-12T00:00:00"/>
        <d v="2023-07-15T00:00:00"/>
        <d v="2023-07-22T00:00:00"/>
        <d v="2023-07-29T00:00:00"/>
        <d v="2023-08-02T00:00:00"/>
        <d v="2023-08-05T00:00:00"/>
        <d v="2023-08-09T00:00:00"/>
        <d v="2023-08-12T00:00:00"/>
        <d v="2023-08-19T00:00:00"/>
        <d v="2023-08-23T00:00:00"/>
        <d v="2023-08-26T00:00:00"/>
        <d v="2023-08-30T00:00:00"/>
        <d v="2023-09-02T00:00:00"/>
        <d v="2023-09-06T00:00:00"/>
        <d v="2023-09-09T00:00:00"/>
        <d v="2023-09-13T00:00:00"/>
        <d v="2023-09-16T00:00:00"/>
        <d v="2023-09-20T00:00:00"/>
        <d v="2023-09-23T00:00:00"/>
        <d v="2023-09-27T00:00:00"/>
        <d v="2023-09-29T00:00:00"/>
        <d v="2023-10-01T00:00:00"/>
        <d v="2023-10-04T00:00:00"/>
        <d v="2023-10-07T00:00:00"/>
        <d v="2023-10-11T00:00:00"/>
        <d v="2023-10-14T00:00:00"/>
        <d v="2023-10-18T00:00:00"/>
        <d v="2023-10-21T00:00:00"/>
        <d v="2023-10-25T00:00:00"/>
        <d v="2023-10-28T00:00:00"/>
        <d v="2023-11-01T00:00:00"/>
        <d v="2023-11-04T00:00:00"/>
        <d v="2023-11-07T00:00:00"/>
        <d v="2023-11-09T00:00:00"/>
        <d v="2023-11-11T00:00:00"/>
        <d v="2023-11-15T00:00:00"/>
        <d v="2023-11-18T00:00:00"/>
        <d v="2023-11-25T00:00:00"/>
        <d v="2023-12-02T00:00:00"/>
        <d v="2023-12-06T00:00:00"/>
        <d v="2023-12-09T00:00:00"/>
        <d v="2023-12-16T00:00:00"/>
        <d v="2023-12-23T00:00:00"/>
        <d v="2023-12-26T00:00:00"/>
        <d v="2023-12-30T00:00:00"/>
        <d v="2024-01-01T00:00:00"/>
        <d v="2024-01-06T00:00:00"/>
        <d v="2024-01-13T00:00:00"/>
        <d v="2024-01-17T00:00:00"/>
        <d v="2024-01-20T00:00:00"/>
        <d v="2024-01-26T00:00:00"/>
        <d v="2024-01-27T00:00:00"/>
        <d v="2024-01-31T00:00:00"/>
        <d v="2024-02-03T00:00:00"/>
        <d v="2024-02-07T00:00:00"/>
        <d v="2024-02-10T00:00:00"/>
        <d v="2024-02-14T00:00:00"/>
        <d v="2024-02-17T00:00:00"/>
        <d v="2024-02-24T00:00:00"/>
        <d v="2024-02-28T00:00:00"/>
        <d v="2024-03-02T00:00:00"/>
        <d v="2024-03-09T00:00:00"/>
        <d v="2024-03-16T00:00:00"/>
        <d v="2024-03-23T00:00:00"/>
        <d v="2024-03-27T00:00:00"/>
        <d v="2024-03-30T00:00:00"/>
        <d v="2024-04-06T00:00:00"/>
        <d v="2024-04-13T00:00:00"/>
        <d v="2024-04-17T00:00:00"/>
        <d v="2024-04-20T00:00:00"/>
        <d v="2024-04-25T00:00:00"/>
        <d v="2024-04-27T00:00:00"/>
        <d v="2024-05-01T00:00:00"/>
        <d v="2024-05-04T00:00:00"/>
        <d v="2024-05-11T00:00:00"/>
        <d v="2024-05-18T00:00:00"/>
        <d v="2024-05-22T00:00:00"/>
        <d v="2024-05-25T00:00:00"/>
        <d v="2024-05-29T00:00:00"/>
        <d v="2024-06-01T00:00:00"/>
        <d v="2024-06-08T00:00:00"/>
        <d v="2024-06-15T00:00:00"/>
        <d v="2024-06-22T00:00:00"/>
        <d v="2024-06-29T00:00:00"/>
        <d v="2024-07-06T00:00:00"/>
        <d v="2024-07-13T00:00:00"/>
        <d v="2024-07-20T00:00:00"/>
        <d v="2024-07-24T00:00:00"/>
        <d v="2024-07-27T00:00:00"/>
        <d v="2024-08-03T00:00:00"/>
        <d v="2024-08-07T00:00:00"/>
        <d v="2024-08-10T00:00:00"/>
        <d v="2024-08-14T00:00:00"/>
        <d v="2024-08-17T00:00:00"/>
        <d v="2024-08-21T00:00:00"/>
        <d v="2024-08-24T00:00:00"/>
        <d v="2024-08-28T00:00:00"/>
        <d v="2024-08-31T00:00:00"/>
        <d v="2024-09-04T00:00:00"/>
        <d v="2024-09-07T00:00:00"/>
        <d v="2024-09-11T00:00:00"/>
        <d v="2024-09-14T00:00:00"/>
        <d v="2024-09-18T00:00:00"/>
        <d v="2024-09-21T00:00:00"/>
        <d v="2024-09-25T00:00:00"/>
        <d v="2024-09-27T00:00:00"/>
        <d v="2024-09-28T00:00:00"/>
        <d v="2024-10-05T00:00:00"/>
        <d v="2024-10-09T00:00:00"/>
        <d v="2024-10-12T00:00:00"/>
        <d v="2024-10-16T00:00:00"/>
        <d v="2024-10-19T00:00:00"/>
        <d v="2024-10-23T00:00:00"/>
        <d v="2024-10-26T00:00:00"/>
        <d v="2024-10-27T00:00:00"/>
        <d v="2024-11-02T00:00:00"/>
        <d v="2024-11-05T00:00:00"/>
        <d v="2024-11-07T00:00:00"/>
        <d v="2024-11-09T00:00:00"/>
        <d v="2024-11-16T00:00:00"/>
        <d v="2024-11-20T00:00:00"/>
        <d v="2024-11-23T00:00:00"/>
        <d v="2024-12-04T00:00:00"/>
        <d v="2024-12-07T00:00:00"/>
        <d v="2024-12-14T00:00:00"/>
        <d v="2024-12-21T00:00:00"/>
        <d v="2024-12-28T00:00:00"/>
        <d v="2025-01-01T00:00:00"/>
        <d v="2025-01-04T00:00:00"/>
        <d v="2025-01-08T00:00:00"/>
        <d v="2025-01-11T00:00:00"/>
        <d v="2025-01-18T00:00:00"/>
        <d v="2025-01-22T00:00:00"/>
        <d v="2025-01-25T00:00:00"/>
        <d v="2025-02-01T00:00:00"/>
        <d v="2025-02-05T00:00:00"/>
        <d v="2025-02-08T00:00:00"/>
        <d v="2025-02-15T00:00:00"/>
        <d v="2025-02-19T00:00:00"/>
        <d v="2025-02-22T00:00:00"/>
        <d v="2025-02-26T00:00:00"/>
        <d v="2025-03-01T00:00:00"/>
        <d v="2025-03-05T00:00:00"/>
        <d v="2025-03-08T00:00:00"/>
        <d v="2025-03-15T00:00:00"/>
        <d v="2025-03-22T00:00:00"/>
        <d v="2025-03-26T00:00:00"/>
        <d v="2025-03-29T00:00:00"/>
        <d v="2023-07-08T00:00:00" u="1"/>
        <d v="2024-11-30T00:00:00" u="1"/>
        <d v="2025-01-06T00:00:00" u="1"/>
        <d v="2025-01-07T00:00:00" u="1"/>
        <d v="2022-09-07T00:00:00" u="1"/>
        <d v="2022-10-26T00:00:00" u="1"/>
        <d v="2022-11-16T00:00:00" u="1"/>
        <d v="2022-12-07T00:00:00" u="1"/>
        <d v="2022-12-14T00:00:00" u="1"/>
        <d v="2023-01-18T00:00:00" u="1"/>
        <d v="2023-02-01T00:00:00" u="1"/>
        <d v="2023-02-22T00:00:00" u="1"/>
        <d v="2023-03-15T00:00:00" u="1"/>
        <d v="2023-03-29T00:00:00" u="1"/>
        <d v="2023-04-12T00:00:00" u="1"/>
        <d v="2023-05-03T00:00:00" u="1"/>
        <d v="2023-05-17T00:00:00" u="1"/>
        <d v="2023-05-24T00:00:00" u="1"/>
        <d v="2023-05-31T00:00:00" u="1"/>
        <d v="2023-07-19T00:00:00" u="1"/>
        <d v="2023-07-26T00:00:00" u="1"/>
        <d v="2023-08-16T00:00:00" u="1"/>
        <d v="2023-09-30T00:00:00" u="1"/>
        <d v="2023-11-22T00:00:00" u="1"/>
        <d v="2023-11-29T00:00:00" u="1"/>
        <d v="2023-12-13T00:00:00" u="1"/>
        <d v="2023-12-20T00:00:00" u="1"/>
        <d v="2023-12-27T00:00:00" u="1"/>
        <d v="2024-01-03T00:00:00" u="1"/>
        <d v="2024-01-10T00:00:00" u="1"/>
        <d v="2024-01-24T00:00:00" u="1"/>
        <d v="2024-02-21T00:00:00" u="1"/>
        <d v="2024-03-06T00:00:00" u="1"/>
        <d v="2024-03-13T00:00:00" u="1"/>
        <d v="2024-05-08T00:00:00" u="1"/>
        <d v="2024-05-15T00:00:00" u="1"/>
        <d v="2024-06-05T00:00:00" u="1"/>
        <d v="2024-06-12T00:00:00" u="1"/>
        <d v="2024-06-19T00:00:00" u="1"/>
        <d v="2024-06-26T00:00:00" u="1"/>
        <d v="2024-07-03T00:00:00" u="1"/>
        <d v="2024-07-10T00:00:00" u="1"/>
        <d v="2024-07-17T00:00:00" u="1"/>
        <d v="2024-07-31T00:00:00" u="1"/>
        <d v="2024-10-02T00:00:00" u="1"/>
      </sharedItems>
      <fieldGroup par="19"/>
    </cacheField>
    <cacheField name="Time" numFmtId="18">
      <sharedItems containsSemiMixedTypes="0" containsNonDate="0" containsDate="1" containsString="0" minDate="1899-12-30T02:45:00" maxDate="1900-01-04T14:30:00"/>
    </cacheField>
    <cacheField name="Track" numFmtId="18">
      <sharedItems containsBlank="1" count="24">
        <s v="Flemington"/>
        <s v="Caulfield"/>
        <s v="Rosehill"/>
        <s v="Sandown Hill"/>
        <s v="Randwick"/>
        <s v="Moonee Valley"/>
        <s v="Mornington"/>
        <s v="Bendigo"/>
        <s v="Hawkesbury"/>
        <s v="Gosford"/>
        <s v="Kembla Grange"/>
        <s v="Newcastle"/>
        <s v="Cranbourne"/>
        <s v="Ballarat"/>
        <s v="Pakenham"/>
        <s v="Randwick Kensington"/>
        <s v="Warwick Farm"/>
        <s v="Canterbury"/>
        <s v="Sandown Lake"/>
        <s v="Geelong"/>
        <s v="CauH"/>
        <s v="Wyong"/>
        <s v="Kensington"/>
        <m u="1"/>
      </sharedItems>
    </cacheField>
    <cacheField name="Race" numFmtId="1">
      <sharedItems containsSemiMixedTypes="0" containsString="0" containsNumber="1" containsInteger="1" minValue="1" maxValue="11"/>
    </cacheField>
    <cacheField name="TAB" numFmtId="1">
      <sharedItems containsSemiMixedTypes="0" containsString="0" containsNumber="1" containsInteger="1" minValue="1" maxValue="20"/>
    </cacheField>
    <cacheField name="Horse" numFmtId="0">
      <sharedItems/>
    </cacheField>
    <cacheField name="Fin" numFmtId="20">
      <sharedItems containsBlank="1"/>
    </cacheField>
    <cacheField name="Div" numFmtId="167">
      <sharedItems containsString="0" containsBlank="1" containsNumber="1" minValue="1.2" maxValue="27.8"/>
    </cacheField>
    <cacheField name="Algorithm" numFmtId="167">
      <sharedItems containsBlank="1" count="19">
        <s v="E4 200 / Mel Pro-C"/>
        <s v="Mel Pro-C"/>
        <s v="Syd Nat"/>
        <s v="E4 200"/>
        <s v="Syd Nat / Syd Pro-C"/>
        <s v="Syd Pro-C"/>
        <s v="Mel Nat / Mel Pro-C"/>
        <s v="E4 200 / Mel Nat / Mel Pro-C"/>
        <s v="Mel Nat"/>
        <s v="E4 200 / Mel Nat"/>
        <s v="E4 200 / Mel Nat / Syd Pro-C"/>
        <m u="1"/>
        <s v="Mel G-Pro Combo" u="1"/>
        <s v="Mel Pro + Combo" u="1"/>
        <s v="Syd Pro + Combo" u="1"/>
        <s v="Syd Combo Pro 200" u="1"/>
        <s v="Syd Combo Pro 201" u="1"/>
        <s v="Current Pre Live" u="1"/>
        <s v="Live AS Listed" u="1"/>
      </sharedItems>
    </cacheField>
    <cacheField name="State" numFmtId="0">
      <sharedItems containsBlank="1" count="5">
        <s v="Vic"/>
        <s v="NSW"/>
        <m u="1"/>
        <e v="#N/A" u="1"/>
        <s v="QLD" u="1"/>
      </sharedItems>
    </cacheField>
    <cacheField name="Bush" numFmtId="1">
      <sharedItems/>
    </cacheField>
    <cacheField name="Elite Edge Bet" numFmtId="1">
      <sharedItems containsSemiMixedTypes="0" containsString="0" containsNumber="1" containsInteger="1" minValue="100" maxValue="200" count="7">
        <n v="200"/>
        <n v="130"/>
        <n v="120"/>
        <n v="150"/>
        <n v="140"/>
        <n v="100"/>
        <n v="110"/>
      </sharedItems>
    </cacheField>
    <cacheField name="Elite Edge Return" numFmtId="1">
      <sharedItems containsMixedTypes="1" containsNumber="1" minValue="120" maxValue="3330"/>
    </cacheField>
    <cacheField name="Elite Edge Profit" numFmtId="1">
      <sharedItems containsSemiMixedTypes="0" containsString="0" containsNumber="1" minValue="-200" maxValue="3180"/>
    </cacheField>
    <cacheField name="LIVE" numFmtId="1">
      <sharedItems containsBlank="1" count="3">
        <s v=""/>
        <s v="Live"/>
        <m u="1"/>
      </sharedItems>
    </cacheField>
    <cacheField name="Day" numFmtId="1">
      <sharedItems containsBlank="1" count="8">
        <s v="Fri"/>
        <s v="Sat"/>
        <s v="Tue"/>
        <s v="Sun"/>
        <s v="Wed"/>
        <s v="Thu"/>
        <s v="Mon"/>
        <m u="1"/>
      </sharedItems>
    </cacheField>
    <cacheField name="Live Bet #" numFmtId="1">
      <sharedItems containsString="0" containsBlank="1" containsNumber="1" containsInteger="1" minValue="1" maxValue="156"/>
    </cacheField>
    <cacheField name="Season" numFmtId="1">
      <sharedItems/>
    </cacheField>
    <cacheField name="Months (Date)" numFmtId="0" databaseField="0">
      <fieldGroup base="0">
        <rangePr groupBy="months" startDate="2021-01-01T00:00:00" endDate="2025-03-30T00:00:00"/>
        <groupItems count="14">
          <s v="&lt;1/0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3/2025"/>
        </groupItems>
      </fieldGroup>
    </cacheField>
    <cacheField name="Years (Date)" numFmtId="0" databaseField="0">
      <fieldGroup base="0">
        <rangePr groupBy="years" startDate="2021-01-01T00:00:00" endDate="2025-03-30T00:00:00"/>
        <groupItems count="7">
          <s v="&lt;1/01/2021"/>
          <s v="2021"/>
          <s v="2022"/>
          <s v="2023"/>
          <s v="2024"/>
          <s v="2025"/>
          <s v="&gt;30/03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9">
  <r>
    <x v="0"/>
    <d v="1899-12-30T15:40:00"/>
    <x v="0"/>
    <n v="3"/>
    <n v="5"/>
    <s v="Tralee Rose"/>
    <s v="1st"/>
    <n v="2.9"/>
    <x v="0"/>
    <x v="0"/>
    <s v="-"/>
    <x v="0"/>
    <n v="580"/>
    <n v="380"/>
    <x v="0"/>
    <x v="0"/>
    <m/>
    <s v="2020-2021"/>
  </r>
  <r>
    <x v="0"/>
    <d v="1899-12-30T18:55:00"/>
    <x v="0"/>
    <n v="8"/>
    <n v="3"/>
    <s v="Fundraiser"/>
    <s v="1st"/>
    <n v="3.2"/>
    <x v="1"/>
    <x v="0"/>
    <s v="-"/>
    <x v="1"/>
    <n v="416"/>
    <n v="286"/>
    <x v="0"/>
    <x v="0"/>
    <m/>
    <s v="2020-2021"/>
  </r>
  <r>
    <x v="1"/>
    <d v="1899-12-30T15:20:00"/>
    <x v="1"/>
    <n v="5"/>
    <n v="10"/>
    <s v="Miss Albania"/>
    <s v="1st"/>
    <n v="4.8"/>
    <x v="1"/>
    <x v="0"/>
    <s v="-"/>
    <x v="2"/>
    <n v="576"/>
    <n v="456"/>
    <x v="0"/>
    <x v="1"/>
    <m/>
    <s v="2020-2021"/>
  </r>
  <r>
    <x v="1"/>
    <d v="1899-12-30T16:00:00"/>
    <x v="1"/>
    <n v="6"/>
    <n v="6"/>
    <s v="Dickin Medal"/>
    <s v="1st"/>
    <n v="3.9"/>
    <x v="1"/>
    <x v="0"/>
    <s v="-"/>
    <x v="0"/>
    <n v="780"/>
    <n v="580"/>
    <x v="0"/>
    <x v="1"/>
    <m/>
    <s v="2020-2021"/>
  </r>
  <r>
    <x v="1"/>
    <d v="1899-12-30T16:40:00"/>
    <x v="1"/>
    <n v="7"/>
    <n v="7"/>
    <s v="Grinzinger Allee"/>
    <s v="2nd"/>
    <m/>
    <x v="1"/>
    <x v="0"/>
    <s v="-"/>
    <x v="3"/>
    <s v=""/>
    <n v="-150"/>
    <x v="0"/>
    <x v="1"/>
    <m/>
    <s v="2020-2021"/>
  </r>
  <r>
    <x v="1"/>
    <d v="1899-12-30T17:20:00"/>
    <x v="1"/>
    <n v="8"/>
    <n v="9"/>
    <s v="Sword Of Mercy"/>
    <s v="1st"/>
    <n v="5.0999999999999996"/>
    <x v="1"/>
    <x v="0"/>
    <s v="-"/>
    <x v="4"/>
    <n v="714"/>
    <n v="574"/>
    <x v="0"/>
    <x v="1"/>
    <m/>
    <s v="2020-2021"/>
  </r>
  <r>
    <x v="1"/>
    <d v="1899-12-30T17:20:00"/>
    <x v="1"/>
    <n v="8"/>
    <n v="1"/>
    <s v="Terbium"/>
    <m/>
    <m/>
    <x v="1"/>
    <x v="0"/>
    <s v="-"/>
    <x v="5"/>
    <s v=""/>
    <n v="-100"/>
    <x v="0"/>
    <x v="1"/>
    <m/>
    <s v="2020-2021"/>
  </r>
  <r>
    <x v="2"/>
    <d v="1899-12-30T14:40:00"/>
    <x v="0"/>
    <n v="2"/>
    <n v="1"/>
    <s v="Zac De Boss"/>
    <s v="Ntd"/>
    <m/>
    <x v="0"/>
    <x v="0"/>
    <s v="-"/>
    <x v="0"/>
    <s v=""/>
    <n v="-200"/>
    <x v="0"/>
    <x v="1"/>
    <m/>
    <s v="2020-2021"/>
  </r>
  <r>
    <x v="2"/>
    <d v="1899-12-30T18:00:00"/>
    <x v="0"/>
    <n v="7"/>
    <n v="7"/>
    <s v="Riding The Wave"/>
    <m/>
    <m/>
    <x v="0"/>
    <x v="0"/>
    <s v="-"/>
    <x v="0"/>
    <s v=""/>
    <n v="-200"/>
    <x v="0"/>
    <x v="1"/>
    <m/>
    <s v="2020-2021"/>
  </r>
  <r>
    <x v="2"/>
    <d v="1899-12-30T18:35:00"/>
    <x v="0"/>
    <n v="8"/>
    <n v="10"/>
    <s v="Garimpeiro"/>
    <m/>
    <m/>
    <x v="1"/>
    <x v="0"/>
    <s v="-"/>
    <x v="0"/>
    <s v=""/>
    <n v="-200"/>
    <x v="0"/>
    <x v="1"/>
    <m/>
    <s v="2020-2021"/>
  </r>
  <r>
    <x v="2"/>
    <d v="1899-12-30T18:35:00"/>
    <x v="0"/>
    <n v="8"/>
    <n v="13"/>
    <s v="Tycoon Bec"/>
    <s v="1st"/>
    <n v="7"/>
    <x v="0"/>
    <x v="0"/>
    <s v="-"/>
    <x v="0"/>
    <n v="1400"/>
    <n v="1200"/>
    <x v="0"/>
    <x v="1"/>
    <m/>
    <s v="2020-2021"/>
  </r>
  <r>
    <x v="3"/>
    <d v="1899-12-30T14:53:00"/>
    <x v="0"/>
    <n v="3"/>
    <n v="2"/>
    <s v="Causeway Girl"/>
    <m/>
    <m/>
    <x v="1"/>
    <x v="0"/>
    <s v="-"/>
    <x v="2"/>
    <s v=""/>
    <n v="-120"/>
    <x v="0"/>
    <x v="1"/>
    <m/>
    <s v="2020-2021"/>
  </r>
  <r>
    <x v="3"/>
    <d v="1899-12-30T16:08:00"/>
    <x v="0"/>
    <n v="5"/>
    <n v="7"/>
    <s v="Heavenly Emperor"/>
    <s v="2nd"/>
    <m/>
    <x v="0"/>
    <x v="0"/>
    <s v="-"/>
    <x v="0"/>
    <s v=""/>
    <n v="-200"/>
    <x v="0"/>
    <x v="1"/>
    <m/>
    <s v="2020-2021"/>
  </r>
  <r>
    <x v="3"/>
    <d v="1899-12-30T16:35:00"/>
    <x v="2"/>
    <n v="7"/>
    <n v="8"/>
    <s v="Shaik"/>
    <s v=""/>
    <m/>
    <x v="2"/>
    <x v="1"/>
    <s v="-"/>
    <x v="3"/>
    <s v=""/>
    <n v="-150"/>
    <x v="0"/>
    <x v="1"/>
    <m/>
    <s v="2020-2021"/>
  </r>
  <r>
    <x v="3"/>
    <d v="1899-12-30T16:50:00"/>
    <x v="0"/>
    <n v="6"/>
    <n v="6"/>
    <s v="Viral"/>
    <s v="1st"/>
    <n v="4.8"/>
    <x v="1"/>
    <x v="0"/>
    <s v="-"/>
    <x v="2"/>
    <n v="576"/>
    <n v="456"/>
    <x v="0"/>
    <x v="1"/>
    <m/>
    <s v="2020-2021"/>
  </r>
  <r>
    <x v="3"/>
    <d v="1899-12-30T17:35:00"/>
    <x v="0"/>
    <n v="7"/>
    <n v="1"/>
    <s v="Fabergino"/>
    <s v="1st"/>
    <n v="4.4000000000000004"/>
    <x v="1"/>
    <x v="0"/>
    <s v="-"/>
    <x v="0"/>
    <n v="880.00000000000011"/>
    <n v="680.00000000000011"/>
    <x v="0"/>
    <x v="1"/>
    <m/>
    <s v="2020-2021"/>
  </r>
  <r>
    <x v="3"/>
    <d v="1899-12-30T17:35:00"/>
    <x v="0"/>
    <n v="7"/>
    <n v="2"/>
    <s v="Prezado"/>
    <m/>
    <m/>
    <x v="1"/>
    <x v="0"/>
    <s v="-"/>
    <x v="5"/>
    <s v=""/>
    <n v="-100"/>
    <x v="0"/>
    <x v="1"/>
    <m/>
    <s v="2020-2021"/>
  </r>
  <r>
    <x v="3"/>
    <d v="1899-12-30T18:35:00"/>
    <x v="0"/>
    <n v="9"/>
    <n v="4"/>
    <s v="Terbium"/>
    <m/>
    <m/>
    <x v="1"/>
    <x v="0"/>
    <s v="-"/>
    <x v="2"/>
    <s v=""/>
    <n v="-120"/>
    <x v="0"/>
    <x v="1"/>
    <m/>
    <s v="2020-2021"/>
  </r>
  <r>
    <x v="4"/>
    <d v="1899-12-30T14:05:00"/>
    <x v="3"/>
    <n v="3"/>
    <n v="5"/>
    <s v="Imperial Lad"/>
    <s v="3rd"/>
    <m/>
    <x v="0"/>
    <x v="0"/>
    <s v="-"/>
    <x v="0"/>
    <s v=""/>
    <n v="-200"/>
    <x v="0"/>
    <x v="1"/>
    <m/>
    <s v="2020-2021"/>
  </r>
  <r>
    <x v="4"/>
    <d v="1899-12-30T14:05:00"/>
    <x v="3"/>
    <n v="3"/>
    <n v="9"/>
    <s v="Second Slip"/>
    <s v="1st"/>
    <n v="3.5"/>
    <x v="1"/>
    <x v="0"/>
    <s v="-"/>
    <x v="5"/>
    <n v="350"/>
    <n v="250"/>
    <x v="0"/>
    <x v="1"/>
    <m/>
    <s v="2020-2021"/>
  </r>
  <r>
    <x v="4"/>
    <d v="1899-12-30T14:40:00"/>
    <x v="3"/>
    <n v="4"/>
    <n v="3"/>
    <s v="Double You Tee"/>
    <s v="2nd"/>
    <m/>
    <x v="1"/>
    <x v="0"/>
    <s v="-"/>
    <x v="5"/>
    <s v=""/>
    <n v="-100"/>
    <x v="0"/>
    <x v="1"/>
    <m/>
    <s v="2020-2021"/>
  </r>
  <r>
    <x v="4"/>
    <d v="1899-12-30T14:40:00"/>
    <x v="3"/>
    <n v="4"/>
    <n v="2"/>
    <s v="Mosh Music"/>
    <s v="1st"/>
    <n v="6.5"/>
    <x v="1"/>
    <x v="0"/>
    <s v="-"/>
    <x v="1"/>
    <n v="845"/>
    <n v="715"/>
    <x v="0"/>
    <x v="1"/>
    <m/>
    <s v="2020-2021"/>
  </r>
  <r>
    <x v="4"/>
    <d v="1899-12-30T16:00:00"/>
    <x v="3"/>
    <n v="6"/>
    <n v="1"/>
    <s v="Milton Park"/>
    <s v="1st"/>
    <n v="2.9"/>
    <x v="0"/>
    <x v="0"/>
    <s v="-"/>
    <x v="0"/>
    <n v="580"/>
    <n v="380"/>
    <x v="0"/>
    <x v="1"/>
    <m/>
    <s v="2020-2021"/>
  </r>
  <r>
    <x v="4"/>
    <d v="1899-12-30T16:40:00"/>
    <x v="3"/>
    <n v="7"/>
    <n v="4"/>
    <s v="Fundraiser"/>
    <s v="3rd"/>
    <m/>
    <x v="1"/>
    <x v="0"/>
    <s v="-"/>
    <x v="5"/>
    <s v=""/>
    <n v="-100"/>
    <x v="0"/>
    <x v="1"/>
    <m/>
    <s v="2020-2021"/>
  </r>
  <r>
    <x v="4"/>
    <d v="1899-12-30T16:40:00"/>
    <x v="3"/>
    <n v="7"/>
    <n v="3"/>
    <s v="Rule The World"/>
    <m/>
    <m/>
    <x v="1"/>
    <x v="0"/>
    <s v="-"/>
    <x v="5"/>
    <s v=""/>
    <n v="-100"/>
    <x v="0"/>
    <x v="1"/>
    <m/>
    <s v="2020-2021"/>
  </r>
  <r>
    <x v="4"/>
    <d v="1899-12-30T17:20:00"/>
    <x v="3"/>
    <n v="8"/>
    <n v="3"/>
    <s v="King Magnus"/>
    <s v="1st"/>
    <n v="5.5"/>
    <x v="3"/>
    <x v="0"/>
    <s v="-"/>
    <x v="0"/>
    <n v="1100"/>
    <n v="900"/>
    <x v="0"/>
    <x v="1"/>
    <m/>
    <s v="2020-2021"/>
  </r>
  <r>
    <x v="4"/>
    <d v="1899-12-30T17:55:00"/>
    <x v="3"/>
    <n v="9"/>
    <n v="8"/>
    <s v="China Affair"/>
    <m/>
    <m/>
    <x v="1"/>
    <x v="0"/>
    <s v="-"/>
    <x v="3"/>
    <s v=""/>
    <n v="-150"/>
    <x v="0"/>
    <x v="1"/>
    <m/>
    <s v="2020-2021"/>
  </r>
  <r>
    <x v="5"/>
    <d v="1899-12-30T13:10:00"/>
    <x v="1"/>
    <n v="1"/>
    <n v="3"/>
    <s v="Diamonds Inthe Sky"/>
    <s v="1st"/>
    <n v="6"/>
    <x v="0"/>
    <x v="0"/>
    <s v="-"/>
    <x v="0"/>
    <n v="1200"/>
    <n v="1000"/>
    <x v="0"/>
    <x v="2"/>
    <m/>
    <s v="2020-2021"/>
  </r>
  <r>
    <x v="5"/>
    <d v="1899-12-30T13:45:00"/>
    <x v="1"/>
    <n v="2"/>
    <n v="3"/>
    <s v="Hard 'N' Tough"/>
    <m/>
    <m/>
    <x v="1"/>
    <x v="0"/>
    <s v="-"/>
    <x v="4"/>
    <s v=""/>
    <n v="-140"/>
    <x v="0"/>
    <x v="2"/>
    <m/>
    <s v="2020-2021"/>
  </r>
  <r>
    <x v="5"/>
    <d v="1899-12-30T13:45:00"/>
    <x v="1"/>
    <n v="2"/>
    <n v="7"/>
    <s v="Takumi"/>
    <s v="1st"/>
    <n v="4.2"/>
    <x v="1"/>
    <x v="0"/>
    <s v="-"/>
    <x v="5"/>
    <n v="420"/>
    <n v="320"/>
    <x v="0"/>
    <x v="2"/>
    <m/>
    <s v="2020-2021"/>
  </r>
  <r>
    <x v="5"/>
    <d v="1899-12-30T15:30:00"/>
    <x v="1"/>
    <n v="5"/>
    <n v="1"/>
    <s v="Absolute Flirt"/>
    <s v="Ntd"/>
    <m/>
    <x v="1"/>
    <x v="0"/>
    <s v="-"/>
    <x v="0"/>
    <s v=""/>
    <n v="-200"/>
    <x v="0"/>
    <x v="2"/>
    <m/>
    <s v="2020-2021"/>
  </r>
  <r>
    <x v="5"/>
    <d v="1899-12-30T16:05:00"/>
    <x v="1"/>
    <n v="6"/>
    <n v="4"/>
    <s v="Morvada"/>
    <m/>
    <m/>
    <x v="1"/>
    <x v="0"/>
    <s v="-"/>
    <x v="2"/>
    <s v=""/>
    <n v="-120"/>
    <x v="0"/>
    <x v="2"/>
    <m/>
    <s v="2020-2021"/>
  </r>
  <r>
    <x v="5"/>
    <d v="1899-12-30T16:05:00"/>
    <x v="1"/>
    <n v="6"/>
    <n v="6"/>
    <s v="Viral"/>
    <s v="3rd"/>
    <m/>
    <x v="1"/>
    <x v="0"/>
    <s v="-"/>
    <x v="1"/>
    <s v=""/>
    <n v="-130"/>
    <x v="0"/>
    <x v="2"/>
    <m/>
    <s v="2020-2021"/>
  </r>
  <r>
    <x v="5"/>
    <d v="1899-12-30T16:40:00"/>
    <x v="1"/>
    <n v="7"/>
    <n v="9"/>
    <s v="All Banter"/>
    <s v="1st"/>
    <n v="4"/>
    <x v="0"/>
    <x v="0"/>
    <s v="-"/>
    <x v="0"/>
    <n v="800"/>
    <n v="600"/>
    <x v="0"/>
    <x v="2"/>
    <m/>
    <s v="2020-2021"/>
  </r>
  <r>
    <x v="6"/>
    <d v="1899-12-30T16:00:00"/>
    <x v="1"/>
    <n v="6"/>
    <n v="2"/>
    <s v="Hidden Legend"/>
    <s v="2nd"/>
    <m/>
    <x v="1"/>
    <x v="0"/>
    <s v="-"/>
    <x v="0"/>
    <s v=""/>
    <n v="-200"/>
    <x v="0"/>
    <x v="1"/>
    <m/>
    <s v="2020-2021"/>
  </r>
  <r>
    <x v="6"/>
    <d v="1899-12-30T16:20:00"/>
    <x v="2"/>
    <n v="6"/>
    <n v="5"/>
    <s v="Canasta"/>
    <s v="1st"/>
    <n v="5.5"/>
    <x v="2"/>
    <x v="1"/>
    <s v="-"/>
    <x v="3"/>
    <n v="825"/>
    <n v="675"/>
    <x v="0"/>
    <x v="1"/>
    <m/>
    <s v="2020-2021"/>
  </r>
  <r>
    <x v="6"/>
    <d v="1899-12-30T16:40:00"/>
    <x v="1"/>
    <n v="7"/>
    <n v="1"/>
    <s v="Long Arm"/>
    <s v="1st"/>
    <n v="4.2"/>
    <x v="0"/>
    <x v="0"/>
    <s v="-"/>
    <x v="0"/>
    <n v="840"/>
    <n v="640"/>
    <x v="0"/>
    <x v="1"/>
    <m/>
    <s v="2020-2021"/>
  </r>
  <r>
    <x v="6"/>
    <d v="1899-12-30T17:55:00"/>
    <x v="1"/>
    <n v="9"/>
    <n v="3"/>
    <s v="Defibrillate"/>
    <s v="1st"/>
    <n v="1.2"/>
    <x v="1"/>
    <x v="0"/>
    <s v="-"/>
    <x v="5"/>
    <n v="120"/>
    <n v="20"/>
    <x v="0"/>
    <x v="1"/>
    <m/>
    <s v="2020-2021"/>
  </r>
  <r>
    <x v="6"/>
    <d v="1899-12-30T17:55:00"/>
    <x v="1"/>
    <n v="9"/>
    <n v="9"/>
    <s v="Heavenly Emperor"/>
    <m/>
    <m/>
    <x v="3"/>
    <x v="0"/>
    <s v="-"/>
    <x v="0"/>
    <s v=""/>
    <n v="-200"/>
    <x v="0"/>
    <x v="1"/>
    <m/>
    <s v="2020-2021"/>
  </r>
  <r>
    <x v="7"/>
    <d v="1899-12-30T12:40:00"/>
    <x v="1"/>
    <n v="1"/>
    <n v="8"/>
    <s v="Eugene'S Forest"/>
    <m/>
    <m/>
    <x v="1"/>
    <x v="0"/>
    <s v="-"/>
    <x v="5"/>
    <s v=""/>
    <n v="-100"/>
    <x v="0"/>
    <x v="1"/>
    <m/>
    <s v="2020-2021"/>
  </r>
  <r>
    <x v="7"/>
    <d v="1899-12-30T12:40:00"/>
    <x v="1"/>
    <n v="1"/>
    <n v="7"/>
    <s v="Regardsmaree"/>
    <s v="1st"/>
    <n v="1.9"/>
    <x v="1"/>
    <x v="0"/>
    <s v="-"/>
    <x v="5"/>
    <n v="190"/>
    <n v="90"/>
    <x v="0"/>
    <x v="1"/>
    <m/>
    <s v="2020-2021"/>
  </r>
  <r>
    <x v="7"/>
    <d v="1899-12-30T14:45:00"/>
    <x v="4"/>
    <n v="4"/>
    <n v="8"/>
    <s v="April Rain"/>
    <s v="1st"/>
    <n v="1.85"/>
    <x v="4"/>
    <x v="1"/>
    <s v="-"/>
    <x v="3"/>
    <n v="277.5"/>
    <n v="127.5"/>
    <x v="0"/>
    <x v="1"/>
    <m/>
    <s v="2020-2021"/>
  </r>
  <r>
    <x v="7"/>
    <d v="1899-12-30T15:35:00"/>
    <x v="1"/>
    <n v="6"/>
    <n v="2"/>
    <s v="Nonconformist"/>
    <s v="3rd"/>
    <m/>
    <x v="1"/>
    <x v="0"/>
    <s v="-"/>
    <x v="4"/>
    <s v=""/>
    <n v="-140"/>
    <x v="0"/>
    <x v="1"/>
    <m/>
    <s v="2020-2021"/>
  </r>
  <r>
    <x v="7"/>
    <d v="1899-12-30T17:35:00"/>
    <x v="1"/>
    <n v="9"/>
    <n v="10"/>
    <s v="Sword Of Mercy"/>
    <m/>
    <m/>
    <x v="1"/>
    <x v="0"/>
    <s v="-"/>
    <x v="3"/>
    <s v=""/>
    <n v="-150"/>
    <x v="0"/>
    <x v="1"/>
    <m/>
    <s v="2020-2021"/>
  </r>
  <r>
    <x v="8"/>
    <d v="1899-12-30T12:20:00"/>
    <x v="0"/>
    <n v="1"/>
    <n v="6"/>
    <s v="Good And Proper"/>
    <s v="2nd"/>
    <m/>
    <x v="1"/>
    <x v="0"/>
    <s v="-"/>
    <x v="3"/>
    <s v=""/>
    <n v="-150"/>
    <x v="0"/>
    <x v="1"/>
    <m/>
    <s v="2020-2021"/>
  </r>
  <r>
    <x v="8"/>
    <d v="1899-12-30T13:30:00"/>
    <x v="0"/>
    <n v="3"/>
    <n v="9"/>
    <s v="Regardsmaree"/>
    <s v="1st"/>
    <n v="2.15"/>
    <x v="0"/>
    <x v="0"/>
    <s v="-"/>
    <x v="0"/>
    <n v="430"/>
    <n v="230"/>
    <x v="0"/>
    <x v="1"/>
    <m/>
    <s v="2020-2021"/>
  </r>
  <r>
    <x v="8"/>
    <d v="1899-12-30T14:05:00"/>
    <x v="0"/>
    <n v="4"/>
    <n v="8"/>
    <s v="Coolth"/>
    <m/>
    <m/>
    <x v="1"/>
    <x v="0"/>
    <s v="-"/>
    <x v="2"/>
    <s v=""/>
    <n v="-120"/>
    <x v="0"/>
    <x v="1"/>
    <m/>
    <s v="2020-2021"/>
  </r>
  <r>
    <x v="8"/>
    <d v="1899-12-30T17:05:00"/>
    <x v="4"/>
    <n v="7"/>
    <n v="6"/>
    <s v="Verry Elleegant"/>
    <s v="3rd"/>
    <m/>
    <x v="4"/>
    <x v="1"/>
    <s v="-"/>
    <x v="3"/>
    <s v=""/>
    <n v="-150"/>
    <x v="0"/>
    <x v="1"/>
    <m/>
    <s v="2020-2021"/>
  </r>
  <r>
    <x v="8"/>
    <d v="1899-12-30T17:20:00"/>
    <x v="0"/>
    <n v="9"/>
    <n v="2"/>
    <s v="Laverrod"/>
    <s v="3rd"/>
    <m/>
    <x v="1"/>
    <x v="0"/>
    <s v="-"/>
    <x v="3"/>
    <s v=""/>
    <n v="-150"/>
    <x v="0"/>
    <x v="1"/>
    <m/>
    <s v="2020-2021"/>
  </r>
  <r>
    <x v="9"/>
    <d v="1899-12-30T12:40:00"/>
    <x v="1"/>
    <n v="1"/>
    <n v="4"/>
    <s v="Defibrillate"/>
    <s v="1st"/>
    <n v="2.5"/>
    <x v="1"/>
    <x v="0"/>
    <s v="-"/>
    <x v="4"/>
    <n v="350"/>
    <n v="210"/>
    <x v="0"/>
    <x v="1"/>
    <m/>
    <s v="2020-2021"/>
  </r>
  <r>
    <x v="9"/>
    <d v="1899-12-30T13:50:00"/>
    <x v="1"/>
    <n v="3"/>
    <n v="3"/>
    <s v="Malicorne"/>
    <s v="2nd"/>
    <m/>
    <x v="0"/>
    <x v="0"/>
    <s v="-"/>
    <x v="0"/>
    <s v=""/>
    <n v="-200"/>
    <x v="0"/>
    <x v="1"/>
    <m/>
    <s v="2020-2021"/>
  </r>
  <r>
    <x v="10"/>
    <d v="1899-12-30T12:55:00"/>
    <x v="0"/>
    <n v="2"/>
    <n v="2"/>
    <s v="Mosh Music"/>
    <s v="1st"/>
    <n v="5.6"/>
    <x v="1"/>
    <x v="0"/>
    <s v="-"/>
    <x v="4"/>
    <n v="784"/>
    <n v="644"/>
    <x v="0"/>
    <x v="1"/>
    <m/>
    <s v="2020-2021"/>
  </r>
  <r>
    <x v="10"/>
    <d v="1899-12-30T12:55:00"/>
    <x v="0"/>
    <n v="2"/>
    <n v="3"/>
    <s v="Skymax"/>
    <m/>
    <m/>
    <x v="0"/>
    <x v="0"/>
    <s v="-"/>
    <x v="0"/>
    <s v=""/>
    <n v="-200"/>
    <x v="0"/>
    <x v="1"/>
    <m/>
    <s v="2020-2021"/>
  </r>
  <r>
    <x v="10"/>
    <d v="1899-12-30T13:30:00"/>
    <x v="0"/>
    <n v="3"/>
    <n v="2"/>
    <s v="The Harrovian"/>
    <m/>
    <m/>
    <x v="1"/>
    <x v="0"/>
    <s v="-"/>
    <x v="2"/>
    <s v=""/>
    <n v="-120"/>
    <x v="0"/>
    <x v="1"/>
    <m/>
    <s v="2020-2021"/>
  </r>
  <r>
    <x v="10"/>
    <d v="1899-12-30T14:45:00"/>
    <x v="0"/>
    <n v="5"/>
    <n v="8"/>
    <s v="All Banter"/>
    <m/>
    <m/>
    <x v="1"/>
    <x v="0"/>
    <s v="-"/>
    <x v="5"/>
    <s v=""/>
    <n v="-100"/>
    <x v="0"/>
    <x v="1"/>
    <m/>
    <s v="2020-2021"/>
  </r>
  <r>
    <x v="10"/>
    <d v="1899-12-30T14:45:00"/>
    <x v="0"/>
    <n v="5"/>
    <n v="2"/>
    <s v="Fabergino"/>
    <s v="1st"/>
    <n v="3.4"/>
    <x v="1"/>
    <x v="0"/>
    <s v="-"/>
    <x v="4"/>
    <n v="476"/>
    <n v="336"/>
    <x v="0"/>
    <x v="1"/>
    <m/>
    <s v="2020-2021"/>
  </r>
  <r>
    <x v="10"/>
    <d v="1899-12-30T15:25:00"/>
    <x v="0"/>
    <n v="6"/>
    <n v="5"/>
    <s v="Best Of Days"/>
    <m/>
    <m/>
    <x v="1"/>
    <x v="0"/>
    <s v="-"/>
    <x v="1"/>
    <s v=""/>
    <n v="-130"/>
    <x v="0"/>
    <x v="1"/>
    <m/>
    <s v="2020-2021"/>
  </r>
  <r>
    <x v="10"/>
    <d v="1899-12-30T17:20:00"/>
    <x v="0"/>
    <n v="9"/>
    <n v="8"/>
    <s v="Snapdancer"/>
    <m/>
    <m/>
    <x v="1"/>
    <x v="0"/>
    <s v="-"/>
    <x v="2"/>
    <s v=""/>
    <n v="-120"/>
    <x v="0"/>
    <x v="1"/>
    <m/>
    <s v="2020-2021"/>
  </r>
  <r>
    <x v="11"/>
    <d v="1899-12-30T12:55:00"/>
    <x v="0"/>
    <n v="2"/>
    <n v="5"/>
    <s v="Cumberbatch"/>
    <s v="1st"/>
    <n v="5.9"/>
    <x v="0"/>
    <x v="0"/>
    <s v="-"/>
    <x v="0"/>
    <n v="1180"/>
    <n v="980"/>
    <x v="0"/>
    <x v="1"/>
    <m/>
    <s v="2020-2021"/>
  </r>
  <r>
    <x v="11"/>
    <d v="1899-12-30T13:30:00"/>
    <x v="0"/>
    <n v="3"/>
    <n v="1"/>
    <s v="So Si Bon"/>
    <s v="1st"/>
    <n v="8.1999999999999993"/>
    <x v="1"/>
    <x v="0"/>
    <s v="-"/>
    <x v="3"/>
    <n v="1230"/>
    <n v="1080"/>
    <x v="0"/>
    <x v="1"/>
    <m/>
    <s v="2020-2021"/>
  </r>
  <r>
    <x v="11"/>
    <d v="1899-12-30T14:45:00"/>
    <x v="0"/>
    <n v="5"/>
    <n v="5"/>
    <s v="Marboosha"/>
    <s v="1st"/>
    <n v="4.5999999999999996"/>
    <x v="1"/>
    <x v="0"/>
    <s v="-"/>
    <x v="2"/>
    <n v="552"/>
    <n v="432"/>
    <x v="0"/>
    <x v="1"/>
    <m/>
    <s v="2020-2021"/>
  </r>
  <r>
    <x v="11"/>
    <d v="1899-12-30T17:40:00"/>
    <x v="4"/>
    <n v="9"/>
    <n v="5"/>
    <s v="Shes Ideel"/>
    <s v="2nd"/>
    <m/>
    <x v="2"/>
    <x v="1"/>
    <s v="-"/>
    <x v="3"/>
    <s v=""/>
    <n v="-150"/>
    <x v="0"/>
    <x v="1"/>
    <m/>
    <s v="2020-2021"/>
  </r>
  <r>
    <x v="12"/>
    <d v="1899-12-30T12:15:00"/>
    <x v="5"/>
    <n v="1"/>
    <n v="1"/>
    <s v="Fanciful Toff"/>
    <s v="2nd"/>
    <m/>
    <x v="1"/>
    <x v="0"/>
    <s v="-"/>
    <x v="3"/>
    <s v=""/>
    <n v="-150"/>
    <x v="0"/>
    <x v="1"/>
    <m/>
    <s v="2020-2021"/>
  </r>
  <r>
    <x v="12"/>
    <d v="1899-12-30T13:25:00"/>
    <x v="5"/>
    <n v="3"/>
    <n v="2"/>
    <s v="Too Close The Sun"/>
    <m/>
    <m/>
    <x v="1"/>
    <x v="0"/>
    <s v="-"/>
    <x v="0"/>
    <s v=""/>
    <n v="-200"/>
    <x v="0"/>
    <x v="1"/>
    <m/>
    <s v="2020-2021"/>
  </r>
  <r>
    <x v="12"/>
    <d v="1899-12-30T14:00:00"/>
    <x v="5"/>
    <n v="4"/>
    <n v="3"/>
    <s v="Ancestry"/>
    <s v="1st"/>
    <n v="3.5"/>
    <x v="1"/>
    <x v="0"/>
    <s v="-"/>
    <x v="1"/>
    <n v="455"/>
    <n v="325"/>
    <x v="0"/>
    <x v="1"/>
    <m/>
    <s v="2020-2021"/>
  </r>
  <r>
    <x v="13"/>
    <d v="1899-12-30T21:00:00"/>
    <x v="5"/>
    <n v="6"/>
    <n v="6"/>
    <s v="In Good Health"/>
    <m/>
    <m/>
    <x v="1"/>
    <x v="0"/>
    <s v="-"/>
    <x v="1"/>
    <s v=""/>
    <n v="-130"/>
    <x v="0"/>
    <x v="0"/>
    <m/>
    <s v="2020-2021"/>
  </r>
  <r>
    <x v="14"/>
    <d v="1899-12-30T14:05:00"/>
    <x v="6"/>
    <n v="4"/>
    <n v="11"/>
    <s v="Foxy Lady"/>
    <m/>
    <m/>
    <x v="1"/>
    <x v="0"/>
    <s v="Bush"/>
    <x v="5"/>
    <s v=""/>
    <n v="-100"/>
    <x v="0"/>
    <x v="1"/>
    <m/>
    <s v="2020-2021"/>
  </r>
  <r>
    <x v="14"/>
    <d v="1899-12-30T14:05:00"/>
    <x v="6"/>
    <n v="4"/>
    <n v="3"/>
    <s v="Maritana"/>
    <m/>
    <m/>
    <x v="1"/>
    <x v="0"/>
    <s v="Bush"/>
    <x v="1"/>
    <s v=""/>
    <n v="-130"/>
    <x v="0"/>
    <x v="1"/>
    <m/>
    <s v="2020-2021"/>
  </r>
  <r>
    <x v="14"/>
    <d v="1899-12-30T14:45:00"/>
    <x v="6"/>
    <n v="5"/>
    <n v="1"/>
    <s v="Sartorial Splendor"/>
    <s v="1st"/>
    <n v="5"/>
    <x v="1"/>
    <x v="0"/>
    <s v="Bush"/>
    <x v="1"/>
    <n v="650"/>
    <n v="520"/>
    <x v="0"/>
    <x v="1"/>
    <m/>
    <s v="2020-2021"/>
  </r>
  <r>
    <x v="14"/>
    <d v="1899-12-30T16:10:00"/>
    <x v="6"/>
    <n v="7"/>
    <n v="4"/>
    <s v="Irish Flame"/>
    <s v="3rd"/>
    <m/>
    <x v="1"/>
    <x v="0"/>
    <s v="Bush"/>
    <x v="5"/>
    <s v=""/>
    <n v="-100"/>
    <x v="0"/>
    <x v="1"/>
    <m/>
    <s v="2020-2021"/>
  </r>
  <r>
    <x v="14"/>
    <d v="1899-12-30T16:10:00"/>
    <x v="6"/>
    <n v="7"/>
    <n v="7"/>
    <s v="Mount Popa"/>
    <s v="1st"/>
    <n v="2.2999999999999998"/>
    <x v="1"/>
    <x v="0"/>
    <s v="Bush"/>
    <x v="4"/>
    <n v="322"/>
    <n v="182"/>
    <x v="0"/>
    <x v="1"/>
    <m/>
    <s v="2020-2021"/>
  </r>
  <r>
    <x v="15"/>
    <d v="1899-12-30T12:15:00"/>
    <x v="7"/>
    <n v="1"/>
    <n v="4"/>
    <s v="Defiant Dancer"/>
    <s v="2nd"/>
    <m/>
    <x v="1"/>
    <x v="0"/>
    <s v="Bush"/>
    <x v="0"/>
    <s v=""/>
    <n v="-200"/>
    <x v="0"/>
    <x v="1"/>
    <m/>
    <s v="2020-2021"/>
  </r>
  <r>
    <x v="15"/>
    <d v="1899-12-30T12:30:00"/>
    <x v="2"/>
    <n v="1"/>
    <n v="6"/>
    <s v="Isotope"/>
    <s v="1st"/>
    <n v="3.5"/>
    <x v="2"/>
    <x v="1"/>
    <s v="-"/>
    <x v="3"/>
    <n v="525"/>
    <n v="375"/>
    <x v="0"/>
    <x v="1"/>
    <m/>
    <s v="2020-2021"/>
  </r>
  <r>
    <x v="15"/>
    <d v="1899-12-30T14:10:00"/>
    <x v="7"/>
    <n v="4"/>
    <n v="4"/>
    <s v="Fanciful Toff"/>
    <s v="1st"/>
    <n v="2.4"/>
    <x v="1"/>
    <x v="0"/>
    <s v="Bush"/>
    <x v="1"/>
    <n v="312"/>
    <n v="182"/>
    <x v="0"/>
    <x v="1"/>
    <m/>
    <s v="2020-2021"/>
  </r>
  <r>
    <x v="15"/>
    <d v="1899-12-30T14:50:00"/>
    <x v="7"/>
    <n v="5"/>
    <n v="5"/>
    <s v="Need New Friends"/>
    <m/>
    <m/>
    <x v="1"/>
    <x v="0"/>
    <s v="Bush"/>
    <x v="1"/>
    <s v=""/>
    <n v="-130"/>
    <x v="0"/>
    <x v="1"/>
    <m/>
    <s v="2020-2021"/>
  </r>
  <r>
    <x v="16"/>
    <d v="1899-12-30T15:35:00"/>
    <x v="1"/>
    <n v="6"/>
    <n v="6"/>
    <s v="Alfa Oro"/>
    <s v="3rd"/>
    <m/>
    <x v="0"/>
    <x v="0"/>
    <s v="-"/>
    <x v="0"/>
    <s v=""/>
    <n v="-200"/>
    <x v="0"/>
    <x v="1"/>
    <m/>
    <s v="2020-2021"/>
  </r>
  <r>
    <x v="16"/>
    <d v="1899-12-30T15:35:00"/>
    <x v="1"/>
    <n v="6"/>
    <n v="4"/>
    <s v="Sword Of Mercy"/>
    <s v="1st"/>
    <n v="7"/>
    <x v="1"/>
    <x v="0"/>
    <s v="-"/>
    <x v="5"/>
    <n v="700"/>
    <n v="600"/>
    <x v="0"/>
    <x v="1"/>
    <m/>
    <s v="2020-2021"/>
  </r>
  <r>
    <x v="16"/>
    <d v="1899-12-30T16:15:00"/>
    <x v="1"/>
    <n v="7"/>
    <n v="3"/>
    <s v="Harlem"/>
    <m/>
    <m/>
    <x v="1"/>
    <x v="0"/>
    <s v="-"/>
    <x v="1"/>
    <s v=""/>
    <n v="-130"/>
    <x v="0"/>
    <x v="1"/>
    <m/>
    <s v="2020-2021"/>
  </r>
  <r>
    <x v="16"/>
    <d v="1899-12-30T16:55:00"/>
    <x v="1"/>
    <n v="8"/>
    <n v="6"/>
    <s v="Pretty Brazen"/>
    <m/>
    <m/>
    <x v="1"/>
    <x v="0"/>
    <s v="-"/>
    <x v="2"/>
    <s v=""/>
    <n v="-120"/>
    <x v="0"/>
    <x v="1"/>
    <m/>
    <s v="2020-2021"/>
  </r>
  <r>
    <x v="16"/>
    <d v="1899-12-30T17:15:00"/>
    <x v="2"/>
    <n v="8"/>
    <n v="13"/>
    <s v="Yao Dash"/>
    <s v="1st"/>
    <n v="4.2"/>
    <x v="2"/>
    <x v="1"/>
    <s v="-"/>
    <x v="3"/>
    <n v="630"/>
    <n v="480"/>
    <x v="0"/>
    <x v="1"/>
    <m/>
    <s v="2020-2021"/>
  </r>
  <r>
    <x v="16"/>
    <d v="1899-12-30T17:30:00"/>
    <x v="1"/>
    <n v="9"/>
    <n v="3"/>
    <s v="Ritratto"/>
    <m/>
    <m/>
    <x v="1"/>
    <x v="0"/>
    <s v="-"/>
    <x v="5"/>
    <s v=""/>
    <n v="-100"/>
    <x v="0"/>
    <x v="1"/>
    <m/>
    <s v="2020-2021"/>
  </r>
  <r>
    <x v="16"/>
    <d v="1899-12-30T17:30:00"/>
    <x v="1"/>
    <n v="9"/>
    <n v="2"/>
    <s v="Skyman"/>
    <s v="1st"/>
    <n v="4.8"/>
    <x v="1"/>
    <x v="0"/>
    <s v="-"/>
    <x v="0"/>
    <n v="960"/>
    <n v="760"/>
    <x v="0"/>
    <x v="1"/>
    <m/>
    <s v="2020-2021"/>
  </r>
  <r>
    <x v="17"/>
    <d v="1899-12-30T14:10:00"/>
    <x v="1"/>
    <n v="4"/>
    <n v="9"/>
    <s v="Garvoc"/>
    <s v="3rd"/>
    <m/>
    <x v="1"/>
    <x v="0"/>
    <s v="-"/>
    <x v="0"/>
    <s v=""/>
    <n v="-200"/>
    <x v="0"/>
    <x v="1"/>
    <m/>
    <s v="2020-2021"/>
  </r>
  <r>
    <x v="17"/>
    <d v="1899-12-30T15:10:00"/>
    <x v="4"/>
    <n v="10"/>
    <n v="6"/>
    <s v="Never Talk"/>
    <s v=""/>
    <m/>
    <x v="2"/>
    <x v="1"/>
    <s v="-"/>
    <x v="3"/>
    <s v=""/>
    <n v="-150"/>
    <x v="0"/>
    <x v="1"/>
    <m/>
    <s v="2020-2021"/>
  </r>
  <r>
    <x v="17"/>
    <d v="1899-12-30T16:15:00"/>
    <x v="1"/>
    <n v="7"/>
    <n v="8"/>
    <s v="Mohican Heights"/>
    <s v="1st"/>
    <n v="5"/>
    <x v="1"/>
    <x v="0"/>
    <s v="-"/>
    <x v="1"/>
    <n v="650"/>
    <n v="520"/>
    <x v="0"/>
    <x v="1"/>
    <m/>
    <s v="2020-2021"/>
  </r>
  <r>
    <x v="17"/>
    <d v="1899-12-30T16:50:00"/>
    <x v="1"/>
    <n v="8"/>
    <n v="2"/>
    <s v="Grand Promenade"/>
    <s v="2nd"/>
    <m/>
    <x v="1"/>
    <x v="0"/>
    <s v="-"/>
    <x v="5"/>
    <s v=""/>
    <n v="-100"/>
    <x v="0"/>
    <x v="1"/>
    <m/>
    <s v="2020-2021"/>
  </r>
  <r>
    <x v="17"/>
    <d v="1899-12-30T16:50:00"/>
    <x v="1"/>
    <n v="8"/>
    <n v="5"/>
    <s v="Independent Road"/>
    <s v="1st"/>
    <n v="7.5"/>
    <x v="1"/>
    <x v="0"/>
    <s v="-"/>
    <x v="4"/>
    <n v="1050"/>
    <n v="910"/>
    <x v="0"/>
    <x v="1"/>
    <m/>
    <s v="2020-2021"/>
  </r>
  <r>
    <x v="18"/>
    <d v="1899-12-30T10:40:00"/>
    <x v="4"/>
    <n v="3"/>
    <n v="1"/>
    <s v="Pandano"/>
    <s v="2nd"/>
    <m/>
    <x v="2"/>
    <x v="1"/>
    <s v="-"/>
    <x v="3"/>
    <s v=""/>
    <n v="-150"/>
    <x v="0"/>
    <x v="1"/>
    <m/>
    <s v="2020-2021"/>
  </r>
  <r>
    <x v="18"/>
    <d v="1899-12-30T12:20:00"/>
    <x v="1"/>
    <n v="1"/>
    <n v="4"/>
    <s v="Fanciful Toff"/>
    <m/>
    <m/>
    <x v="1"/>
    <x v="0"/>
    <s v="-"/>
    <x v="2"/>
    <s v=""/>
    <n v="-120"/>
    <x v="0"/>
    <x v="1"/>
    <m/>
    <s v="2020-2021"/>
  </r>
  <r>
    <x v="18"/>
    <d v="1899-12-30T12:25:00"/>
    <x v="4"/>
    <n v="6"/>
    <n v="9"/>
    <s v="Isotope"/>
    <s v="2nd"/>
    <m/>
    <x v="2"/>
    <x v="1"/>
    <s v="-"/>
    <x v="3"/>
    <s v=""/>
    <n v="-150"/>
    <x v="0"/>
    <x v="1"/>
    <m/>
    <s v="2020-2021"/>
  </r>
  <r>
    <x v="18"/>
    <d v="1899-12-30T12:40:00"/>
    <x v="4"/>
    <n v="3"/>
    <n v="1"/>
    <s v="Pandano"/>
    <s v="2nd"/>
    <m/>
    <x v="5"/>
    <x v="1"/>
    <s v="-"/>
    <x v="0"/>
    <s v=""/>
    <n v="-200"/>
    <x v="0"/>
    <x v="1"/>
    <m/>
    <s v="2020-2021"/>
  </r>
  <r>
    <x v="18"/>
    <d v="1899-12-30T13:50:00"/>
    <x v="4"/>
    <n v="8"/>
    <n v="3"/>
    <s v="Mugatoo"/>
    <s v=""/>
    <m/>
    <x v="2"/>
    <x v="1"/>
    <s v="-"/>
    <x v="3"/>
    <s v=""/>
    <n v="-150"/>
    <x v="0"/>
    <x v="1"/>
    <m/>
    <s v="2020-2021"/>
  </r>
  <r>
    <x v="18"/>
    <d v="1899-12-30T14:05:00"/>
    <x v="1"/>
    <n v="4"/>
    <n v="2"/>
    <s v="So Si Bon"/>
    <s v="1st"/>
    <n v="3.6"/>
    <x v="1"/>
    <x v="0"/>
    <s v="-"/>
    <x v="2"/>
    <n v="432"/>
    <n v="312"/>
    <x v="0"/>
    <x v="1"/>
    <m/>
    <s v="2020-2021"/>
  </r>
  <r>
    <x v="18"/>
    <d v="1899-12-30T14:45:00"/>
    <x v="1"/>
    <n v="5"/>
    <n v="2"/>
    <s v="La Mexicana"/>
    <s v="1st"/>
    <n v="3.1"/>
    <x v="0"/>
    <x v="0"/>
    <s v="-"/>
    <x v="0"/>
    <n v="620"/>
    <n v="420"/>
    <x v="0"/>
    <x v="1"/>
    <m/>
    <s v="2020-2021"/>
  </r>
  <r>
    <x v="18"/>
    <d v="1899-12-30T16:05:00"/>
    <x v="1"/>
    <n v="7"/>
    <n v="5"/>
    <s v="Sword Of Mercy"/>
    <s v="3rd"/>
    <m/>
    <x v="1"/>
    <x v="0"/>
    <s v="-"/>
    <x v="4"/>
    <s v=""/>
    <n v="-140"/>
    <x v="0"/>
    <x v="1"/>
    <m/>
    <s v="2020-2021"/>
  </r>
  <r>
    <x v="18"/>
    <d v="1899-12-30T16:40:00"/>
    <x v="1"/>
    <n v="8"/>
    <n v="11"/>
    <s v="Paul'S Regret"/>
    <s v="2nd"/>
    <m/>
    <x v="1"/>
    <x v="0"/>
    <s v="-"/>
    <x v="4"/>
    <s v=""/>
    <n v="-140"/>
    <x v="0"/>
    <x v="1"/>
    <m/>
    <s v="2020-2021"/>
  </r>
  <r>
    <x v="18"/>
    <d v="1899-12-30T17:20:00"/>
    <x v="1"/>
    <n v="9"/>
    <n v="14"/>
    <s v="Good And Proper"/>
    <s v="3rd"/>
    <m/>
    <x v="1"/>
    <x v="0"/>
    <s v="-"/>
    <x v="1"/>
    <s v=""/>
    <n v="-130"/>
    <x v="0"/>
    <x v="1"/>
    <m/>
    <s v="2020-2021"/>
  </r>
  <r>
    <x v="18"/>
    <d v="1899-12-30T17:20:00"/>
    <x v="1"/>
    <n v="9"/>
    <n v="6"/>
    <s v="Thousand Wishes"/>
    <s v="1st"/>
    <n v="6.37"/>
    <x v="1"/>
    <x v="0"/>
    <s v="-"/>
    <x v="5"/>
    <n v="637"/>
    <n v="537"/>
    <x v="0"/>
    <x v="1"/>
    <m/>
    <s v="2020-2021"/>
  </r>
  <r>
    <x v="19"/>
    <d v="1899-12-30T10:35:00"/>
    <x v="4"/>
    <n v="2"/>
    <n v="2"/>
    <s v="Kiku"/>
    <s v=""/>
    <m/>
    <x v="2"/>
    <x v="1"/>
    <s v="-"/>
    <x v="3"/>
    <s v=""/>
    <n v="-150"/>
    <x v="0"/>
    <x v="1"/>
    <m/>
    <s v="2020-2021"/>
  </r>
  <r>
    <x v="19"/>
    <d v="1899-12-30T12:50:00"/>
    <x v="1"/>
    <n v="2"/>
    <n v="3"/>
    <s v="Brookspire"/>
    <s v="1st"/>
    <n v="4"/>
    <x v="0"/>
    <x v="0"/>
    <s v="-"/>
    <x v="0"/>
    <n v="800"/>
    <n v="600"/>
    <x v="0"/>
    <x v="1"/>
    <m/>
    <s v="2020-2021"/>
  </r>
  <r>
    <x v="19"/>
    <d v="1899-12-30T12:50:00"/>
    <x v="1"/>
    <n v="2"/>
    <n v="1"/>
    <s v="Pride Of Jenni"/>
    <m/>
    <m/>
    <x v="1"/>
    <x v="0"/>
    <s v="-"/>
    <x v="4"/>
    <s v=""/>
    <n v="-140"/>
    <x v="0"/>
    <x v="1"/>
    <m/>
    <s v="2020-2021"/>
  </r>
  <r>
    <x v="19"/>
    <d v="1899-12-30T14:00:00"/>
    <x v="1"/>
    <n v="4"/>
    <n v="3"/>
    <s v="Intrepidacious"/>
    <s v="1st"/>
    <n v="4.5999999999999996"/>
    <x v="1"/>
    <x v="0"/>
    <s v="-"/>
    <x v="1"/>
    <n v="598"/>
    <n v="468"/>
    <x v="0"/>
    <x v="1"/>
    <m/>
    <s v="2020-2021"/>
  </r>
  <r>
    <x v="19"/>
    <d v="1899-12-30T14:15:00"/>
    <x v="4"/>
    <n v="8"/>
    <n v="6"/>
    <s v="Phaistos"/>
    <s v=""/>
    <m/>
    <x v="2"/>
    <x v="1"/>
    <s v="-"/>
    <x v="3"/>
    <s v=""/>
    <n v="-150"/>
    <x v="0"/>
    <x v="1"/>
    <m/>
    <s v="2020-2021"/>
  </r>
  <r>
    <x v="19"/>
    <d v="1899-12-30T16:30:00"/>
    <x v="1"/>
    <n v="8"/>
    <n v="6"/>
    <s v="Still A Star"/>
    <s v="1st"/>
    <n v="4.4000000000000004"/>
    <x v="1"/>
    <x v="0"/>
    <s v="-"/>
    <x v="2"/>
    <n v="528"/>
    <n v="408"/>
    <x v="0"/>
    <x v="1"/>
    <m/>
    <s v="2020-2021"/>
  </r>
  <r>
    <x v="19"/>
    <d v="1899-12-30T17:05:00"/>
    <x v="1"/>
    <n v="9"/>
    <n v="7"/>
    <s v="Cadre Du Noir"/>
    <s v="3rd"/>
    <m/>
    <x v="1"/>
    <x v="0"/>
    <s v="-"/>
    <x v="0"/>
    <s v=""/>
    <n v="-200"/>
    <x v="0"/>
    <x v="1"/>
    <m/>
    <s v="2020-2021"/>
  </r>
  <r>
    <x v="19"/>
    <d v="1899-12-30T17:05:00"/>
    <x v="1"/>
    <n v="9"/>
    <n v="14"/>
    <s v="Legionnaire"/>
    <m/>
    <m/>
    <x v="1"/>
    <x v="0"/>
    <s v="-"/>
    <x v="5"/>
    <s v=""/>
    <n v="-100"/>
    <x v="0"/>
    <x v="1"/>
    <m/>
    <s v="2020-2021"/>
  </r>
  <r>
    <x v="20"/>
    <d v="1899-12-30T13:00:00"/>
    <x v="0"/>
    <n v="1"/>
    <n v="6"/>
    <s v="Mohican Heights"/>
    <s v="2nd"/>
    <m/>
    <x v="1"/>
    <x v="0"/>
    <s v="-"/>
    <x v="3"/>
    <s v=""/>
    <n v="-150"/>
    <x v="0"/>
    <x v="3"/>
    <m/>
    <s v="2020-2021"/>
  </r>
  <r>
    <x v="20"/>
    <d v="1899-12-30T13:35:00"/>
    <x v="0"/>
    <n v="2"/>
    <n v="5"/>
    <s v="Good And Proper"/>
    <s v="1st"/>
    <n v="6.3"/>
    <x v="1"/>
    <x v="0"/>
    <s v="-"/>
    <x v="2"/>
    <n v="756"/>
    <n v="636"/>
    <x v="0"/>
    <x v="3"/>
    <m/>
    <s v="2020-2021"/>
  </r>
  <r>
    <x v="20"/>
    <d v="1899-12-30T14:10:00"/>
    <x v="0"/>
    <n v="3"/>
    <n v="3"/>
    <s v="Ididitforlove"/>
    <s v="Ntd"/>
    <m/>
    <x v="1"/>
    <x v="0"/>
    <s v="-"/>
    <x v="1"/>
    <s v=""/>
    <n v="-130"/>
    <x v="0"/>
    <x v="3"/>
    <m/>
    <s v="2020-2021"/>
  </r>
  <r>
    <x v="20"/>
    <d v="1899-12-30T14:10:00"/>
    <x v="0"/>
    <n v="3"/>
    <n v="5"/>
    <s v="Sartorial Splendor"/>
    <s v="1st"/>
    <n v="3"/>
    <x v="1"/>
    <x v="0"/>
    <s v="-"/>
    <x v="5"/>
    <n v="300"/>
    <n v="200"/>
    <x v="0"/>
    <x v="3"/>
    <m/>
    <s v="2020-2021"/>
  </r>
  <r>
    <x v="20"/>
    <d v="1899-12-30T16:30:00"/>
    <x v="0"/>
    <n v="7"/>
    <n v="11"/>
    <s v="Holbien"/>
    <s v="2nd"/>
    <m/>
    <x v="3"/>
    <x v="0"/>
    <s v="-"/>
    <x v="0"/>
    <s v=""/>
    <n v="-200"/>
    <x v="0"/>
    <x v="3"/>
    <m/>
    <s v="2020-2021"/>
  </r>
  <r>
    <x v="21"/>
    <d v="1899-12-30T13:45:00"/>
    <x v="3"/>
    <n v="4"/>
    <n v="7"/>
    <s v="Bondi Sands"/>
    <m/>
    <m/>
    <x v="1"/>
    <x v="0"/>
    <s v="-"/>
    <x v="4"/>
    <s v=""/>
    <n v="-140"/>
    <x v="0"/>
    <x v="1"/>
    <m/>
    <s v="2020-2021"/>
  </r>
  <r>
    <x v="21"/>
    <d v="1899-12-30T13:45:00"/>
    <x v="3"/>
    <n v="4"/>
    <n v="3"/>
    <s v="Grand Promenade"/>
    <s v="1st"/>
    <n v="2.25"/>
    <x v="0"/>
    <x v="0"/>
    <s v="-"/>
    <x v="0"/>
    <n v="450"/>
    <n v="250"/>
    <x v="0"/>
    <x v="1"/>
    <m/>
    <s v="2020-2021"/>
  </r>
  <r>
    <x v="21"/>
    <d v="1899-12-30T14:45:00"/>
    <x v="8"/>
    <n v="9"/>
    <n v="6"/>
    <s v="Grande Rumore"/>
    <s v="3rd"/>
    <m/>
    <x v="2"/>
    <x v="1"/>
    <s v="Bush"/>
    <x v="3"/>
    <s v=""/>
    <n v="-150"/>
    <x v="0"/>
    <x v="1"/>
    <m/>
    <s v="2020-2021"/>
  </r>
  <r>
    <x v="22"/>
    <d v="1899-12-30T12:30:00"/>
    <x v="1"/>
    <n v="2"/>
    <n v="1"/>
    <s v="Portland Jimmy"/>
    <m/>
    <m/>
    <x v="1"/>
    <x v="0"/>
    <s v="-"/>
    <x v="0"/>
    <s v=""/>
    <n v="-200"/>
    <x v="0"/>
    <x v="1"/>
    <m/>
    <s v="2020-2021"/>
  </r>
  <r>
    <x v="22"/>
    <d v="1899-12-30T12:40:00"/>
    <x v="9"/>
    <n v="6"/>
    <n v="4"/>
    <s v="Enchanted Heart"/>
    <s v="1st"/>
    <n v="2.6"/>
    <x v="4"/>
    <x v="1"/>
    <s v="Bush"/>
    <x v="3"/>
    <n v="390"/>
    <n v="240"/>
    <x v="0"/>
    <x v="1"/>
    <m/>
    <s v="2020-2021"/>
  </r>
  <r>
    <x v="23"/>
    <d v="1899-12-30T12:55:00"/>
    <x v="0"/>
    <n v="3"/>
    <n v="2"/>
    <s v="Ididitforlove"/>
    <m/>
    <m/>
    <x v="1"/>
    <x v="0"/>
    <s v="-"/>
    <x v="2"/>
    <s v=""/>
    <n v="-120"/>
    <x v="0"/>
    <x v="1"/>
    <m/>
    <s v="2020-2021"/>
  </r>
  <r>
    <x v="23"/>
    <d v="1899-12-30T13:30:00"/>
    <x v="0"/>
    <n v="4"/>
    <n v="1"/>
    <s v="Brimham Rocks"/>
    <m/>
    <m/>
    <x v="1"/>
    <x v="0"/>
    <s v="-"/>
    <x v="3"/>
    <s v=""/>
    <n v="-150"/>
    <x v="0"/>
    <x v="1"/>
    <m/>
    <s v="2020-2021"/>
  </r>
  <r>
    <x v="23"/>
    <d v="1899-12-30T16:08:00"/>
    <x v="0"/>
    <n v="8"/>
    <n v="7"/>
    <s v="Yulong January"/>
    <s v="1st"/>
    <n v="3.7"/>
    <x v="1"/>
    <x v="0"/>
    <s v="-"/>
    <x v="1"/>
    <n v="481"/>
    <n v="351"/>
    <x v="0"/>
    <x v="1"/>
    <m/>
    <s v="2020-2021"/>
  </r>
  <r>
    <x v="24"/>
    <d v="1899-12-30T13:30:00"/>
    <x v="0"/>
    <n v="4"/>
    <n v="3"/>
    <s v="Wyclif"/>
    <m/>
    <m/>
    <x v="1"/>
    <x v="0"/>
    <s v="-"/>
    <x v="2"/>
    <s v=""/>
    <n v="-120"/>
    <x v="0"/>
    <x v="1"/>
    <m/>
    <s v="2020-2021"/>
  </r>
  <r>
    <x v="24"/>
    <d v="1899-12-30T16:40:00"/>
    <x v="0"/>
    <n v="9"/>
    <n v="12"/>
    <s v="Zachaz"/>
    <m/>
    <m/>
    <x v="1"/>
    <x v="0"/>
    <s v="-"/>
    <x v="1"/>
    <s v=""/>
    <n v="-130"/>
    <x v="0"/>
    <x v="1"/>
    <m/>
    <s v="2020-2021"/>
  </r>
  <r>
    <x v="25"/>
    <d v="1899-12-30T13:30:00"/>
    <x v="1"/>
    <n v="4"/>
    <n v="3"/>
    <s v="Bons Abroad"/>
    <m/>
    <m/>
    <x v="1"/>
    <x v="0"/>
    <s v="-"/>
    <x v="3"/>
    <s v=""/>
    <n v="-150"/>
    <x v="0"/>
    <x v="1"/>
    <m/>
    <s v="2020-2021"/>
  </r>
  <r>
    <x v="25"/>
    <d v="1899-12-30T14:10:00"/>
    <x v="1"/>
    <n v="5"/>
    <n v="6"/>
    <s v="Biometric"/>
    <s v="1st"/>
    <n v="13"/>
    <x v="1"/>
    <x v="0"/>
    <s v="-"/>
    <x v="2"/>
    <n v="1560"/>
    <n v="1440"/>
    <x v="0"/>
    <x v="1"/>
    <m/>
    <s v="2020-2021"/>
  </r>
  <r>
    <x v="25"/>
    <d v="1899-12-30T16:10:00"/>
    <x v="1"/>
    <n v="8"/>
    <n v="5"/>
    <s v="Riot And Rose"/>
    <s v="1st"/>
    <n v="2.7"/>
    <x v="1"/>
    <x v="0"/>
    <s v="-"/>
    <x v="0"/>
    <n v="540"/>
    <n v="340"/>
    <x v="0"/>
    <x v="1"/>
    <m/>
    <s v="2020-2021"/>
  </r>
  <r>
    <x v="25"/>
    <d v="1899-12-30T16:40:00"/>
    <x v="1"/>
    <n v="9"/>
    <n v="2"/>
    <s v="The Inevitable"/>
    <m/>
    <m/>
    <x v="1"/>
    <x v="0"/>
    <s v="-"/>
    <x v="3"/>
    <s v=""/>
    <n v="-150"/>
    <x v="0"/>
    <x v="1"/>
    <m/>
    <s v="2020-2021"/>
  </r>
  <r>
    <x v="25"/>
    <d v="1899-12-30T16:50:00"/>
    <x v="1"/>
    <n v="6"/>
    <n v="1"/>
    <s v="Another Dollar"/>
    <m/>
    <m/>
    <x v="1"/>
    <x v="0"/>
    <s v="-"/>
    <x v="4"/>
    <s v=""/>
    <n v="-140"/>
    <x v="0"/>
    <x v="1"/>
    <m/>
    <s v="2020-2021"/>
  </r>
  <r>
    <x v="25"/>
    <d v="1899-12-30T16:50:00"/>
    <x v="1"/>
    <n v="6"/>
    <n v="4"/>
    <s v="Yonkers"/>
    <s v="1st"/>
    <n v="2.8"/>
    <x v="0"/>
    <x v="0"/>
    <s v="-"/>
    <x v="0"/>
    <n v="560"/>
    <n v="360"/>
    <x v="0"/>
    <x v="1"/>
    <m/>
    <s v="2020-2021"/>
  </r>
  <r>
    <x v="26"/>
    <d v="1899-12-30T11:40:00"/>
    <x v="0"/>
    <n v="1"/>
    <n v="2"/>
    <s v="Grand Promenade"/>
    <s v="1st"/>
    <n v="1.35"/>
    <x v="1"/>
    <x v="0"/>
    <s v="-"/>
    <x v="4"/>
    <n v="189"/>
    <n v="49"/>
    <x v="0"/>
    <x v="1"/>
    <m/>
    <s v="2020-2021"/>
  </r>
  <r>
    <x v="26"/>
    <d v="1899-12-30T11:40:00"/>
    <x v="0"/>
    <n v="1"/>
    <n v="1"/>
    <s v="Haky"/>
    <m/>
    <m/>
    <x v="1"/>
    <x v="0"/>
    <s v="-"/>
    <x v="5"/>
    <s v=""/>
    <n v="-100"/>
    <x v="0"/>
    <x v="1"/>
    <m/>
    <s v="2020-2021"/>
  </r>
  <r>
    <x v="26"/>
    <d v="1899-12-30T12:15:00"/>
    <x v="0"/>
    <n v="2"/>
    <n v="2"/>
    <s v="La Vina"/>
    <m/>
    <m/>
    <x v="0"/>
    <x v="0"/>
    <s v="-"/>
    <x v="0"/>
    <s v=""/>
    <n v="-200"/>
    <x v="0"/>
    <x v="1"/>
    <m/>
    <s v="2020-2021"/>
  </r>
  <r>
    <x v="26"/>
    <d v="1899-12-30T12:15:00"/>
    <x v="0"/>
    <n v="2"/>
    <n v="3"/>
    <s v="Snickerdoodledandy"/>
    <s v="1st"/>
    <n v="3.3"/>
    <x v="1"/>
    <x v="0"/>
    <s v="-"/>
    <x v="0"/>
    <n v="660"/>
    <n v="460"/>
    <x v="0"/>
    <x v="1"/>
    <m/>
    <s v="2020-2021"/>
  </r>
  <r>
    <x v="26"/>
    <d v="1899-12-30T14:05:00"/>
    <x v="0"/>
    <n v="5"/>
    <n v="6"/>
    <s v="Odeon"/>
    <s v="3rd"/>
    <m/>
    <x v="1"/>
    <x v="0"/>
    <s v="-"/>
    <x v="2"/>
    <s v=""/>
    <n v="-120"/>
    <x v="0"/>
    <x v="1"/>
    <m/>
    <s v="2020-2021"/>
  </r>
  <r>
    <x v="26"/>
    <d v="1899-12-30T14:45:00"/>
    <x v="0"/>
    <n v="6"/>
    <n v="10"/>
    <s v="Four Leaf Riot"/>
    <s v="3rd"/>
    <m/>
    <x v="1"/>
    <x v="0"/>
    <s v="-"/>
    <x v="1"/>
    <s v=""/>
    <n v="-130"/>
    <x v="0"/>
    <x v="1"/>
    <m/>
    <s v="2020-2021"/>
  </r>
  <r>
    <x v="26"/>
    <d v="1899-12-30T16:35:00"/>
    <x v="0"/>
    <n v="9"/>
    <n v="9"/>
    <s v="Maserartie Bay"/>
    <m/>
    <m/>
    <x v="1"/>
    <x v="0"/>
    <s v="-"/>
    <x v="5"/>
    <s v=""/>
    <n v="-100"/>
    <x v="0"/>
    <x v="1"/>
    <m/>
    <s v="2020-2021"/>
  </r>
  <r>
    <x v="27"/>
    <d v="1899-12-30T16:35:00"/>
    <x v="3"/>
    <n v="9"/>
    <n v="12"/>
    <s v="Zipping Boy"/>
    <s v="1st"/>
    <n v="4"/>
    <x v="1"/>
    <x v="0"/>
    <s v="-"/>
    <x v="0"/>
    <n v="800"/>
    <n v="600"/>
    <x v="0"/>
    <x v="1"/>
    <m/>
    <s v="2020-2021"/>
  </r>
  <r>
    <x v="28"/>
    <d v="1899-12-30T13:30:00"/>
    <x v="0"/>
    <n v="4"/>
    <n v="4"/>
    <s v="Witchfulthinking"/>
    <m/>
    <m/>
    <x v="1"/>
    <x v="0"/>
    <s v="-"/>
    <x v="1"/>
    <s v=""/>
    <n v="-130"/>
    <x v="0"/>
    <x v="1"/>
    <m/>
    <s v="2020-2021"/>
  </r>
  <r>
    <x v="28"/>
    <d v="1899-12-30T14:05:00"/>
    <x v="0"/>
    <n v="5"/>
    <n v="6"/>
    <s v="Think 'N' Fly"/>
    <s v="2nd"/>
    <m/>
    <x v="1"/>
    <x v="0"/>
    <s v="-"/>
    <x v="1"/>
    <s v=""/>
    <n v="-130"/>
    <x v="0"/>
    <x v="1"/>
    <m/>
    <s v="2020-2021"/>
  </r>
  <r>
    <x v="28"/>
    <d v="1899-12-30T16:00:00"/>
    <x v="0"/>
    <n v="8"/>
    <n v="13"/>
    <s v="Dice Roll"/>
    <s v="1st"/>
    <n v="2.5"/>
    <x v="1"/>
    <x v="0"/>
    <s v="-"/>
    <x v="3"/>
    <n v="375"/>
    <n v="225"/>
    <x v="0"/>
    <x v="1"/>
    <m/>
    <s v="2020-2021"/>
  </r>
  <r>
    <x v="29"/>
    <d v="1899-12-30T13:20:00"/>
    <x v="2"/>
    <n v="4"/>
    <n v="4"/>
    <s v="Zing"/>
    <s v="1st"/>
    <n v="2.4"/>
    <x v="4"/>
    <x v="1"/>
    <s v="-"/>
    <x v="3"/>
    <n v="360"/>
    <n v="210"/>
    <x v="0"/>
    <x v="1"/>
    <m/>
    <s v="2020-2021"/>
  </r>
  <r>
    <x v="29"/>
    <d v="1899-12-30T14:50:00"/>
    <x v="1"/>
    <n v="6"/>
    <n v="4"/>
    <s v="Absolute Flirt"/>
    <s v="1st"/>
    <n v="3.5"/>
    <x v="1"/>
    <x v="0"/>
    <s v="-"/>
    <x v="5"/>
    <n v="350"/>
    <n v="250"/>
    <x v="0"/>
    <x v="1"/>
    <m/>
    <s v="2020-2021"/>
  </r>
  <r>
    <x v="29"/>
    <d v="1899-12-30T14:50:00"/>
    <x v="1"/>
    <n v="6"/>
    <n v="6"/>
    <s v="Kalkarni Royale"/>
    <m/>
    <m/>
    <x v="1"/>
    <x v="0"/>
    <s v="-"/>
    <x v="4"/>
    <s v=""/>
    <n v="-140"/>
    <x v="0"/>
    <x v="1"/>
    <m/>
    <s v="2020-2021"/>
  </r>
  <r>
    <x v="29"/>
    <d v="1899-12-30T15:10:00"/>
    <x v="2"/>
    <n v="7"/>
    <n v="10"/>
    <s v="Great House"/>
    <s v="3rd"/>
    <m/>
    <x v="2"/>
    <x v="1"/>
    <s v="-"/>
    <x v="3"/>
    <s v=""/>
    <n v="-150"/>
    <x v="0"/>
    <x v="1"/>
    <m/>
    <s v="2020-2021"/>
  </r>
  <r>
    <x v="29"/>
    <d v="1899-12-30T15:30:00"/>
    <x v="1"/>
    <n v="7"/>
    <n v="5"/>
    <s v="Bedford"/>
    <m/>
    <m/>
    <x v="1"/>
    <x v="0"/>
    <s v="-"/>
    <x v="2"/>
    <s v=""/>
    <n v="-120"/>
    <x v="0"/>
    <x v="1"/>
    <m/>
    <s v="2020-2021"/>
  </r>
  <r>
    <x v="30"/>
    <d v="1899-12-30T13:00:00"/>
    <x v="0"/>
    <n v="3"/>
    <n v="2"/>
    <s v="Grand Promenade"/>
    <s v="1st"/>
    <n v="1.8"/>
    <x v="1"/>
    <x v="0"/>
    <s v="-"/>
    <x v="0"/>
    <n v="360"/>
    <n v="160"/>
    <x v="0"/>
    <x v="1"/>
    <m/>
    <s v="2020-2021"/>
  </r>
  <r>
    <x v="30"/>
    <d v="1899-12-30T16:35:00"/>
    <x v="0"/>
    <n v="9"/>
    <n v="10"/>
    <s v="Galgani"/>
    <s v="2nd"/>
    <m/>
    <x v="0"/>
    <x v="0"/>
    <s v="-"/>
    <x v="0"/>
    <s v=""/>
    <n v="-200"/>
    <x v="0"/>
    <x v="1"/>
    <m/>
    <s v="2020-2021"/>
  </r>
  <r>
    <x v="31"/>
    <d v="1899-12-30T11:35:00"/>
    <x v="4"/>
    <n v="2"/>
    <n v="1"/>
    <s v="Kobe Rocks"/>
    <s v="2nd"/>
    <m/>
    <x v="2"/>
    <x v="1"/>
    <s v="-"/>
    <x v="3"/>
    <s v=""/>
    <n v="-150"/>
    <x v="0"/>
    <x v="1"/>
    <m/>
    <s v="2020-2021"/>
  </r>
  <r>
    <x v="31"/>
    <d v="1899-12-30T14:15:00"/>
    <x v="1"/>
    <n v="5"/>
    <n v="4"/>
    <s v="Excelman"/>
    <m/>
    <m/>
    <x v="1"/>
    <x v="0"/>
    <s v="-"/>
    <x v="2"/>
    <s v=""/>
    <n v="-120"/>
    <x v="0"/>
    <x v="1"/>
    <m/>
    <s v="2020-2021"/>
  </r>
  <r>
    <x v="31"/>
    <d v="1899-12-30T15:15:00"/>
    <x v="4"/>
    <n v="8"/>
    <n v="1"/>
    <s v="Bandersnatch"/>
    <s v="1st"/>
    <n v="7.5"/>
    <x v="4"/>
    <x v="1"/>
    <s v="-"/>
    <x v="0"/>
    <n v="1500"/>
    <n v="1300"/>
    <x v="0"/>
    <x v="1"/>
    <m/>
    <s v="2020-2021"/>
  </r>
  <r>
    <x v="31"/>
    <d v="1899-12-30T16:10:00"/>
    <x v="1"/>
    <n v="8"/>
    <n v="10"/>
    <s v="Malkovich"/>
    <s v="2nd"/>
    <m/>
    <x v="0"/>
    <x v="0"/>
    <s v="-"/>
    <x v="0"/>
    <s v=""/>
    <n v="-200"/>
    <x v="0"/>
    <x v="1"/>
    <m/>
    <s v="2020-2021"/>
  </r>
  <r>
    <x v="31"/>
    <d v="1899-12-30T16:42:00"/>
    <x v="1"/>
    <n v="9"/>
    <n v="13"/>
    <s v="Grinzinger Allee"/>
    <m/>
    <m/>
    <x v="1"/>
    <x v="0"/>
    <s v="-"/>
    <x v="5"/>
    <s v=""/>
    <n v="-100"/>
    <x v="0"/>
    <x v="1"/>
    <m/>
    <s v="2020-2021"/>
  </r>
  <r>
    <x v="31"/>
    <d v="1899-12-30T16:42:00"/>
    <x v="1"/>
    <n v="9"/>
    <n v="17"/>
    <s v="Scantoon"/>
    <s v="3rd"/>
    <m/>
    <x v="1"/>
    <x v="0"/>
    <s v="-"/>
    <x v="4"/>
    <s v=""/>
    <n v="-140"/>
    <x v="0"/>
    <x v="1"/>
    <m/>
    <s v="2020-2021"/>
  </r>
  <r>
    <x v="32"/>
    <d v="1899-12-30T13:40:00"/>
    <x v="0"/>
    <n v="4"/>
    <n v="11"/>
    <s v="Vegas Knight"/>
    <m/>
    <m/>
    <x v="1"/>
    <x v="0"/>
    <s v="-"/>
    <x v="2"/>
    <s v=""/>
    <n v="-120"/>
    <x v="0"/>
    <x v="1"/>
    <m/>
    <s v="2020-2021"/>
  </r>
  <r>
    <x v="32"/>
    <d v="1899-12-30T15:00:00"/>
    <x v="0"/>
    <n v="6"/>
    <n v="7"/>
    <s v="Bartholomeu Dias"/>
    <s v="1st"/>
    <n v="26"/>
    <x v="1"/>
    <x v="0"/>
    <s v="-"/>
    <x v="5"/>
    <n v="2600"/>
    <n v="2500"/>
    <x v="0"/>
    <x v="1"/>
    <m/>
    <s v="2020-2021"/>
  </r>
  <r>
    <x v="32"/>
    <d v="1899-12-30T15:00:00"/>
    <x v="0"/>
    <n v="6"/>
    <n v="2"/>
    <s v="Dice Roll"/>
    <s v="3rd"/>
    <m/>
    <x v="1"/>
    <x v="0"/>
    <s v="-"/>
    <x v="5"/>
    <s v=""/>
    <n v="-100"/>
    <x v="0"/>
    <x v="1"/>
    <m/>
    <s v="2020-2021"/>
  </r>
  <r>
    <x v="32"/>
    <d v="1899-12-30T15:35:00"/>
    <x v="0"/>
    <n v="7"/>
    <n v="2"/>
    <s v="Express Pass"/>
    <m/>
    <m/>
    <x v="1"/>
    <x v="0"/>
    <s v="-"/>
    <x v="2"/>
    <s v=""/>
    <n v="-120"/>
    <x v="0"/>
    <x v="1"/>
    <m/>
    <s v="2020-2021"/>
  </r>
  <r>
    <x v="32"/>
    <d v="1899-12-30T16:15:00"/>
    <x v="0"/>
    <n v="8"/>
    <n v="3"/>
    <s v="South Pacific"/>
    <m/>
    <m/>
    <x v="1"/>
    <x v="0"/>
    <s v="-"/>
    <x v="4"/>
    <s v=""/>
    <n v="-140"/>
    <x v="0"/>
    <x v="1"/>
    <m/>
    <s v="2020-2021"/>
  </r>
  <r>
    <x v="33"/>
    <d v="1899-12-30T12:05:00"/>
    <x v="1"/>
    <n v="1"/>
    <n v="8"/>
    <s v="Cakewalk Baby"/>
    <m/>
    <m/>
    <x v="1"/>
    <x v="0"/>
    <s v="-"/>
    <x v="0"/>
    <s v=""/>
    <n v="-200"/>
    <x v="0"/>
    <x v="1"/>
    <m/>
    <s v="2020-2021"/>
  </r>
  <r>
    <x v="33"/>
    <d v="1899-12-30T12:40:00"/>
    <x v="1"/>
    <n v="2"/>
    <n v="7"/>
    <s v="King Magnus"/>
    <s v="1st"/>
    <n v="4.2"/>
    <x v="0"/>
    <x v="0"/>
    <s v="-"/>
    <x v="0"/>
    <n v="840"/>
    <n v="640"/>
    <x v="0"/>
    <x v="1"/>
    <m/>
    <s v="2020-2021"/>
  </r>
  <r>
    <x v="33"/>
    <d v="1899-12-30T13:50:00"/>
    <x v="1"/>
    <n v="4"/>
    <n v="6"/>
    <s v="Miss Albania"/>
    <s v="Ntd"/>
    <m/>
    <x v="0"/>
    <x v="0"/>
    <s v="-"/>
    <x v="0"/>
    <s v=""/>
    <n v="-200"/>
    <x v="0"/>
    <x v="1"/>
    <m/>
    <s v="2020-2021"/>
  </r>
  <r>
    <x v="33"/>
    <d v="1899-12-30T14:10:00"/>
    <x v="2"/>
    <n v="6"/>
    <n v="9"/>
    <s v="Turnstyle"/>
    <m/>
    <m/>
    <x v="4"/>
    <x v="1"/>
    <s v="-"/>
    <x v="3"/>
    <s v=""/>
    <n v="-150"/>
    <x v="0"/>
    <x v="1"/>
    <m/>
    <s v="2020-2021"/>
  </r>
  <r>
    <x v="33"/>
    <d v="1899-12-30T16:45:00"/>
    <x v="2"/>
    <n v="10"/>
    <n v="3"/>
    <s v="Frosty Rocks"/>
    <s v="1st"/>
    <n v="2.4"/>
    <x v="4"/>
    <x v="1"/>
    <s v="-"/>
    <x v="0"/>
    <n v="480"/>
    <n v="280"/>
    <x v="0"/>
    <x v="1"/>
    <m/>
    <s v="2020-2021"/>
  </r>
  <r>
    <x v="34"/>
    <d v="1899-12-30T14:30:00"/>
    <x v="5"/>
    <n v="4"/>
    <n v="5"/>
    <s v="Bedford"/>
    <s v="Ntd"/>
    <m/>
    <x v="1"/>
    <x v="0"/>
    <s v="-"/>
    <x v="3"/>
    <s v=""/>
    <n v="-150"/>
    <x v="0"/>
    <x v="1"/>
    <m/>
    <s v="2020-2021"/>
  </r>
  <r>
    <x v="34"/>
    <d v="1899-12-30T15:50:00"/>
    <x v="5"/>
    <n v="6"/>
    <n v="2"/>
    <s v="Why Choose Her"/>
    <m/>
    <m/>
    <x v="1"/>
    <x v="0"/>
    <s v="-"/>
    <x v="2"/>
    <s v=""/>
    <n v="-120"/>
    <x v="0"/>
    <x v="1"/>
    <m/>
    <s v="2020-2021"/>
  </r>
  <r>
    <x v="34"/>
    <d v="1899-12-30T16:30:00"/>
    <x v="5"/>
    <n v="7"/>
    <n v="5"/>
    <s v="Smokin' Romans"/>
    <s v="1st"/>
    <n v="2.6"/>
    <x v="3"/>
    <x v="0"/>
    <s v="-"/>
    <x v="0"/>
    <n v="520"/>
    <n v="320"/>
    <x v="0"/>
    <x v="1"/>
    <m/>
    <s v="2020-2021"/>
  </r>
  <r>
    <x v="35"/>
    <d v="1899-12-30T12:05:00"/>
    <x v="0"/>
    <n v="1"/>
    <n v="3"/>
    <s v="Schabau"/>
    <s v="1st"/>
    <n v="4"/>
    <x v="1"/>
    <x v="0"/>
    <s v="-"/>
    <x v="2"/>
    <n v="480"/>
    <n v="360"/>
    <x v="0"/>
    <x v="1"/>
    <m/>
    <s v="2021-2022"/>
  </r>
  <r>
    <x v="35"/>
    <d v="1899-12-30T13:55:00"/>
    <x v="0"/>
    <n v="4"/>
    <n v="7"/>
    <s v="Lindhout"/>
    <m/>
    <m/>
    <x v="1"/>
    <x v="0"/>
    <s v="-"/>
    <x v="4"/>
    <s v=""/>
    <n v="-140"/>
    <x v="0"/>
    <x v="1"/>
    <m/>
    <s v="2021-2022"/>
  </r>
  <r>
    <x v="35"/>
    <d v="1899-12-30T14:55:00"/>
    <x v="4"/>
    <n v="7"/>
    <n v="5"/>
    <s v="Phobetor"/>
    <s v="1st"/>
    <n v="7.5"/>
    <x v="4"/>
    <x v="1"/>
    <s v="-"/>
    <x v="3"/>
    <n v="1125"/>
    <n v="975"/>
    <x v="0"/>
    <x v="1"/>
    <m/>
    <s v="2021-2022"/>
  </r>
  <r>
    <x v="35"/>
    <d v="1899-12-30T15:15:00"/>
    <x v="0"/>
    <n v="6"/>
    <n v="7"/>
    <s v="King Magnus"/>
    <s v="2nd"/>
    <m/>
    <x v="1"/>
    <x v="0"/>
    <s v="-"/>
    <x v="2"/>
    <s v=""/>
    <n v="-120"/>
    <x v="0"/>
    <x v="1"/>
    <m/>
    <s v="2021-2022"/>
  </r>
  <r>
    <x v="35"/>
    <d v="1899-12-30T16:30:00"/>
    <x v="0"/>
    <n v="8"/>
    <n v="8"/>
    <s v="Banquo"/>
    <m/>
    <m/>
    <x v="1"/>
    <x v="0"/>
    <s v="-"/>
    <x v="5"/>
    <s v=""/>
    <n v="-100"/>
    <x v="0"/>
    <x v="1"/>
    <m/>
    <s v="2021-2022"/>
  </r>
  <r>
    <x v="35"/>
    <d v="1899-12-30T16:30:00"/>
    <x v="0"/>
    <n v="8"/>
    <n v="2"/>
    <s v="Order Of Command"/>
    <m/>
    <m/>
    <x v="1"/>
    <x v="0"/>
    <s v="-"/>
    <x v="5"/>
    <s v=""/>
    <n v="-100"/>
    <x v="0"/>
    <x v="1"/>
    <m/>
    <s v="2021-2022"/>
  </r>
  <r>
    <x v="36"/>
    <d v="1899-12-30T12:05:00"/>
    <x v="1"/>
    <n v="1"/>
    <n v="5"/>
    <s v="So You Assume"/>
    <s v="1st"/>
    <n v="3.5"/>
    <x v="1"/>
    <x v="0"/>
    <s v="-"/>
    <x v="1"/>
    <n v="455"/>
    <n v="325"/>
    <x v="0"/>
    <x v="1"/>
    <m/>
    <s v="2021-2022"/>
  </r>
  <r>
    <x v="36"/>
    <d v="1899-12-30T12:40:00"/>
    <x v="1"/>
    <n v="2"/>
    <n v="4"/>
    <s v="Hi Stranger"/>
    <s v="1st"/>
    <n v="2.5"/>
    <x v="0"/>
    <x v="0"/>
    <s v="-"/>
    <x v="0"/>
    <n v="500"/>
    <n v="300"/>
    <x v="0"/>
    <x v="1"/>
    <m/>
    <s v="2021-2022"/>
  </r>
  <r>
    <x v="36"/>
    <d v="1899-12-30T13:55:00"/>
    <x v="1"/>
    <n v="4"/>
    <n v="3"/>
    <s v="Bella Nipotina"/>
    <s v="1st"/>
    <n v="2.4500000000000002"/>
    <x v="0"/>
    <x v="0"/>
    <s v="-"/>
    <x v="0"/>
    <n v="490.00000000000006"/>
    <n v="290.00000000000006"/>
    <x v="0"/>
    <x v="1"/>
    <m/>
    <s v="2021-2022"/>
  </r>
  <r>
    <x v="36"/>
    <d v="1899-12-30T14:35:00"/>
    <x v="1"/>
    <n v="5"/>
    <n v="11"/>
    <s v="Elephant"/>
    <s v="1st"/>
    <n v="4.2"/>
    <x v="1"/>
    <x v="0"/>
    <s v="-"/>
    <x v="5"/>
    <n v="420"/>
    <n v="320"/>
    <x v="0"/>
    <x v="1"/>
    <m/>
    <s v="2021-2022"/>
  </r>
  <r>
    <x v="36"/>
    <d v="1899-12-30T14:35:00"/>
    <x v="1"/>
    <n v="5"/>
    <n v="5"/>
    <s v="Jumbo Ozaki"/>
    <m/>
    <m/>
    <x v="1"/>
    <x v="0"/>
    <s v="-"/>
    <x v="4"/>
    <s v=""/>
    <n v="-140"/>
    <x v="0"/>
    <x v="1"/>
    <m/>
    <s v="2021-2022"/>
  </r>
  <r>
    <x v="36"/>
    <d v="1899-12-30T16:35:00"/>
    <x v="1"/>
    <n v="8"/>
    <n v="6"/>
    <s v="Red Can Man"/>
    <s v="3rd"/>
    <m/>
    <x v="3"/>
    <x v="0"/>
    <s v="-"/>
    <x v="0"/>
    <s v=""/>
    <n v="-200"/>
    <x v="0"/>
    <x v="1"/>
    <m/>
    <s v="2021-2022"/>
  </r>
  <r>
    <x v="36"/>
    <d v="1899-12-30T17:10:00"/>
    <x v="1"/>
    <n v="9"/>
    <n v="2"/>
    <s v="The Inferno"/>
    <m/>
    <m/>
    <x v="1"/>
    <x v="0"/>
    <s v="-"/>
    <x v="2"/>
    <s v=""/>
    <n v="-120"/>
    <x v="0"/>
    <x v="1"/>
    <m/>
    <s v="2021-2022"/>
  </r>
  <r>
    <x v="37"/>
    <d v="1899-12-30T12:30:00"/>
    <x v="4"/>
    <n v="3"/>
    <n v="11"/>
    <s v="Tampering"/>
    <s v="1st"/>
    <n v="5.3"/>
    <x v="4"/>
    <x v="1"/>
    <s v="-"/>
    <x v="3"/>
    <n v="795"/>
    <n v="645"/>
    <x v="0"/>
    <x v="1"/>
    <m/>
    <s v="2021-2022"/>
  </r>
  <r>
    <x v="37"/>
    <d v="1899-12-30T13:25:00"/>
    <x v="5"/>
    <n v="2"/>
    <n v="1"/>
    <s v="Malicorne"/>
    <m/>
    <m/>
    <x v="1"/>
    <x v="0"/>
    <s v="-"/>
    <x v="4"/>
    <s v=""/>
    <n v="-140"/>
    <x v="0"/>
    <x v="1"/>
    <m/>
    <s v="2021-2022"/>
  </r>
  <r>
    <x v="37"/>
    <d v="1899-12-30T14:05:00"/>
    <x v="5"/>
    <n v="3"/>
    <n v="4"/>
    <s v="Front Page"/>
    <m/>
    <m/>
    <x v="1"/>
    <x v="0"/>
    <s v="-"/>
    <x v="1"/>
    <s v=""/>
    <n v="-130"/>
    <x v="0"/>
    <x v="1"/>
    <m/>
    <s v="2021-2022"/>
  </r>
  <r>
    <x v="37"/>
    <d v="1899-12-30T15:25:00"/>
    <x v="5"/>
    <n v="5"/>
    <n v="1"/>
    <s v="Smokin' Romans"/>
    <s v="1st"/>
    <n v="2.4"/>
    <x v="0"/>
    <x v="0"/>
    <s v="-"/>
    <x v="0"/>
    <n v="480"/>
    <n v="280"/>
    <x v="0"/>
    <x v="1"/>
    <m/>
    <s v="2021-2022"/>
  </r>
  <r>
    <x v="37"/>
    <d v="1899-12-30T16:40:00"/>
    <x v="5"/>
    <n v="7"/>
    <n v="4"/>
    <s v="Mahamedeis"/>
    <m/>
    <m/>
    <x v="1"/>
    <x v="0"/>
    <s v="-"/>
    <x v="5"/>
    <s v=""/>
    <n v="-100"/>
    <x v="0"/>
    <x v="1"/>
    <m/>
    <s v="2021-2022"/>
  </r>
  <r>
    <x v="37"/>
    <d v="1899-12-30T16:40:00"/>
    <x v="5"/>
    <n v="7"/>
    <n v="7"/>
    <s v="Pancho"/>
    <s v="1st"/>
    <n v="5"/>
    <x v="1"/>
    <x v="0"/>
    <s v="-"/>
    <x v="4"/>
    <n v="700"/>
    <n v="560"/>
    <x v="0"/>
    <x v="1"/>
    <m/>
    <s v="2021-2022"/>
  </r>
  <r>
    <x v="37"/>
    <d v="1899-12-30T17:15:00"/>
    <x v="5"/>
    <n v="8"/>
    <n v="3"/>
    <s v="Greyworm"/>
    <m/>
    <m/>
    <x v="1"/>
    <x v="0"/>
    <s v="-"/>
    <x v="1"/>
    <s v=""/>
    <n v="-130"/>
    <x v="0"/>
    <x v="1"/>
    <m/>
    <s v="2021-2022"/>
  </r>
  <r>
    <x v="38"/>
    <d v="1899-12-30T12:20:00"/>
    <x v="1"/>
    <n v="1"/>
    <n v="1"/>
    <s v="Mahamedeis"/>
    <s v="Ntd"/>
    <m/>
    <x v="1"/>
    <x v="0"/>
    <s v="-"/>
    <x v="5"/>
    <s v=""/>
    <n v="-100"/>
    <x v="0"/>
    <x v="1"/>
    <m/>
    <s v="2021-2022"/>
  </r>
  <r>
    <x v="38"/>
    <d v="1899-12-30T12:20:00"/>
    <x v="1"/>
    <n v="1"/>
    <n v="3"/>
    <s v="Tooradin"/>
    <s v="1st"/>
    <n v="2.1"/>
    <x v="0"/>
    <x v="0"/>
    <s v="-"/>
    <x v="0"/>
    <n v="420"/>
    <n v="220"/>
    <x v="0"/>
    <x v="1"/>
    <m/>
    <s v="2021-2022"/>
  </r>
  <r>
    <x v="38"/>
    <d v="1899-12-30T13:30:00"/>
    <x v="1"/>
    <n v="3"/>
    <n v="7"/>
    <s v="Turaath"/>
    <s v="1st"/>
    <n v="1.75"/>
    <x v="0"/>
    <x v="0"/>
    <s v="-"/>
    <x v="0"/>
    <n v="350"/>
    <n v="150"/>
    <x v="0"/>
    <x v="1"/>
    <m/>
    <s v="2021-2022"/>
  </r>
  <r>
    <x v="38"/>
    <d v="1899-12-30T14:50:00"/>
    <x v="1"/>
    <n v="5"/>
    <n v="5"/>
    <s v="Viridine"/>
    <m/>
    <m/>
    <x v="1"/>
    <x v="0"/>
    <s v="-"/>
    <x v="2"/>
    <s v=""/>
    <n v="-120"/>
    <x v="0"/>
    <x v="1"/>
    <m/>
    <s v="2021-2022"/>
  </r>
  <r>
    <x v="38"/>
    <d v="1899-12-30T16:10:00"/>
    <x v="1"/>
    <n v="7"/>
    <n v="12"/>
    <s v="Bartholomeu Dias"/>
    <m/>
    <m/>
    <x v="1"/>
    <x v="0"/>
    <s v="-"/>
    <x v="2"/>
    <s v=""/>
    <n v="-120"/>
    <x v="0"/>
    <x v="1"/>
    <m/>
    <s v="2021-2022"/>
  </r>
  <r>
    <x v="38"/>
    <d v="1899-12-30T17:20:00"/>
    <x v="1"/>
    <n v="9"/>
    <n v="11"/>
    <s v="Ayrton"/>
    <s v="1st"/>
    <n v="1.8"/>
    <x v="1"/>
    <x v="0"/>
    <s v="-"/>
    <x v="3"/>
    <n v="270"/>
    <n v="120"/>
    <x v="0"/>
    <x v="1"/>
    <m/>
    <s v="2021-2022"/>
  </r>
  <r>
    <x v="39"/>
    <d v="1899-12-30T14:35:00"/>
    <x v="5"/>
    <n v="4"/>
    <n v="5"/>
    <s v="Pancho"/>
    <m/>
    <m/>
    <x v="1"/>
    <x v="0"/>
    <s v="-"/>
    <x v="2"/>
    <s v=""/>
    <n v="-120"/>
    <x v="0"/>
    <x v="1"/>
    <m/>
    <s v="2021-2022"/>
  </r>
  <r>
    <x v="39"/>
    <d v="1899-12-30T15:10:00"/>
    <x v="4"/>
    <n v="7"/>
    <n v="1"/>
    <s v="Zaaki"/>
    <s v="1st"/>
    <n v="2.2999999999999998"/>
    <x v="4"/>
    <x v="1"/>
    <s v="-"/>
    <x v="3"/>
    <n v="345"/>
    <n v="195"/>
    <x v="0"/>
    <x v="1"/>
    <m/>
    <s v="2021-2022"/>
  </r>
  <r>
    <x v="40"/>
    <d v="1899-12-30T12:30:00"/>
    <x v="0"/>
    <n v="1"/>
    <n v="3"/>
    <s v="Tooradin"/>
    <s v="1st"/>
    <n v="3.1"/>
    <x v="0"/>
    <x v="0"/>
    <s v="-"/>
    <x v="0"/>
    <n v="620"/>
    <n v="420"/>
    <x v="0"/>
    <x v="1"/>
    <m/>
    <s v="2021-2022"/>
  </r>
  <r>
    <x v="40"/>
    <d v="1899-12-30T14:55:00"/>
    <x v="0"/>
    <n v="5"/>
    <n v="2"/>
    <s v="Ayrton"/>
    <s v="3rd"/>
    <m/>
    <x v="1"/>
    <x v="0"/>
    <s v="-"/>
    <x v="0"/>
    <s v=""/>
    <n v="-200"/>
    <x v="0"/>
    <x v="1"/>
    <m/>
    <s v="2021-2022"/>
  </r>
  <r>
    <x v="40"/>
    <d v="1899-12-30T17:15:00"/>
    <x v="10"/>
    <n v="10"/>
    <n v="4"/>
    <s v="Love Tap"/>
    <s v="1st"/>
    <n v="13"/>
    <x v="4"/>
    <x v="1"/>
    <s v="Bush"/>
    <x v="3"/>
    <n v="1950"/>
    <n v="1800"/>
    <x v="0"/>
    <x v="1"/>
    <m/>
    <s v="2021-2022"/>
  </r>
  <r>
    <x v="41"/>
    <d v="1899-12-30T13:05:00"/>
    <x v="1"/>
    <n v="2"/>
    <n v="5"/>
    <s v="Wisdom Of Water"/>
    <m/>
    <m/>
    <x v="1"/>
    <x v="0"/>
    <s v="-"/>
    <x v="2"/>
    <s v=""/>
    <n v="-120"/>
    <x v="0"/>
    <x v="1"/>
    <m/>
    <s v="2021-2022"/>
  </r>
  <r>
    <x v="41"/>
    <d v="1899-12-30T15:15:00"/>
    <x v="4"/>
    <n v="7"/>
    <n v="7"/>
    <s v="Verry Elleegant"/>
    <s v="1st"/>
    <n v="1.8"/>
    <x v="4"/>
    <x v="1"/>
    <s v="-"/>
    <x v="0"/>
    <n v="360"/>
    <n v="160"/>
    <x v="0"/>
    <x v="1"/>
    <m/>
    <s v="2021-2022"/>
  </r>
  <r>
    <x v="41"/>
    <d v="1899-12-30T15:35:00"/>
    <x v="1"/>
    <n v="6"/>
    <n v="6"/>
    <s v="Good And Proper"/>
    <m/>
    <m/>
    <x v="1"/>
    <x v="0"/>
    <s v="-"/>
    <x v="1"/>
    <s v=""/>
    <n v="-130"/>
    <x v="0"/>
    <x v="1"/>
    <m/>
    <s v="2021-2022"/>
  </r>
  <r>
    <x v="41"/>
    <d v="1899-12-30T16:50:00"/>
    <x v="1"/>
    <n v="8"/>
    <n v="7"/>
    <s v="Sierra Sue"/>
    <s v="1st"/>
    <n v="12.8"/>
    <x v="1"/>
    <x v="0"/>
    <s v="-"/>
    <x v="4"/>
    <n v="1792"/>
    <n v="1652"/>
    <x v="0"/>
    <x v="1"/>
    <m/>
    <s v="2021-2022"/>
  </r>
  <r>
    <x v="42"/>
    <d v="1899-12-30T17:45:00"/>
    <x v="5"/>
    <n v="2"/>
    <n v="9"/>
    <s v="Lombardo"/>
    <s v="1st"/>
    <n v="2.6"/>
    <x v="1"/>
    <x v="0"/>
    <s v="-"/>
    <x v="1"/>
    <n v="338"/>
    <n v="208"/>
    <x v="0"/>
    <x v="0"/>
    <m/>
    <s v="2021-2022"/>
  </r>
  <r>
    <x v="42"/>
    <d v="1899-12-30T19:15:00"/>
    <x v="5"/>
    <n v="5"/>
    <n v="6"/>
    <s v="Curran"/>
    <s v="1st"/>
    <n v="3.1"/>
    <x v="1"/>
    <x v="0"/>
    <s v="-"/>
    <x v="3"/>
    <n v="465"/>
    <n v="315"/>
    <x v="0"/>
    <x v="0"/>
    <m/>
    <s v="2021-2022"/>
  </r>
  <r>
    <x v="42"/>
    <d v="1899-12-30T19:45:00"/>
    <x v="5"/>
    <n v="6"/>
    <n v="1"/>
    <s v="Homesman"/>
    <s v="2nd"/>
    <m/>
    <x v="1"/>
    <x v="0"/>
    <s v="-"/>
    <x v="1"/>
    <s v=""/>
    <n v="-130"/>
    <x v="0"/>
    <x v="0"/>
    <m/>
    <s v="2021-2022"/>
  </r>
  <r>
    <x v="42"/>
    <d v="1899-12-30T20:25:00"/>
    <x v="5"/>
    <n v="8"/>
    <n v="9"/>
    <s v="So You Assume"/>
    <s v="1st"/>
    <n v="8.5"/>
    <x v="1"/>
    <x v="0"/>
    <s v="-"/>
    <x v="4"/>
    <n v="1190"/>
    <n v="1050"/>
    <x v="0"/>
    <x v="0"/>
    <m/>
    <s v="2021-2022"/>
  </r>
  <r>
    <x v="43"/>
    <d v="1899-12-30T12:10:00"/>
    <x v="3"/>
    <n v="1"/>
    <n v="3"/>
    <s v="How Womantic"/>
    <s v="3rd"/>
    <m/>
    <x v="1"/>
    <x v="0"/>
    <s v="-"/>
    <x v="5"/>
    <s v=""/>
    <n v="-100"/>
    <x v="0"/>
    <x v="1"/>
    <m/>
    <s v="2021-2022"/>
  </r>
  <r>
    <x v="43"/>
    <d v="1899-12-30T12:10:00"/>
    <x v="3"/>
    <n v="1"/>
    <n v="5"/>
    <s v="Twist Of Fury"/>
    <m/>
    <m/>
    <x v="3"/>
    <x v="0"/>
    <s v="-"/>
    <x v="0"/>
    <s v=""/>
    <n v="-200"/>
    <x v="0"/>
    <x v="1"/>
    <m/>
    <s v="2021-2022"/>
  </r>
  <r>
    <x v="43"/>
    <d v="1899-12-30T14:30:00"/>
    <x v="3"/>
    <n v="5"/>
    <n v="6"/>
    <s v="Cherry Tortoni"/>
    <m/>
    <m/>
    <x v="1"/>
    <x v="0"/>
    <s v="-"/>
    <x v="5"/>
    <s v=""/>
    <n v="-100"/>
    <x v="0"/>
    <x v="1"/>
    <m/>
    <s v="2021-2022"/>
  </r>
  <r>
    <x v="43"/>
    <d v="1899-12-30T14:30:00"/>
    <x v="3"/>
    <n v="5"/>
    <n v="2"/>
    <s v="Elephant"/>
    <s v="1st"/>
    <n v="2.4"/>
    <x v="1"/>
    <x v="0"/>
    <s v="-"/>
    <x v="4"/>
    <n v="336"/>
    <n v="196"/>
    <x v="0"/>
    <x v="1"/>
    <m/>
    <s v="2021-2022"/>
  </r>
  <r>
    <x v="43"/>
    <d v="1899-12-30T15:05:00"/>
    <x v="3"/>
    <n v="6"/>
    <n v="5"/>
    <s v="Floating Artist"/>
    <s v="1st"/>
    <n v="2.4"/>
    <x v="1"/>
    <x v="0"/>
    <s v="-"/>
    <x v="2"/>
    <n v="288"/>
    <n v="168"/>
    <x v="0"/>
    <x v="1"/>
    <m/>
    <s v="2021-2022"/>
  </r>
  <r>
    <x v="43"/>
    <d v="1899-12-30T16:25:00"/>
    <x v="3"/>
    <n v="8"/>
    <n v="3"/>
    <s v="Ironclad"/>
    <m/>
    <m/>
    <x v="1"/>
    <x v="0"/>
    <s v="-"/>
    <x v="1"/>
    <s v=""/>
    <n v="-130"/>
    <x v="0"/>
    <x v="1"/>
    <m/>
    <s v="2021-2022"/>
  </r>
  <r>
    <x v="44"/>
    <d v="1899-12-30T13:50:00"/>
    <x v="0"/>
    <n v="4"/>
    <n v="6"/>
    <s v="Away Game"/>
    <m/>
    <m/>
    <x v="1"/>
    <x v="0"/>
    <s v="-"/>
    <x v="2"/>
    <s v=""/>
    <n v="-120"/>
    <x v="0"/>
    <x v="1"/>
    <m/>
    <s v="2021-2022"/>
  </r>
  <r>
    <x v="44"/>
    <d v="1899-12-30T15:45:00"/>
    <x v="0"/>
    <n v="7"/>
    <n v="4"/>
    <s v="Verry Elleegant"/>
    <m/>
    <m/>
    <x v="1"/>
    <x v="0"/>
    <s v="-"/>
    <x v="2"/>
    <s v=""/>
    <n v="-120"/>
    <x v="0"/>
    <x v="1"/>
    <m/>
    <s v="2021-2022"/>
  </r>
  <r>
    <x v="45"/>
    <d v="1899-12-30T17:45:00"/>
    <x v="1"/>
    <n v="8"/>
    <n v="1"/>
    <s v="Only Words"/>
    <m/>
    <m/>
    <x v="1"/>
    <x v="0"/>
    <s v="-"/>
    <x v="5"/>
    <s v=""/>
    <n v="-100"/>
    <x v="0"/>
    <x v="4"/>
    <m/>
    <s v="2021-2022"/>
  </r>
  <r>
    <x v="45"/>
    <d v="1899-12-30T17:45:00"/>
    <x v="1"/>
    <n v="8"/>
    <n v="9"/>
    <s v="Sirileo Miss"/>
    <s v="1st"/>
    <n v="3"/>
    <x v="1"/>
    <x v="0"/>
    <s v="-"/>
    <x v="5"/>
    <n v="300"/>
    <n v="200"/>
    <x v="0"/>
    <x v="4"/>
    <m/>
    <s v="2021-2022"/>
  </r>
  <r>
    <x v="46"/>
    <d v="1899-12-30T12:15:00"/>
    <x v="1"/>
    <n v="1"/>
    <n v="8"/>
    <s v="Windermere"/>
    <m/>
    <m/>
    <x v="1"/>
    <x v="0"/>
    <s v="-"/>
    <x v="2"/>
    <s v=""/>
    <n v="-120"/>
    <x v="0"/>
    <x v="1"/>
    <m/>
    <s v="2021-2022"/>
  </r>
  <r>
    <x v="46"/>
    <d v="1899-12-30T15:10:00"/>
    <x v="1"/>
    <n v="6"/>
    <n v="1"/>
    <s v="Zoutori"/>
    <m/>
    <m/>
    <x v="1"/>
    <x v="0"/>
    <s v="-"/>
    <x v="2"/>
    <s v=""/>
    <n v="-120"/>
    <x v="0"/>
    <x v="1"/>
    <m/>
    <s v="2021-2022"/>
  </r>
  <r>
    <x v="46"/>
    <d v="1899-12-30T15:45:00"/>
    <x v="1"/>
    <n v="7"/>
    <n v="3"/>
    <s v="Nimalee"/>
    <m/>
    <m/>
    <x v="1"/>
    <x v="0"/>
    <s v="-"/>
    <x v="2"/>
    <s v=""/>
    <n v="-120"/>
    <x v="0"/>
    <x v="1"/>
    <m/>
    <s v="2021-2022"/>
  </r>
  <r>
    <x v="46"/>
    <d v="1899-12-30T17:50:00"/>
    <x v="1"/>
    <n v="10"/>
    <n v="6"/>
    <s v="He'S A Balter"/>
    <m/>
    <m/>
    <x v="1"/>
    <x v="0"/>
    <s v="-"/>
    <x v="2"/>
    <s v=""/>
    <n v="-120"/>
    <x v="0"/>
    <x v="1"/>
    <m/>
    <s v="2021-2022"/>
  </r>
  <r>
    <x v="47"/>
    <d v="1899-12-30T17:45:00"/>
    <x v="5"/>
    <n v="2"/>
    <n v="3"/>
    <s v="Skyman"/>
    <s v="2nd"/>
    <m/>
    <x v="1"/>
    <x v="0"/>
    <s v="-"/>
    <x v="2"/>
    <s v=""/>
    <n v="-120"/>
    <x v="0"/>
    <x v="0"/>
    <m/>
    <s v="2021-2022"/>
  </r>
  <r>
    <x v="47"/>
    <d v="1899-12-30T18:15:00"/>
    <x v="5"/>
    <n v="3"/>
    <n v="1"/>
    <s v="Only Words"/>
    <s v="1st"/>
    <n v="2.8"/>
    <x v="1"/>
    <x v="0"/>
    <s v="-"/>
    <x v="2"/>
    <n v="336"/>
    <n v="216"/>
    <x v="0"/>
    <x v="0"/>
    <m/>
    <s v="2021-2022"/>
  </r>
  <r>
    <x v="47"/>
    <d v="1899-12-30T19:45:00"/>
    <x v="5"/>
    <n v="6"/>
    <n v="4"/>
    <s v="Just Jake"/>
    <m/>
    <m/>
    <x v="1"/>
    <x v="0"/>
    <s v="-"/>
    <x v="2"/>
    <s v=""/>
    <n v="-120"/>
    <x v="0"/>
    <x v="0"/>
    <m/>
    <s v="2021-2022"/>
  </r>
  <r>
    <x v="47"/>
    <d v="1899-12-30T20:45:00"/>
    <x v="5"/>
    <n v="8"/>
    <n v="8"/>
    <s v="Huntly Castle"/>
    <m/>
    <m/>
    <x v="1"/>
    <x v="0"/>
    <s v="-"/>
    <x v="2"/>
    <s v=""/>
    <n v="-120"/>
    <x v="0"/>
    <x v="0"/>
    <m/>
    <s v="2021-2022"/>
  </r>
  <r>
    <x v="48"/>
    <d v="1899-12-30T12:50:00"/>
    <x v="5"/>
    <n v="2"/>
    <n v="8"/>
    <s v="Mossman Gorge"/>
    <s v="2nd"/>
    <m/>
    <x v="1"/>
    <x v="0"/>
    <s v="-"/>
    <x v="2"/>
    <s v=""/>
    <n v="-120"/>
    <x v="0"/>
    <x v="1"/>
    <m/>
    <s v="2021-2022"/>
  </r>
  <r>
    <x v="49"/>
    <d v="1899-12-30T13:00:00"/>
    <x v="0"/>
    <n v="4"/>
    <n v="5"/>
    <s v="Isaurian"/>
    <s v="Ntd"/>
    <m/>
    <x v="1"/>
    <x v="0"/>
    <s v="-"/>
    <x v="2"/>
    <s v=""/>
    <n v="-120"/>
    <x v="0"/>
    <x v="1"/>
    <m/>
    <s v="2021-2022"/>
  </r>
  <r>
    <x v="49"/>
    <d v="1899-12-30T13:20:00"/>
    <x v="2"/>
    <n v="2"/>
    <n v="2"/>
    <s v="Mightybeel"/>
    <s v="2nd"/>
    <m/>
    <x v="2"/>
    <x v="1"/>
    <s v="-"/>
    <x v="3"/>
    <s v=""/>
    <n v="-150"/>
    <x v="0"/>
    <x v="1"/>
    <m/>
    <s v="2021-2022"/>
  </r>
  <r>
    <x v="49"/>
    <d v="1899-12-30T18:10:00"/>
    <x v="2"/>
    <n v="9"/>
    <n v="5"/>
    <s v="Ma And Pa"/>
    <s v="1st"/>
    <n v="2.1"/>
    <x v="4"/>
    <x v="1"/>
    <s v="-"/>
    <x v="3"/>
    <n v="315"/>
    <n v="165"/>
    <x v="0"/>
    <x v="1"/>
    <m/>
    <s v="2021-2022"/>
  </r>
  <r>
    <x v="50"/>
    <d v="1899-12-30T11:20:00"/>
    <x v="0"/>
    <n v="2"/>
    <n v="10"/>
    <s v="Accountability"/>
    <s v="2nd"/>
    <m/>
    <x v="1"/>
    <x v="0"/>
    <s v="-"/>
    <x v="2"/>
    <s v=""/>
    <n v="-120"/>
    <x v="0"/>
    <x v="2"/>
    <m/>
    <s v="2021-2022"/>
  </r>
  <r>
    <x v="50"/>
    <d v="1899-12-30T12:40:00"/>
    <x v="0"/>
    <n v="4"/>
    <n v="1"/>
    <s v="Best Of Days"/>
    <m/>
    <m/>
    <x v="1"/>
    <x v="0"/>
    <s v="-"/>
    <x v="5"/>
    <s v=""/>
    <n v="-100"/>
    <x v="0"/>
    <x v="2"/>
    <m/>
    <s v="2021-2022"/>
  </r>
  <r>
    <x v="50"/>
    <d v="1899-12-30T12:40:00"/>
    <x v="0"/>
    <n v="4"/>
    <n v="4"/>
    <s v="Charleise"/>
    <s v="3rd"/>
    <m/>
    <x v="1"/>
    <x v="0"/>
    <s v="-"/>
    <x v="5"/>
    <s v=""/>
    <n v="-100"/>
    <x v="0"/>
    <x v="2"/>
    <m/>
    <s v="2021-2022"/>
  </r>
  <r>
    <x v="50"/>
    <d v="1899-12-30T17:15:00"/>
    <x v="0"/>
    <n v="10"/>
    <n v="10"/>
    <s v="Curran"/>
    <m/>
    <m/>
    <x v="1"/>
    <x v="0"/>
    <s v="-"/>
    <x v="2"/>
    <s v=""/>
    <n v="-120"/>
    <x v="0"/>
    <x v="2"/>
    <m/>
    <s v="2021-2022"/>
  </r>
  <r>
    <x v="51"/>
    <d v="1899-12-30T13:15:00"/>
    <x v="0"/>
    <n v="2"/>
    <n v="2"/>
    <s v="Foxy Frida"/>
    <s v="1st"/>
    <n v="3.2"/>
    <x v="1"/>
    <x v="0"/>
    <s v="-"/>
    <x v="2"/>
    <n v="384"/>
    <n v="264"/>
    <x v="0"/>
    <x v="5"/>
    <m/>
    <s v="2021-2022"/>
  </r>
  <r>
    <x v="51"/>
    <d v="1899-12-30T14:35:00"/>
    <x v="0"/>
    <n v="4"/>
    <n v="4"/>
    <s v="Mystery Shot"/>
    <m/>
    <m/>
    <x v="1"/>
    <x v="0"/>
    <s v="-"/>
    <x v="2"/>
    <s v=""/>
    <n v="-120"/>
    <x v="0"/>
    <x v="5"/>
    <m/>
    <s v="2021-2022"/>
  </r>
  <r>
    <x v="51"/>
    <d v="1899-12-30T15:50:00"/>
    <x v="0"/>
    <n v="6"/>
    <n v="11"/>
    <s v="Varda"/>
    <s v="3rd"/>
    <m/>
    <x v="1"/>
    <x v="0"/>
    <s v="-"/>
    <x v="2"/>
    <s v=""/>
    <n v="-120"/>
    <x v="0"/>
    <x v="5"/>
    <m/>
    <s v="2021-2022"/>
  </r>
  <r>
    <x v="52"/>
    <d v="1899-12-30T13:15:00"/>
    <x v="0"/>
    <n v="2"/>
    <n v="4"/>
    <s v="Lunar Flare"/>
    <m/>
    <m/>
    <x v="1"/>
    <x v="0"/>
    <s v="-"/>
    <x v="5"/>
    <s v=""/>
    <n v="-100"/>
    <x v="0"/>
    <x v="1"/>
    <m/>
    <s v="2021-2022"/>
  </r>
  <r>
    <x v="52"/>
    <d v="1899-12-30T13:15:00"/>
    <x v="0"/>
    <n v="2"/>
    <n v="1"/>
    <s v="Warning"/>
    <s v="1st"/>
    <n v="3.4"/>
    <x v="1"/>
    <x v="0"/>
    <s v="-"/>
    <x v="5"/>
    <n v="340"/>
    <n v="240"/>
    <x v="0"/>
    <x v="1"/>
    <m/>
    <s v="2021-2022"/>
  </r>
  <r>
    <x v="52"/>
    <d v="1899-12-30T16:10:00"/>
    <x v="2"/>
    <n v="6"/>
    <n v="3"/>
    <s v="Saquon"/>
    <s v="1st"/>
    <n v="5.5"/>
    <x v="4"/>
    <x v="1"/>
    <s v="-"/>
    <x v="3"/>
    <n v="825"/>
    <n v="675"/>
    <x v="0"/>
    <x v="1"/>
    <m/>
    <s v="2021-2022"/>
  </r>
  <r>
    <x v="52"/>
    <d v="1899-12-30T16:30:00"/>
    <x v="0"/>
    <n v="7"/>
    <n v="1"/>
    <s v="Ranier"/>
    <m/>
    <m/>
    <x v="1"/>
    <x v="0"/>
    <s v="-"/>
    <x v="2"/>
    <s v=""/>
    <n v="-120"/>
    <x v="0"/>
    <x v="1"/>
    <m/>
    <s v="2021-2022"/>
  </r>
  <r>
    <x v="53"/>
    <d v="1899-12-30T14:05:00"/>
    <x v="11"/>
    <n v="4"/>
    <n v="8"/>
    <s v="Cream Rises"/>
    <m/>
    <m/>
    <x v="2"/>
    <x v="1"/>
    <s v="Bush"/>
    <x v="3"/>
    <s v=""/>
    <n v="-150"/>
    <x v="0"/>
    <x v="1"/>
    <m/>
    <s v="2021-2022"/>
  </r>
  <r>
    <x v="53"/>
    <d v="1899-12-30T15:40:00"/>
    <x v="12"/>
    <n v="6"/>
    <n v="1"/>
    <s v="Blazejowski"/>
    <m/>
    <m/>
    <x v="1"/>
    <x v="0"/>
    <s v="Bush"/>
    <x v="5"/>
    <s v=""/>
    <n v="-100"/>
    <x v="0"/>
    <x v="1"/>
    <m/>
    <s v="2021-2022"/>
  </r>
  <r>
    <x v="53"/>
    <d v="1899-12-30T15:40:00"/>
    <x v="12"/>
    <n v="6"/>
    <n v="4"/>
    <s v="Bless Her"/>
    <s v="Ntd"/>
    <m/>
    <x v="1"/>
    <x v="0"/>
    <s v="Bush"/>
    <x v="5"/>
    <s v=""/>
    <n v="-100"/>
    <x v="0"/>
    <x v="1"/>
    <m/>
    <s v="2021-2022"/>
  </r>
  <r>
    <x v="53"/>
    <d v="1899-12-30T17:00:00"/>
    <x v="12"/>
    <n v="8"/>
    <n v="3"/>
    <s v="Mankayan"/>
    <s v="1st"/>
    <n v="2.1"/>
    <x v="0"/>
    <x v="0"/>
    <s v="Bush"/>
    <x v="0"/>
    <n v="420"/>
    <n v="220"/>
    <x v="0"/>
    <x v="1"/>
    <m/>
    <s v="2021-2022"/>
  </r>
  <r>
    <x v="54"/>
    <d v="1899-12-30T12:10:00"/>
    <x v="13"/>
    <n v="1"/>
    <n v="6"/>
    <s v="Kurabui"/>
    <m/>
    <m/>
    <x v="0"/>
    <x v="0"/>
    <s v="Bush"/>
    <x v="0"/>
    <s v=""/>
    <n v="-200"/>
    <x v="0"/>
    <x v="1"/>
    <m/>
    <s v="2021-2022"/>
  </r>
  <r>
    <x v="54"/>
    <d v="1899-12-30T12:10:00"/>
    <x v="13"/>
    <n v="1"/>
    <n v="4"/>
    <s v="Lighthouse"/>
    <s v="1st"/>
    <n v="2.15"/>
    <x v="1"/>
    <x v="0"/>
    <s v="Bush"/>
    <x v="5"/>
    <n v="215"/>
    <n v="115"/>
    <x v="0"/>
    <x v="1"/>
    <m/>
    <s v="2021-2022"/>
  </r>
  <r>
    <x v="54"/>
    <d v="1899-12-30T13:45:00"/>
    <x v="13"/>
    <n v="4"/>
    <n v="6"/>
    <s v="Duchess Of Dorset"/>
    <s v="1st"/>
    <n v="2.0499999999999998"/>
    <x v="3"/>
    <x v="0"/>
    <s v="Bush"/>
    <x v="0"/>
    <n v="409.99999999999994"/>
    <n v="209.99999999999994"/>
    <x v="0"/>
    <x v="1"/>
    <m/>
    <s v="2021-2022"/>
  </r>
  <r>
    <x v="54"/>
    <d v="1899-12-30T13:45:00"/>
    <x v="13"/>
    <n v="4"/>
    <n v="9"/>
    <s v="So Say Angel"/>
    <m/>
    <m/>
    <x v="1"/>
    <x v="0"/>
    <s v="Bush"/>
    <x v="5"/>
    <s v=""/>
    <n v="-100"/>
    <x v="0"/>
    <x v="1"/>
    <m/>
    <s v="2021-2022"/>
  </r>
  <r>
    <x v="54"/>
    <d v="1899-12-30T14:20:00"/>
    <x v="13"/>
    <n v="5"/>
    <n v="5"/>
    <s v="The Gauch"/>
    <s v="2nd"/>
    <m/>
    <x v="1"/>
    <x v="0"/>
    <s v="Bush"/>
    <x v="4"/>
    <s v=""/>
    <n v="-140"/>
    <x v="0"/>
    <x v="1"/>
    <m/>
    <s v="2021-2022"/>
  </r>
  <r>
    <x v="54"/>
    <d v="1899-12-30T15:40:00"/>
    <x v="13"/>
    <n v="7"/>
    <n v="2"/>
    <s v="Silent Sovereign"/>
    <s v="1st"/>
    <n v="4.75"/>
    <x v="1"/>
    <x v="0"/>
    <s v="Bush"/>
    <x v="2"/>
    <n v="570"/>
    <n v="450"/>
    <x v="0"/>
    <x v="1"/>
    <m/>
    <s v="2021-2022"/>
  </r>
  <r>
    <x v="54"/>
    <d v="1899-12-30T17:00:00"/>
    <x v="13"/>
    <n v="9"/>
    <n v="8"/>
    <s v="Seiners Express"/>
    <m/>
    <m/>
    <x v="1"/>
    <x v="0"/>
    <s v="Bush"/>
    <x v="2"/>
    <s v=""/>
    <n v="-120"/>
    <x v="0"/>
    <x v="1"/>
    <m/>
    <s v="2021-2022"/>
  </r>
  <r>
    <x v="55"/>
    <d v="1899-12-30T13:10:00"/>
    <x v="1"/>
    <n v="2"/>
    <n v="2"/>
    <s v="True Marvel"/>
    <s v="2nd"/>
    <m/>
    <x v="0"/>
    <x v="0"/>
    <s v="-"/>
    <x v="0"/>
    <s v=""/>
    <n v="-200"/>
    <x v="0"/>
    <x v="1"/>
    <m/>
    <s v="2021-2022"/>
  </r>
  <r>
    <x v="55"/>
    <d v="1899-12-30T14:20:00"/>
    <x v="1"/>
    <n v="4"/>
    <n v="9"/>
    <s v="Enthaar"/>
    <s v="1st"/>
    <n v="3.9"/>
    <x v="1"/>
    <x v="0"/>
    <s v="-"/>
    <x v="4"/>
    <n v="546"/>
    <n v="406"/>
    <x v="0"/>
    <x v="1"/>
    <m/>
    <s v="2021-2022"/>
  </r>
  <r>
    <x v="55"/>
    <d v="1899-12-30T15:00:00"/>
    <x v="1"/>
    <n v="5"/>
    <n v="1"/>
    <s v="Quantum Mechanic"/>
    <s v="2nd"/>
    <m/>
    <x v="1"/>
    <x v="0"/>
    <s v="-"/>
    <x v="3"/>
    <s v=""/>
    <n v="-150"/>
    <x v="0"/>
    <x v="1"/>
    <m/>
    <s v="2021-2022"/>
  </r>
  <r>
    <x v="55"/>
    <d v="1899-12-30T15:40:00"/>
    <x v="1"/>
    <n v="6"/>
    <n v="12"/>
    <s v="Festival Dancer"/>
    <s v="3rd"/>
    <m/>
    <x v="1"/>
    <x v="0"/>
    <s v="-"/>
    <x v="2"/>
    <s v=""/>
    <n v="-120"/>
    <x v="0"/>
    <x v="1"/>
    <m/>
    <s v="2021-2022"/>
  </r>
  <r>
    <x v="55"/>
    <d v="1899-12-30T17:40:00"/>
    <x v="1"/>
    <n v="9"/>
    <n v="5"/>
    <s v="Crosshaven"/>
    <m/>
    <m/>
    <x v="0"/>
    <x v="0"/>
    <s v="-"/>
    <x v="0"/>
    <s v=""/>
    <n v="-200"/>
    <x v="0"/>
    <x v="1"/>
    <m/>
    <s v="2021-2022"/>
  </r>
  <r>
    <x v="56"/>
    <d v="1899-12-30T13:10:00"/>
    <x v="14"/>
    <n v="2"/>
    <n v="2"/>
    <s v="Mariamia"/>
    <s v="3rd"/>
    <m/>
    <x v="1"/>
    <x v="0"/>
    <s v="Bush"/>
    <x v="2"/>
    <s v=""/>
    <n v="-120"/>
    <x v="0"/>
    <x v="1"/>
    <m/>
    <s v="2021-2022"/>
  </r>
  <r>
    <x v="56"/>
    <d v="1899-12-30T13:30:00"/>
    <x v="2"/>
    <n v="3"/>
    <n v="6"/>
    <s v="Starman"/>
    <s v="1st"/>
    <n v="3.7"/>
    <x v="2"/>
    <x v="1"/>
    <s v="-"/>
    <x v="3"/>
    <n v="555"/>
    <n v="405"/>
    <x v="0"/>
    <x v="1"/>
    <m/>
    <s v="2021-2022"/>
  </r>
  <r>
    <x v="56"/>
    <d v="1899-12-30T13:45:00"/>
    <x v="14"/>
    <n v="3"/>
    <n v="10"/>
    <s v="Winsum"/>
    <s v="1st"/>
    <n v="3.6"/>
    <x v="1"/>
    <x v="0"/>
    <s v="Bush"/>
    <x v="2"/>
    <n v="432"/>
    <n v="312"/>
    <x v="0"/>
    <x v="1"/>
    <m/>
    <s v="2021-2022"/>
  </r>
  <r>
    <x v="56"/>
    <d v="1899-12-30T15:00:00"/>
    <x v="14"/>
    <n v="5"/>
    <n v="1"/>
    <s v="Hi Stranger"/>
    <s v="Ntd"/>
    <m/>
    <x v="1"/>
    <x v="0"/>
    <s v="Bush"/>
    <x v="1"/>
    <s v=""/>
    <n v="-130"/>
    <x v="0"/>
    <x v="1"/>
    <m/>
    <s v="2021-2022"/>
  </r>
  <r>
    <x v="56"/>
    <d v="1899-12-30T15:40:00"/>
    <x v="14"/>
    <n v="6"/>
    <n v="8"/>
    <s v="Ocean Beyond"/>
    <m/>
    <m/>
    <x v="1"/>
    <x v="0"/>
    <s v="Bush"/>
    <x v="1"/>
    <s v=""/>
    <n v="-130"/>
    <x v="0"/>
    <x v="1"/>
    <m/>
    <s v="2021-2022"/>
  </r>
  <r>
    <x v="56"/>
    <d v="1899-12-30T17:40:00"/>
    <x v="14"/>
    <n v="9"/>
    <n v="5"/>
    <s v="Kissinger"/>
    <s v="2nd"/>
    <m/>
    <x v="1"/>
    <x v="0"/>
    <s v="Bush"/>
    <x v="5"/>
    <s v=""/>
    <n v="-100"/>
    <x v="0"/>
    <x v="1"/>
    <m/>
    <s v="2021-2022"/>
  </r>
  <r>
    <x v="56"/>
    <d v="1899-12-30T17:40:00"/>
    <x v="14"/>
    <n v="9"/>
    <n v="14"/>
    <s v="The Awesome Son"/>
    <s v="1st"/>
    <n v="9.1999999999999993"/>
    <x v="1"/>
    <x v="0"/>
    <s v="Bush"/>
    <x v="4"/>
    <n v="1288"/>
    <n v="1148"/>
    <x v="0"/>
    <x v="1"/>
    <m/>
    <s v="2021-2022"/>
  </r>
  <r>
    <x v="57"/>
    <d v="1899-12-30T13:45:00"/>
    <x v="0"/>
    <n v="3"/>
    <n v="9"/>
    <s v="Dance To Dubai"/>
    <m/>
    <m/>
    <x v="0"/>
    <x v="0"/>
    <s v="-"/>
    <x v="0"/>
    <s v=""/>
    <n v="-200"/>
    <x v="0"/>
    <x v="1"/>
    <m/>
    <s v="2021-2022"/>
  </r>
  <r>
    <x v="57"/>
    <d v="1899-12-30T15:40:00"/>
    <x v="0"/>
    <n v="6"/>
    <n v="4"/>
    <s v="Bermadez"/>
    <s v="2nd"/>
    <m/>
    <x v="1"/>
    <x v="0"/>
    <s v="-"/>
    <x v="5"/>
    <s v=""/>
    <n v="-100"/>
    <x v="0"/>
    <x v="1"/>
    <m/>
    <s v="2021-2022"/>
  </r>
  <r>
    <x v="57"/>
    <d v="1899-12-30T15:40:00"/>
    <x v="0"/>
    <n v="6"/>
    <n v="2"/>
    <s v="Lighthouse"/>
    <s v="1st"/>
    <n v="2.2999999999999998"/>
    <x v="1"/>
    <x v="0"/>
    <s v="-"/>
    <x v="1"/>
    <n v="299"/>
    <n v="169"/>
    <x v="0"/>
    <x v="1"/>
    <m/>
    <s v="2021-2022"/>
  </r>
  <r>
    <x v="57"/>
    <d v="1899-12-30T16:20:00"/>
    <x v="0"/>
    <n v="7"/>
    <n v="1"/>
    <s v="Halvorsen"/>
    <s v="3rd"/>
    <m/>
    <x v="1"/>
    <x v="0"/>
    <s v="-"/>
    <x v="3"/>
    <s v=""/>
    <n v="-150"/>
    <x v="0"/>
    <x v="1"/>
    <m/>
    <s v="2021-2022"/>
  </r>
  <r>
    <x v="57"/>
    <d v="1899-12-30T16:20:00"/>
    <x v="0"/>
    <n v="7"/>
    <n v="6"/>
    <s v="Mileva"/>
    <s v="1st"/>
    <n v="5"/>
    <x v="0"/>
    <x v="0"/>
    <s v="-"/>
    <x v="0"/>
    <n v="1000"/>
    <n v="800"/>
    <x v="0"/>
    <x v="1"/>
    <m/>
    <s v="2021-2022"/>
  </r>
  <r>
    <x v="58"/>
    <d v="1899-12-30T12:40:00"/>
    <x v="0"/>
    <n v="1"/>
    <n v="2"/>
    <s v="Lavish Girl"/>
    <s v="1st"/>
    <n v="3.7"/>
    <x v="0"/>
    <x v="0"/>
    <s v="-"/>
    <x v="0"/>
    <n v="740"/>
    <n v="540"/>
    <x v="0"/>
    <x v="1"/>
    <m/>
    <s v="2021-2022"/>
  </r>
  <r>
    <x v="58"/>
    <d v="1899-12-30T13:00:00"/>
    <x v="4"/>
    <n v="2"/>
    <n v="5"/>
    <s v="Starman"/>
    <m/>
    <m/>
    <x v="2"/>
    <x v="1"/>
    <s v="-"/>
    <x v="3"/>
    <s v=""/>
    <n v="-150"/>
    <x v="0"/>
    <x v="1"/>
    <m/>
    <s v="2021-2022"/>
  </r>
  <r>
    <x v="58"/>
    <d v="1899-12-30T13:55:00"/>
    <x v="0"/>
    <n v="3"/>
    <n v="9"/>
    <s v="Wyclif"/>
    <m/>
    <m/>
    <x v="1"/>
    <x v="0"/>
    <s v="-"/>
    <x v="4"/>
    <s v=""/>
    <n v="-140"/>
    <x v="0"/>
    <x v="1"/>
    <m/>
    <s v="2021-2022"/>
  </r>
  <r>
    <x v="58"/>
    <d v="1899-12-30T14:50:00"/>
    <x v="4"/>
    <n v="5"/>
    <n v="8"/>
    <s v="Born A King"/>
    <s v="3rd"/>
    <m/>
    <x v="4"/>
    <x v="1"/>
    <s v="-"/>
    <x v="3"/>
    <s v=""/>
    <n v="-150"/>
    <x v="0"/>
    <x v="1"/>
    <m/>
    <s v="2021-2022"/>
  </r>
  <r>
    <x v="58"/>
    <d v="1899-12-30T15:40:00"/>
    <x v="0"/>
    <n v="6"/>
    <n v="5"/>
    <s v="Second Slip"/>
    <s v="1st"/>
    <n v="2.6"/>
    <x v="1"/>
    <x v="0"/>
    <s v="-"/>
    <x v="3"/>
    <n v="390"/>
    <n v="240"/>
    <x v="0"/>
    <x v="1"/>
    <m/>
    <s v="2021-2022"/>
  </r>
  <r>
    <x v="58"/>
    <d v="1899-12-30T17:00:00"/>
    <x v="0"/>
    <n v="8"/>
    <n v="9"/>
    <s v="High 'N' Dry"/>
    <s v="1st"/>
    <n v="3.4"/>
    <x v="1"/>
    <x v="0"/>
    <s v="-"/>
    <x v="0"/>
    <n v="680"/>
    <n v="480"/>
    <x v="0"/>
    <x v="1"/>
    <m/>
    <s v="2021-2022"/>
  </r>
  <r>
    <x v="58"/>
    <d v="1899-12-30T17:40:00"/>
    <x v="0"/>
    <n v="9"/>
    <n v="7"/>
    <s v="Scorched Earth"/>
    <s v="1st"/>
    <n v="4.5"/>
    <x v="1"/>
    <x v="0"/>
    <s v="-"/>
    <x v="1"/>
    <n v="585"/>
    <n v="455"/>
    <x v="0"/>
    <x v="1"/>
    <m/>
    <s v="2021-2022"/>
  </r>
  <r>
    <x v="58"/>
    <d v="1899-12-30T17:40:00"/>
    <x v="0"/>
    <n v="9"/>
    <n v="2"/>
    <s v="Yulong Command"/>
    <s v="2nd"/>
    <m/>
    <x v="0"/>
    <x v="0"/>
    <s v="-"/>
    <x v="0"/>
    <s v=""/>
    <n v="-200"/>
    <x v="0"/>
    <x v="1"/>
    <m/>
    <s v="2021-2022"/>
  </r>
  <r>
    <x v="59"/>
    <d v="1899-12-30T12:55:00"/>
    <x v="1"/>
    <n v="1"/>
    <n v="4"/>
    <s v="Tonneofgrit"/>
    <s v="1st"/>
    <n v="6.8"/>
    <x v="3"/>
    <x v="0"/>
    <s v="-"/>
    <x v="0"/>
    <n v="1360"/>
    <n v="1160"/>
    <x v="0"/>
    <x v="3"/>
    <m/>
    <s v="2021-2022"/>
  </r>
  <r>
    <x v="59"/>
    <d v="1899-12-30T14:05:00"/>
    <x v="1"/>
    <n v="3"/>
    <n v="13"/>
    <s v="Jezoulenko"/>
    <s v="1st"/>
    <n v="5"/>
    <x v="1"/>
    <x v="0"/>
    <s v="-"/>
    <x v="2"/>
    <n v="600"/>
    <n v="480"/>
    <x v="0"/>
    <x v="3"/>
    <m/>
    <s v="2021-2022"/>
  </r>
  <r>
    <x v="59"/>
    <d v="1899-12-30T15:50:00"/>
    <x v="1"/>
    <n v="6"/>
    <n v="4"/>
    <s v="Daqiansweet Junior"/>
    <s v="1st"/>
    <n v="6.6"/>
    <x v="1"/>
    <x v="0"/>
    <s v="-"/>
    <x v="5"/>
    <n v="660"/>
    <n v="560"/>
    <x v="0"/>
    <x v="3"/>
    <m/>
    <s v="2021-2022"/>
  </r>
  <r>
    <x v="59"/>
    <d v="1899-12-30T15:50:00"/>
    <x v="1"/>
    <n v="6"/>
    <n v="5"/>
    <s v="Lyrical Lad"/>
    <m/>
    <m/>
    <x v="1"/>
    <x v="0"/>
    <s v="-"/>
    <x v="5"/>
    <s v=""/>
    <n v="-100"/>
    <x v="0"/>
    <x v="3"/>
    <m/>
    <s v="2021-2022"/>
  </r>
  <r>
    <x v="59"/>
    <d v="1899-12-30T16:30:00"/>
    <x v="1"/>
    <n v="7"/>
    <n v="1"/>
    <s v="So Si Bon"/>
    <m/>
    <m/>
    <x v="1"/>
    <x v="0"/>
    <s v="-"/>
    <x v="3"/>
    <s v=""/>
    <n v="-150"/>
    <x v="0"/>
    <x v="3"/>
    <m/>
    <s v="2021-2022"/>
  </r>
  <r>
    <x v="59"/>
    <d v="1899-12-30T17:50:00"/>
    <x v="1"/>
    <n v="9"/>
    <n v="2"/>
    <s v="Sig Positano"/>
    <s v="3rd"/>
    <m/>
    <x v="1"/>
    <x v="0"/>
    <s v="-"/>
    <x v="2"/>
    <s v=""/>
    <n v="-120"/>
    <x v="0"/>
    <x v="3"/>
    <m/>
    <s v="2021-2022"/>
  </r>
  <r>
    <x v="60"/>
    <d v="1899-12-30T14:20:00"/>
    <x v="0"/>
    <n v="4"/>
    <n v="3"/>
    <s v="Clemenceau"/>
    <s v="1st"/>
    <n v="2.6"/>
    <x v="0"/>
    <x v="0"/>
    <s v="-"/>
    <x v="0"/>
    <n v="520"/>
    <n v="320"/>
    <x v="0"/>
    <x v="1"/>
    <m/>
    <s v="2021-2022"/>
  </r>
  <r>
    <x v="60"/>
    <d v="1899-12-30T15:40:00"/>
    <x v="0"/>
    <n v="6"/>
    <n v="4"/>
    <s v="Nordic Pride"/>
    <m/>
    <m/>
    <x v="1"/>
    <x v="0"/>
    <s v="-"/>
    <x v="0"/>
    <s v=""/>
    <n v="-200"/>
    <x v="0"/>
    <x v="1"/>
    <m/>
    <s v="2021-2022"/>
  </r>
  <r>
    <x v="60"/>
    <d v="1899-12-30T16:20:00"/>
    <x v="0"/>
    <n v="7"/>
    <n v="2"/>
    <s v="Smokin' Romans"/>
    <m/>
    <m/>
    <x v="1"/>
    <x v="0"/>
    <s v="-"/>
    <x v="2"/>
    <s v=""/>
    <n v="-120"/>
    <x v="0"/>
    <x v="1"/>
    <m/>
    <s v="2021-2022"/>
  </r>
  <r>
    <x v="60"/>
    <d v="1899-12-30T17:00:00"/>
    <x v="0"/>
    <n v="8"/>
    <n v="4"/>
    <s v="Blazejowski"/>
    <m/>
    <m/>
    <x v="1"/>
    <x v="0"/>
    <s v="-"/>
    <x v="3"/>
    <s v=""/>
    <n v="-150"/>
    <x v="0"/>
    <x v="1"/>
    <m/>
    <s v="2021-2022"/>
  </r>
  <r>
    <x v="60"/>
    <d v="1899-12-30T18:00:00"/>
    <x v="15"/>
    <n v="10"/>
    <n v="5"/>
    <s v="Queen Bellissimo"/>
    <s v="2nd"/>
    <m/>
    <x v="4"/>
    <x v="1"/>
    <s v="-"/>
    <x v="3"/>
    <s v=""/>
    <n v="-150"/>
    <x v="0"/>
    <x v="1"/>
    <m/>
    <s v="2021-2022"/>
  </r>
  <r>
    <x v="61"/>
    <d v="1899-12-30T14:30:00"/>
    <x v="1"/>
    <n v="4"/>
    <n v="2"/>
    <s v="In The Boat"/>
    <s v="1st"/>
    <n v="3.1"/>
    <x v="0"/>
    <x v="0"/>
    <s v="-"/>
    <x v="0"/>
    <n v="620"/>
    <n v="420"/>
    <x v="0"/>
    <x v="1"/>
    <m/>
    <s v="2021-2022"/>
  </r>
  <r>
    <x v="61"/>
    <d v="1899-12-30T15:45:00"/>
    <x v="1"/>
    <n v="6"/>
    <n v="4"/>
    <s v="Holbien"/>
    <s v="Ntd"/>
    <m/>
    <x v="1"/>
    <x v="0"/>
    <s v="-"/>
    <x v="5"/>
    <s v=""/>
    <n v="-100"/>
    <x v="0"/>
    <x v="1"/>
    <m/>
    <s v="2021-2022"/>
  </r>
  <r>
    <x v="61"/>
    <d v="1899-12-30T15:45:00"/>
    <x v="1"/>
    <n v="6"/>
    <n v="7"/>
    <s v="Starcaster"/>
    <m/>
    <m/>
    <x v="3"/>
    <x v="0"/>
    <s v="-"/>
    <x v="0"/>
    <s v=""/>
    <n v="-200"/>
    <x v="0"/>
    <x v="1"/>
    <m/>
    <s v="2021-2022"/>
  </r>
  <r>
    <x v="61"/>
    <d v="1899-12-30T16:25:00"/>
    <x v="1"/>
    <n v="7"/>
    <n v="2"/>
    <s v="Open Minded"/>
    <s v="1st"/>
    <n v="6"/>
    <x v="0"/>
    <x v="0"/>
    <s v="-"/>
    <x v="0"/>
    <n v="1200"/>
    <n v="1000"/>
    <x v="0"/>
    <x v="1"/>
    <m/>
    <s v="2021-2022"/>
  </r>
  <r>
    <x v="61"/>
    <d v="1899-12-30T17:45:00"/>
    <x v="1"/>
    <n v="9"/>
    <n v="6"/>
    <s v="Award Winner"/>
    <s v="3rd"/>
    <m/>
    <x v="1"/>
    <x v="0"/>
    <s v="-"/>
    <x v="0"/>
    <s v=""/>
    <n v="-200"/>
    <x v="0"/>
    <x v="1"/>
    <m/>
    <s v="2021-2022"/>
  </r>
  <r>
    <x v="62"/>
    <d v="1899-12-30T13:43:00"/>
    <x v="0"/>
    <n v="3"/>
    <n v="1"/>
    <s v="Dark Dream"/>
    <s v="1st"/>
    <n v="7.5"/>
    <x v="1"/>
    <x v="0"/>
    <s v="-"/>
    <x v="5"/>
    <n v="750"/>
    <n v="650"/>
    <x v="0"/>
    <x v="1"/>
    <m/>
    <s v="2021-2022"/>
  </r>
  <r>
    <x v="62"/>
    <d v="1899-12-30T13:43:00"/>
    <x v="0"/>
    <n v="3"/>
    <n v="7"/>
    <s v="Somerset Maugham"/>
    <s v="2nd"/>
    <m/>
    <x v="0"/>
    <x v="0"/>
    <s v="-"/>
    <x v="0"/>
    <s v=""/>
    <n v="-200"/>
    <x v="0"/>
    <x v="1"/>
    <m/>
    <s v="2021-2022"/>
  </r>
  <r>
    <x v="62"/>
    <d v="1899-12-30T14:53:00"/>
    <x v="0"/>
    <n v="5"/>
    <n v="2"/>
    <s v="Blazejowski"/>
    <s v="1st"/>
    <n v="4.5999999999999996"/>
    <x v="0"/>
    <x v="0"/>
    <s v="-"/>
    <x v="0"/>
    <n v="919.99999999999989"/>
    <n v="719.99999999999989"/>
    <x v="0"/>
    <x v="1"/>
    <m/>
    <s v="2021-2022"/>
  </r>
  <r>
    <x v="62"/>
    <d v="1899-12-30T17:35:00"/>
    <x v="0"/>
    <n v="9"/>
    <n v="10"/>
    <s v="Picaroon"/>
    <m/>
    <m/>
    <x v="1"/>
    <x v="0"/>
    <s v="-"/>
    <x v="1"/>
    <s v=""/>
    <n v="-130"/>
    <x v="0"/>
    <x v="1"/>
    <m/>
    <s v="2021-2022"/>
  </r>
  <r>
    <x v="63"/>
    <d v="1899-12-30T13:50:00"/>
    <x v="5"/>
    <n v="3"/>
    <n v="2"/>
    <s v="In A Twinkling"/>
    <s v="2nd"/>
    <m/>
    <x v="1"/>
    <x v="0"/>
    <s v="-"/>
    <x v="4"/>
    <s v=""/>
    <n v="-140"/>
    <x v="0"/>
    <x v="1"/>
    <m/>
    <s v="2021-2022"/>
  </r>
  <r>
    <x v="63"/>
    <d v="1899-12-30T14:25:00"/>
    <x v="5"/>
    <n v="4"/>
    <n v="4"/>
    <s v="Lost Impact"/>
    <s v="2nd"/>
    <m/>
    <x v="1"/>
    <x v="0"/>
    <s v="-"/>
    <x v="2"/>
    <s v=""/>
    <n v="-120"/>
    <x v="0"/>
    <x v="1"/>
    <m/>
    <s v="2021-2022"/>
  </r>
  <r>
    <x v="63"/>
    <d v="1899-12-30T15:00:00"/>
    <x v="5"/>
    <n v="5"/>
    <n v="5"/>
    <s v="Winsum"/>
    <m/>
    <m/>
    <x v="1"/>
    <x v="0"/>
    <s v="-"/>
    <x v="5"/>
    <s v=""/>
    <n v="-100"/>
    <x v="0"/>
    <x v="1"/>
    <m/>
    <s v="2021-2022"/>
  </r>
  <r>
    <x v="63"/>
    <d v="1899-12-30T15:00:00"/>
    <x v="5"/>
    <n v="5"/>
    <n v="2"/>
    <s v="Yulong Command"/>
    <s v="1st"/>
    <n v="2.6"/>
    <x v="0"/>
    <x v="0"/>
    <s v="-"/>
    <x v="0"/>
    <n v="520"/>
    <n v="320"/>
    <x v="0"/>
    <x v="1"/>
    <m/>
    <s v="2021-2022"/>
  </r>
  <r>
    <x v="63"/>
    <d v="1899-12-30T16:20:00"/>
    <x v="5"/>
    <n v="7"/>
    <n v="6"/>
    <s v="High 'N' Dry"/>
    <s v="1st"/>
    <n v="14.2"/>
    <x v="1"/>
    <x v="0"/>
    <s v="-"/>
    <x v="3"/>
    <n v="2130"/>
    <n v="1980"/>
    <x v="0"/>
    <x v="1"/>
    <m/>
    <s v="2021-2022"/>
  </r>
  <r>
    <x v="63"/>
    <d v="1899-12-30T17:40:00"/>
    <x v="5"/>
    <n v="9"/>
    <n v="10"/>
    <s v="Estoril Park"/>
    <m/>
    <m/>
    <x v="1"/>
    <x v="0"/>
    <s v="-"/>
    <x v="1"/>
    <s v=""/>
    <n v="-130"/>
    <x v="0"/>
    <x v="1"/>
    <m/>
    <s v="2021-2022"/>
  </r>
  <r>
    <x v="64"/>
    <d v="1899-12-30T15:40:00"/>
    <x v="1"/>
    <n v="5"/>
    <n v="10"/>
    <s v="Unique Artist"/>
    <s v="2nd"/>
    <m/>
    <x v="1"/>
    <x v="0"/>
    <s v="-"/>
    <x v="3"/>
    <s v=""/>
    <n v="-150"/>
    <x v="0"/>
    <x v="4"/>
    <m/>
    <s v="2021-2022"/>
  </r>
  <r>
    <x v="64"/>
    <d v="1899-12-30T16:20:00"/>
    <x v="1"/>
    <n v="6"/>
    <n v="5"/>
    <s v="Open Minded"/>
    <s v="1st"/>
    <n v="5"/>
    <x v="1"/>
    <x v="0"/>
    <s v="-"/>
    <x v="2"/>
    <n v="600"/>
    <n v="480"/>
    <x v="0"/>
    <x v="4"/>
    <m/>
    <s v="2021-2022"/>
  </r>
  <r>
    <x v="65"/>
    <d v="1899-12-30T12:40:00"/>
    <x v="5"/>
    <n v="2"/>
    <n v="5"/>
    <s v="Americain Angel"/>
    <s v="1st"/>
    <n v="3.4"/>
    <x v="1"/>
    <x v="0"/>
    <s v="-"/>
    <x v="4"/>
    <n v="476"/>
    <n v="336"/>
    <x v="0"/>
    <x v="1"/>
    <m/>
    <s v="2021-2022"/>
  </r>
  <r>
    <x v="65"/>
    <d v="1899-12-30T12:40:00"/>
    <x v="5"/>
    <n v="2"/>
    <n v="1"/>
    <s v="Glassey Miss"/>
    <s v="2nd"/>
    <m/>
    <x v="1"/>
    <x v="0"/>
    <s v="-"/>
    <x v="5"/>
    <s v=""/>
    <n v="-100"/>
    <x v="0"/>
    <x v="1"/>
    <m/>
    <s v="2021-2022"/>
  </r>
  <r>
    <x v="65"/>
    <d v="1899-12-30T13:50:00"/>
    <x v="5"/>
    <n v="3"/>
    <n v="6"/>
    <s v="Polanco"/>
    <m/>
    <m/>
    <x v="1"/>
    <x v="0"/>
    <s v="-"/>
    <x v="3"/>
    <s v=""/>
    <n v="-150"/>
    <x v="0"/>
    <x v="1"/>
    <m/>
    <s v="2021-2022"/>
  </r>
  <r>
    <x v="65"/>
    <d v="1899-12-30T14:45:00"/>
    <x v="5"/>
    <n v="4"/>
    <n v="5"/>
    <s v="Dundirtcheap"/>
    <m/>
    <m/>
    <x v="1"/>
    <x v="0"/>
    <s v="-"/>
    <x v="2"/>
    <s v=""/>
    <n v="-120"/>
    <x v="0"/>
    <x v="1"/>
    <m/>
    <s v="2021-2022"/>
  </r>
  <r>
    <x v="65"/>
    <d v="1899-12-30T17:20:00"/>
    <x v="2"/>
    <n v="9"/>
    <n v="6"/>
    <s v="Rule Of Law"/>
    <s v="1st"/>
    <n v="2"/>
    <x v="5"/>
    <x v="1"/>
    <s v="-"/>
    <x v="0"/>
    <n v="400"/>
    <n v="200"/>
    <x v="0"/>
    <x v="1"/>
    <m/>
    <s v="2021-2022"/>
  </r>
  <r>
    <x v="66"/>
    <d v="1899-12-30T15:45:00"/>
    <x v="1"/>
    <n v="6"/>
    <n v="1"/>
    <s v="Galgani"/>
    <m/>
    <m/>
    <x v="1"/>
    <x v="0"/>
    <s v="-"/>
    <x v="1"/>
    <s v=""/>
    <n v="-130"/>
    <x v="0"/>
    <x v="1"/>
    <m/>
    <s v="2021-2022"/>
  </r>
  <r>
    <x v="66"/>
    <d v="1899-12-30T16:25:00"/>
    <x v="1"/>
    <n v="7"/>
    <n v="10"/>
    <s v="Desert Icon"/>
    <s v="1st"/>
    <n v="3.2"/>
    <x v="1"/>
    <x v="0"/>
    <s v="-"/>
    <x v="1"/>
    <n v="416"/>
    <n v="286"/>
    <x v="0"/>
    <x v="1"/>
    <m/>
    <s v="2021-2022"/>
  </r>
  <r>
    <x v="66"/>
    <d v="1899-12-30T17:40:00"/>
    <x v="1"/>
    <n v="9"/>
    <n v="8"/>
    <s v="Savannah Cloud"/>
    <s v="3rd"/>
    <m/>
    <x v="1"/>
    <x v="0"/>
    <s v="-"/>
    <x v="0"/>
    <s v=""/>
    <n v="-200"/>
    <x v="0"/>
    <x v="1"/>
    <m/>
    <s v="2021-2022"/>
  </r>
  <r>
    <x v="67"/>
    <d v="1899-12-30T13:15:00"/>
    <x v="1"/>
    <n v="2"/>
    <n v="1"/>
    <s v="Coastwatch"/>
    <s v="1st"/>
    <n v="6.5"/>
    <x v="0"/>
    <x v="0"/>
    <s v="-"/>
    <x v="0"/>
    <n v="1300"/>
    <n v="1100"/>
    <x v="0"/>
    <x v="1"/>
    <m/>
    <s v="2021-2022"/>
  </r>
  <r>
    <x v="67"/>
    <d v="1899-12-30T15:45:00"/>
    <x v="1"/>
    <n v="6"/>
    <n v="6"/>
    <s v="Open Minded"/>
    <m/>
    <m/>
    <x v="3"/>
    <x v="0"/>
    <s v="-"/>
    <x v="0"/>
    <s v=""/>
    <n v="-200"/>
    <x v="0"/>
    <x v="1"/>
    <m/>
    <s v="2021-2022"/>
  </r>
  <r>
    <x v="67"/>
    <d v="1899-12-30T16:25:00"/>
    <x v="1"/>
    <n v="7"/>
    <n v="1"/>
    <s v="Oxley Road"/>
    <s v="2nd"/>
    <m/>
    <x v="1"/>
    <x v="0"/>
    <s v="-"/>
    <x v="3"/>
    <s v=""/>
    <n v="-150"/>
    <x v="0"/>
    <x v="1"/>
    <m/>
    <s v="2021-2022"/>
  </r>
  <r>
    <x v="67"/>
    <d v="1899-12-30T17:40:00"/>
    <x v="1"/>
    <n v="9"/>
    <n v="1"/>
    <s v="Probabeel"/>
    <s v="1st"/>
    <n v="1.8"/>
    <x v="1"/>
    <x v="0"/>
    <s v="-"/>
    <x v="1"/>
    <n v="234"/>
    <n v="104"/>
    <x v="0"/>
    <x v="1"/>
    <m/>
    <s v="2021-2022"/>
  </r>
  <r>
    <x v="68"/>
    <d v="1899-12-30T02:45:00"/>
    <x v="2"/>
    <n v="5"/>
    <n v="2"/>
    <s v="Nasturtium"/>
    <m/>
    <m/>
    <x v="5"/>
    <x v="1"/>
    <s v="-"/>
    <x v="0"/>
    <s v=""/>
    <n v="-200"/>
    <x v="0"/>
    <x v="1"/>
    <m/>
    <s v="2021-2022"/>
  </r>
  <r>
    <x v="68"/>
    <d v="1899-12-30T12:40:00"/>
    <x v="0"/>
    <n v="1"/>
    <n v="5"/>
    <s v="Crystal Pegasus"/>
    <s v="1st"/>
    <n v="2.35"/>
    <x v="1"/>
    <x v="0"/>
    <s v="-"/>
    <x v="2"/>
    <n v="282"/>
    <n v="162"/>
    <x v="0"/>
    <x v="1"/>
    <m/>
    <s v="2021-2022"/>
  </r>
  <r>
    <x v="68"/>
    <d v="1899-12-30T13:00:00"/>
    <x v="2"/>
    <n v="2"/>
    <n v="1"/>
    <s v="Rule Of Law"/>
    <s v="1st"/>
    <n v="2.2000000000000002"/>
    <x v="2"/>
    <x v="1"/>
    <s v="-"/>
    <x v="3"/>
    <n v="330"/>
    <n v="180"/>
    <x v="0"/>
    <x v="1"/>
    <m/>
    <s v="2021-2022"/>
  </r>
  <r>
    <x v="68"/>
    <d v="1899-12-30T13:15:00"/>
    <x v="0"/>
    <n v="2"/>
    <n v="7"/>
    <s v="Gentleman Roy"/>
    <s v="1st"/>
    <n v="4.5999999999999996"/>
    <x v="0"/>
    <x v="0"/>
    <s v="-"/>
    <x v="0"/>
    <n v="919.99999999999989"/>
    <n v="719.99999999999989"/>
    <x v="0"/>
    <x v="1"/>
    <m/>
    <s v="2021-2022"/>
  </r>
  <r>
    <x v="68"/>
    <d v="1899-12-30T13:15:00"/>
    <x v="0"/>
    <n v="2"/>
    <n v="2"/>
    <s v="Zoltan"/>
    <m/>
    <m/>
    <x v="1"/>
    <x v="0"/>
    <s v="-"/>
    <x v="5"/>
    <s v=""/>
    <n v="-100"/>
    <x v="0"/>
    <x v="1"/>
    <m/>
    <s v="2021-2022"/>
  </r>
  <r>
    <x v="68"/>
    <d v="1899-12-30T13:50:00"/>
    <x v="0"/>
    <n v="3"/>
    <n v="5"/>
    <s v="Yonce"/>
    <s v="1st"/>
    <n v="2.6"/>
    <x v="1"/>
    <x v="0"/>
    <s v="-"/>
    <x v="3"/>
    <n v="390"/>
    <n v="240"/>
    <x v="0"/>
    <x v="1"/>
    <m/>
    <s v="2021-2022"/>
  </r>
  <r>
    <x v="68"/>
    <d v="1899-12-30T14:45:00"/>
    <x v="2"/>
    <n v="5"/>
    <n v="2"/>
    <s v="Nasturtium"/>
    <m/>
    <m/>
    <x v="2"/>
    <x v="1"/>
    <s v="-"/>
    <x v="3"/>
    <s v=""/>
    <n v="-150"/>
    <x v="0"/>
    <x v="1"/>
    <m/>
    <s v="2021-2022"/>
  </r>
  <r>
    <x v="68"/>
    <d v="1899-12-30T15:05:00"/>
    <x v="0"/>
    <n v="5"/>
    <n v="5"/>
    <s v="Barb Raider"/>
    <s v="1st"/>
    <n v="3.4"/>
    <x v="1"/>
    <x v="0"/>
    <s v="-"/>
    <x v="4"/>
    <n v="476"/>
    <n v="336"/>
    <x v="0"/>
    <x v="1"/>
    <m/>
    <s v="2021-2022"/>
  </r>
  <r>
    <x v="68"/>
    <d v="1899-12-30T16:25:00"/>
    <x v="0"/>
    <n v="7"/>
    <n v="8"/>
    <s v="Home Affairs"/>
    <s v="1st"/>
    <n v="7.5"/>
    <x v="3"/>
    <x v="0"/>
    <s v="-"/>
    <x v="0"/>
    <n v="1500"/>
    <n v="1300"/>
    <x v="0"/>
    <x v="1"/>
    <m/>
    <s v="2021-2022"/>
  </r>
  <r>
    <x v="68"/>
    <d v="1899-12-30T17:40:00"/>
    <x v="0"/>
    <n v="9"/>
    <n v="3"/>
    <s v="Pioneer River"/>
    <m/>
    <m/>
    <x v="1"/>
    <x v="0"/>
    <s v="-"/>
    <x v="2"/>
    <s v=""/>
    <n v="-120"/>
    <x v="0"/>
    <x v="1"/>
    <m/>
    <s v="2021-2022"/>
  </r>
  <r>
    <x v="69"/>
    <d v="1899-12-30T13:15:00"/>
    <x v="1"/>
    <n v="2"/>
    <n v="1"/>
    <s v="Rich Hips"/>
    <m/>
    <m/>
    <x v="1"/>
    <x v="0"/>
    <s v="-"/>
    <x v="2"/>
    <s v=""/>
    <n v="-120"/>
    <x v="0"/>
    <x v="1"/>
    <m/>
    <s v="2021-2022"/>
  </r>
  <r>
    <x v="69"/>
    <d v="1899-12-30T15:05:00"/>
    <x v="1"/>
    <n v="5"/>
    <n v="7"/>
    <s v="Delphi"/>
    <m/>
    <m/>
    <x v="3"/>
    <x v="0"/>
    <s v="-"/>
    <x v="0"/>
    <s v=""/>
    <n v="-200"/>
    <x v="0"/>
    <x v="1"/>
    <m/>
    <s v="2021-2022"/>
  </r>
  <r>
    <x v="69"/>
    <d v="1899-12-30T17:05:00"/>
    <x v="1"/>
    <n v="8"/>
    <n v="5"/>
    <s v="Marabi"/>
    <s v="1st"/>
    <n v="2.6"/>
    <x v="0"/>
    <x v="0"/>
    <s v="-"/>
    <x v="0"/>
    <n v="520"/>
    <n v="320"/>
    <x v="0"/>
    <x v="1"/>
    <m/>
    <s v="2021-2022"/>
  </r>
  <r>
    <x v="69"/>
    <d v="1899-12-30T17:05:00"/>
    <x v="1"/>
    <n v="8"/>
    <n v="1"/>
    <s v="Wild Ruler"/>
    <m/>
    <m/>
    <x v="1"/>
    <x v="0"/>
    <s v="-"/>
    <x v="5"/>
    <s v=""/>
    <n v="-100"/>
    <x v="0"/>
    <x v="1"/>
    <m/>
    <s v="2021-2022"/>
  </r>
  <r>
    <x v="69"/>
    <d v="1899-12-30T17:40:00"/>
    <x v="1"/>
    <n v="9"/>
    <n v="5"/>
    <s v="Desert Icon"/>
    <s v="2nd"/>
    <m/>
    <x v="0"/>
    <x v="0"/>
    <s v="-"/>
    <x v="0"/>
    <s v=""/>
    <n v="-200"/>
    <x v="0"/>
    <x v="1"/>
    <m/>
    <s v="2021-2022"/>
  </r>
  <r>
    <x v="70"/>
    <d v="1899-12-30T13:10:00"/>
    <x v="0"/>
    <n v="2"/>
    <n v="5"/>
    <s v="Tigertiger"/>
    <s v="2nd"/>
    <m/>
    <x v="1"/>
    <x v="0"/>
    <s v="-"/>
    <x v="1"/>
    <s v=""/>
    <n v="-130"/>
    <x v="0"/>
    <x v="1"/>
    <m/>
    <s v="2021-2022"/>
  </r>
  <r>
    <x v="70"/>
    <d v="1899-12-30T13:45:00"/>
    <x v="0"/>
    <n v="3"/>
    <n v="9"/>
    <s v="Rose Quartz"/>
    <s v="2nd"/>
    <m/>
    <x v="1"/>
    <x v="0"/>
    <s v="-"/>
    <x v="1"/>
    <s v=""/>
    <n v="-130"/>
    <x v="0"/>
    <x v="1"/>
    <m/>
    <s v="2021-2022"/>
  </r>
  <r>
    <x v="70"/>
    <d v="1899-12-30T14:20:00"/>
    <x v="0"/>
    <n v="4"/>
    <n v="5"/>
    <s v="Annavisto"/>
    <s v="1st"/>
    <n v="5"/>
    <x v="1"/>
    <x v="0"/>
    <s v="-"/>
    <x v="5"/>
    <n v="500"/>
    <n v="400"/>
    <x v="0"/>
    <x v="1"/>
    <m/>
    <s v="2021-2022"/>
  </r>
  <r>
    <x v="70"/>
    <d v="1899-12-30T14:20:00"/>
    <x v="0"/>
    <n v="4"/>
    <n v="4"/>
    <s v="Zou Dancer"/>
    <m/>
    <m/>
    <x v="1"/>
    <x v="0"/>
    <s v="-"/>
    <x v="5"/>
    <s v=""/>
    <n v="-100"/>
    <x v="0"/>
    <x v="1"/>
    <m/>
    <s v="2021-2022"/>
  </r>
  <r>
    <x v="70"/>
    <d v="1899-12-30T15:40:00"/>
    <x v="0"/>
    <n v="6"/>
    <n v="5"/>
    <s v="Mr Brightside"/>
    <m/>
    <m/>
    <x v="1"/>
    <x v="0"/>
    <s v="-"/>
    <x v="2"/>
    <s v=""/>
    <n v="-120"/>
    <x v="0"/>
    <x v="1"/>
    <m/>
    <s v="2021-2022"/>
  </r>
  <r>
    <x v="70"/>
    <d v="1899-12-30T17:00:00"/>
    <x v="0"/>
    <n v="8"/>
    <n v="7"/>
    <s v="Mileva"/>
    <m/>
    <m/>
    <x v="1"/>
    <x v="0"/>
    <s v="-"/>
    <x v="2"/>
    <s v=""/>
    <n v="-120"/>
    <x v="0"/>
    <x v="1"/>
    <m/>
    <s v="2021-2022"/>
  </r>
  <r>
    <x v="70"/>
    <d v="1899-12-30T17:45:00"/>
    <x v="0"/>
    <n v="9"/>
    <n v="12"/>
    <s v="Savannah Cloud"/>
    <s v="3rd"/>
    <m/>
    <x v="1"/>
    <x v="0"/>
    <s v="-"/>
    <x v="1"/>
    <s v=""/>
    <n v="-130"/>
    <x v="0"/>
    <x v="1"/>
    <m/>
    <s v="2021-2022"/>
  </r>
  <r>
    <x v="71"/>
    <d v="1899-12-30T13:10:00"/>
    <x v="0"/>
    <n v="2"/>
    <n v="4"/>
    <s v="Flying Mascot"/>
    <s v="1st"/>
    <n v="2.1"/>
    <x v="0"/>
    <x v="0"/>
    <s v="-"/>
    <x v="0"/>
    <n v="420"/>
    <n v="220"/>
    <x v="0"/>
    <x v="1"/>
    <m/>
    <s v="2021-2022"/>
  </r>
  <r>
    <x v="71"/>
    <d v="1899-12-30T15:40:00"/>
    <x v="0"/>
    <n v="6"/>
    <n v="3"/>
    <s v="Lost And Running"/>
    <m/>
    <m/>
    <x v="1"/>
    <x v="0"/>
    <s v="-"/>
    <x v="3"/>
    <s v=""/>
    <n v="-150"/>
    <x v="0"/>
    <x v="1"/>
    <m/>
    <s v="2021-2022"/>
  </r>
  <r>
    <x v="71"/>
    <d v="1899-12-30T17:00:00"/>
    <x v="0"/>
    <n v="8"/>
    <n v="9"/>
    <s v="Chaillot"/>
    <m/>
    <m/>
    <x v="1"/>
    <x v="0"/>
    <s v="-"/>
    <x v="3"/>
    <s v=""/>
    <n v="-150"/>
    <x v="0"/>
    <x v="1"/>
    <m/>
    <s v="2021-2022"/>
  </r>
  <r>
    <x v="72"/>
    <d v="1899-12-30T12:25:00"/>
    <x v="0"/>
    <n v="1"/>
    <n v="1"/>
    <s v="Through Irish Eyes"/>
    <s v="3rd"/>
    <m/>
    <x v="1"/>
    <x v="0"/>
    <s v="-"/>
    <x v="2"/>
    <s v=""/>
    <n v="-120"/>
    <x v="0"/>
    <x v="1"/>
    <m/>
    <s v="2021-2022"/>
  </r>
  <r>
    <x v="72"/>
    <d v="1899-12-30T13:05:00"/>
    <x v="0"/>
    <n v="2"/>
    <n v="1"/>
    <s v="Express Pass"/>
    <s v="1st"/>
    <n v="5.2"/>
    <x v="1"/>
    <x v="0"/>
    <s v="-"/>
    <x v="5"/>
    <n v="520"/>
    <n v="420"/>
    <x v="0"/>
    <x v="1"/>
    <m/>
    <s v="2021-2022"/>
  </r>
  <r>
    <x v="72"/>
    <d v="1899-12-30T13:05:00"/>
    <x v="0"/>
    <n v="2"/>
    <n v="8"/>
    <s v="Zorro'S Dream"/>
    <s v="2nd"/>
    <m/>
    <x v="1"/>
    <x v="0"/>
    <s v="-"/>
    <x v="1"/>
    <s v=""/>
    <n v="-130"/>
    <x v="0"/>
    <x v="1"/>
    <m/>
    <s v="2021-2022"/>
  </r>
  <r>
    <x v="72"/>
    <d v="1899-12-30T14:00:00"/>
    <x v="2"/>
    <n v="4"/>
    <n v="6"/>
    <s v="Galaxy Belle"/>
    <m/>
    <m/>
    <x v="2"/>
    <x v="1"/>
    <s v="-"/>
    <x v="3"/>
    <s v=""/>
    <n v="-150"/>
    <x v="0"/>
    <x v="1"/>
    <m/>
    <s v="2021-2022"/>
  </r>
  <r>
    <x v="72"/>
    <d v="1899-12-30T14:40:00"/>
    <x v="2"/>
    <n v="5"/>
    <n v="5"/>
    <s v="Verry Elleegant"/>
    <s v="2nd"/>
    <m/>
    <x v="4"/>
    <x v="1"/>
    <s v="-"/>
    <x v="3"/>
    <s v=""/>
    <n v="-150"/>
    <x v="0"/>
    <x v="1"/>
    <m/>
    <s v="2021-2022"/>
  </r>
  <r>
    <x v="72"/>
    <d v="1899-12-30T15:15:00"/>
    <x v="2"/>
    <n v="6"/>
    <n v="1"/>
    <s v="Anamoe"/>
    <s v="1st"/>
    <n v="1.75"/>
    <x v="4"/>
    <x v="1"/>
    <s v="-"/>
    <x v="3"/>
    <n v="262.5"/>
    <n v="112.5"/>
    <x v="0"/>
    <x v="1"/>
    <m/>
    <s v="2021-2022"/>
  </r>
  <r>
    <x v="72"/>
    <d v="1899-12-30T16:00:00"/>
    <x v="2"/>
    <n v="7"/>
    <n v="9"/>
    <s v="Forbidden Love"/>
    <s v="1st"/>
    <n v="2.5"/>
    <x v="4"/>
    <x v="1"/>
    <s v="-"/>
    <x v="3"/>
    <n v="375"/>
    <n v="225"/>
    <x v="0"/>
    <x v="1"/>
    <m/>
    <s v="2021-2022"/>
  </r>
  <r>
    <x v="72"/>
    <d v="1899-12-30T16:20:00"/>
    <x v="0"/>
    <n v="7"/>
    <n v="9"/>
    <s v="Bermadez"/>
    <s v="2nd"/>
    <m/>
    <x v="1"/>
    <x v="0"/>
    <s v="-"/>
    <x v="5"/>
    <s v=""/>
    <n v="-100"/>
    <x v="0"/>
    <x v="1"/>
    <m/>
    <s v="2021-2022"/>
  </r>
  <r>
    <x v="72"/>
    <d v="1899-12-30T16:20:00"/>
    <x v="0"/>
    <n v="7"/>
    <n v="8"/>
    <s v="Biometric"/>
    <m/>
    <m/>
    <x v="1"/>
    <x v="0"/>
    <s v="-"/>
    <x v="5"/>
    <s v=""/>
    <n v="-100"/>
    <x v="0"/>
    <x v="1"/>
    <m/>
    <s v="2021-2022"/>
  </r>
  <r>
    <x v="72"/>
    <d v="1899-12-30T16:20:00"/>
    <x v="0"/>
    <n v="7"/>
    <n v="10"/>
    <s v="Gentleman Roy"/>
    <s v="1st"/>
    <n v="2.7"/>
    <x v="3"/>
    <x v="0"/>
    <s v="-"/>
    <x v="5"/>
    <n v="270"/>
    <n v="170"/>
    <x v="0"/>
    <x v="1"/>
    <m/>
    <s v="2021-2022"/>
  </r>
  <r>
    <x v="72"/>
    <d v="1899-12-30T17:00:00"/>
    <x v="0"/>
    <n v="8"/>
    <n v="8"/>
    <s v="Desert Icon"/>
    <m/>
    <m/>
    <x v="1"/>
    <x v="0"/>
    <s v="-"/>
    <x v="1"/>
    <s v=""/>
    <n v="-130"/>
    <x v="0"/>
    <x v="1"/>
    <m/>
    <s v="2021-2022"/>
  </r>
  <r>
    <x v="73"/>
    <d v="1899-12-30T19:45:00"/>
    <x v="5"/>
    <n v="4"/>
    <n v="7"/>
    <s v="Barb Raider"/>
    <s v="2nd"/>
    <m/>
    <x v="1"/>
    <x v="0"/>
    <s v="-"/>
    <x v="1"/>
    <s v=""/>
    <n v="-130"/>
    <x v="0"/>
    <x v="0"/>
    <m/>
    <s v="2021-2022"/>
  </r>
  <r>
    <x v="73"/>
    <d v="1899-12-30T20:15:00"/>
    <x v="5"/>
    <n v="5"/>
    <n v="7"/>
    <s v="Young Liam"/>
    <m/>
    <m/>
    <x v="1"/>
    <x v="0"/>
    <s v="-"/>
    <x v="3"/>
    <s v=""/>
    <n v="-150"/>
    <x v="0"/>
    <x v="0"/>
    <m/>
    <s v="2021-2022"/>
  </r>
  <r>
    <x v="73"/>
    <d v="1899-12-30T21:45:00"/>
    <x v="5"/>
    <n v="8"/>
    <n v="3"/>
    <s v="Ancient Girl"/>
    <m/>
    <m/>
    <x v="1"/>
    <x v="0"/>
    <s v="-"/>
    <x v="0"/>
    <s v=""/>
    <n v="-200"/>
    <x v="0"/>
    <x v="0"/>
    <m/>
    <s v="2021-2022"/>
  </r>
  <r>
    <x v="74"/>
    <d v="1899-12-30T13:40:00"/>
    <x v="6"/>
    <n v="3"/>
    <n v="2"/>
    <s v="Midwest"/>
    <s v="2nd"/>
    <m/>
    <x v="0"/>
    <x v="0"/>
    <s v="Bush"/>
    <x v="0"/>
    <s v=""/>
    <n v="-200"/>
    <x v="0"/>
    <x v="1"/>
    <m/>
    <s v="2021-2022"/>
  </r>
  <r>
    <x v="74"/>
    <d v="1899-12-30T14:15:00"/>
    <x v="6"/>
    <n v="4"/>
    <n v="11"/>
    <s v="Jump The Broom"/>
    <s v="1st"/>
    <n v="3.1"/>
    <x v="0"/>
    <x v="0"/>
    <s v="Bush"/>
    <x v="0"/>
    <n v="620"/>
    <n v="420"/>
    <x v="0"/>
    <x v="1"/>
    <m/>
    <s v="2021-2022"/>
  </r>
  <r>
    <x v="74"/>
    <d v="1899-12-30T15:35:00"/>
    <x v="6"/>
    <n v="6"/>
    <n v="4"/>
    <s v="Crystal Pegasus"/>
    <s v="1st"/>
    <n v="2.9"/>
    <x v="0"/>
    <x v="0"/>
    <s v="Bush"/>
    <x v="0"/>
    <n v="580"/>
    <n v="380"/>
    <x v="0"/>
    <x v="1"/>
    <m/>
    <s v="2021-2022"/>
  </r>
  <r>
    <x v="74"/>
    <d v="1899-12-30T16:55:00"/>
    <x v="6"/>
    <n v="5"/>
    <n v="3"/>
    <s v="Rousseau"/>
    <s v="1st"/>
    <n v="4"/>
    <x v="1"/>
    <x v="0"/>
    <s v="Bush"/>
    <x v="1"/>
    <n v="520"/>
    <n v="390"/>
    <x v="0"/>
    <x v="1"/>
    <m/>
    <s v="2021-2022"/>
  </r>
  <r>
    <x v="75"/>
    <d v="1899-12-30T17:55:00"/>
    <x v="11"/>
    <n v="7"/>
    <n v="18"/>
    <s v="Maotai"/>
    <m/>
    <m/>
    <x v="4"/>
    <x v="1"/>
    <s v="Bush"/>
    <x v="3"/>
    <s v=""/>
    <n v="-150"/>
    <x v="0"/>
    <x v="6"/>
    <m/>
    <s v="2021-2022"/>
  </r>
  <r>
    <x v="76"/>
    <d v="1899-12-30T12:25:00"/>
    <x v="7"/>
    <n v="1"/>
    <n v="10"/>
    <s v="Steel Skies"/>
    <m/>
    <m/>
    <x v="1"/>
    <x v="0"/>
    <s v="Bush"/>
    <x v="4"/>
    <s v=""/>
    <n v="-140"/>
    <x v="0"/>
    <x v="1"/>
    <m/>
    <s v="2021-2022"/>
  </r>
  <r>
    <x v="76"/>
    <d v="1899-12-30T14:15:00"/>
    <x v="7"/>
    <n v="4"/>
    <n v="7"/>
    <s v="Remarque"/>
    <m/>
    <m/>
    <x v="1"/>
    <x v="0"/>
    <s v="Bush"/>
    <x v="4"/>
    <s v=""/>
    <n v="-140"/>
    <x v="0"/>
    <x v="1"/>
    <m/>
    <s v="2021-2022"/>
  </r>
  <r>
    <x v="76"/>
    <d v="1899-12-30T14:55:00"/>
    <x v="7"/>
    <n v="5"/>
    <n v="6"/>
    <s v="La Chevalee"/>
    <m/>
    <m/>
    <x v="0"/>
    <x v="0"/>
    <s v="Bush"/>
    <x v="0"/>
    <s v=""/>
    <n v="-200"/>
    <x v="0"/>
    <x v="1"/>
    <m/>
    <s v="2021-2022"/>
  </r>
  <r>
    <x v="76"/>
    <d v="1899-12-30T14:55:00"/>
    <x v="7"/>
    <n v="5"/>
    <n v="3"/>
    <s v="Sirileo Miss"/>
    <s v="1st"/>
    <n v="2.2000000000000002"/>
    <x v="1"/>
    <x v="0"/>
    <s v="Bush"/>
    <x v="1"/>
    <n v="286"/>
    <n v="156"/>
    <x v="0"/>
    <x v="1"/>
    <m/>
    <s v="2021-2022"/>
  </r>
  <r>
    <x v="76"/>
    <d v="1899-12-30T16:50:00"/>
    <x v="7"/>
    <n v="8"/>
    <n v="14"/>
    <s v="Cherry Tortoni"/>
    <s v="1st"/>
    <n v="4.4000000000000004"/>
    <x v="1"/>
    <x v="0"/>
    <s v="Bush"/>
    <x v="2"/>
    <n v="528"/>
    <n v="408"/>
    <x v="0"/>
    <x v="1"/>
    <m/>
    <s v="2021-2022"/>
  </r>
  <r>
    <x v="77"/>
    <d v="1899-12-30T13:05:00"/>
    <x v="1"/>
    <n v="2"/>
    <n v="7"/>
    <s v="Deepstrike"/>
    <s v="1st"/>
    <n v="2.4500000000000002"/>
    <x v="1"/>
    <x v="0"/>
    <s v="-"/>
    <x v="3"/>
    <n v="367.5"/>
    <n v="217.5"/>
    <x v="0"/>
    <x v="1"/>
    <m/>
    <s v="2021-2022"/>
  </r>
  <r>
    <x v="77"/>
    <d v="1899-12-30T13:40:00"/>
    <x v="1"/>
    <n v="3"/>
    <n v="1"/>
    <s v="Intellective"/>
    <m/>
    <m/>
    <x v="1"/>
    <x v="0"/>
    <s v="-"/>
    <x v="3"/>
    <s v=""/>
    <n v="-150"/>
    <x v="0"/>
    <x v="1"/>
    <m/>
    <s v="2021-2022"/>
  </r>
  <r>
    <x v="77"/>
    <d v="1899-12-30T16:50:00"/>
    <x v="1"/>
    <n v="8"/>
    <n v="3"/>
    <s v="Zaratite"/>
    <m/>
    <m/>
    <x v="1"/>
    <x v="0"/>
    <s v="-"/>
    <x v="2"/>
    <s v=""/>
    <n v="-120"/>
    <x v="0"/>
    <x v="1"/>
    <m/>
    <s v="2021-2022"/>
  </r>
  <r>
    <x v="77"/>
    <d v="1899-12-30T17:25:00"/>
    <x v="1"/>
    <n v="9"/>
    <n v="7"/>
    <s v="Old Flame"/>
    <s v="2nd"/>
    <m/>
    <x v="1"/>
    <x v="0"/>
    <s v="-"/>
    <x v="1"/>
    <s v=""/>
    <n v="-130"/>
    <x v="0"/>
    <x v="1"/>
    <m/>
    <s v="2021-2022"/>
  </r>
  <r>
    <x v="78"/>
    <d v="1899-12-30T13:30:00"/>
    <x v="1"/>
    <n v="1"/>
    <n v="1"/>
    <s v="Point Nepean"/>
    <s v="1st"/>
    <n v="1.85"/>
    <x v="0"/>
    <x v="0"/>
    <s v="-"/>
    <x v="0"/>
    <n v="370"/>
    <n v="170"/>
    <x v="0"/>
    <x v="1"/>
    <m/>
    <s v="2021-2022"/>
  </r>
  <r>
    <x v="78"/>
    <d v="1899-12-30T15:30:00"/>
    <x v="1"/>
    <n v="6"/>
    <n v="4"/>
    <s v="Forever Free"/>
    <m/>
    <m/>
    <x v="1"/>
    <x v="0"/>
    <s v="-"/>
    <x v="3"/>
    <s v=""/>
    <n v="-150"/>
    <x v="0"/>
    <x v="1"/>
    <m/>
    <s v="2021-2022"/>
  </r>
  <r>
    <x v="78"/>
    <d v="1899-12-30T16:10:00"/>
    <x v="1"/>
    <n v="7"/>
    <n v="2"/>
    <s v="Pondus"/>
    <m/>
    <m/>
    <x v="1"/>
    <x v="0"/>
    <s v="-"/>
    <x v="3"/>
    <s v=""/>
    <n v="-150"/>
    <x v="0"/>
    <x v="1"/>
    <m/>
    <s v="2021-2022"/>
  </r>
  <r>
    <x v="78"/>
    <d v="1899-12-30T17:20:00"/>
    <x v="1"/>
    <n v="9"/>
    <n v="6"/>
    <s v="Glint Of Hope"/>
    <s v="3rd"/>
    <m/>
    <x v="1"/>
    <x v="0"/>
    <s v="-"/>
    <x v="1"/>
    <s v=""/>
    <n v="-130"/>
    <x v="0"/>
    <x v="1"/>
    <m/>
    <s v="2021-2022"/>
  </r>
  <r>
    <x v="79"/>
    <d v="1899-12-30T12:45:00"/>
    <x v="1"/>
    <n v="2"/>
    <n v="1"/>
    <s v="Sirileo Miss"/>
    <s v="2nd"/>
    <m/>
    <x v="1"/>
    <x v="0"/>
    <s v="-"/>
    <x v="2"/>
    <s v=""/>
    <n v="-120"/>
    <x v="0"/>
    <x v="1"/>
    <m/>
    <s v="2021-2022"/>
  </r>
  <r>
    <x v="79"/>
    <d v="1899-12-30T14:40:00"/>
    <x v="1"/>
    <n v="5"/>
    <n v="1"/>
    <s v="Midwest"/>
    <s v="1st"/>
    <n v="7"/>
    <x v="1"/>
    <x v="0"/>
    <s v="-"/>
    <x v="1"/>
    <n v="910"/>
    <n v="780"/>
    <x v="0"/>
    <x v="1"/>
    <m/>
    <s v="2021-2022"/>
  </r>
  <r>
    <x v="79"/>
    <d v="1899-12-30T16:35:00"/>
    <x v="1"/>
    <n v="8"/>
    <n v="1"/>
    <s v="So Si Bon"/>
    <s v="2nd"/>
    <m/>
    <x v="1"/>
    <x v="0"/>
    <s v="-"/>
    <x v="2"/>
    <s v=""/>
    <n v="-120"/>
    <x v="0"/>
    <x v="1"/>
    <m/>
    <s v="2021-2022"/>
  </r>
  <r>
    <x v="79"/>
    <d v="1899-12-30T17:10:00"/>
    <x v="1"/>
    <n v="9"/>
    <n v="6"/>
    <s v="Pandemic"/>
    <m/>
    <m/>
    <x v="1"/>
    <x v="0"/>
    <s v="-"/>
    <x v="3"/>
    <s v=""/>
    <n v="-150"/>
    <x v="0"/>
    <x v="1"/>
    <m/>
    <s v="2021-2022"/>
  </r>
  <r>
    <x v="80"/>
    <d v="1899-12-30T13:35:00"/>
    <x v="0"/>
    <n v="2"/>
    <n v="12"/>
    <s v="I Am Me"/>
    <s v="1st"/>
    <n v="1.85"/>
    <x v="1"/>
    <x v="0"/>
    <s v="-"/>
    <x v="3"/>
    <n v="277.5"/>
    <n v="127.5"/>
    <x v="0"/>
    <x v="6"/>
    <m/>
    <s v="2021-2022"/>
  </r>
  <r>
    <x v="80"/>
    <d v="1899-12-30T15:20:00"/>
    <x v="0"/>
    <n v="5"/>
    <n v="1"/>
    <s v="Cherry Tortoni"/>
    <m/>
    <m/>
    <x v="1"/>
    <x v="0"/>
    <s v="-"/>
    <x v="2"/>
    <s v=""/>
    <n v="-120"/>
    <x v="0"/>
    <x v="6"/>
    <m/>
    <s v="2021-2022"/>
  </r>
  <r>
    <x v="81"/>
    <d v="1899-12-30T12:45:00"/>
    <x v="3"/>
    <n v="2"/>
    <n v="1"/>
    <s v="Nordic Pride"/>
    <m/>
    <m/>
    <x v="1"/>
    <x v="0"/>
    <s v="-"/>
    <x v="4"/>
    <s v=""/>
    <n v="-140"/>
    <x v="0"/>
    <x v="1"/>
    <m/>
    <s v="2021-2022"/>
  </r>
  <r>
    <x v="81"/>
    <d v="1899-12-30T13:55:00"/>
    <x v="3"/>
    <n v="4"/>
    <n v="6"/>
    <s v="La Vina"/>
    <m/>
    <m/>
    <x v="1"/>
    <x v="0"/>
    <s v="-"/>
    <x v="3"/>
    <s v=""/>
    <n v="-150"/>
    <x v="0"/>
    <x v="1"/>
    <m/>
    <s v="2021-2022"/>
  </r>
  <r>
    <x v="81"/>
    <d v="1899-12-30T15:10:00"/>
    <x v="3"/>
    <n v="6"/>
    <n v="10"/>
    <s v="Starry Legend"/>
    <s v="1st"/>
    <n v="4"/>
    <x v="0"/>
    <x v="0"/>
    <s v="-"/>
    <x v="0"/>
    <n v="800"/>
    <n v="600"/>
    <x v="0"/>
    <x v="1"/>
    <m/>
    <s v="2021-2022"/>
  </r>
  <r>
    <x v="81"/>
    <d v="1899-12-30T16:25:00"/>
    <x v="3"/>
    <n v="8"/>
    <n v="1"/>
    <s v="Buffalo River"/>
    <s v="2nd"/>
    <m/>
    <x v="1"/>
    <x v="0"/>
    <s v="-"/>
    <x v="4"/>
    <s v=""/>
    <n v="-140"/>
    <x v="0"/>
    <x v="1"/>
    <m/>
    <s v="2021-2022"/>
  </r>
  <r>
    <x v="81"/>
    <d v="1899-12-30T16:25:00"/>
    <x v="3"/>
    <n v="8"/>
    <n v="5"/>
    <s v="Regardsmaree"/>
    <s v="1st"/>
    <n v="2.6"/>
    <x v="1"/>
    <x v="0"/>
    <s v="-"/>
    <x v="5"/>
    <n v="260"/>
    <n v="160"/>
    <x v="0"/>
    <x v="1"/>
    <m/>
    <s v="2021-2022"/>
  </r>
  <r>
    <x v="81"/>
    <d v="1899-12-30T16:55:00"/>
    <x v="3"/>
    <n v="9"/>
    <n v="6"/>
    <s v="Sir Davy"/>
    <s v="1st"/>
    <n v="3.8"/>
    <x v="1"/>
    <x v="0"/>
    <s v="-"/>
    <x v="4"/>
    <n v="532"/>
    <n v="392"/>
    <x v="0"/>
    <x v="1"/>
    <m/>
    <s v="2021-2022"/>
  </r>
  <r>
    <x v="82"/>
    <d v="1899-12-30T12:40:00"/>
    <x v="1"/>
    <n v="2"/>
    <n v="10"/>
    <s v="Swindon Lass"/>
    <m/>
    <m/>
    <x v="1"/>
    <x v="0"/>
    <s v="-"/>
    <x v="2"/>
    <s v=""/>
    <n v="-120"/>
    <x v="0"/>
    <x v="1"/>
    <m/>
    <s v="2021-2022"/>
  </r>
  <r>
    <x v="82"/>
    <d v="1899-12-30T14:25:00"/>
    <x v="1"/>
    <n v="5"/>
    <n v="3"/>
    <s v="Itsourtime"/>
    <m/>
    <m/>
    <x v="0"/>
    <x v="0"/>
    <s v="-"/>
    <x v="0"/>
    <s v=""/>
    <n v="-200"/>
    <x v="0"/>
    <x v="1"/>
    <m/>
    <s v="2021-2022"/>
  </r>
  <r>
    <x v="82"/>
    <d v="1899-12-30T16:53:00"/>
    <x v="1"/>
    <n v="9"/>
    <n v="9"/>
    <s v="Flash Aah"/>
    <s v="2nd"/>
    <m/>
    <x v="1"/>
    <x v="0"/>
    <s v="-"/>
    <x v="2"/>
    <s v=""/>
    <n v="-120"/>
    <x v="0"/>
    <x v="1"/>
    <m/>
    <s v="2021-2022"/>
  </r>
  <r>
    <x v="83"/>
    <d v="1899-12-30T13:05:00"/>
    <x v="0"/>
    <n v="3"/>
    <n v="7"/>
    <s v="Flash Feeling"/>
    <s v="1st"/>
    <n v="6"/>
    <x v="1"/>
    <x v="0"/>
    <s v="-"/>
    <x v="1"/>
    <n v="780"/>
    <n v="650"/>
    <x v="0"/>
    <x v="1"/>
    <m/>
    <s v="2021-2022"/>
  </r>
  <r>
    <x v="83"/>
    <d v="1899-12-30T15:30:00"/>
    <x v="0"/>
    <n v="7"/>
    <n v="10"/>
    <s v="Point Nepean"/>
    <s v="1st"/>
    <n v="6.9"/>
    <x v="1"/>
    <x v="0"/>
    <s v="-"/>
    <x v="4"/>
    <n v="966"/>
    <n v="826"/>
    <x v="0"/>
    <x v="1"/>
    <m/>
    <s v="2021-2022"/>
  </r>
  <r>
    <x v="83"/>
    <d v="1899-12-30T16:45:00"/>
    <x v="0"/>
    <n v="9"/>
    <n v="12"/>
    <s v="Easy Single"/>
    <s v="1st"/>
    <n v="6.8"/>
    <x v="1"/>
    <x v="0"/>
    <s v="-"/>
    <x v="0"/>
    <n v="1360"/>
    <n v="1160"/>
    <x v="0"/>
    <x v="1"/>
    <m/>
    <s v="2021-2022"/>
  </r>
  <r>
    <x v="84"/>
    <d v="1899-12-30T14:45:00"/>
    <x v="0"/>
    <n v="6"/>
    <n v="18"/>
    <s v="Coolth"/>
    <s v="2nd"/>
    <m/>
    <x v="1"/>
    <x v="0"/>
    <s v="-"/>
    <x v="5"/>
    <s v=""/>
    <n v="-100"/>
    <x v="0"/>
    <x v="1"/>
    <m/>
    <s v="2021-2022"/>
  </r>
  <r>
    <x v="84"/>
    <d v="1899-12-30T14:45:00"/>
    <x v="0"/>
    <n v="6"/>
    <n v="3"/>
    <s v="Five Kingdom"/>
    <m/>
    <m/>
    <x v="1"/>
    <x v="0"/>
    <s v="-"/>
    <x v="5"/>
    <s v=""/>
    <n v="-100"/>
    <x v="0"/>
    <x v="1"/>
    <m/>
    <s v="2021-2022"/>
  </r>
  <r>
    <x v="84"/>
    <d v="1899-12-30T16:05:00"/>
    <x v="0"/>
    <n v="8"/>
    <n v="13"/>
    <s v="Tuvalu"/>
    <s v="2nd"/>
    <m/>
    <x v="0"/>
    <x v="0"/>
    <s v="-"/>
    <x v="0"/>
    <s v=""/>
    <n v="-200"/>
    <x v="0"/>
    <x v="1"/>
    <m/>
    <s v="2021-2022"/>
  </r>
  <r>
    <x v="85"/>
    <d v="1899-12-30T11:50:00"/>
    <x v="1"/>
    <n v="1"/>
    <n v="5"/>
    <s v="Ashford Street"/>
    <s v="1st"/>
    <n v="4"/>
    <x v="1"/>
    <x v="0"/>
    <s v="-"/>
    <x v="5"/>
    <n v="400"/>
    <n v="300"/>
    <x v="0"/>
    <x v="1"/>
    <m/>
    <s v="2021-2022"/>
  </r>
  <r>
    <x v="85"/>
    <d v="1899-12-30T11:50:00"/>
    <x v="1"/>
    <n v="1"/>
    <n v="3"/>
    <s v="Starry Legend"/>
    <s v="2nd"/>
    <m/>
    <x v="0"/>
    <x v="0"/>
    <s v="-"/>
    <x v="0"/>
    <s v=""/>
    <n v="-200"/>
    <x v="0"/>
    <x v="1"/>
    <m/>
    <s v="2021-2022"/>
  </r>
  <r>
    <x v="85"/>
    <d v="1899-12-30T15:25:00"/>
    <x v="1"/>
    <n v="7"/>
    <n v="6"/>
    <s v="Pancho"/>
    <m/>
    <m/>
    <x v="1"/>
    <x v="0"/>
    <s v="-"/>
    <x v="2"/>
    <s v=""/>
    <n v="-120"/>
    <x v="0"/>
    <x v="1"/>
    <m/>
    <s v="2021-2022"/>
  </r>
  <r>
    <x v="85"/>
    <d v="1899-12-30T16:40:00"/>
    <x v="1"/>
    <n v="9"/>
    <n v="14"/>
    <s v="D'Aguilar"/>
    <s v="1st"/>
    <n v="5.4"/>
    <x v="1"/>
    <x v="0"/>
    <s v="-"/>
    <x v="1"/>
    <n v="702"/>
    <n v="572"/>
    <x v="0"/>
    <x v="1"/>
    <m/>
    <s v="2021-2022"/>
  </r>
  <r>
    <x v="86"/>
    <d v="1899-12-30T11:50:00"/>
    <x v="0"/>
    <n v="1"/>
    <n v="4"/>
    <s v="Maserartie Bay"/>
    <s v="1st"/>
    <n v="4"/>
    <x v="1"/>
    <x v="0"/>
    <s v="-"/>
    <x v="4"/>
    <n v="560"/>
    <n v="420"/>
    <x v="0"/>
    <x v="1"/>
    <m/>
    <s v="2021-2022"/>
  </r>
  <r>
    <x v="86"/>
    <d v="1899-12-30T13:00:00"/>
    <x v="0"/>
    <n v="3"/>
    <n v="1"/>
    <s v="Agreeable"/>
    <s v="3rd"/>
    <m/>
    <x v="1"/>
    <x v="0"/>
    <s v="-"/>
    <x v="4"/>
    <s v=""/>
    <n v="-140"/>
    <x v="0"/>
    <x v="1"/>
    <m/>
    <s v="2021-2022"/>
  </r>
  <r>
    <x v="86"/>
    <d v="1899-12-30T14:45:00"/>
    <x v="0"/>
    <n v="6"/>
    <n v="8"/>
    <s v="Reuber"/>
    <m/>
    <m/>
    <x v="1"/>
    <x v="0"/>
    <s v="-"/>
    <x v="2"/>
    <s v=""/>
    <n v="-120"/>
    <x v="0"/>
    <x v="1"/>
    <m/>
    <s v="2021-2022"/>
  </r>
  <r>
    <x v="86"/>
    <d v="1899-12-30T16:00:00"/>
    <x v="0"/>
    <n v="8"/>
    <n v="1"/>
    <s v="Cherry Tortoni"/>
    <s v="3rd"/>
    <m/>
    <x v="1"/>
    <x v="0"/>
    <s v="-"/>
    <x v="4"/>
    <s v=""/>
    <n v="-140"/>
    <x v="0"/>
    <x v="1"/>
    <m/>
    <s v="2021-2022"/>
  </r>
  <r>
    <x v="87"/>
    <d v="1899-12-30T12:25:00"/>
    <x v="3"/>
    <n v="2"/>
    <n v="3"/>
    <s v="Ashford Street"/>
    <s v="1st"/>
    <n v="3.3"/>
    <x v="0"/>
    <x v="0"/>
    <s v="-"/>
    <x v="0"/>
    <n v="660"/>
    <n v="460"/>
    <x v="0"/>
    <x v="1"/>
    <m/>
    <s v="2021-2022"/>
  </r>
  <r>
    <x v="87"/>
    <d v="1899-12-30T15:20:00"/>
    <x v="3"/>
    <n v="7"/>
    <n v="1"/>
    <s v="Chief Altony"/>
    <s v="2nd"/>
    <m/>
    <x v="1"/>
    <x v="0"/>
    <s v="-"/>
    <x v="5"/>
    <s v=""/>
    <n v="-100"/>
    <x v="0"/>
    <x v="1"/>
    <m/>
    <s v="2021-2022"/>
  </r>
  <r>
    <x v="87"/>
    <d v="1899-12-30T15:20:00"/>
    <x v="3"/>
    <n v="7"/>
    <n v="3"/>
    <s v="Visinari"/>
    <s v="1st"/>
    <n v="2.25"/>
    <x v="0"/>
    <x v="0"/>
    <s v="-"/>
    <x v="0"/>
    <n v="450"/>
    <n v="250"/>
    <x v="0"/>
    <x v="1"/>
    <m/>
    <s v="2021-2022"/>
  </r>
  <r>
    <x v="88"/>
    <d v="1899-12-30T11:50:00"/>
    <x v="0"/>
    <n v="1"/>
    <n v="2"/>
    <s v="Don'T Doubt Dory"/>
    <s v="2nd"/>
    <m/>
    <x v="1"/>
    <x v="0"/>
    <s v="-"/>
    <x v="2"/>
    <s v=""/>
    <n v="-120"/>
    <x v="0"/>
    <x v="1"/>
    <m/>
    <s v="2021-2022"/>
  </r>
  <r>
    <x v="88"/>
    <d v="1899-12-30T13:35:00"/>
    <x v="0"/>
    <n v="4"/>
    <n v="6"/>
    <s v="Galgani"/>
    <m/>
    <m/>
    <x v="1"/>
    <x v="0"/>
    <s v="-"/>
    <x v="4"/>
    <s v=""/>
    <n v="-140"/>
    <x v="0"/>
    <x v="1"/>
    <m/>
    <s v="2021-2022"/>
  </r>
  <r>
    <x v="88"/>
    <d v="1899-12-30T14:45:00"/>
    <x v="0"/>
    <n v="6"/>
    <n v="8"/>
    <s v="Zoist"/>
    <m/>
    <m/>
    <x v="1"/>
    <x v="0"/>
    <s v="-"/>
    <x v="1"/>
    <s v=""/>
    <n v="-130"/>
    <x v="0"/>
    <x v="1"/>
    <m/>
    <s v="2021-2022"/>
  </r>
  <r>
    <x v="88"/>
    <d v="1899-12-30T16:00:00"/>
    <x v="0"/>
    <n v="8"/>
    <n v="8"/>
    <s v="Tuvalu"/>
    <s v="1st"/>
    <n v="8"/>
    <x v="1"/>
    <x v="0"/>
    <s v="-"/>
    <x v="2"/>
    <n v="960"/>
    <n v="840"/>
    <x v="0"/>
    <x v="1"/>
    <m/>
    <s v="2021-2022"/>
  </r>
  <r>
    <x v="88"/>
    <d v="1899-12-30T16:33:00"/>
    <x v="0"/>
    <n v="9"/>
    <n v="11"/>
    <s v="Zac De Boss"/>
    <s v="1st"/>
    <n v="4.8"/>
    <x v="0"/>
    <x v="0"/>
    <s v="-"/>
    <x v="0"/>
    <n v="960"/>
    <n v="760"/>
    <x v="0"/>
    <x v="1"/>
    <m/>
    <s v="2021-2022"/>
  </r>
  <r>
    <x v="89"/>
    <d v="1899-12-30T13:00:00"/>
    <x v="1"/>
    <n v="3"/>
    <n v="10"/>
    <s v="Dance To Dubai"/>
    <s v="2nd"/>
    <m/>
    <x v="0"/>
    <x v="0"/>
    <s v="-"/>
    <x v="0"/>
    <s v=""/>
    <n v="-200"/>
    <x v="0"/>
    <x v="1"/>
    <m/>
    <s v="2021-2022"/>
  </r>
  <r>
    <x v="89"/>
    <d v="1899-12-30T13:35:00"/>
    <x v="1"/>
    <n v="4"/>
    <n v="6"/>
    <s v="D'Aguilar"/>
    <s v="1st"/>
    <n v="3.8"/>
    <x v="1"/>
    <x v="0"/>
    <s v="-"/>
    <x v="2"/>
    <n v="456"/>
    <n v="336"/>
    <x v="0"/>
    <x v="1"/>
    <m/>
    <s v="2021-2022"/>
  </r>
  <r>
    <x v="89"/>
    <d v="1899-12-30T15:20:00"/>
    <x v="1"/>
    <n v="7"/>
    <n v="3"/>
    <s v="Blaze A Trail"/>
    <m/>
    <m/>
    <x v="1"/>
    <x v="0"/>
    <s v="-"/>
    <x v="1"/>
    <s v=""/>
    <n v="-130"/>
    <x v="0"/>
    <x v="1"/>
    <m/>
    <s v="2021-2022"/>
  </r>
  <r>
    <x v="89"/>
    <d v="1899-12-30T16:33:00"/>
    <x v="1"/>
    <n v="9"/>
    <n v="11"/>
    <s v="He'S Our Bonneval"/>
    <s v="1st"/>
    <n v="5.5"/>
    <x v="1"/>
    <x v="0"/>
    <s v="-"/>
    <x v="5"/>
    <n v="550"/>
    <n v="450"/>
    <x v="0"/>
    <x v="1"/>
    <m/>
    <s v="2021-2022"/>
  </r>
  <r>
    <x v="89"/>
    <d v="1899-12-30T16:33:00"/>
    <x v="1"/>
    <n v="9"/>
    <n v="4"/>
    <s v="Mr Exclusive"/>
    <m/>
    <m/>
    <x v="1"/>
    <x v="0"/>
    <s v="-"/>
    <x v="5"/>
    <s v=""/>
    <n v="-100"/>
    <x v="0"/>
    <x v="1"/>
    <m/>
    <s v="2021-2022"/>
  </r>
  <r>
    <x v="90"/>
    <d v="1899-12-30T14:55:00"/>
    <x v="0"/>
    <n v="6"/>
    <n v="1"/>
    <s v="Maserartie Bay"/>
    <m/>
    <m/>
    <x v="1"/>
    <x v="0"/>
    <s v="-"/>
    <x v="4"/>
    <s v=""/>
    <n v="-140"/>
    <x v="0"/>
    <x v="1"/>
    <m/>
    <s v="2021-2022"/>
  </r>
  <r>
    <x v="90"/>
    <d v="1899-12-30T15:30:00"/>
    <x v="0"/>
    <n v="7"/>
    <n v="6"/>
    <s v="Zac De Boss"/>
    <m/>
    <m/>
    <x v="1"/>
    <x v="0"/>
    <s v="-"/>
    <x v="0"/>
    <s v=""/>
    <n v="-200"/>
    <x v="0"/>
    <x v="1"/>
    <m/>
    <s v="2021-2022"/>
  </r>
  <r>
    <x v="91"/>
    <d v="1899-12-30T15:35:00"/>
    <x v="1"/>
    <n v="7"/>
    <n v="12"/>
    <s v="Somerset Maugham"/>
    <m/>
    <m/>
    <x v="1"/>
    <x v="0"/>
    <s v="-"/>
    <x v="4"/>
    <s v=""/>
    <n v="-140"/>
    <x v="0"/>
    <x v="1"/>
    <m/>
    <s v="2021-2022"/>
  </r>
  <r>
    <x v="91"/>
    <d v="1899-12-30T16:10:00"/>
    <x v="1"/>
    <n v="8"/>
    <n v="4"/>
    <s v="Oxley Road"/>
    <m/>
    <m/>
    <x v="1"/>
    <x v="0"/>
    <s v="-"/>
    <x v="0"/>
    <s v=""/>
    <n v="-200"/>
    <x v="0"/>
    <x v="1"/>
    <m/>
    <s v="2021-2022"/>
  </r>
  <r>
    <x v="91"/>
    <d v="1899-12-30T16:42:00"/>
    <x v="1"/>
    <n v="9"/>
    <n v="15"/>
    <s v="He'S Our Bonneval"/>
    <s v="3rd"/>
    <m/>
    <x v="1"/>
    <x v="0"/>
    <s v="-"/>
    <x v="2"/>
    <s v=""/>
    <n v="-120"/>
    <x v="0"/>
    <x v="1"/>
    <m/>
    <s v="2021-2022"/>
  </r>
  <r>
    <x v="92"/>
    <d v="1899-12-30T13:45:00"/>
    <x v="0"/>
    <n v="4"/>
    <n v="5"/>
    <s v="Mimi'S Award"/>
    <s v="3rd"/>
    <m/>
    <x v="1"/>
    <x v="0"/>
    <s v="-"/>
    <x v="5"/>
    <s v=""/>
    <n v="-100"/>
    <x v="0"/>
    <x v="1"/>
    <m/>
    <s v="2021-2022"/>
  </r>
  <r>
    <x v="92"/>
    <d v="1899-12-30T13:45:00"/>
    <x v="0"/>
    <n v="4"/>
    <n v="3"/>
    <s v="Through Irish Eyes"/>
    <s v="2nd"/>
    <m/>
    <x v="1"/>
    <x v="0"/>
    <s v="-"/>
    <x v="5"/>
    <s v=""/>
    <n v="-100"/>
    <x v="0"/>
    <x v="1"/>
    <m/>
    <s v="2021-2022"/>
  </r>
  <r>
    <x v="93"/>
    <d v="1899-12-30T14:25:00"/>
    <x v="1"/>
    <n v="5"/>
    <n v="3"/>
    <s v="No Effort"/>
    <m/>
    <m/>
    <x v="1"/>
    <x v="0"/>
    <s v="-"/>
    <x v="2"/>
    <s v=""/>
    <n v="-120"/>
    <x v="0"/>
    <x v="1"/>
    <m/>
    <s v="2021-2022"/>
  </r>
  <r>
    <x v="93"/>
    <d v="1899-12-30T16:52:00"/>
    <x v="1"/>
    <n v="9"/>
    <n v="11"/>
    <s v="Mayfair Spirit"/>
    <s v="3rd"/>
    <m/>
    <x v="1"/>
    <x v="0"/>
    <s v="-"/>
    <x v="3"/>
    <s v=""/>
    <n v="-150"/>
    <x v="0"/>
    <x v="1"/>
    <m/>
    <s v="2021-2022"/>
  </r>
  <r>
    <x v="94"/>
    <d v="1899-12-30T15:10:00"/>
    <x v="5"/>
    <n v="5"/>
    <n v="4"/>
    <s v="Rudhyar"/>
    <m/>
    <m/>
    <x v="1"/>
    <x v="0"/>
    <s v="-"/>
    <x v="4"/>
    <s v=""/>
    <n v="-140"/>
    <x v="0"/>
    <x v="1"/>
    <m/>
    <s v="2021-2022"/>
  </r>
  <r>
    <x v="95"/>
    <d v="1899-12-30T12:45:00"/>
    <x v="0"/>
    <n v="2"/>
    <n v="3"/>
    <s v="Quintello"/>
    <m/>
    <m/>
    <x v="1"/>
    <x v="0"/>
    <s v="-"/>
    <x v="4"/>
    <s v=""/>
    <n v="-140"/>
    <x v="0"/>
    <x v="1"/>
    <m/>
    <s v="2022-2023"/>
  </r>
  <r>
    <x v="95"/>
    <d v="1899-12-30T15:15:00"/>
    <x v="0"/>
    <n v="6"/>
    <n v="6"/>
    <s v="Here To Shock"/>
    <m/>
    <m/>
    <x v="1"/>
    <x v="0"/>
    <s v="-"/>
    <x v="1"/>
    <s v=""/>
    <n v="-130"/>
    <x v="0"/>
    <x v="1"/>
    <m/>
    <s v="2022-2023"/>
  </r>
  <r>
    <x v="95"/>
    <d v="1899-12-30T15:55:00"/>
    <x v="0"/>
    <n v="7"/>
    <n v="4"/>
    <s v="Teewaters"/>
    <m/>
    <m/>
    <x v="1"/>
    <x v="0"/>
    <s v="-"/>
    <x v="5"/>
    <s v=""/>
    <n v="-100"/>
    <x v="0"/>
    <x v="1"/>
    <m/>
    <s v="2022-2023"/>
  </r>
  <r>
    <x v="95"/>
    <d v="1899-12-30T15:55:00"/>
    <x v="0"/>
    <n v="7"/>
    <n v="6"/>
    <s v="Through Irish Eyes"/>
    <s v="2nd"/>
    <m/>
    <x v="6"/>
    <x v="0"/>
    <s v="-"/>
    <x v="3"/>
    <s v=""/>
    <n v="-150"/>
    <x v="0"/>
    <x v="1"/>
    <m/>
    <s v="2022-2023"/>
  </r>
  <r>
    <x v="95"/>
    <d v="1899-12-30T16:30:00"/>
    <x v="0"/>
    <n v="8"/>
    <n v="8"/>
    <s v="Zoltan"/>
    <m/>
    <m/>
    <x v="1"/>
    <x v="0"/>
    <s v="-"/>
    <x v="1"/>
    <s v=""/>
    <n v="-130"/>
    <x v="0"/>
    <x v="1"/>
    <m/>
    <s v="2022-2023"/>
  </r>
  <r>
    <x v="95"/>
    <d v="1899-12-30T17:05:00"/>
    <x v="0"/>
    <n v="9"/>
    <n v="9"/>
    <s v="Chain Of Lightning"/>
    <s v="1st"/>
    <n v="4.5999999999999996"/>
    <x v="1"/>
    <x v="0"/>
    <s v="-"/>
    <x v="1"/>
    <n v="598"/>
    <n v="468"/>
    <x v="0"/>
    <x v="1"/>
    <m/>
    <s v="2022-2023"/>
  </r>
  <r>
    <x v="96"/>
    <d v="1899-12-30T12:10:00"/>
    <x v="1"/>
    <n v="1"/>
    <n v="7"/>
    <s v="Jimmy The Bear"/>
    <s v="1st"/>
    <n v="3.6"/>
    <x v="7"/>
    <x v="0"/>
    <s v="-"/>
    <x v="0"/>
    <n v="720"/>
    <n v="520"/>
    <x v="0"/>
    <x v="1"/>
    <m/>
    <s v="2022-2023"/>
  </r>
  <r>
    <x v="96"/>
    <d v="1899-12-30T12:10:00"/>
    <x v="1"/>
    <n v="1"/>
    <n v="2"/>
    <s v="Tralee Rose"/>
    <m/>
    <m/>
    <x v="1"/>
    <x v="0"/>
    <s v="-"/>
    <x v="5"/>
    <s v=""/>
    <n v="-100"/>
    <x v="0"/>
    <x v="1"/>
    <m/>
    <s v="2022-2023"/>
  </r>
  <r>
    <x v="96"/>
    <d v="1899-12-30T12:45:00"/>
    <x v="1"/>
    <n v="2"/>
    <n v="12"/>
    <s v="Shezadandi"/>
    <m/>
    <m/>
    <x v="8"/>
    <x v="0"/>
    <s v="-"/>
    <x v="5"/>
    <s v=""/>
    <n v="-100"/>
    <x v="0"/>
    <x v="1"/>
    <m/>
    <s v="2022-2023"/>
  </r>
  <r>
    <x v="96"/>
    <d v="1899-12-30T13:20:00"/>
    <x v="1"/>
    <n v="3"/>
    <n v="2"/>
    <s v="Scorched Earth"/>
    <m/>
    <m/>
    <x v="8"/>
    <x v="0"/>
    <s v="-"/>
    <x v="5"/>
    <s v=""/>
    <n v="-100"/>
    <x v="0"/>
    <x v="1"/>
    <m/>
    <s v="2022-2023"/>
  </r>
  <r>
    <x v="96"/>
    <d v="1899-12-30T13:20:00"/>
    <x v="1"/>
    <n v="3"/>
    <n v="4"/>
    <s v="She'S All Class"/>
    <m/>
    <m/>
    <x v="1"/>
    <x v="0"/>
    <s v="-"/>
    <x v="5"/>
    <s v=""/>
    <n v="-100"/>
    <x v="0"/>
    <x v="1"/>
    <m/>
    <s v="2022-2023"/>
  </r>
  <r>
    <x v="96"/>
    <d v="1899-12-30T13:40:00"/>
    <x v="2"/>
    <n v="5"/>
    <n v="4"/>
    <s v="Fearnought"/>
    <m/>
    <m/>
    <x v="4"/>
    <x v="1"/>
    <s v="-"/>
    <x v="3"/>
    <s v=""/>
    <n v="-150"/>
    <x v="0"/>
    <x v="1"/>
    <m/>
    <s v="2022-2023"/>
  </r>
  <r>
    <x v="96"/>
    <d v="1899-12-30T15:55:00"/>
    <x v="1"/>
    <n v="7"/>
    <n v="11"/>
    <s v="Uncommon James"/>
    <s v="1st"/>
    <n v="1.8"/>
    <x v="1"/>
    <x v="0"/>
    <s v="-"/>
    <x v="2"/>
    <n v="216"/>
    <n v="96"/>
    <x v="0"/>
    <x v="1"/>
    <m/>
    <s v="2022-2023"/>
  </r>
  <r>
    <x v="96"/>
    <d v="1899-12-30T16:55:00"/>
    <x v="2"/>
    <n v="10"/>
    <n v="1"/>
    <s v="Quick Tempo"/>
    <m/>
    <m/>
    <x v="4"/>
    <x v="1"/>
    <s v="-"/>
    <x v="3"/>
    <s v=""/>
    <n v="-150"/>
    <x v="0"/>
    <x v="1"/>
    <m/>
    <s v="2022-2023"/>
  </r>
  <r>
    <x v="96"/>
    <d v="1899-12-30T17:08:00"/>
    <x v="1"/>
    <n v="9"/>
    <n v="3"/>
    <s v="Polanco"/>
    <m/>
    <m/>
    <x v="1"/>
    <x v="0"/>
    <s v="-"/>
    <x v="2"/>
    <s v=""/>
    <n v="-120"/>
    <x v="0"/>
    <x v="1"/>
    <m/>
    <s v="2022-2023"/>
  </r>
  <r>
    <x v="97"/>
    <d v="1899-12-30T14:05:00"/>
    <x v="5"/>
    <n v="3"/>
    <n v="3"/>
    <s v="Lackeen"/>
    <s v="2nd"/>
    <m/>
    <x v="1"/>
    <x v="0"/>
    <s v="-"/>
    <x v="4"/>
    <s v=""/>
    <n v="-140"/>
    <x v="0"/>
    <x v="1"/>
    <m/>
    <s v="2022-2023"/>
  </r>
  <r>
    <x v="97"/>
    <d v="1899-12-30T14:45:00"/>
    <x v="5"/>
    <n v="4"/>
    <n v="8"/>
    <s v="Duke Of Hastings"/>
    <m/>
    <m/>
    <x v="1"/>
    <x v="0"/>
    <s v="-"/>
    <x v="2"/>
    <s v=""/>
    <n v="-120"/>
    <x v="0"/>
    <x v="1"/>
    <m/>
    <s v="2022-2023"/>
  </r>
  <r>
    <x v="97"/>
    <d v="1899-12-30T16:25:00"/>
    <x v="4"/>
    <n v="9"/>
    <n v="5"/>
    <s v="Willinga Beast"/>
    <m/>
    <m/>
    <x v="2"/>
    <x v="1"/>
    <s v="-"/>
    <x v="3"/>
    <s v=""/>
    <n v="-150"/>
    <x v="0"/>
    <x v="1"/>
    <m/>
    <s v="2022-2023"/>
  </r>
  <r>
    <x v="97"/>
    <d v="1899-12-30T16:40:00"/>
    <x v="5"/>
    <n v="7"/>
    <n v="2"/>
    <s v="Mankayan"/>
    <s v="1st"/>
    <n v="2"/>
    <x v="1"/>
    <x v="0"/>
    <s v="-"/>
    <x v="0"/>
    <n v="400"/>
    <n v="200"/>
    <x v="0"/>
    <x v="1"/>
    <m/>
    <s v="2022-2023"/>
  </r>
  <r>
    <x v="97"/>
    <d v="1899-12-30T17:45:00"/>
    <x v="5"/>
    <n v="9"/>
    <n v="6"/>
    <s v="The Garden"/>
    <m/>
    <m/>
    <x v="1"/>
    <x v="0"/>
    <s v="-"/>
    <x v="1"/>
    <s v=""/>
    <n v="-130"/>
    <x v="0"/>
    <x v="1"/>
    <m/>
    <s v="2022-2023"/>
  </r>
  <r>
    <x v="98"/>
    <d v="1899-12-30T12:25:00"/>
    <x v="1"/>
    <n v="1"/>
    <n v="12"/>
    <s v="Storm King"/>
    <s v="2nd"/>
    <m/>
    <x v="1"/>
    <x v="0"/>
    <s v="-"/>
    <x v="2"/>
    <s v=""/>
    <n v="-120"/>
    <x v="0"/>
    <x v="1"/>
    <m/>
    <s v="2022-2023"/>
  </r>
  <r>
    <x v="98"/>
    <d v="1899-12-30T13:00:00"/>
    <x v="1"/>
    <n v="2"/>
    <n v="5"/>
    <s v="Lady Of Honour"/>
    <s v="1st"/>
    <n v="3"/>
    <x v="7"/>
    <x v="0"/>
    <s v="-"/>
    <x v="0"/>
    <n v="600"/>
    <n v="400"/>
    <x v="0"/>
    <x v="1"/>
    <m/>
    <s v="2022-2023"/>
  </r>
  <r>
    <x v="98"/>
    <d v="1899-12-30T14:10:00"/>
    <x v="1"/>
    <n v="4"/>
    <n v="2"/>
    <s v="Buffalo River"/>
    <m/>
    <m/>
    <x v="1"/>
    <x v="0"/>
    <s v="-"/>
    <x v="4"/>
    <s v=""/>
    <n v="-140"/>
    <x v="0"/>
    <x v="1"/>
    <m/>
    <s v="2022-2023"/>
  </r>
  <r>
    <x v="98"/>
    <d v="1899-12-30T14:10:00"/>
    <x v="1"/>
    <n v="4"/>
    <n v="9"/>
    <s v="Gentleman Roy"/>
    <s v="2nd"/>
    <m/>
    <x v="1"/>
    <x v="0"/>
    <s v="-"/>
    <x v="5"/>
    <s v=""/>
    <n v="-100"/>
    <x v="0"/>
    <x v="1"/>
    <m/>
    <s v="2022-2023"/>
  </r>
  <r>
    <x v="98"/>
    <d v="1899-12-30T15:30:00"/>
    <x v="1"/>
    <n v="6"/>
    <n v="11"/>
    <s v="Little Stevie"/>
    <m/>
    <m/>
    <x v="1"/>
    <x v="0"/>
    <s v="-"/>
    <x v="5"/>
    <s v=""/>
    <n v="-100"/>
    <x v="0"/>
    <x v="1"/>
    <m/>
    <s v="2022-2023"/>
  </r>
  <r>
    <x v="98"/>
    <d v="1899-12-30T15:30:00"/>
    <x v="1"/>
    <n v="6"/>
    <n v="10"/>
    <s v="Star Patrol"/>
    <s v="3rd"/>
    <m/>
    <x v="1"/>
    <x v="0"/>
    <s v="-"/>
    <x v="5"/>
    <s v=""/>
    <n v="-100"/>
    <x v="0"/>
    <x v="1"/>
    <m/>
    <s v="2022-2023"/>
  </r>
  <r>
    <x v="98"/>
    <d v="1899-12-30T16:30:00"/>
    <x v="2"/>
    <n v="9"/>
    <n v="1"/>
    <s v="Best Of Bordeaux"/>
    <m/>
    <m/>
    <x v="2"/>
    <x v="1"/>
    <s v="-"/>
    <x v="3"/>
    <s v=""/>
    <n v="-150"/>
    <x v="0"/>
    <x v="1"/>
    <m/>
    <s v="2022-2023"/>
  </r>
  <r>
    <x v="98"/>
    <d v="1899-12-30T17:05:00"/>
    <x v="2"/>
    <n v="10"/>
    <n v="8"/>
    <s v="Shades Of Rose"/>
    <s v="1st"/>
    <n v="1.95"/>
    <x v="4"/>
    <x v="1"/>
    <s v="-"/>
    <x v="3"/>
    <n v="292.5"/>
    <n v="142.5"/>
    <x v="0"/>
    <x v="1"/>
    <m/>
    <s v="2022-2023"/>
  </r>
  <r>
    <x v="99"/>
    <d v="1899-12-30T14:15:00"/>
    <x v="5"/>
    <n v="4"/>
    <n v="2"/>
    <s v="Mr Brightside"/>
    <s v="1st"/>
    <n v="1.75"/>
    <x v="1"/>
    <x v="0"/>
    <s v="-"/>
    <x v="2"/>
    <n v="210"/>
    <n v="90"/>
    <x v="0"/>
    <x v="1"/>
    <m/>
    <s v="2022-2023"/>
  </r>
  <r>
    <x v="99"/>
    <d v="1899-12-30T15:15:00"/>
    <x v="4"/>
    <n v="7"/>
    <n v="1"/>
    <s v="Zaaki"/>
    <s v="1st"/>
    <n v="1.9"/>
    <x v="4"/>
    <x v="1"/>
    <s v="-"/>
    <x v="3"/>
    <n v="285"/>
    <n v="135"/>
    <x v="0"/>
    <x v="1"/>
    <m/>
    <s v="2022-2023"/>
  </r>
  <r>
    <x v="99"/>
    <d v="1899-12-30T16:50:00"/>
    <x v="5"/>
    <n v="8"/>
    <n v="6"/>
    <s v="Military Expert"/>
    <s v="1st"/>
    <n v="3.4"/>
    <x v="1"/>
    <x v="0"/>
    <s v="-"/>
    <x v="4"/>
    <n v="476"/>
    <n v="336"/>
    <x v="0"/>
    <x v="1"/>
    <m/>
    <s v="2022-2023"/>
  </r>
  <r>
    <x v="100"/>
    <d v="1899-12-30T14:20:00"/>
    <x v="0"/>
    <n v="4"/>
    <n v="8"/>
    <s v="Bermadez"/>
    <m/>
    <m/>
    <x v="1"/>
    <x v="0"/>
    <s v="-"/>
    <x v="5"/>
    <s v=""/>
    <n v="-100"/>
    <x v="0"/>
    <x v="1"/>
    <m/>
    <s v="2022-2023"/>
  </r>
  <r>
    <x v="100"/>
    <d v="1899-12-30T14:20:00"/>
    <x v="0"/>
    <n v="4"/>
    <n v="3"/>
    <s v="Scallopini"/>
    <s v="1st"/>
    <n v="7.5"/>
    <x v="1"/>
    <x v="0"/>
    <s v="-"/>
    <x v="1"/>
    <n v="975"/>
    <n v="845"/>
    <x v="0"/>
    <x v="1"/>
    <m/>
    <s v="2022-2023"/>
  </r>
  <r>
    <x v="100"/>
    <d v="1899-12-30T14:40:00"/>
    <x v="2"/>
    <n v="6"/>
    <n v="5"/>
    <s v="Golden Mile"/>
    <s v="1st"/>
    <n v="4"/>
    <x v="2"/>
    <x v="1"/>
    <s v="-"/>
    <x v="3"/>
    <n v="600"/>
    <n v="450"/>
    <x v="0"/>
    <x v="1"/>
    <m/>
    <s v="2022-2023"/>
  </r>
  <r>
    <x v="100"/>
    <d v="1899-12-30T14:55:00"/>
    <x v="0"/>
    <n v="5"/>
    <n v="7"/>
    <s v="Western Empire"/>
    <m/>
    <m/>
    <x v="1"/>
    <x v="0"/>
    <s v="-"/>
    <x v="2"/>
    <s v=""/>
    <n v="-120"/>
    <x v="0"/>
    <x v="1"/>
    <m/>
    <s v="2022-2023"/>
  </r>
  <r>
    <x v="100"/>
    <d v="1899-12-30T16:15:00"/>
    <x v="0"/>
    <n v="7"/>
    <n v="5"/>
    <s v="Kissonallforcheeks"/>
    <s v="1st"/>
    <n v="4"/>
    <x v="1"/>
    <x v="0"/>
    <s v="-"/>
    <x v="3"/>
    <n v="600"/>
    <n v="450"/>
    <x v="0"/>
    <x v="1"/>
    <m/>
    <s v="2022-2023"/>
  </r>
  <r>
    <x v="100"/>
    <d v="1899-12-30T16:50:00"/>
    <x v="0"/>
    <n v="8"/>
    <n v="17"/>
    <s v="Veranskova"/>
    <m/>
    <m/>
    <x v="1"/>
    <x v="0"/>
    <s v="-"/>
    <x v="2"/>
    <s v=""/>
    <n v="-120"/>
    <x v="0"/>
    <x v="1"/>
    <m/>
    <s v="2022-2023"/>
  </r>
  <r>
    <x v="100"/>
    <d v="1899-12-30T17:15:00"/>
    <x v="2"/>
    <n v="10"/>
    <n v="16"/>
    <s v="Waterford"/>
    <s v="1st"/>
    <n v="2.35"/>
    <x v="2"/>
    <x v="1"/>
    <s v="-"/>
    <x v="3"/>
    <n v="352.5"/>
    <n v="202.5"/>
    <x v="0"/>
    <x v="1"/>
    <m/>
    <s v="2022-2023"/>
  </r>
  <r>
    <x v="101"/>
    <d v="1899-12-30T15:45:00"/>
    <x v="16"/>
    <n v="5"/>
    <n v="4"/>
    <s v="Willinga Rufio"/>
    <s v="1st"/>
    <n v="2"/>
    <x v="2"/>
    <x v="1"/>
    <s v="-"/>
    <x v="4"/>
    <n v="280"/>
    <n v="140"/>
    <x v="0"/>
    <x v="4"/>
    <m/>
    <s v="2022-2023"/>
  </r>
  <r>
    <x v="102"/>
    <d v="1899-12-30T13:25:00"/>
    <x v="4"/>
    <n v="4"/>
    <n v="13"/>
    <s v="Arnold"/>
    <s v="3rd"/>
    <m/>
    <x v="4"/>
    <x v="1"/>
    <s v="-"/>
    <x v="3"/>
    <s v=""/>
    <n v="-150"/>
    <x v="0"/>
    <x v="1"/>
    <m/>
    <s v="2022-2023"/>
  </r>
  <r>
    <x v="102"/>
    <d v="1899-12-30T13:40:00"/>
    <x v="1"/>
    <n v="3"/>
    <n v="5"/>
    <s v="Pride Of Jenni"/>
    <s v="1st"/>
    <n v="5.2"/>
    <x v="1"/>
    <x v="0"/>
    <s v="-"/>
    <x v="0"/>
    <n v="1040"/>
    <n v="840"/>
    <x v="0"/>
    <x v="1"/>
    <m/>
    <s v="2022-2023"/>
  </r>
  <r>
    <x v="102"/>
    <d v="1899-12-30T14:40:00"/>
    <x v="4"/>
    <n v="6"/>
    <n v="5"/>
    <s v="Zougotcha"/>
    <s v="1st"/>
    <n v="2.1"/>
    <x v="2"/>
    <x v="1"/>
    <s v="-"/>
    <x v="3"/>
    <n v="315"/>
    <n v="165"/>
    <x v="0"/>
    <x v="1"/>
    <m/>
    <s v="2022-2023"/>
  </r>
  <r>
    <x v="102"/>
    <d v="1899-12-30T15:15:00"/>
    <x v="4"/>
    <n v="7"/>
    <n v="3"/>
    <s v="Anamoe"/>
    <s v="1st"/>
    <n v="1.65"/>
    <x v="4"/>
    <x v="1"/>
    <s v="-"/>
    <x v="3"/>
    <n v="247.5"/>
    <n v="97.5"/>
    <x v="0"/>
    <x v="1"/>
    <m/>
    <s v="2022-2023"/>
  </r>
  <r>
    <x v="102"/>
    <d v="1899-12-30T15:55:00"/>
    <x v="4"/>
    <n v="8"/>
    <n v="1"/>
    <s v="Nature Strip"/>
    <s v="1st"/>
    <n v="2.4"/>
    <x v="4"/>
    <x v="1"/>
    <s v="-"/>
    <x v="3"/>
    <n v="360"/>
    <n v="210"/>
    <x v="0"/>
    <x v="1"/>
    <m/>
    <s v="2022-2023"/>
  </r>
  <r>
    <x v="103"/>
    <d v="1899-12-30T14:00:00"/>
    <x v="17"/>
    <n v="2"/>
    <n v="7"/>
    <s v="Cinderella Days"/>
    <s v="3rd"/>
    <m/>
    <x v="2"/>
    <x v="1"/>
    <s v="-"/>
    <x v="4"/>
    <s v=""/>
    <n v="-140"/>
    <x v="0"/>
    <x v="4"/>
    <m/>
    <s v="2022-2023"/>
  </r>
  <r>
    <x v="103"/>
    <d v="1899-12-30T16:20:00"/>
    <x v="17"/>
    <n v="6"/>
    <n v="4"/>
    <s v="Duchy Of Savoy"/>
    <s v="1st"/>
    <n v="4"/>
    <x v="2"/>
    <x v="1"/>
    <s v="-"/>
    <x v="4"/>
    <n v="560"/>
    <n v="420"/>
    <x v="0"/>
    <x v="4"/>
    <m/>
    <s v="2022-2023"/>
  </r>
  <r>
    <x v="104"/>
    <d v="1899-12-30T19:15:00"/>
    <x v="5"/>
    <n v="3"/>
    <n v="3"/>
    <s v="Clemenceau"/>
    <m/>
    <m/>
    <x v="1"/>
    <x v="0"/>
    <s v="-"/>
    <x v="4"/>
    <s v=""/>
    <n v="-140"/>
    <x v="0"/>
    <x v="0"/>
    <m/>
    <s v="2022-2023"/>
  </r>
  <r>
    <x v="104"/>
    <d v="1899-12-30T20:15:00"/>
    <x v="5"/>
    <n v="5"/>
    <n v="8"/>
    <s v="Asfoora"/>
    <m/>
    <m/>
    <x v="1"/>
    <x v="0"/>
    <s v="-"/>
    <x v="3"/>
    <s v=""/>
    <n v="-150"/>
    <x v="0"/>
    <x v="0"/>
    <m/>
    <s v="2022-2023"/>
  </r>
  <r>
    <x v="104"/>
    <d v="1899-12-30T20:45:00"/>
    <x v="5"/>
    <n v="6"/>
    <n v="8"/>
    <s v="Desert Icon"/>
    <s v="1st"/>
    <n v="3.5"/>
    <x v="1"/>
    <x v="0"/>
    <s v="-"/>
    <x v="1"/>
    <n v="455"/>
    <n v="325"/>
    <x v="0"/>
    <x v="0"/>
    <m/>
    <s v="2022-2023"/>
  </r>
  <r>
    <x v="104"/>
    <d v="1899-12-30T21:45:00"/>
    <x v="5"/>
    <n v="8"/>
    <n v="1"/>
    <s v="Kissonallforcheeks"/>
    <m/>
    <m/>
    <x v="1"/>
    <x v="0"/>
    <s v="-"/>
    <x v="3"/>
    <s v=""/>
    <n v="-150"/>
    <x v="0"/>
    <x v="0"/>
    <m/>
    <s v="2022-2023"/>
  </r>
  <r>
    <x v="105"/>
    <d v="1899-12-30T16:45:00"/>
    <x v="2"/>
    <n v="9"/>
    <n v="11"/>
    <s v="Old Flame"/>
    <s v="2nd"/>
    <m/>
    <x v="4"/>
    <x v="1"/>
    <s v="-"/>
    <x v="3"/>
    <s v=""/>
    <n v="-150"/>
    <x v="0"/>
    <x v="1"/>
    <m/>
    <s v="2022-2023"/>
  </r>
  <r>
    <x v="106"/>
    <d v="1899-12-30T15:15:00"/>
    <x v="3"/>
    <n v="5"/>
    <n v="16"/>
    <s v="Lucky Decision"/>
    <m/>
    <m/>
    <x v="1"/>
    <x v="0"/>
    <s v="-"/>
    <x v="1"/>
    <s v=""/>
    <n v="-130"/>
    <x v="0"/>
    <x v="3"/>
    <m/>
    <s v="2022-2023"/>
  </r>
  <r>
    <x v="106"/>
    <d v="1899-12-30T16:55:00"/>
    <x v="3"/>
    <n v="8"/>
    <n v="12"/>
    <s v="Gentleman Roy"/>
    <s v="1st"/>
    <n v="8.4"/>
    <x v="7"/>
    <x v="0"/>
    <s v="-"/>
    <x v="0"/>
    <n v="1680"/>
    <n v="1480"/>
    <x v="0"/>
    <x v="3"/>
    <m/>
    <s v="2022-2023"/>
  </r>
  <r>
    <x v="106"/>
    <d v="1899-12-30T16:55:00"/>
    <x v="3"/>
    <n v="8"/>
    <n v="9"/>
    <s v="Military Expert"/>
    <s v="2nd"/>
    <m/>
    <x v="1"/>
    <x v="0"/>
    <s v="-"/>
    <x v="5"/>
    <s v=""/>
    <n v="-100"/>
    <x v="0"/>
    <x v="3"/>
    <m/>
    <s v="2022-2023"/>
  </r>
  <r>
    <x v="106"/>
    <d v="1899-12-30T17:30:00"/>
    <x v="3"/>
    <n v="9"/>
    <n v="1"/>
    <s v="Ayrton"/>
    <s v="2nd"/>
    <m/>
    <x v="1"/>
    <x v="0"/>
    <s v="-"/>
    <x v="4"/>
    <s v=""/>
    <n v="-140"/>
    <x v="0"/>
    <x v="3"/>
    <m/>
    <s v="2022-2023"/>
  </r>
  <r>
    <x v="107"/>
    <d v="1899-12-30T14:35:00"/>
    <x v="2"/>
    <n v="2"/>
    <n v="5"/>
    <s v="Pereille"/>
    <m/>
    <m/>
    <x v="2"/>
    <x v="1"/>
    <s v="-"/>
    <x v="4"/>
    <s v=""/>
    <n v="-140"/>
    <x v="0"/>
    <x v="4"/>
    <m/>
    <s v="2022-2023"/>
  </r>
  <r>
    <x v="107"/>
    <d v="1899-12-30T15:45:00"/>
    <x v="2"/>
    <n v="4"/>
    <n v="1"/>
    <s v="Willinga Rufio"/>
    <m/>
    <m/>
    <x v="2"/>
    <x v="1"/>
    <s v="-"/>
    <x v="4"/>
    <s v=""/>
    <n v="-140"/>
    <x v="0"/>
    <x v="4"/>
    <m/>
    <s v="2022-2023"/>
  </r>
  <r>
    <x v="107"/>
    <d v="1899-12-30T16:20:00"/>
    <x v="2"/>
    <n v="5"/>
    <n v="1"/>
    <s v="Arbitration"/>
    <s v="1st"/>
    <n v="6.5"/>
    <x v="2"/>
    <x v="1"/>
    <s v="-"/>
    <x v="4"/>
    <n v="910"/>
    <n v="770"/>
    <x v="0"/>
    <x v="4"/>
    <m/>
    <s v="2022-2023"/>
  </r>
  <r>
    <x v="108"/>
    <d v="1899-12-30T13:15:00"/>
    <x v="0"/>
    <n v="2"/>
    <n v="7"/>
    <s v="Visinari"/>
    <s v="1st"/>
    <n v="1.65"/>
    <x v="1"/>
    <x v="0"/>
    <s v="-"/>
    <x v="2"/>
    <n v="198"/>
    <n v="78"/>
    <x v="0"/>
    <x v="1"/>
    <m/>
    <s v="2022-2023"/>
  </r>
  <r>
    <x v="108"/>
    <d v="1899-12-30T14:25:00"/>
    <x v="0"/>
    <n v="4"/>
    <n v="1"/>
    <s v="Yearning"/>
    <m/>
    <m/>
    <x v="1"/>
    <x v="0"/>
    <s v="-"/>
    <x v="2"/>
    <s v=""/>
    <n v="-120"/>
    <x v="0"/>
    <x v="1"/>
    <m/>
    <s v="2022-2023"/>
  </r>
  <r>
    <x v="108"/>
    <d v="1899-12-30T17:05:00"/>
    <x v="0"/>
    <n v="8"/>
    <n v="6"/>
    <s v="Roch 'N' Horse"/>
    <s v="2nd"/>
    <m/>
    <x v="1"/>
    <x v="0"/>
    <s v="-"/>
    <x v="2"/>
    <s v=""/>
    <n v="-120"/>
    <x v="0"/>
    <x v="1"/>
    <m/>
    <s v="2022-2023"/>
  </r>
  <r>
    <x v="109"/>
    <d v="1899-12-30T14:40:00"/>
    <x v="1"/>
    <n v="4"/>
    <n v="7"/>
    <s v="Aesop"/>
    <m/>
    <m/>
    <x v="1"/>
    <x v="0"/>
    <s v="-"/>
    <x v="2"/>
    <s v=""/>
    <n v="-120"/>
    <x v="0"/>
    <x v="4"/>
    <m/>
    <s v="2022-2023"/>
  </r>
  <r>
    <x v="110"/>
    <d v="1899-12-30T15:10:00"/>
    <x v="1"/>
    <n v="6"/>
    <n v="14"/>
    <s v="Neverstandingstill"/>
    <m/>
    <m/>
    <x v="1"/>
    <x v="0"/>
    <s v="-"/>
    <x v="2"/>
    <s v=""/>
    <n v="-120"/>
    <x v="0"/>
    <x v="1"/>
    <m/>
    <s v="2022-2023"/>
  </r>
  <r>
    <x v="110"/>
    <d v="1899-12-30T16:30:00"/>
    <x v="1"/>
    <n v="8"/>
    <n v="9"/>
    <s v="Chain Of Lightning"/>
    <s v="1st"/>
    <n v="5.9"/>
    <x v="1"/>
    <x v="0"/>
    <s v="-"/>
    <x v="2"/>
    <n v="708"/>
    <n v="588"/>
    <x v="0"/>
    <x v="1"/>
    <m/>
    <s v="2022-2023"/>
  </r>
  <r>
    <x v="110"/>
    <d v="1899-12-30T16:50:00"/>
    <x v="4"/>
    <n v="8"/>
    <n v="3"/>
    <s v="Vilana"/>
    <s v="1st"/>
    <n v="7.5"/>
    <x v="4"/>
    <x v="1"/>
    <s v="-"/>
    <x v="3"/>
    <n v="1125"/>
    <n v="975"/>
    <x v="0"/>
    <x v="1"/>
    <m/>
    <s v="2022-2023"/>
  </r>
  <r>
    <x v="110"/>
    <d v="1899-12-30T17:45:00"/>
    <x v="1"/>
    <n v="9"/>
    <n v="8"/>
    <s v="No Compromise"/>
    <m/>
    <m/>
    <x v="1"/>
    <x v="0"/>
    <s v="-"/>
    <x v="2"/>
    <s v=""/>
    <n v="-120"/>
    <x v="0"/>
    <x v="1"/>
    <m/>
    <s v="2022-2023"/>
  </r>
  <r>
    <x v="110"/>
    <d v="1899-12-30T17:50:00"/>
    <x v="1"/>
    <n v="10"/>
    <n v="5"/>
    <s v="Bandersnatch"/>
    <s v="2nd"/>
    <m/>
    <x v="1"/>
    <x v="0"/>
    <s v="-"/>
    <x v="2"/>
    <s v=""/>
    <n v="-120"/>
    <x v="0"/>
    <x v="1"/>
    <m/>
    <s v="2022-2023"/>
  </r>
  <r>
    <x v="111"/>
    <d v="1899-12-30T13:25:00"/>
    <x v="16"/>
    <n v="1"/>
    <n v="6"/>
    <s v="Golden Age"/>
    <s v="1st"/>
    <n v="2.4"/>
    <x v="2"/>
    <x v="1"/>
    <s v="-"/>
    <x v="4"/>
    <n v="336"/>
    <n v="196"/>
    <x v="0"/>
    <x v="4"/>
    <m/>
    <s v="2022-2023"/>
  </r>
  <r>
    <x v="111"/>
    <d v="1899-12-30T14:00:00"/>
    <x v="16"/>
    <n v="2"/>
    <n v="2"/>
    <s v="King Frankel"/>
    <s v="1st"/>
    <n v="1.75"/>
    <x v="2"/>
    <x v="1"/>
    <s v="-"/>
    <x v="4"/>
    <n v="245"/>
    <n v="105"/>
    <x v="0"/>
    <x v="4"/>
    <m/>
    <s v="2022-2023"/>
  </r>
  <r>
    <x v="112"/>
    <d v="1899-12-30T18:45:00"/>
    <x v="5"/>
    <n v="2"/>
    <n v="4"/>
    <s v="Grandslam"/>
    <s v="Ntd"/>
    <m/>
    <x v="1"/>
    <x v="0"/>
    <s v="-"/>
    <x v="2"/>
    <s v=""/>
    <n v="-120"/>
    <x v="0"/>
    <x v="0"/>
    <m/>
    <s v="2022-2023"/>
  </r>
  <r>
    <x v="112"/>
    <d v="1899-12-30T19:15:00"/>
    <x v="5"/>
    <n v="3"/>
    <n v="7"/>
    <s v="Vultan"/>
    <s v="1st"/>
    <n v="6"/>
    <x v="1"/>
    <x v="0"/>
    <s v="-"/>
    <x v="2"/>
    <n v="720"/>
    <n v="600"/>
    <x v="0"/>
    <x v="0"/>
    <m/>
    <s v="2022-2023"/>
  </r>
  <r>
    <x v="113"/>
    <d v="1899-12-30T17:30:00"/>
    <x v="4"/>
    <n v="9"/>
    <n v="9"/>
    <s v="Belle Plaisir"/>
    <m/>
    <m/>
    <x v="4"/>
    <x v="1"/>
    <s v="-"/>
    <x v="3"/>
    <s v=""/>
    <n v="-150"/>
    <x v="0"/>
    <x v="1"/>
    <m/>
    <s v="2022-2023"/>
  </r>
  <r>
    <x v="113"/>
    <d v="1899-12-30T17:50:00"/>
    <x v="5"/>
    <n v="10"/>
    <n v="5"/>
    <s v="My Whisper"/>
    <s v="1st"/>
    <n v="6.1"/>
    <x v="1"/>
    <x v="0"/>
    <s v="-"/>
    <x v="2"/>
    <n v="732"/>
    <n v="612"/>
    <x v="0"/>
    <x v="1"/>
    <m/>
    <s v="2022-2023"/>
  </r>
  <r>
    <x v="114"/>
    <d v="1899-12-30T14:00:00"/>
    <x v="2"/>
    <n v="4"/>
    <n v="12"/>
    <s v="Pale King"/>
    <s v="1st"/>
    <n v="7.5"/>
    <x v="4"/>
    <x v="1"/>
    <s v="-"/>
    <x v="3"/>
    <n v="1125"/>
    <n v="975"/>
    <x v="0"/>
    <x v="1"/>
    <m/>
    <s v="2022-2023"/>
  </r>
  <r>
    <x v="114"/>
    <d v="1899-12-30T15:00:00"/>
    <x v="0"/>
    <n v="5"/>
    <n v="8"/>
    <s v="Old Flame"/>
    <s v="1st"/>
    <n v="5"/>
    <x v="1"/>
    <x v="0"/>
    <s v="-"/>
    <x v="2"/>
    <n v="600"/>
    <n v="480"/>
    <x v="0"/>
    <x v="1"/>
    <m/>
    <s v="2022-2023"/>
  </r>
  <r>
    <x v="115"/>
    <d v="1899-12-30T11:20:00"/>
    <x v="0"/>
    <n v="2"/>
    <n v="7"/>
    <s v="White Marlin"/>
    <s v="1st"/>
    <n v="2.4500000000000002"/>
    <x v="1"/>
    <x v="0"/>
    <s v="-"/>
    <x v="2"/>
    <n v="294"/>
    <n v="174"/>
    <x v="0"/>
    <x v="2"/>
    <m/>
    <s v="2022-2023"/>
  </r>
  <r>
    <x v="115"/>
    <d v="1899-12-30T17:15:00"/>
    <x v="0"/>
    <n v="10"/>
    <n v="10"/>
    <s v="Nicolini Vito"/>
    <m/>
    <m/>
    <x v="1"/>
    <x v="0"/>
    <s v="-"/>
    <x v="5"/>
    <s v=""/>
    <n v="-100"/>
    <x v="0"/>
    <x v="2"/>
    <m/>
    <s v="2022-2023"/>
  </r>
  <r>
    <x v="115"/>
    <d v="1899-12-30T17:15:00"/>
    <x v="0"/>
    <n v="10"/>
    <n v="11"/>
    <s v="Zethus"/>
    <m/>
    <m/>
    <x v="1"/>
    <x v="0"/>
    <s v="-"/>
    <x v="5"/>
    <s v=""/>
    <n v="-100"/>
    <x v="0"/>
    <x v="2"/>
    <m/>
    <s v="2022-2023"/>
  </r>
  <r>
    <x v="116"/>
    <d v="1899-12-30T13:50:00"/>
    <x v="0"/>
    <n v="3"/>
    <n v="12"/>
    <s v="Climbing Star"/>
    <s v="2nd"/>
    <m/>
    <x v="1"/>
    <x v="0"/>
    <s v="-"/>
    <x v="2"/>
    <s v=""/>
    <n v="-120"/>
    <x v="0"/>
    <x v="5"/>
    <m/>
    <s v="2022-2023"/>
  </r>
  <r>
    <x v="116"/>
    <d v="1899-12-30T15:10:00"/>
    <x v="0"/>
    <n v="5"/>
    <n v="14"/>
    <s v="Right You Are"/>
    <s v="3rd"/>
    <m/>
    <x v="1"/>
    <x v="0"/>
    <s v="-"/>
    <x v="2"/>
    <s v=""/>
    <n v="-120"/>
    <x v="0"/>
    <x v="5"/>
    <m/>
    <s v="2022-2023"/>
  </r>
  <r>
    <x v="116"/>
    <d v="1899-12-30T15:50:00"/>
    <x v="0"/>
    <n v="6"/>
    <n v="5"/>
    <s v="Joyful Fortune"/>
    <s v="1st"/>
    <n v="3.5"/>
    <x v="1"/>
    <x v="0"/>
    <s v="-"/>
    <x v="5"/>
    <n v="350"/>
    <n v="250"/>
    <x v="0"/>
    <x v="5"/>
    <m/>
    <s v="2022-2023"/>
  </r>
  <r>
    <x v="116"/>
    <d v="1899-12-30T15:50:00"/>
    <x v="0"/>
    <n v="6"/>
    <n v="3"/>
    <s v="Zoustyle"/>
    <s v="2nd"/>
    <m/>
    <x v="1"/>
    <x v="0"/>
    <s v="-"/>
    <x v="5"/>
    <s v=""/>
    <n v="-100"/>
    <x v="0"/>
    <x v="5"/>
    <m/>
    <s v="2022-2023"/>
  </r>
  <r>
    <x v="117"/>
    <d v="1899-12-30T13:35:00"/>
    <x v="2"/>
    <n v="3"/>
    <n v="6"/>
    <s v="Pale King"/>
    <s v="1st"/>
    <n v="3.15"/>
    <x v="4"/>
    <x v="1"/>
    <s v="-"/>
    <x v="3"/>
    <n v="472.5"/>
    <n v="322.5"/>
    <x v="0"/>
    <x v="1"/>
    <m/>
    <s v="2022-2023"/>
  </r>
  <r>
    <x v="117"/>
    <d v="1899-12-30T14:30:00"/>
    <x v="0"/>
    <n v="4"/>
    <n v="11"/>
    <s v="Soulcombe"/>
    <s v="1st"/>
    <n v="3.4"/>
    <x v="1"/>
    <x v="0"/>
    <s v="-"/>
    <x v="2"/>
    <n v="408"/>
    <n v="288"/>
    <x v="0"/>
    <x v="1"/>
    <m/>
    <s v="2022-2023"/>
  </r>
  <r>
    <x v="117"/>
    <d v="1899-12-30T17:25:00"/>
    <x v="2"/>
    <n v="9"/>
    <n v="4"/>
    <s v="I Am Me"/>
    <s v="1st"/>
    <n v="2.35"/>
    <x v="4"/>
    <x v="1"/>
    <s v="-"/>
    <x v="3"/>
    <n v="352.5"/>
    <n v="202.5"/>
    <x v="0"/>
    <x v="1"/>
    <m/>
    <s v="2022-2023"/>
  </r>
  <r>
    <x v="118"/>
    <d v="1899-12-30T13:45:00"/>
    <x v="12"/>
    <n v="3"/>
    <n v="1"/>
    <s v="Port Philip"/>
    <s v="3rd"/>
    <m/>
    <x v="6"/>
    <x v="0"/>
    <s v="Bush"/>
    <x v="3"/>
    <s v=""/>
    <n v="-150"/>
    <x v="0"/>
    <x v="1"/>
    <m/>
    <s v="2022-2023"/>
  </r>
  <r>
    <x v="118"/>
    <d v="1899-12-30T14:20:00"/>
    <x v="12"/>
    <n v="4"/>
    <n v="4"/>
    <s v="Greece"/>
    <s v="2nd"/>
    <m/>
    <x v="8"/>
    <x v="0"/>
    <s v="Bush"/>
    <x v="5"/>
    <s v=""/>
    <n v="-100"/>
    <x v="0"/>
    <x v="1"/>
    <m/>
    <s v="2022-2023"/>
  </r>
  <r>
    <x v="118"/>
    <d v="1899-12-30T15:00:00"/>
    <x v="12"/>
    <n v="5"/>
    <n v="6"/>
    <s v="Cardigan Queen"/>
    <m/>
    <m/>
    <x v="1"/>
    <x v="0"/>
    <s v="Bush"/>
    <x v="5"/>
    <s v=""/>
    <n v="-100"/>
    <x v="0"/>
    <x v="1"/>
    <m/>
    <s v="2022-2023"/>
  </r>
  <r>
    <x v="118"/>
    <d v="1899-12-30T15:00:00"/>
    <x v="12"/>
    <n v="5"/>
    <n v="1"/>
    <s v="Paul'S Regret"/>
    <s v="3rd"/>
    <m/>
    <x v="1"/>
    <x v="0"/>
    <s v="Bush"/>
    <x v="5"/>
    <s v=""/>
    <n v="-100"/>
    <x v="0"/>
    <x v="1"/>
    <m/>
    <s v="2022-2023"/>
  </r>
  <r>
    <x v="118"/>
    <d v="1899-12-30T15:40:00"/>
    <x v="12"/>
    <n v="6"/>
    <n v="7"/>
    <s v="Brayden Star"/>
    <s v="1st"/>
    <n v="3.6"/>
    <x v="1"/>
    <x v="0"/>
    <s v="Bush"/>
    <x v="2"/>
    <n v="432"/>
    <n v="312"/>
    <x v="0"/>
    <x v="1"/>
    <m/>
    <s v="2022-2023"/>
  </r>
  <r>
    <x v="118"/>
    <d v="1899-12-30T16:20:00"/>
    <x v="12"/>
    <n v="7"/>
    <n v="9"/>
    <s v="Visinari"/>
    <s v="3rd"/>
    <m/>
    <x v="1"/>
    <x v="0"/>
    <s v="Bush"/>
    <x v="1"/>
    <s v=""/>
    <n v="-130"/>
    <x v="0"/>
    <x v="1"/>
    <m/>
    <s v="2022-2023"/>
  </r>
  <r>
    <x v="118"/>
    <d v="1899-12-30T17:00:00"/>
    <x v="12"/>
    <n v="8"/>
    <n v="8"/>
    <s v="Midwest"/>
    <s v="3rd"/>
    <m/>
    <x v="1"/>
    <x v="0"/>
    <s v="Bush"/>
    <x v="2"/>
    <s v=""/>
    <n v="-120"/>
    <x v="0"/>
    <x v="1"/>
    <m/>
    <s v="2022-2023"/>
  </r>
  <r>
    <x v="119"/>
    <d v="1899-12-30T12:10:00"/>
    <x v="13"/>
    <n v="1"/>
    <n v="9"/>
    <s v="For Real Life"/>
    <m/>
    <m/>
    <x v="1"/>
    <x v="0"/>
    <s v="Bush"/>
    <x v="5"/>
    <s v=""/>
    <n v="-100"/>
    <x v="0"/>
    <x v="1"/>
    <m/>
    <s v="2022-2023"/>
  </r>
  <r>
    <x v="119"/>
    <d v="1899-12-30T12:10:00"/>
    <x v="13"/>
    <n v="1"/>
    <n v="6"/>
    <s v="Hypothetical"/>
    <s v="1st"/>
    <n v="2"/>
    <x v="7"/>
    <x v="0"/>
    <s v="Bush"/>
    <x v="0"/>
    <n v="400"/>
    <n v="200"/>
    <x v="0"/>
    <x v="1"/>
    <m/>
    <s v="2022-2023"/>
  </r>
  <r>
    <x v="119"/>
    <d v="1899-12-30T15:00:00"/>
    <x v="13"/>
    <n v="6"/>
    <n v="2"/>
    <s v="Rousseau"/>
    <m/>
    <m/>
    <x v="1"/>
    <x v="0"/>
    <s v="Bush"/>
    <x v="2"/>
    <s v=""/>
    <n v="-120"/>
    <x v="0"/>
    <x v="1"/>
    <m/>
    <s v="2022-2023"/>
  </r>
  <r>
    <x v="119"/>
    <d v="1899-12-30T15:20:00"/>
    <x v="10"/>
    <n v="6"/>
    <n v="12"/>
    <s v="Kanazawa"/>
    <m/>
    <m/>
    <x v="2"/>
    <x v="1"/>
    <s v="Bush"/>
    <x v="3"/>
    <s v=""/>
    <n v="-150"/>
    <x v="0"/>
    <x v="1"/>
    <m/>
    <s v="2022-2023"/>
  </r>
  <r>
    <x v="119"/>
    <d v="1899-12-30T17:40:00"/>
    <x v="13"/>
    <n v="10"/>
    <n v="8"/>
    <s v="Munhamek"/>
    <s v="3rd"/>
    <m/>
    <x v="1"/>
    <x v="0"/>
    <s v="Bush"/>
    <x v="2"/>
    <s v=""/>
    <n v="-120"/>
    <x v="0"/>
    <x v="1"/>
    <m/>
    <s v="2022-2023"/>
  </r>
  <r>
    <x v="120"/>
    <d v="1899-12-30T16:55:00"/>
    <x v="16"/>
    <n v="6"/>
    <n v="5"/>
    <s v="Tidal Impact"/>
    <s v="1st"/>
    <n v="6.7"/>
    <x v="2"/>
    <x v="1"/>
    <s v="-"/>
    <x v="4"/>
    <n v="938"/>
    <n v="798"/>
    <x v="0"/>
    <x v="4"/>
    <m/>
    <s v="2022-2023"/>
  </r>
  <r>
    <x v="121"/>
    <d v="1899-12-30T13:10:00"/>
    <x v="1"/>
    <n v="2"/>
    <n v="6"/>
    <s v="Gin Martini"/>
    <s v="1st"/>
    <n v="4.4000000000000004"/>
    <x v="1"/>
    <x v="0"/>
    <s v="-"/>
    <x v="1"/>
    <n v="572"/>
    <n v="442"/>
    <x v="0"/>
    <x v="1"/>
    <m/>
    <s v="2022-2023"/>
  </r>
  <r>
    <x v="121"/>
    <d v="1899-12-30T13:45:00"/>
    <x v="1"/>
    <n v="3"/>
    <n v="7"/>
    <s v="Jigsaw"/>
    <s v="1st"/>
    <n v="4.4000000000000004"/>
    <x v="1"/>
    <x v="0"/>
    <s v="-"/>
    <x v="1"/>
    <n v="572"/>
    <n v="442"/>
    <x v="0"/>
    <x v="1"/>
    <m/>
    <s v="2022-2023"/>
  </r>
  <r>
    <x v="121"/>
    <d v="1899-12-30T15:00:00"/>
    <x v="1"/>
    <n v="5"/>
    <n v="3"/>
    <s v="Crosshaven"/>
    <s v="1st"/>
    <n v="8.5"/>
    <x v="9"/>
    <x v="0"/>
    <s v="-"/>
    <x v="0"/>
    <n v="1700"/>
    <n v="1500"/>
    <x v="0"/>
    <x v="1"/>
    <m/>
    <s v="2022-2023"/>
  </r>
  <r>
    <x v="121"/>
    <d v="1899-12-30T15:40:00"/>
    <x v="1"/>
    <n v="6"/>
    <n v="1"/>
    <s v="Grandslam"/>
    <m/>
    <m/>
    <x v="1"/>
    <x v="0"/>
    <s v="-"/>
    <x v="1"/>
    <s v=""/>
    <n v="-130"/>
    <x v="0"/>
    <x v="1"/>
    <m/>
    <s v="2022-2023"/>
  </r>
  <r>
    <x v="121"/>
    <d v="1899-12-30T17:40:00"/>
    <x v="1"/>
    <n v="9"/>
    <n v="3"/>
    <s v="My Whisper"/>
    <s v="1st"/>
    <n v="6.6"/>
    <x v="1"/>
    <x v="0"/>
    <s v="-"/>
    <x v="5"/>
    <n v="660"/>
    <n v="560"/>
    <x v="0"/>
    <x v="1"/>
    <m/>
    <s v="2022-2023"/>
  </r>
  <r>
    <x v="121"/>
    <d v="1899-12-30T17:40:00"/>
    <x v="1"/>
    <n v="9"/>
    <n v="8"/>
    <s v="Roots"/>
    <m/>
    <m/>
    <x v="1"/>
    <x v="0"/>
    <s v="-"/>
    <x v="5"/>
    <s v=""/>
    <n v="-100"/>
    <x v="0"/>
    <x v="1"/>
    <m/>
    <s v="2022-2023"/>
  </r>
  <r>
    <x v="121"/>
    <d v="1899-12-30T17:40:00"/>
    <x v="1"/>
    <n v="9"/>
    <n v="7"/>
    <s v="Toregene"/>
    <s v="2nd"/>
    <m/>
    <x v="1"/>
    <x v="0"/>
    <s v="-"/>
    <x v="2"/>
    <s v=""/>
    <n v="-120"/>
    <x v="0"/>
    <x v="1"/>
    <m/>
    <s v="2022-2023"/>
  </r>
  <r>
    <x v="122"/>
    <d v="1899-12-30T12:35:00"/>
    <x v="14"/>
    <n v="1"/>
    <n v="5"/>
    <s v="Flash Feeling"/>
    <s v="1st"/>
    <n v="5.7"/>
    <x v="7"/>
    <x v="0"/>
    <s v="Bush"/>
    <x v="0"/>
    <n v="1140"/>
    <n v="940"/>
    <x v="0"/>
    <x v="1"/>
    <m/>
    <s v="2022-2023"/>
  </r>
  <r>
    <x v="122"/>
    <d v="1899-12-30T12:35:00"/>
    <x v="14"/>
    <n v="1"/>
    <n v="12"/>
    <s v="Matron Bullwinkel"/>
    <s v="2nd"/>
    <m/>
    <x v="1"/>
    <x v="0"/>
    <s v="Bush"/>
    <x v="5"/>
    <s v=""/>
    <n v="-100"/>
    <x v="0"/>
    <x v="1"/>
    <m/>
    <s v="2022-2023"/>
  </r>
  <r>
    <x v="122"/>
    <d v="1899-12-30T13:10:00"/>
    <x v="14"/>
    <n v="2"/>
    <n v="5"/>
    <s v="Blistering"/>
    <s v="1st"/>
    <n v="5.5"/>
    <x v="1"/>
    <x v="0"/>
    <s v="Bush"/>
    <x v="2"/>
    <n v="660"/>
    <n v="540"/>
    <x v="0"/>
    <x v="1"/>
    <m/>
    <s v="2022-2023"/>
  </r>
  <r>
    <x v="122"/>
    <d v="1899-12-30T14:20:00"/>
    <x v="14"/>
    <n v="4"/>
    <n v="3"/>
    <s v="Squid Game"/>
    <m/>
    <m/>
    <x v="1"/>
    <x v="0"/>
    <s v="Bush"/>
    <x v="2"/>
    <s v=""/>
    <n v="-120"/>
    <x v="0"/>
    <x v="1"/>
    <m/>
    <s v="2022-2023"/>
  </r>
  <r>
    <x v="122"/>
    <d v="1899-12-30T16:20:00"/>
    <x v="14"/>
    <n v="7"/>
    <n v="2"/>
    <s v="Milford"/>
    <m/>
    <m/>
    <x v="1"/>
    <x v="0"/>
    <s v="Bush"/>
    <x v="3"/>
    <s v=""/>
    <n v="-150"/>
    <x v="0"/>
    <x v="1"/>
    <m/>
    <s v="2022-2023"/>
  </r>
  <r>
    <x v="122"/>
    <d v="1899-12-30T17:00:00"/>
    <x v="14"/>
    <n v="8"/>
    <n v="5"/>
    <s v="Jimmy The Bear"/>
    <m/>
    <m/>
    <x v="1"/>
    <x v="0"/>
    <s v="Bush"/>
    <x v="5"/>
    <s v=""/>
    <n v="-100"/>
    <x v="0"/>
    <x v="1"/>
    <m/>
    <s v="2022-2023"/>
  </r>
  <r>
    <x v="122"/>
    <d v="1899-12-30T17:00:00"/>
    <x v="14"/>
    <n v="8"/>
    <n v="2"/>
    <s v="Looks Like Elvis"/>
    <s v="3rd"/>
    <m/>
    <x v="1"/>
    <x v="0"/>
    <s v="Bush"/>
    <x v="1"/>
    <s v=""/>
    <n v="-130"/>
    <x v="0"/>
    <x v="1"/>
    <m/>
    <s v="2022-2023"/>
  </r>
  <r>
    <x v="122"/>
    <d v="1899-12-30T17:20:00"/>
    <x v="2"/>
    <n v="9"/>
    <n v="10"/>
    <s v="I Am Me"/>
    <s v="1st"/>
    <n v="1.6"/>
    <x v="4"/>
    <x v="1"/>
    <s v="-"/>
    <x v="3"/>
    <n v="240"/>
    <n v="90"/>
    <x v="0"/>
    <x v="1"/>
    <m/>
    <s v="2022-2023"/>
  </r>
  <r>
    <x v="123"/>
    <d v="1899-12-30T15:40:00"/>
    <x v="3"/>
    <n v="6"/>
    <n v="8"/>
    <s v="Belle Et Riche"/>
    <s v="2nd"/>
    <m/>
    <x v="1"/>
    <x v="0"/>
    <s v="-"/>
    <x v="4"/>
    <s v=""/>
    <n v="-140"/>
    <x v="0"/>
    <x v="1"/>
    <m/>
    <s v="2022-2023"/>
  </r>
  <r>
    <x v="123"/>
    <d v="1899-12-30T17:00:00"/>
    <x v="3"/>
    <n v="8"/>
    <n v="6"/>
    <s v="Savannah Cloud"/>
    <s v="1st"/>
    <n v="4.8"/>
    <x v="1"/>
    <x v="0"/>
    <s v="-"/>
    <x v="4"/>
    <n v="672"/>
    <n v="532"/>
    <x v="0"/>
    <x v="1"/>
    <m/>
    <s v="2022-2023"/>
  </r>
  <r>
    <x v="123"/>
    <d v="1899-12-30T17:20:00"/>
    <x v="4"/>
    <n v="9"/>
    <n v="1"/>
    <s v="Nugget"/>
    <s v="1st"/>
    <n v="1.9"/>
    <x v="4"/>
    <x v="1"/>
    <s v="-"/>
    <x v="3"/>
    <n v="285"/>
    <n v="135"/>
    <x v="0"/>
    <x v="1"/>
    <m/>
    <s v="2022-2023"/>
  </r>
  <r>
    <x v="124"/>
    <d v="1899-12-30T12:35:00"/>
    <x v="0"/>
    <n v="1"/>
    <n v="11"/>
    <s v="Veloce Carro"/>
    <m/>
    <m/>
    <x v="8"/>
    <x v="0"/>
    <s v="-"/>
    <x v="5"/>
    <s v=""/>
    <n v="-100"/>
    <x v="0"/>
    <x v="1"/>
    <m/>
    <s v="2022-2023"/>
  </r>
  <r>
    <x v="124"/>
    <d v="1899-12-30T13:30:00"/>
    <x v="4"/>
    <n v="3"/>
    <n v="5"/>
    <s v="With Your Blessing"/>
    <s v="1st"/>
    <n v="3.5"/>
    <x v="4"/>
    <x v="1"/>
    <s v="-"/>
    <x v="3"/>
    <n v="525"/>
    <n v="375"/>
    <x v="0"/>
    <x v="1"/>
    <m/>
    <s v="2022-2023"/>
  </r>
  <r>
    <x v="124"/>
    <d v="1899-12-30T13:45:00"/>
    <x v="0"/>
    <n v="3"/>
    <n v="4"/>
    <s v="Arran Bay"/>
    <m/>
    <m/>
    <x v="1"/>
    <x v="0"/>
    <s v="-"/>
    <x v="5"/>
    <s v=""/>
    <n v="-100"/>
    <x v="0"/>
    <x v="1"/>
    <m/>
    <s v="2022-2023"/>
  </r>
  <r>
    <x v="124"/>
    <d v="1899-12-30T13:45:00"/>
    <x v="0"/>
    <n v="3"/>
    <n v="7"/>
    <s v="Pounding"/>
    <s v="1st"/>
    <n v="3.3"/>
    <x v="7"/>
    <x v="0"/>
    <s v="-"/>
    <x v="0"/>
    <n v="660"/>
    <n v="460"/>
    <x v="0"/>
    <x v="1"/>
    <m/>
    <s v="2022-2023"/>
  </r>
  <r>
    <x v="124"/>
    <d v="1899-12-30T15:40:00"/>
    <x v="0"/>
    <n v="6"/>
    <n v="1"/>
    <s v="Persan"/>
    <s v="1st"/>
    <n v="2.7"/>
    <x v="1"/>
    <x v="0"/>
    <s v="-"/>
    <x v="0"/>
    <n v="540"/>
    <n v="340"/>
    <x v="0"/>
    <x v="1"/>
    <m/>
    <s v="2022-2023"/>
  </r>
  <r>
    <x v="124"/>
    <d v="1899-12-30T16:20:00"/>
    <x v="0"/>
    <n v="7"/>
    <n v="2"/>
    <s v="Esta La Roca"/>
    <m/>
    <m/>
    <x v="1"/>
    <x v="0"/>
    <s v="-"/>
    <x v="0"/>
    <s v=""/>
    <n v="-200"/>
    <x v="0"/>
    <x v="1"/>
    <m/>
    <s v="2022-2023"/>
  </r>
  <r>
    <x v="124"/>
    <d v="1899-12-30T17:00:00"/>
    <x v="0"/>
    <n v="8"/>
    <n v="1"/>
    <s v="Corner Pocket"/>
    <m/>
    <m/>
    <x v="1"/>
    <x v="0"/>
    <s v="-"/>
    <x v="1"/>
    <s v=""/>
    <n v="-130"/>
    <x v="0"/>
    <x v="1"/>
    <m/>
    <s v="2022-2023"/>
  </r>
  <r>
    <x v="125"/>
    <d v="1899-12-30T14:55:00"/>
    <x v="16"/>
    <n v="2"/>
    <n v="3"/>
    <s v="Joyrider"/>
    <m/>
    <m/>
    <x v="2"/>
    <x v="1"/>
    <s v="-"/>
    <x v="4"/>
    <s v=""/>
    <n v="-140"/>
    <x v="0"/>
    <x v="4"/>
    <m/>
    <s v="2022-2023"/>
  </r>
  <r>
    <x v="125"/>
    <d v="1899-12-30T17:15:00"/>
    <x v="16"/>
    <n v="6"/>
    <n v="10"/>
    <s v="Tashi"/>
    <s v="2nd"/>
    <m/>
    <x v="2"/>
    <x v="1"/>
    <s v="-"/>
    <x v="4"/>
    <s v=""/>
    <n v="-140"/>
    <x v="0"/>
    <x v="4"/>
    <m/>
    <s v="2022-2023"/>
  </r>
  <r>
    <x v="125"/>
    <d v="1899-12-30T17:50:00"/>
    <x v="16"/>
    <n v="7"/>
    <n v="6"/>
    <s v="Gundy Bridge"/>
    <s v="1st"/>
    <n v="1.85"/>
    <x v="2"/>
    <x v="1"/>
    <s v="-"/>
    <x v="4"/>
    <n v="259"/>
    <n v="119"/>
    <x v="0"/>
    <x v="4"/>
    <m/>
    <s v="2022-2023"/>
  </r>
  <r>
    <x v="126"/>
    <d v="1899-12-30T13:10:00"/>
    <x v="5"/>
    <n v="2"/>
    <n v="4"/>
    <s v="Forbidden City"/>
    <s v="1st"/>
    <n v="3.2"/>
    <x v="7"/>
    <x v="0"/>
    <s v="-"/>
    <x v="0"/>
    <n v="640"/>
    <n v="440"/>
    <x v="0"/>
    <x v="1"/>
    <m/>
    <s v="2022-2023"/>
  </r>
  <r>
    <x v="126"/>
    <d v="1899-12-30T13:45:00"/>
    <x v="5"/>
    <n v="3"/>
    <n v="3"/>
    <s v="Inundation"/>
    <s v="1st"/>
    <n v="2.2999999999999998"/>
    <x v="1"/>
    <x v="0"/>
    <s v="-"/>
    <x v="4"/>
    <n v="322"/>
    <n v="182"/>
    <x v="0"/>
    <x v="1"/>
    <m/>
    <s v="2022-2023"/>
  </r>
  <r>
    <x v="126"/>
    <d v="1899-12-30T13:45:00"/>
    <x v="5"/>
    <n v="3"/>
    <n v="8"/>
    <s v="Red Card"/>
    <m/>
    <m/>
    <x v="1"/>
    <x v="0"/>
    <s v="-"/>
    <x v="5"/>
    <s v=""/>
    <n v="-100"/>
    <x v="0"/>
    <x v="1"/>
    <m/>
    <s v="2022-2023"/>
  </r>
  <r>
    <x v="126"/>
    <d v="1899-12-30T15:00:00"/>
    <x v="5"/>
    <n v="5"/>
    <n v="1"/>
    <s v="Right You Are"/>
    <s v="1st"/>
    <n v="2.8"/>
    <x v="1"/>
    <x v="0"/>
    <s v="-"/>
    <x v="4"/>
    <n v="392"/>
    <n v="252"/>
    <x v="0"/>
    <x v="1"/>
    <m/>
    <s v="2022-2023"/>
  </r>
  <r>
    <x v="126"/>
    <d v="1899-12-30T15:20:00"/>
    <x v="4"/>
    <n v="6"/>
    <n v="11"/>
    <s v="Credit Crunch"/>
    <s v="1st"/>
    <n v="22.2"/>
    <x v="4"/>
    <x v="1"/>
    <s v="-"/>
    <x v="3"/>
    <n v="3330"/>
    <n v="3180"/>
    <x v="0"/>
    <x v="1"/>
    <m/>
    <s v="2022-2023"/>
  </r>
  <r>
    <x v="126"/>
    <d v="1899-12-30T17:00:00"/>
    <x v="5"/>
    <n v="8"/>
    <n v="12"/>
    <s v="Wahine Toa"/>
    <s v="1st"/>
    <n v="5.0999999999999996"/>
    <x v="1"/>
    <x v="0"/>
    <s v="-"/>
    <x v="0"/>
    <n v="1019.9999999999999"/>
    <n v="819.99999999999989"/>
    <x v="0"/>
    <x v="1"/>
    <m/>
    <s v="2022-2023"/>
  </r>
  <r>
    <x v="127"/>
    <d v="1899-12-30T14:25:00"/>
    <x v="3"/>
    <n v="3"/>
    <n v="3"/>
    <s v="St Lawrence"/>
    <s v="1st"/>
    <n v="1.65"/>
    <x v="9"/>
    <x v="0"/>
    <s v="-"/>
    <x v="0"/>
    <n v="330"/>
    <n v="130"/>
    <x v="0"/>
    <x v="6"/>
    <m/>
    <s v="2022-2023"/>
  </r>
  <r>
    <x v="127"/>
    <d v="1899-12-30T15:00:00"/>
    <x v="3"/>
    <n v="4"/>
    <n v="1"/>
    <s v="Nugget"/>
    <s v="1st"/>
    <n v="1.8"/>
    <x v="7"/>
    <x v="0"/>
    <s v="-"/>
    <x v="0"/>
    <n v="360"/>
    <n v="160"/>
    <x v="0"/>
    <x v="6"/>
    <m/>
    <s v="2022-2023"/>
  </r>
  <r>
    <x v="127"/>
    <d v="1899-12-30T16:20:00"/>
    <x v="3"/>
    <n v="6"/>
    <n v="5"/>
    <s v="Here To Shock"/>
    <s v="2nd"/>
    <m/>
    <x v="1"/>
    <x v="0"/>
    <s v="-"/>
    <x v="0"/>
    <s v=""/>
    <n v="-200"/>
    <x v="0"/>
    <x v="6"/>
    <m/>
    <s v="2022-2023"/>
  </r>
  <r>
    <x v="127"/>
    <d v="1899-12-30T16:20:00"/>
    <x v="3"/>
    <n v="6"/>
    <n v="2"/>
    <s v="Savannah Cloud"/>
    <s v="1st"/>
    <n v="3.3"/>
    <x v="1"/>
    <x v="0"/>
    <s v="-"/>
    <x v="5"/>
    <n v="330"/>
    <n v="230"/>
    <x v="0"/>
    <x v="6"/>
    <m/>
    <s v="2022-2023"/>
  </r>
  <r>
    <x v="127"/>
    <d v="1899-12-30T16:40:00"/>
    <x v="4"/>
    <n v="6"/>
    <n v="4"/>
    <s v="Diamil"/>
    <s v="1st"/>
    <n v="8.5"/>
    <x v="2"/>
    <x v="1"/>
    <s v="-"/>
    <x v="3"/>
    <n v="1275"/>
    <n v="1125"/>
    <x v="0"/>
    <x v="6"/>
    <m/>
    <s v="2022-2023"/>
  </r>
  <r>
    <x v="127"/>
    <d v="1899-12-30T17:00:00"/>
    <x v="3"/>
    <n v="7"/>
    <n v="2"/>
    <s v="Jigsaw"/>
    <s v="1st"/>
    <n v="4"/>
    <x v="1"/>
    <x v="0"/>
    <s v="-"/>
    <x v="4"/>
    <n v="560"/>
    <n v="420"/>
    <x v="0"/>
    <x v="6"/>
    <m/>
    <s v="2022-2023"/>
  </r>
  <r>
    <x v="128"/>
    <d v="1899-12-30T13:10:00"/>
    <x v="5"/>
    <n v="2"/>
    <n v="8"/>
    <s v="Vermentino"/>
    <m/>
    <m/>
    <x v="1"/>
    <x v="0"/>
    <s v="-"/>
    <x v="0"/>
    <s v=""/>
    <n v="-200"/>
    <x v="0"/>
    <x v="1"/>
    <m/>
    <s v="2022-2023"/>
  </r>
  <r>
    <x v="128"/>
    <d v="1899-12-30T14:20:00"/>
    <x v="5"/>
    <n v="4"/>
    <n v="3"/>
    <s v="Matron Bullwinkel"/>
    <m/>
    <m/>
    <x v="7"/>
    <x v="0"/>
    <s v="-"/>
    <x v="0"/>
    <s v=""/>
    <n v="-200"/>
    <x v="0"/>
    <x v="1"/>
    <m/>
    <s v="2022-2023"/>
  </r>
  <r>
    <x v="129"/>
    <d v="1899-12-30T14:20:00"/>
    <x v="0"/>
    <n v="3"/>
    <n v="4"/>
    <s v="Wrote To Arataki"/>
    <s v="1st"/>
    <n v="3.6"/>
    <x v="1"/>
    <x v="0"/>
    <s v="-"/>
    <x v="0"/>
    <n v="720"/>
    <n v="520"/>
    <x v="0"/>
    <x v="3"/>
    <m/>
    <s v="2022-2023"/>
  </r>
  <r>
    <x v="129"/>
    <d v="1899-12-30T16:20:00"/>
    <x v="0"/>
    <n v="6"/>
    <n v="3"/>
    <s v="Corner Pocket"/>
    <s v="1st"/>
    <n v="4.8"/>
    <x v="1"/>
    <x v="0"/>
    <s v="-"/>
    <x v="0"/>
    <n v="960"/>
    <n v="760"/>
    <x v="0"/>
    <x v="3"/>
    <m/>
    <s v="2022-2023"/>
  </r>
  <r>
    <x v="129"/>
    <d v="1899-12-30T16:20:00"/>
    <x v="0"/>
    <n v="6"/>
    <n v="6"/>
    <s v="Nicolini Vito"/>
    <m/>
    <m/>
    <x v="1"/>
    <x v="0"/>
    <s v="-"/>
    <x v="5"/>
    <s v=""/>
    <n v="-100"/>
    <x v="0"/>
    <x v="3"/>
    <m/>
    <s v="2022-2023"/>
  </r>
  <r>
    <x v="129"/>
    <d v="1899-12-30T17:00:00"/>
    <x v="0"/>
    <n v="7"/>
    <n v="6"/>
    <s v="Nobel Heights"/>
    <s v="2nd"/>
    <m/>
    <x v="1"/>
    <x v="0"/>
    <s v="-"/>
    <x v="2"/>
    <s v=""/>
    <n v="-120"/>
    <x v="0"/>
    <x v="3"/>
    <m/>
    <s v="2022-2023"/>
  </r>
  <r>
    <x v="129"/>
    <d v="1899-12-30T17:40:00"/>
    <x v="0"/>
    <n v="8"/>
    <n v="20"/>
    <s v="Obfuscation"/>
    <s v="1st"/>
    <n v="5.7"/>
    <x v="1"/>
    <x v="0"/>
    <s v="-"/>
    <x v="1"/>
    <n v="741"/>
    <n v="611"/>
    <x v="0"/>
    <x v="3"/>
    <m/>
    <s v="2022-2023"/>
  </r>
  <r>
    <x v="129"/>
    <d v="1899-12-30T19:30:00"/>
    <x v="17"/>
    <n v="8"/>
    <n v="12"/>
    <s v="Cheerful Legend"/>
    <m/>
    <m/>
    <x v="2"/>
    <x v="1"/>
    <s v="-"/>
    <x v="3"/>
    <s v=""/>
    <n v="-150"/>
    <x v="0"/>
    <x v="3"/>
    <m/>
    <s v="2022-2023"/>
  </r>
  <r>
    <x v="130"/>
    <d v="1899-12-30T13:10:00"/>
    <x v="3"/>
    <n v="2"/>
    <n v="4"/>
    <s v="Imperial Lad"/>
    <m/>
    <m/>
    <x v="1"/>
    <x v="0"/>
    <s v="-"/>
    <x v="1"/>
    <s v=""/>
    <n v="-130"/>
    <x v="0"/>
    <x v="1"/>
    <m/>
    <s v="2022-2023"/>
  </r>
  <r>
    <x v="130"/>
    <d v="1899-12-30T13:45:00"/>
    <x v="3"/>
    <n v="3"/>
    <n v="5"/>
    <s v="So Risque"/>
    <s v="3rd"/>
    <m/>
    <x v="9"/>
    <x v="0"/>
    <s v="-"/>
    <x v="0"/>
    <s v=""/>
    <n v="-200"/>
    <x v="0"/>
    <x v="1"/>
    <m/>
    <s v="2022-2023"/>
  </r>
  <r>
    <x v="130"/>
    <d v="1899-12-30T16:20:00"/>
    <x v="3"/>
    <n v="7"/>
    <n v="7"/>
    <s v="Riverplate"/>
    <s v="1st"/>
    <n v="4.4000000000000004"/>
    <x v="1"/>
    <x v="0"/>
    <s v="-"/>
    <x v="0"/>
    <n v="880.00000000000011"/>
    <n v="680.00000000000011"/>
    <x v="0"/>
    <x v="1"/>
    <m/>
    <s v="2022-2023"/>
  </r>
  <r>
    <x v="131"/>
    <d v="1899-12-30T14:20:00"/>
    <x v="16"/>
    <n v="1"/>
    <n v="5"/>
    <s v="Were Da Ya Get It"/>
    <s v="2nd"/>
    <m/>
    <x v="2"/>
    <x v="1"/>
    <s v="-"/>
    <x v="4"/>
    <s v=""/>
    <n v="-140"/>
    <x v="0"/>
    <x v="4"/>
    <m/>
    <s v="2022-2023"/>
  </r>
  <r>
    <x v="132"/>
    <d v="1899-12-30T12:00:00"/>
    <x v="0"/>
    <n v="4"/>
    <n v="3"/>
    <s v="Swords Drawn"/>
    <s v="2nd"/>
    <m/>
    <x v="1"/>
    <x v="0"/>
    <s v="-"/>
    <x v="2"/>
    <s v=""/>
    <n v="-120"/>
    <x v="0"/>
    <x v="1"/>
    <m/>
    <s v="2022-2023"/>
  </r>
  <r>
    <x v="132"/>
    <d v="1899-12-30T12:33:00"/>
    <x v="0"/>
    <n v="5"/>
    <n v="4"/>
    <s v="Belle Et Riche"/>
    <s v="1st"/>
    <n v="2.9"/>
    <x v="1"/>
    <x v="0"/>
    <s v="-"/>
    <x v="3"/>
    <n v="435"/>
    <n v="285"/>
    <x v="0"/>
    <x v="1"/>
    <m/>
    <s v="2022-2023"/>
  </r>
  <r>
    <x v="132"/>
    <d v="1899-12-30T13:08:00"/>
    <x v="0"/>
    <n v="6"/>
    <n v="9"/>
    <s v="Umgawa"/>
    <m/>
    <m/>
    <x v="1"/>
    <x v="0"/>
    <s v="-"/>
    <x v="1"/>
    <s v=""/>
    <n v="-130"/>
    <x v="0"/>
    <x v="1"/>
    <m/>
    <s v="2022-2023"/>
  </r>
  <r>
    <x v="132"/>
    <d v="1899-12-30T13:43:00"/>
    <x v="0"/>
    <n v="7"/>
    <n v="10"/>
    <s v="Typhoon Harmony"/>
    <m/>
    <m/>
    <x v="7"/>
    <x v="0"/>
    <s v="-"/>
    <x v="0"/>
    <s v=""/>
    <n v="-200"/>
    <x v="0"/>
    <x v="1"/>
    <m/>
    <s v="2022-2023"/>
  </r>
  <r>
    <x v="133"/>
    <d v="1899-12-30T13:10:00"/>
    <x v="5"/>
    <n v="2"/>
    <n v="7"/>
    <s v="Joseylin"/>
    <s v="Ntd"/>
    <m/>
    <x v="1"/>
    <x v="0"/>
    <s v="-"/>
    <x v="5"/>
    <s v=""/>
    <n v="-100"/>
    <x v="0"/>
    <x v="1"/>
    <m/>
    <s v="2022-2023"/>
  </r>
  <r>
    <x v="133"/>
    <d v="1899-12-30T13:10:00"/>
    <x v="5"/>
    <n v="2"/>
    <n v="2"/>
    <s v="Unflinching"/>
    <s v="1st"/>
    <n v="2.1"/>
    <x v="1"/>
    <x v="0"/>
    <s v="-"/>
    <x v="1"/>
    <n v="273"/>
    <n v="143"/>
    <x v="0"/>
    <x v="1"/>
    <m/>
    <s v="2022-2023"/>
  </r>
  <r>
    <x v="133"/>
    <d v="1899-12-30T15:00:00"/>
    <x v="5"/>
    <n v="5"/>
    <n v="1"/>
    <s v="Arran Bay"/>
    <s v="2nd"/>
    <m/>
    <x v="8"/>
    <x v="0"/>
    <s v="-"/>
    <x v="5"/>
    <s v=""/>
    <n v="-100"/>
    <x v="0"/>
    <x v="1"/>
    <m/>
    <s v="2022-2023"/>
  </r>
  <r>
    <x v="133"/>
    <d v="1899-12-30T16:20:00"/>
    <x v="5"/>
    <n v="7"/>
    <n v="8"/>
    <s v="Dance To Dubai"/>
    <s v="1st"/>
    <n v="2.6"/>
    <x v="1"/>
    <x v="0"/>
    <s v="-"/>
    <x v="2"/>
    <n v="312"/>
    <n v="192"/>
    <x v="0"/>
    <x v="1"/>
    <m/>
    <s v="2022-2023"/>
  </r>
  <r>
    <x v="133"/>
    <d v="1899-12-30T17:00:00"/>
    <x v="5"/>
    <n v="8"/>
    <n v="11"/>
    <s v="Pounding"/>
    <s v="1st"/>
    <n v="3.3"/>
    <x v="1"/>
    <x v="0"/>
    <s v="-"/>
    <x v="5"/>
    <n v="330"/>
    <n v="230"/>
    <x v="0"/>
    <x v="1"/>
    <m/>
    <s v="2022-2023"/>
  </r>
  <r>
    <x v="133"/>
    <d v="1899-12-30T17:00:00"/>
    <x v="5"/>
    <n v="8"/>
    <n v="6"/>
    <s v="Savannah Cloud"/>
    <m/>
    <m/>
    <x v="6"/>
    <x v="0"/>
    <s v="-"/>
    <x v="3"/>
    <s v=""/>
    <n v="-150"/>
    <x v="0"/>
    <x v="1"/>
    <m/>
    <s v="2022-2023"/>
  </r>
  <r>
    <x v="133"/>
    <d v="1899-12-30T17:20:00"/>
    <x v="4"/>
    <n v="9"/>
    <n v="7"/>
    <s v="Star Sparks"/>
    <s v="2nd"/>
    <m/>
    <x v="4"/>
    <x v="1"/>
    <s v="-"/>
    <x v="3"/>
    <s v=""/>
    <n v="-150"/>
    <x v="0"/>
    <x v="1"/>
    <m/>
    <s v="2022-2023"/>
  </r>
  <r>
    <x v="133"/>
    <d v="1899-12-30T17:55:00"/>
    <x v="4"/>
    <n v="10"/>
    <n v="14"/>
    <s v="Diamond Dealer"/>
    <s v="1st"/>
    <n v="8"/>
    <x v="4"/>
    <x v="1"/>
    <s v="-"/>
    <x v="3"/>
    <n v="1200"/>
    <n v="1050"/>
    <x v="0"/>
    <x v="1"/>
    <m/>
    <s v="2022-2023"/>
  </r>
  <r>
    <x v="134"/>
    <d v="1899-12-30T13:05:00"/>
    <x v="16"/>
    <n v="1"/>
    <n v="1"/>
    <s v="Shalatin"/>
    <m/>
    <m/>
    <x v="2"/>
    <x v="1"/>
    <s v="-"/>
    <x v="3"/>
    <s v=""/>
    <n v="-150"/>
    <x v="0"/>
    <x v="5"/>
    <m/>
    <s v="2022-2023"/>
  </r>
  <r>
    <x v="134"/>
    <d v="1899-12-30T13:20:00"/>
    <x v="3"/>
    <n v="1"/>
    <n v="9"/>
    <s v="Wahine Toa"/>
    <s v="1st"/>
    <n v="4"/>
    <x v="0"/>
    <x v="0"/>
    <s v="-"/>
    <x v="0"/>
    <n v="800"/>
    <n v="600"/>
    <x v="0"/>
    <x v="5"/>
    <m/>
    <s v="2022-2023"/>
  </r>
  <r>
    <x v="134"/>
    <d v="1899-12-30T13:55:00"/>
    <x v="3"/>
    <n v="2"/>
    <n v="7"/>
    <s v="Wishlor Lass"/>
    <s v="1st"/>
    <n v="3.8"/>
    <x v="7"/>
    <x v="0"/>
    <s v="-"/>
    <x v="0"/>
    <n v="760"/>
    <n v="560"/>
    <x v="0"/>
    <x v="5"/>
    <m/>
    <s v="2022-2023"/>
  </r>
  <r>
    <x v="134"/>
    <d v="1899-12-30T15:40:00"/>
    <x v="3"/>
    <n v="5"/>
    <n v="9"/>
    <s v="Blow In"/>
    <s v="1st"/>
    <n v="4.8"/>
    <x v="1"/>
    <x v="0"/>
    <s v="-"/>
    <x v="0"/>
    <n v="960"/>
    <n v="760"/>
    <x v="0"/>
    <x v="5"/>
    <m/>
    <s v="2022-2023"/>
  </r>
  <r>
    <x v="134"/>
    <d v="1899-12-30T16:20:00"/>
    <x v="3"/>
    <n v="6"/>
    <n v="5"/>
    <s v="Star Patrol"/>
    <s v="1st"/>
    <n v="3"/>
    <x v="1"/>
    <x v="0"/>
    <s v="-"/>
    <x v="3"/>
    <n v="450"/>
    <n v="300"/>
    <x v="0"/>
    <x v="5"/>
    <m/>
    <s v="2022-2023"/>
  </r>
  <r>
    <x v="134"/>
    <d v="1899-12-30T17:40:00"/>
    <x v="3"/>
    <n v="8"/>
    <n v="3"/>
    <s v="Gentleman Roy"/>
    <s v="1st"/>
    <n v="3.4"/>
    <x v="1"/>
    <x v="0"/>
    <s v="-"/>
    <x v="0"/>
    <n v="680"/>
    <n v="480"/>
    <x v="0"/>
    <x v="5"/>
    <m/>
    <s v="2022-2023"/>
  </r>
  <r>
    <x v="135"/>
    <d v="1899-12-30T12:35:00"/>
    <x v="5"/>
    <n v="1"/>
    <n v="2"/>
    <s v="Swords Drawn"/>
    <s v="2nd"/>
    <m/>
    <x v="1"/>
    <x v="0"/>
    <s v="-"/>
    <x v="0"/>
    <s v=""/>
    <n v="-200"/>
    <x v="0"/>
    <x v="1"/>
    <m/>
    <s v="2022-2023"/>
  </r>
  <r>
    <x v="135"/>
    <d v="1899-12-30T13:10:00"/>
    <x v="5"/>
    <n v="2"/>
    <n v="18"/>
    <s v="Liberated Girl"/>
    <m/>
    <m/>
    <x v="6"/>
    <x v="0"/>
    <s v="-"/>
    <x v="3"/>
    <s v=""/>
    <n v="-150"/>
    <x v="0"/>
    <x v="1"/>
    <m/>
    <s v="2022-2023"/>
  </r>
  <r>
    <x v="135"/>
    <d v="1899-12-30T13:45:00"/>
    <x v="5"/>
    <n v="3"/>
    <n v="6"/>
    <s v="Dane On Tour"/>
    <m/>
    <m/>
    <x v="6"/>
    <x v="0"/>
    <s v="-"/>
    <x v="3"/>
    <s v=""/>
    <n v="-150"/>
    <x v="0"/>
    <x v="1"/>
    <m/>
    <s v="2022-2023"/>
  </r>
  <r>
    <x v="135"/>
    <d v="1899-12-30T15:00:00"/>
    <x v="5"/>
    <n v="5"/>
    <n v="7"/>
    <s v="Jean Valjean"/>
    <s v="2nd"/>
    <m/>
    <x v="1"/>
    <x v="0"/>
    <s v="-"/>
    <x v="0"/>
    <s v=""/>
    <n v="-200"/>
    <x v="0"/>
    <x v="1"/>
    <m/>
    <s v="2022-2023"/>
  </r>
  <r>
    <x v="135"/>
    <d v="1899-12-30T15:40:00"/>
    <x v="5"/>
    <n v="6"/>
    <n v="2"/>
    <s v="Quraysha"/>
    <m/>
    <m/>
    <x v="9"/>
    <x v="0"/>
    <s v="-"/>
    <x v="0"/>
    <s v=""/>
    <n v="-200"/>
    <x v="0"/>
    <x v="1"/>
    <m/>
    <s v="2022-2023"/>
  </r>
  <r>
    <x v="135"/>
    <d v="1899-12-30T16:20:00"/>
    <x v="5"/>
    <n v="7"/>
    <n v="5"/>
    <s v="Jigsaw"/>
    <s v="1st"/>
    <n v="3.1"/>
    <x v="1"/>
    <x v="0"/>
    <s v="-"/>
    <x v="0"/>
    <n v="620"/>
    <n v="420"/>
    <x v="0"/>
    <x v="1"/>
    <m/>
    <s v="2022-2023"/>
  </r>
  <r>
    <x v="135"/>
    <d v="1899-12-30T17:00:00"/>
    <x v="5"/>
    <n v="8"/>
    <n v="5"/>
    <s v="Kentucky Casanova"/>
    <s v="1st"/>
    <n v="6"/>
    <x v="7"/>
    <x v="0"/>
    <s v="-"/>
    <x v="0"/>
    <n v="1200"/>
    <n v="1000"/>
    <x v="0"/>
    <x v="1"/>
    <m/>
    <s v="2022-2023"/>
  </r>
  <r>
    <x v="135"/>
    <d v="1899-12-30T17:40:00"/>
    <x v="5"/>
    <n v="9"/>
    <n v="14"/>
    <s v="Rambler Rebel"/>
    <s v="1st"/>
    <n v="27.8"/>
    <x v="8"/>
    <x v="0"/>
    <s v="-"/>
    <x v="5"/>
    <n v="2780"/>
    <n v="2680"/>
    <x v="0"/>
    <x v="1"/>
    <m/>
    <s v="2022-2023"/>
  </r>
  <r>
    <x v="136"/>
    <d v="1899-12-30T12:35:00"/>
    <x v="3"/>
    <n v="1"/>
    <n v="1"/>
    <s v="Inundation"/>
    <m/>
    <m/>
    <x v="7"/>
    <x v="0"/>
    <s v="-"/>
    <x v="0"/>
    <s v=""/>
    <n v="-200"/>
    <x v="0"/>
    <x v="1"/>
    <m/>
    <s v="2022-2023"/>
  </r>
  <r>
    <x v="136"/>
    <d v="1899-12-30T13:45:00"/>
    <x v="3"/>
    <n v="3"/>
    <n v="1"/>
    <s v="Hennessy Lad"/>
    <s v="1st"/>
    <n v="2.7"/>
    <x v="8"/>
    <x v="0"/>
    <s v="-"/>
    <x v="5"/>
    <n v="270"/>
    <n v="170"/>
    <x v="0"/>
    <x v="1"/>
    <m/>
    <s v="2022-2023"/>
  </r>
  <r>
    <x v="136"/>
    <d v="1899-12-30T15:40:00"/>
    <x v="3"/>
    <n v="6"/>
    <n v="3"/>
    <s v="Daytona Bay"/>
    <m/>
    <m/>
    <x v="9"/>
    <x v="0"/>
    <s v="-"/>
    <x v="0"/>
    <s v=""/>
    <n v="-200"/>
    <x v="0"/>
    <x v="1"/>
    <m/>
    <s v="2022-2023"/>
  </r>
  <r>
    <x v="136"/>
    <d v="1899-12-30T16:20:00"/>
    <x v="3"/>
    <n v="7"/>
    <n v="11"/>
    <s v="Snapped"/>
    <m/>
    <m/>
    <x v="1"/>
    <x v="0"/>
    <s v="-"/>
    <x v="1"/>
    <s v=""/>
    <n v="-130"/>
    <x v="0"/>
    <x v="1"/>
    <m/>
    <s v="2022-2023"/>
  </r>
  <r>
    <x v="136"/>
    <d v="1899-12-30T17:00:00"/>
    <x v="3"/>
    <n v="8"/>
    <n v="6"/>
    <s v="Right You Are"/>
    <s v="1st"/>
    <n v="4.2"/>
    <x v="1"/>
    <x v="0"/>
    <s v="-"/>
    <x v="1"/>
    <n v="546"/>
    <n v="416"/>
    <x v="0"/>
    <x v="1"/>
    <m/>
    <s v="2022-2023"/>
  </r>
  <r>
    <x v="137"/>
    <d v="1899-12-30T16:40:00"/>
    <x v="16"/>
    <n v="5"/>
    <n v="4"/>
    <s v="Cotton Fingers"/>
    <s v="1st"/>
    <n v="3.7"/>
    <x v="2"/>
    <x v="1"/>
    <s v="-"/>
    <x v="4"/>
    <n v="518"/>
    <n v="378"/>
    <x v="0"/>
    <x v="4"/>
    <m/>
    <s v="2022-2023"/>
  </r>
  <r>
    <x v="137"/>
    <d v="1899-12-30T17:50:00"/>
    <x v="16"/>
    <n v="7"/>
    <n v="9"/>
    <s v="Mission Value"/>
    <m/>
    <m/>
    <x v="2"/>
    <x v="1"/>
    <s v="-"/>
    <x v="4"/>
    <s v=""/>
    <n v="-140"/>
    <x v="0"/>
    <x v="4"/>
    <m/>
    <s v="2022-2023"/>
  </r>
  <r>
    <x v="138"/>
    <d v="1899-12-30T12:35:00"/>
    <x v="3"/>
    <n v="1"/>
    <n v="7"/>
    <s v="Wahine Toa"/>
    <m/>
    <m/>
    <x v="1"/>
    <x v="0"/>
    <s v="-"/>
    <x v="1"/>
    <s v=""/>
    <n v="-130"/>
    <x v="0"/>
    <x v="1"/>
    <m/>
    <s v="2022-2023"/>
  </r>
  <r>
    <x v="138"/>
    <d v="1899-12-30T13:10:00"/>
    <x v="3"/>
    <n v="2"/>
    <n v="6"/>
    <s v="Calico Jack"/>
    <m/>
    <m/>
    <x v="0"/>
    <x v="0"/>
    <s v="-"/>
    <x v="0"/>
    <s v=""/>
    <n v="-200"/>
    <x v="0"/>
    <x v="1"/>
    <m/>
    <s v="2022-2023"/>
  </r>
  <r>
    <x v="138"/>
    <d v="1899-12-30T15:40:00"/>
    <x v="3"/>
    <n v="6"/>
    <n v="6"/>
    <s v="Chain Of Lightning"/>
    <s v="3rd"/>
    <m/>
    <x v="1"/>
    <x v="0"/>
    <s v="-"/>
    <x v="3"/>
    <s v=""/>
    <n v="-150"/>
    <x v="0"/>
    <x v="1"/>
    <m/>
    <s v="2022-2023"/>
  </r>
  <r>
    <x v="138"/>
    <d v="1899-12-30T16:00:00"/>
    <x v="4"/>
    <n v="7"/>
    <n v="1"/>
    <s v="In Secret"/>
    <s v="1st"/>
    <n v="2.1"/>
    <x v="4"/>
    <x v="1"/>
    <s v="-"/>
    <x v="3"/>
    <n v="315"/>
    <n v="165"/>
    <x v="0"/>
    <x v="1"/>
    <m/>
    <s v="2022-2023"/>
  </r>
  <r>
    <x v="139"/>
    <d v="1899-12-30T15:30:00"/>
    <x v="15"/>
    <n v="3"/>
    <n v="1"/>
    <s v="Hollywood Hero"/>
    <s v="2nd"/>
    <m/>
    <x v="2"/>
    <x v="1"/>
    <s v="-"/>
    <x v="4"/>
    <s v=""/>
    <n v="-140"/>
    <x v="0"/>
    <x v="4"/>
    <m/>
    <s v="2022-2023"/>
  </r>
  <r>
    <x v="140"/>
    <d v="1899-12-30T12:35:00"/>
    <x v="0"/>
    <n v="1"/>
    <n v="11"/>
    <s v="So You See"/>
    <s v="1st"/>
    <n v="8.25"/>
    <x v="1"/>
    <x v="0"/>
    <s v="-"/>
    <x v="1"/>
    <n v="1072.5"/>
    <n v="942.5"/>
    <x v="0"/>
    <x v="1"/>
    <m/>
    <s v="2022-2023"/>
  </r>
  <r>
    <x v="140"/>
    <d v="1899-12-30T15:00:00"/>
    <x v="0"/>
    <n v="5"/>
    <n v="4"/>
    <s v="Annavisto"/>
    <s v="1st"/>
    <n v="2.2000000000000002"/>
    <x v="7"/>
    <x v="0"/>
    <s v="-"/>
    <x v="0"/>
    <n v="440.00000000000006"/>
    <n v="240.00000000000006"/>
    <x v="0"/>
    <x v="1"/>
    <m/>
    <s v="2022-2023"/>
  </r>
  <r>
    <x v="140"/>
    <d v="1899-12-30T15:00:00"/>
    <x v="0"/>
    <n v="5"/>
    <n v="6"/>
    <s v="Wrote To Arataki"/>
    <s v="2nd"/>
    <m/>
    <x v="1"/>
    <x v="0"/>
    <s v="-"/>
    <x v="0"/>
    <s v=""/>
    <n v="-200"/>
    <x v="0"/>
    <x v="1"/>
    <m/>
    <s v="2022-2023"/>
  </r>
  <r>
    <x v="140"/>
    <d v="1899-12-30T16:20:00"/>
    <x v="0"/>
    <n v="7"/>
    <n v="11"/>
    <s v="Coolangatta"/>
    <s v="1st"/>
    <n v="9"/>
    <x v="7"/>
    <x v="0"/>
    <s v="-"/>
    <x v="0"/>
    <n v="1800"/>
    <n v="1600"/>
    <x v="0"/>
    <x v="1"/>
    <m/>
    <s v="2022-2023"/>
  </r>
  <r>
    <x v="141"/>
    <d v="1899-12-30T12:35:00"/>
    <x v="18"/>
    <n v="1"/>
    <n v="6"/>
    <s v="Right You Are"/>
    <s v="1st"/>
    <n v="1.6"/>
    <x v="1"/>
    <x v="0"/>
    <s v="-"/>
    <x v="0"/>
    <n v="320"/>
    <n v="120"/>
    <x v="0"/>
    <x v="1"/>
    <m/>
    <s v="2022-2023"/>
  </r>
  <r>
    <x v="141"/>
    <d v="1899-12-30T13:45:00"/>
    <x v="18"/>
    <n v="3"/>
    <n v="4"/>
    <s v="Turaath"/>
    <m/>
    <m/>
    <x v="7"/>
    <x v="0"/>
    <s v="-"/>
    <x v="0"/>
    <s v=""/>
    <n v="-200"/>
    <x v="0"/>
    <x v="1"/>
    <m/>
    <s v="2022-2023"/>
  </r>
  <r>
    <x v="141"/>
    <d v="1899-12-30T14:20:00"/>
    <x v="18"/>
    <n v="4"/>
    <n v="4"/>
    <s v="Spacewalk"/>
    <m/>
    <m/>
    <x v="1"/>
    <x v="0"/>
    <s v="-"/>
    <x v="1"/>
    <s v=""/>
    <n v="-130"/>
    <x v="0"/>
    <x v="1"/>
    <m/>
    <s v="2022-2023"/>
  </r>
  <r>
    <x v="142"/>
    <d v="1899-12-30T15:30:00"/>
    <x v="16"/>
    <n v="4"/>
    <n v="3"/>
    <s v="Sanstoc"/>
    <s v="1st"/>
    <n v="2.8"/>
    <x v="2"/>
    <x v="1"/>
    <s v="-"/>
    <x v="4"/>
    <n v="392"/>
    <n v="252"/>
    <x v="0"/>
    <x v="4"/>
    <m/>
    <s v="2022-2023"/>
  </r>
  <r>
    <x v="143"/>
    <d v="1899-12-30T13:10:00"/>
    <x v="0"/>
    <n v="2"/>
    <n v="1"/>
    <s v="Midnight Blue"/>
    <m/>
    <m/>
    <x v="1"/>
    <x v="0"/>
    <s v="-"/>
    <x v="5"/>
    <s v=""/>
    <n v="-100"/>
    <x v="0"/>
    <x v="1"/>
    <m/>
    <s v="2022-2023"/>
  </r>
  <r>
    <x v="143"/>
    <d v="1899-12-30T13:10:00"/>
    <x v="0"/>
    <n v="2"/>
    <n v="4"/>
    <s v="So Unusual"/>
    <s v="1st"/>
    <n v="3.2"/>
    <x v="6"/>
    <x v="0"/>
    <s v="-"/>
    <x v="3"/>
    <n v="480"/>
    <n v="330"/>
    <x v="0"/>
    <x v="1"/>
    <m/>
    <s v="2022-2023"/>
  </r>
  <r>
    <x v="143"/>
    <d v="1899-12-30T13:45:00"/>
    <x v="0"/>
    <n v="3"/>
    <n v="5"/>
    <s v="Easy Single"/>
    <m/>
    <m/>
    <x v="7"/>
    <x v="0"/>
    <s v="-"/>
    <x v="0"/>
    <s v=""/>
    <n v="-200"/>
    <x v="0"/>
    <x v="1"/>
    <m/>
    <s v="2022-2023"/>
  </r>
  <r>
    <x v="143"/>
    <d v="1899-12-30T14:20:00"/>
    <x v="0"/>
    <n v="4"/>
    <n v="4"/>
    <s v="Wild Belle"/>
    <m/>
    <m/>
    <x v="1"/>
    <x v="0"/>
    <s v="-"/>
    <x v="2"/>
    <s v=""/>
    <n v="-120"/>
    <x v="0"/>
    <x v="1"/>
    <m/>
    <s v="2022-2023"/>
  </r>
  <r>
    <x v="143"/>
    <d v="1899-12-30T15:00:00"/>
    <x v="0"/>
    <n v="5"/>
    <n v="4"/>
    <s v="Munhamek"/>
    <s v="1st"/>
    <n v="4"/>
    <x v="1"/>
    <x v="0"/>
    <s v="-"/>
    <x v="1"/>
    <n v="520"/>
    <n v="390"/>
    <x v="0"/>
    <x v="1"/>
    <m/>
    <s v="2022-2023"/>
  </r>
  <r>
    <x v="143"/>
    <d v="1899-12-30T16:00:00"/>
    <x v="4"/>
    <n v="7"/>
    <n v="8"/>
    <s v="Imperatriz"/>
    <s v="2nd"/>
    <m/>
    <x v="4"/>
    <x v="1"/>
    <s v="-"/>
    <x v="3"/>
    <s v=""/>
    <n v="-150"/>
    <x v="0"/>
    <x v="1"/>
    <m/>
    <s v="2022-2023"/>
  </r>
  <r>
    <x v="143"/>
    <d v="1899-12-30T17:40:00"/>
    <x v="0"/>
    <n v="9"/>
    <n v="6"/>
    <s v="Kentucky Casanova"/>
    <m/>
    <m/>
    <x v="8"/>
    <x v="0"/>
    <s v="-"/>
    <x v="5"/>
    <s v=""/>
    <n v="-100"/>
    <x v="0"/>
    <x v="1"/>
    <m/>
    <s v="2022-2023"/>
  </r>
  <r>
    <x v="144"/>
    <d v="1899-12-30T16:40:00"/>
    <x v="15"/>
    <n v="6"/>
    <n v="3"/>
    <s v="Hypothetical"/>
    <s v="1st"/>
    <n v="3.2"/>
    <x v="2"/>
    <x v="1"/>
    <s v="-"/>
    <x v="4"/>
    <n v="448"/>
    <n v="308"/>
    <x v="0"/>
    <x v="4"/>
    <m/>
    <s v="2022-2023"/>
  </r>
  <r>
    <x v="145"/>
    <d v="1899-12-30T15:00:00"/>
    <x v="0"/>
    <n v="5"/>
    <n v="3"/>
    <s v="Barb Raider"/>
    <s v="3rd"/>
    <m/>
    <x v="1"/>
    <x v="0"/>
    <s v="-"/>
    <x v="2"/>
    <s v=""/>
    <n v="-120"/>
    <x v="0"/>
    <x v="1"/>
    <m/>
    <s v="2022-2023"/>
  </r>
  <r>
    <x v="145"/>
    <d v="1899-12-30T15:40:00"/>
    <x v="0"/>
    <n v="6"/>
    <n v="10"/>
    <s v="Nobel Heights"/>
    <m/>
    <m/>
    <x v="1"/>
    <x v="0"/>
    <s v="-"/>
    <x v="2"/>
    <s v=""/>
    <n v="-120"/>
    <x v="0"/>
    <x v="1"/>
    <m/>
    <s v="2022-2023"/>
  </r>
  <r>
    <x v="145"/>
    <d v="1899-12-30T17:00:00"/>
    <x v="0"/>
    <n v="8"/>
    <n v="11"/>
    <s v="Biometric"/>
    <s v="3rd"/>
    <m/>
    <x v="1"/>
    <x v="0"/>
    <s v="-"/>
    <x v="4"/>
    <s v=""/>
    <n v="-140"/>
    <x v="0"/>
    <x v="1"/>
    <m/>
    <s v="2022-2023"/>
  </r>
  <r>
    <x v="146"/>
    <d v="1899-12-30T12:25:00"/>
    <x v="5"/>
    <n v="1"/>
    <n v="1"/>
    <s v="Midwest"/>
    <s v="1st"/>
    <n v="2.2000000000000002"/>
    <x v="7"/>
    <x v="0"/>
    <s v="-"/>
    <x v="0"/>
    <n v="440.00000000000006"/>
    <n v="240.00000000000006"/>
    <x v="0"/>
    <x v="1"/>
    <m/>
    <s v="2022-2023"/>
  </r>
  <r>
    <x v="146"/>
    <d v="1899-12-30T13:40:00"/>
    <x v="5"/>
    <n v="3"/>
    <n v="10"/>
    <s v="Queen Air"/>
    <s v="1st"/>
    <n v="3.1"/>
    <x v="1"/>
    <x v="0"/>
    <s v="-"/>
    <x v="5"/>
    <n v="310"/>
    <n v="210"/>
    <x v="0"/>
    <x v="1"/>
    <m/>
    <s v="2022-2023"/>
  </r>
  <r>
    <x v="146"/>
    <d v="1899-12-30T13:40:00"/>
    <x v="5"/>
    <n v="3"/>
    <n v="5"/>
    <s v="Summerbeel"/>
    <s v="2nd"/>
    <m/>
    <x v="7"/>
    <x v="0"/>
    <s v="-"/>
    <x v="0"/>
    <s v=""/>
    <n v="-200"/>
    <x v="0"/>
    <x v="1"/>
    <m/>
    <s v="2022-2023"/>
  </r>
  <r>
    <x v="146"/>
    <d v="1899-12-30T15:40:00"/>
    <x v="5"/>
    <n v="6"/>
    <n v="2"/>
    <s v="In The Boat"/>
    <s v="2nd"/>
    <m/>
    <x v="7"/>
    <x v="0"/>
    <s v="-"/>
    <x v="0"/>
    <s v=""/>
    <n v="-200"/>
    <x v="0"/>
    <x v="1"/>
    <m/>
    <s v="2022-2023"/>
  </r>
  <r>
    <x v="147"/>
    <d v="1899-12-30T14:55:00"/>
    <x v="15"/>
    <n v="3"/>
    <n v="6"/>
    <s v="Queen Yuna"/>
    <s v="1st"/>
    <n v="5.4"/>
    <x v="2"/>
    <x v="1"/>
    <s v="-"/>
    <x v="4"/>
    <n v="756"/>
    <n v="616"/>
    <x v="0"/>
    <x v="4"/>
    <m/>
    <s v="2022-2023"/>
  </r>
  <r>
    <x v="147"/>
    <d v="1899-12-30T17:15:00"/>
    <x v="15"/>
    <n v="7"/>
    <n v="1"/>
    <s v="Sandpaper"/>
    <m/>
    <m/>
    <x v="2"/>
    <x v="1"/>
    <s v="-"/>
    <x v="4"/>
    <s v=""/>
    <n v="-140"/>
    <x v="0"/>
    <x v="4"/>
    <m/>
    <s v="2022-2023"/>
  </r>
  <r>
    <x v="148"/>
    <d v="1899-12-30T20:15:00"/>
    <x v="5"/>
    <n v="5"/>
    <n v="3"/>
    <s v="Cliff'S Art"/>
    <m/>
    <m/>
    <x v="1"/>
    <x v="0"/>
    <s v="-"/>
    <x v="5"/>
    <s v=""/>
    <n v="-100"/>
    <x v="0"/>
    <x v="0"/>
    <m/>
    <s v="2022-2023"/>
  </r>
  <r>
    <x v="148"/>
    <d v="1899-12-30T20:15:00"/>
    <x v="5"/>
    <n v="5"/>
    <n v="2"/>
    <s v="Sirileo Miss"/>
    <s v="1st"/>
    <n v="3.8"/>
    <x v="1"/>
    <x v="0"/>
    <s v="-"/>
    <x v="5"/>
    <n v="380"/>
    <n v="280"/>
    <x v="0"/>
    <x v="0"/>
    <m/>
    <s v="2022-2023"/>
  </r>
  <r>
    <x v="148"/>
    <d v="1899-12-30T20:45:00"/>
    <x v="5"/>
    <n v="6"/>
    <n v="2"/>
    <s v="Unflinching"/>
    <s v="1st"/>
    <n v="3.7"/>
    <x v="1"/>
    <x v="0"/>
    <s v="-"/>
    <x v="1"/>
    <n v="481"/>
    <n v="351"/>
    <x v="0"/>
    <x v="0"/>
    <m/>
    <s v="2022-2023"/>
  </r>
  <r>
    <x v="149"/>
    <d v="1899-12-30T12:25:00"/>
    <x v="0"/>
    <n v="1"/>
    <n v="6"/>
    <s v="Duchess Of Dorset"/>
    <m/>
    <m/>
    <x v="1"/>
    <x v="0"/>
    <s v="-"/>
    <x v="5"/>
    <s v=""/>
    <n v="-100"/>
    <x v="0"/>
    <x v="1"/>
    <m/>
    <s v="2022-2023"/>
  </r>
  <r>
    <x v="149"/>
    <d v="1899-12-30T12:25:00"/>
    <x v="0"/>
    <n v="1"/>
    <n v="4"/>
    <s v="Veranskova"/>
    <s v="1st"/>
    <n v="2.8"/>
    <x v="7"/>
    <x v="0"/>
    <s v="-"/>
    <x v="0"/>
    <n v="560"/>
    <n v="360"/>
    <x v="0"/>
    <x v="1"/>
    <m/>
    <s v="2022-2023"/>
  </r>
  <r>
    <x v="149"/>
    <d v="1899-12-30T13:20:00"/>
    <x v="2"/>
    <n v="3"/>
    <n v="3"/>
    <s v="Major Beel"/>
    <s v="2nd"/>
    <m/>
    <x v="2"/>
    <x v="1"/>
    <s v="-"/>
    <x v="3"/>
    <s v=""/>
    <n v="-150"/>
    <x v="0"/>
    <x v="1"/>
    <m/>
    <s v="2022-2023"/>
  </r>
  <r>
    <x v="149"/>
    <d v="1899-12-30T13:40:00"/>
    <x v="0"/>
    <n v="3"/>
    <n v="5"/>
    <s v="Kettle Hill"/>
    <s v="3rd"/>
    <m/>
    <x v="1"/>
    <x v="0"/>
    <s v="-"/>
    <x v="2"/>
    <s v=""/>
    <n v="-120"/>
    <x v="0"/>
    <x v="1"/>
    <m/>
    <s v="2022-2023"/>
  </r>
  <r>
    <x v="149"/>
    <d v="1899-12-30T14:20:00"/>
    <x v="0"/>
    <n v="4"/>
    <n v="1"/>
    <s v="Kallos"/>
    <s v="1st"/>
    <n v="4.4000000000000004"/>
    <x v="1"/>
    <x v="0"/>
    <s v="-"/>
    <x v="2"/>
    <n v="528"/>
    <n v="408"/>
    <x v="0"/>
    <x v="1"/>
    <m/>
    <s v="2022-2023"/>
  </r>
  <r>
    <x v="149"/>
    <d v="1899-12-30T15:00:00"/>
    <x v="0"/>
    <n v="5"/>
    <n v="9"/>
    <s v="So Unusual"/>
    <m/>
    <m/>
    <x v="7"/>
    <x v="0"/>
    <s v="-"/>
    <x v="0"/>
    <s v=""/>
    <n v="-200"/>
    <x v="0"/>
    <x v="1"/>
    <m/>
    <s v="2022-2023"/>
  </r>
  <r>
    <x v="149"/>
    <d v="1899-12-30T17:00:00"/>
    <x v="0"/>
    <n v="8"/>
    <n v="14"/>
    <s v="Daytona Bay"/>
    <m/>
    <m/>
    <x v="9"/>
    <x v="0"/>
    <s v="-"/>
    <x v="0"/>
    <s v=""/>
    <n v="-200"/>
    <x v="0"/>
    <x v="1"/>
    <m/>
    <s v="2022-2023"/>
  </r>
  <r>
    <x v="150"/>
    <d v="1899-12-30T12:25:00"/>
    <x v="7"/>
    <n v="1"/>
    <n v="3"/>
    <s v="My Whisper"/>
    <m/>
    <m/>
    <x v="1"/>
    <x v="0"/>
    <s v="Bush"/>
    <x v="2"/>
    <s v=""/>
    <n v="-120"/>
    <x v="0"/>
    <x v="1"/>
    <m/>
    <s v="2022-2023"/>
  </r>
  <r>
    <x v="150"/>
    <d v="1899-12-30T13:55:00"/>
    <x v="4"/>
    <n v="4"/>
    <n v="3"/>
    <s v="Sequestered"/>
    <m/>
    <m/>
    <x v="2"/>
    <x v="1"/>
    <s v="-"/>
    <x v="3"/>
    <s v=""/>
    <n v="-150"/>
    <x v="0"/>
    <x v="1"/>
    <m/>
    <s v="2022-2023"/>
  </r>
  <r>
    <x v="150"/>
    <d v="1899-12-30T14:15:00"/>
    <x v="7"/>
    <n v="4"/>
    <n v="5"/>
    <s v="Mr French"/>
    <s v="2nd"/>
    <m/>
    <x v="7"/>
    <x v="0"/>
    <s v="Bush"/>
    <x v="0"/>
    <s v=""/>
    <n v="-200"/>
    <x v="0"/>
    <x v="1"/>
    <m/>
    <s v="2022-2023"/>
  </r>
  <r>
    <x v="150"/>
    <d v="1899-12-30T14:15:00"/>
    <x v="7"/>
    <n v="4"/>
    <n v="7"/>
    <s v="Sing For Peace"/>
    <s v="3rd"/>
    <m/>
    <x v="1"/>
    <x v="0"/>
    <s v="Bush"/>
    <x v="5"/>
    <s v=""/>
    <n v="-100"/>
    <x v="0"/>
    <x v="1"/>
    <m/>
    <s v="2022-2023"/>
  </r>
  <r>
    <x v="150"/>
    <d v="1899-12-30T16:50:00"/>
    <x v="7"/>
    <n v="8"/>
    <n v="9"/>
    <s v="Here To Shock"/>
    <s v="1st"/>
    <n v="4.4000000000000004"/>
    <x v="8"/>
    <x v="0"/>
    <s v="Bush"/>
    <x v="5"/>
    <n v="440.00000000000006"/>
    <n v="340.00000000000006"/>
    <x v="0"/>
    <x v="1"/>
    <m/>
    <s v="2022-2023"/>
  </r>
  <r>
    <x v="151"/>
    <d v="1899-12-30T12:30:00"/>
    <x v="18"/>
    <n v="1"/>
    <n v="6"/>
    <s v="Foxicon"/>
    <s v="1st"/>
    <n v="3.6"/>
    <x v="7"/>
    <x v="0"/>
    <s v="-"/>
    <x v="0"/>
    <n v="720"/>
    <n v="520"/>
    <x v="0"/>
    <x v="1"/>
    <m/>
    <s v="2022-2023"/>
  </r>
  <r>
    <x v="151"/>
    <d v="1899-12-30T14:55:00"/>
    <x v="18"/>
    <n v="5"/>
    <n v="12"/>
    <s v="Our Heidi"/>
    <s v="2nd"/>
    <m/>
    <x v="8"/>
    <x v="0"/>
    <s v="-"/>
    <x v="5"/>
    <s v=""/>
    <n v="-100"/>
    <x v="0"/>
    <x v="1"/>
    <m/>
    <s v="2022-2023"/>
  </r>
  <r>
    <x v="151"/>
    <d v="1899-12-30T15:35:00"/>
    <x v="18"/>
    <n v="6"/>
    <n v="10"/>
    <s v="Powerful Eagle"/>
    <m/>
    <m/>
    <x v="8"/>
    <x v="0"/>
    <s v="-"/>
    <x v="5"/>
    <s v=""/>
    <n v="-100"/>
    <x v="0"/>
    <x v="1"/>
    <m/>
    <s v="2022-2023"/>
  </r>
  <r>
    <x v="151"/>
    <d v="1899-12-30T16:15:00"/>
    <x v="18"/>
    <n v="7"/>
    <n v="7"/>
    <s v="Cardinal Gem"/>
    <s v="1st"/>
    <n v="3.5"/>
    <x v="1"/>
    <x v="0"/>
    <s v="-"/>
    <x v="1"/>
    <n v="455"/>
    <n v="325"/>
    <x v="0"/>
    <x v="1"/>
    <m/>
    <s v="2022-2023"/>
  </r>
  <r>
    <x v="151"/>
    <d v="1899-12-30T16:50:00"/>
    <x v="18"/>
    <n v="8"/>
    <n v="3"/>
    <s v="Right You Are"/>
    <s v="2nd"/>
    <m/>
    <x v="1"/>
    <x v="0"/>
    <s v="-"/>
    <x v="0"/>
    <s v=""/>
    <n v="-200"/>
    <x v="0"/>
    <x v="1"/>
    <m/>
    <s v="2022-2023"/>
  </r>
  <r>
    <x v="151"/>
    <d v="1899-12-30T16:50:00"/>
    <x v="18"/>
    <n v="8"/>
    <n v="8"/>
    <s v="White Marlin"/>
    <s v="1st"/>
    <n v="2.2999999999999998"/>
    <x v="1"/>
    <x v="0"/>
    <s v="-"/>
    <x v="5"/>
    <n v="229.99999999999997"/>
    <n v="129.99999999999997"/>
    <x v="0"/>
    <x v="1"/>
    <m/>
    <s v="2022-2023"/>
  </r>
  <r>
    <x v="151"/>
    <d v="1899-12-30T17:25:00"/>
    <x v="18"/>
    <n v="9"/>
    <n v="5"/>
    <s v="Daytona Bay"/>
    <s v="2nd"/>
    <m/>
    <x v="8"/>
    <x v="0"/>
    <s v="-"/>
    <x v="5"/>
    <s v=""/>
    <n v="-100"/>
    <x v="0"/>
    <x v="1"/>
    <m/>
    <s v="2022-2023"/>
  </r>
  <r>
    <x v="152"/>
    <d v="1899-12-30T12:25:00"/>
    <x v="18"/>
    <n v="1"/>
    <n v="2"/>
    <s v="El Patroness"/>
    <s v="1st"/>
    <n v="2.8"/>
    <x v="1"/>
    <x v="0"/>
    <s v="-"/>
    <x v="4"/>
    <n v="392"/>
    <n v="252"/>
    <x v="0"/>
    <x v="1"/>
    <m/>
    <s v="2022-2023"/>
  </r>
  <r>
    <x v="152"/>
    <d v="1899-12-30T13:00:00"/>
    <x v="18"/>
    <n v="2"/>
    <n v="1"/>
    <s v="Megamea"/>
    <s v="2nd"/>
    <m/>
    <x v="1"/>
    <x v="0"/>
    <s v="-"/>
    <x v="4"/>
    <s v=""/>
    <n v="-140"/>
    <x v="0"/>
    <x v="1"/>
    <m/>
    <s v="2022-2023"/>
  </r>
  <r>
    <x v="152"/>
    <d v="1899-12-30T15:30:00"/>
    <x v="18"/>
    <n v="6"/>
    <n v="3"/>
    <s v="Stormbolt"/>
    <m/>
    <m/>
    <x v="1"/>
    <x v="0"/>
    <s v="-"/>
    <x v="2"/>
    <s v=""/>
    <n v="-120"/>
    <x v="0"/>
    <x v="1"/>
    <m/>
    <s v="2022-2023"/>
  </r>
  <r>
    <x v="152"/>
    <d v="1899-12-30T16:45:00"/>
    <x v="18"/>
    <n v="8"/>
    <n v="5"/>
    <s v="Vultan"/>
    <s v="2nd"/>
    <m/>
    <x v="1"/>
    <x v="0"/>
    <s v="-"/>
    <x v="2"/>
    <s v=""/>
    <n v="-120"/>
    <x v="0"/>
    <x v="1"/>
    <m/>
    <s v="2022-2023"/>
  </r>
  <r>
    <x v="153"/>
    <d v="1899-12-30T14:35:00"/>
    <x v="16"/>
    <n v="4"/>
    <n v="5"/>
    <s v="Union Gap"/>
    <s v="1st"/>
    <n v="2.1"/>
    <x v="2"/>
    <x v="1"/>
    <s v="-"/>
    <x v="4"/>
    <n v="294"/>
    <n v="154"/>
    <x v="0"/>
    <x v="4"/>
    <m/>
    <s v="2022-2023"/>
  </r>
  <r>
    <x v="154"/>
    <d v="1899-12-30T13:25:00"/>
    <x v="6"/>
    <n v="3"/>
    <n v="11"/>
    <s v="Squad"/>
    <s v="3rd"/>
    <m/>
    <x v="1"/>
    <x v="0"/>
    <s v="Bush"/>
    <x v="0"/>
    <s v=""/>
    <n v="-200"/>
    <x v="0"/>
    <x v="1"/>
    <m/>
    <s v="2022-2023"/>
  </r>
  <r>
    <x v="154"/>
    <d v="1899-12-30T14:00:00"/>
    <x v="6"/>
    <n v="4"/>
    <n v="7"/>
    <s v="Convener"/>
    <s v="1st"/>
    <n v="2.4"/>
    <x v="1"/>
    <x v="0"/>
    <s v="Bush"/>
    <x v="0"/>
    <n v="480"/>
    <n v="280"/>
    <x v="0"/>
    <x v="1"/>
    <m/>
    <s v="2022-2023"/>
  </r>
  <r>
    <x v="154"/>
    <d v="1899-12-30T15:20:00"/>
    <x v="6"/>
    <n v="6"/>
    <n v="4"/>
    <s v="Dashing"/>
    <s v="2nd"/>
    <m/>
    <x v="1"/>
    <x v="0"/>
    <s v="Bush"/>
    <x v="0"/>
    <s v=""/>
    <n v="-200"/>
    <x v="0"/>
    <x v="1"/>
    <m/>
    <s v="2022-2023"/>
  </r>
  <r>
    <x v="154"/>
    <d v="1899-12-30T15:55:00"/>
    <x v="6"/>
    <n v="7"/>
    <n v="1"/>
    <s v="Jigsaw"/>
    <s v="1st"/>
    <n v="2.7"/>
    <x v="1"/>
    <x v="0"/>
    <s v="Bush"/>
    <x v="0"/>
    <n v="540"/>
    <n v="340"/>
    <x v="0"/>
    <x v="1"/>
    <m/>
    <s v="2022-2023"/>
  </r>
  <r>
    <x v="154"/>
    <d v="1899-12-30T16:35:00"/>
    <x v="6"/>
    <n v="8"/>
    <n v="6"/>
    <s v="Right You Are"/>
    <s v="1st"/>
    <n v="5.5"/>
    <x v="1"/>
    <x v="0"/>
    <s v="Bush"/>
    <x v="0"/>
    <n v="1100"/>
    <n v="900"/>
    <x v="0"/>
    <x v="1"/>
    <m/>
    <s v="2022-2023"/>
  </r>
  <r>
    <x v="155"/>
    <d v="1899-12-30T15:05:00"/>
    <x v="15"/>
    <n v="5"/>
    <n v="3"/>
    <s v="Arale"/>
    <s v="2nd"/>
    <m/>
    <x v="2"/>
    <x v="1"/>
    <s v="-"/>
    <x v="3"/>
    <s v=""/>
    <n v="-150"/>
    <x v="0"/>
    <x v="2"/>
    <m/>
    <s v="2022-2023"/>
  </r>
  <r>
    <x v="156"/>
    <d v="1899-12-30T12:10:00"/>
    <x v="3"/>
    <n v="2"/>
    <n v="2"/>
    <s v="Sing For Peace"/>
    <s v="Ntd"/>
    <m/>
    <x v="1"/>
    <x v="0"/>
    <s v="-"/>
    <x v="1"/>
    <s v=""/>
    <n v="-130"/>
    <x v="0"/>
    <x v="1"/>
    <m/>
    <s v="2022-2023"/>
  </r>
  <r>
    <x v="156"/>
    <d v="1899-12-30T13:20:00"/>
    <x v="3"/>
    <n v="4"/>
    <n v="6"/>
    <s v="Deekay"/>
    <s v="2nd"/>
    <m/>
    <x v="8"/>
    <x v="0"/>
    <s v="-"/>
    <x v="5"/>
    <s v=""/>
    <n v="-100"/>
    <x v="0"/>
    <x v="1"/>
    <m/>
    <s v="2022-2023"/>
  </r>
  <r>
    <x v="156"/>
    <d v="1899-12-30T14:35:00"/>
    <x v="3"/>
    <n v="6"/>
    <n v="3"/>
    <s v="Katsu"/>
    <s v="1st"/>
    <n v="1.9"/>
    <x v="8"/>
    <x v="0"/>
    <s v="-"/>
    <x v="5"/>
    <n v="190"/>
    <n v="90"/>
    <x v="0"/>
    <x v="1"/>
    <m/>
    <s v="2022-2023"/>
  </r>
  <r>
    <x v="156"/>
    <d v="1899-12-30T15:15:00"/>
    <x v="3"/>
    <n v="7"/>
    <n v="6"/>
    <s v="Foxicon"/>
    <s v="1st"/>
    <n v="3.7"/>
    <x v="7"/>
    <x v="0"/>
    <s v="-"/>
    <x v="0"/>
    <n v="740"/>
    <n v="540"/>
    <x v="0"/>
    <x v="1"/>
    <m/>
    <s v="2022-2023"/>
  </r>
  <r>
    <x v="156"/>
    <d v="1899-12-30T16:30:00"/>
    <x v="3"/>
    <n v="9"/>
    <n v="1"/>
    <s v="Cardinal Gem"/>
    <s v="1st"/>
    <n v="3.1"/>
    <x v="1"/>
    <x v="0"/>
    <s v="-"/>
    <x v="5"/>
    <n v="310"/>
    <n v="210"/>
    <x v="0"/>
    <x v="1"/>
    <m/>
    <s v="2022-2023"/>
  </r>
  <r>
    <x v="156"/>
    <d v="1899-12-30T16:30:00"/>
    <x v="3"/>
    <n v="9"/>
    <n v="6"/>
    <s v="Lady Of Honour"/>
    <m/>
    <m/>
    <x v="1"/>
    <x v="0"/>
    <s v="-"/>
    <x v="4"/>
    <s v=""/>
    <n v="-140"/>
    <x v="0"/>
    <x v="1"/>
    <m/>
    <s v="2022-2023"/>
  </r>
  <r>
    <x v="157"/>
    <d v="1899-12-30T13:15:00"/>
    <x v="3"/>
    <n v="3"/>
    <n v="8"/>
    <s v="Miss Balvenie"/>
    <m/>
    <m/>
    <x v="1"/>
    <x v="0"/>
    <s v="-"/>
    <x v="1"/>
    <s v=""/>
    <n v="-130"/>
    <x v="0"/>
    <x v="1"/>
    <m/>
    <s v="2022-2023"/>
  </r>
  <r>
    <x v="157"/>
    <d v="1899-12-30T14:25:00"/>
    <x v="3"/>
    <n v="5"/>
    <n v="6"/>
    <s v="Seonee"/>
    <m/>
    <m/>
    <x v="9"/>
    <x v="0"/>
    <s v="-"/>
    <x v="0"/>
    <s v=""/>
    <n v="-200"/>
    <x v="0"/>
    <x v="1"/>
    <m/>
    <s v="2022-2023"/>
  </r>
  <r>
    <x v="157"/>
    <d v="1899-12-30T15:00:00"/>
    <x v="3"/>
    <n v="6"/>
    <n v="2"/>
    <s v="Dashing"/>
    <s v="1st"/>
    <n v="3.4"/>
    <x v="8"/>
    <x v="0"/>
    <s v="-"/>
    <x v="5"/>
    <n v="340"/>
    <n v="240"/>
    <x v="0"/>
    <x v="1"/>
    <m/>
    <s v="2022-2023"/>
  </r>
  <r>
    <x v="157"/>
    <d v="1899-12-30T15:40:00"/>
    <x v="3"/>
    <n v="7"/>
    <n v="10"/>
    <s v="Daytona Bay"/>
    <s v="3rd"/>
    <m/>
    <x v="1"/>
    <x v="0"/>
    <s v="-"/>
    <x v="4"/>
    <s v=""/>
    <n v="-140"/>
    <x v="0"/>
    <x v="1"/>
    <m/>
    <s v="2022-2023"/>
  </r>
  <r>
    <x v="157"/>
    <d v="1899-12-30T16:20:00"/>
    <x v="3"/>
    <n v="8"/>
    <n v="3"/>
    <s v="Gunstock"/>
    <s v="1st"/>
    <n v="3.4"/>
    <x v="7"/>
    <x v="0"/>
    <s v="-"/>
    <x v="0"/>
    <n v="680"/>
    <n v="480"/>
    <x v="0"/>
    <x v="1"/>
    <m/>
    <s v="2022-2023"/>
  </r>
  <r>
    <x v="158"/>
    <d v="1899-12-30T14:35:00"/>
    <x v="15"/>
    <n v="4"/>
    <n v="2"/>
    <s v="Kazou"/>
    <s v="1st"/>
    <n v="1.7"/>
    <x v="2"/>
    <x v="1"/>
    <s v="-"/>
    <x v="4"/>
    <n v="238"/>
    <n v="98"/>
    <x v="0"/>
    <x v="4"/>
    <m/>
    <s v="2022-2023"/>
  </r>
  <r>
    <x v="158"/>
    <d v="1899-12-30T15:45:00"/>
    <x v="15"/>
    <n v="6"/>
    <n v="1"/>
    <s v="Naval College"/>
    <s v="1st"/>
    <n v="3.4"/>
    <x v="2"/>
    <x v="1"/>
    <s v="-"/>
    <x v="4"/>
    <n v="476"/>
    <n v="336"/>
    <x v="0"/>
    <x v="4"/>
    <m/>
    <s v="2022-2023"/>
  </r>
  <r>
    <x v="158"/>
    <d v="1899-12-30T16:20:00"/>
    <x v="15"/>
    <n v="7"/>
    <n v="10"/>
    <s v="Semana"/>
    <s v="1st"/>
    <n v="2.35"/>
    <x v="2"/>
    <x v="1"/>
    <s v="-"/>
    <x v="4"/>
    <n v="329"/>
    <n v="189"/>
    <x v="0"/>
    <x v="4"/>
    <m/>
    <s v="2022-2023"/>
  </r>
  <r>
    <x v="159"/>
    <d v="1899-12-30T12:30:00"/>
    <x v="0"/>
    <n v="2"/>
    <n v="8"/>
    <s v="Private Jumbo"/>
    <s v="2nd"/>
    <m/>
    <x v="8"/>
    <x v="0"/>
    <s v="-"/>
    <x v="5"/>
    <s v=""/>
    <n v="-100"/>
    <x v="0"/>
    <x v="1"/>
    <m/>
    <s v="2022-2023"/>
  </r>
  <r>
    <x v="159"/>
    <d v="1899-12-30T14:50:00"/>
    <x v="0"/>
    <n v="6"/>
    <n v="4"/>
    <s v="Djumbuck"/>
    <s v="2nd"/>
    <m/>
    <x v="8"/>
    <x v="0"/>
    <s v="-"/>
    <x v="5"/>
    <s v=""/>
    <n v="-100"/>
    <x v="0"/>
    <x v="1"/>
    <m/>
    <s v="2022-2023"/>
  </r>
  <r>
    <x v="160"/>
    <d v="1899-12-30T13:55:00"/>
    <x v="2"/>
    <n v="6"/>
    <n v="5"/>
    <s v="Rediener"/>
    <s v="1st"/>
    <n v="2.5"/>
    <x v="2"/>
    <x v="1"/>
    <s v="-"/>
    <x v="3"/>
    <n v="375"/>
    <n v="225"/>
    <x v="0"/>
    <x v="1"/>
    <m/>
    <s v="2022-2023"/>
  </r>
  <r>
    <x v="160"/>
    <d v="1899-12-30T14:10:00"/>
    <x v="0"/>
    <n v="5"/>
    <n v="14"/>
    <s v="Yarrawonga"/>
    <m/>
    <m/>
    <x v="7"/>
    <x v="0"/>
    <s v="-"/>
    <x v="0"/>
    <s v=""/>
    <n v="-200"/>
    <x v="0"/>
    <x v="1"/>
    <m/>
    <s v="2022-2023"/>
  </r>
  <r>
    <x v="160"/>
    <d v="1899-12-30T14:45:00"/>
    <x v="0"/>
    <n v="6"/>
    <n v="4"/>
    <s v="Convener"/>
    <m/>
    <m/>
    <x v="1"/>
    <x v="0"/>
    <s v="-"/>
    <x v="1"/>
    <s v=""/>
    <n v="-130"/>
    <x v="0"/>
    <x v="1"/>
    <m/>
    <s v="2022-2023"/>
  </r>
  <r>
    <x v="161"/>
    <d v="1899-12-30T13:00:00"/>
    <x v="3"/>
    <n v="3"/>
    <n v="9"/>
    <s v="Pitchanun"/>
    <s v="1st"/>
    <n v="13.9"/>
    <x v="1"/>
    <x v="0"/>
    <s v="-"/>
    <x v="2"/>
    <n v="1668"/>
    <n v="1548"/>
    <x v="0"/>
    <x v="1"/>
    <m/>
    <s v="2022-2023"/>
  </r>
  <r>
    <x v="161"/>
    <d v="1899-12-30T14:10:00"/>
    <x v="3"/>
    <n v="5"/>
    <n v="12"/>
    <s v="Powerful Eagle"/>
    <m/>
    <m/>
    <x v="8"/>
    <x v="0"/>
    <s v="-"/>
    <x v="5"/>
    <s v=""/>
    <n v="-100"/>
    <x v="0"/>
    <x v="1"/>
    <m/>
    <s v="2022-2023"/>
  </r>
  <r>
    <x v="161"/>
    <d v="1899-12-30T14:45:00"/>
    <x v="3"/>
    <n v="6"/>
    <n v="6"/>
    <s v="Invincible Caviar"/>
    <m/>
    <m/>
    <x v="1"/>
    <x v="0"/>
    <s v="-"/>
    <x v="5"/>
    <s v=""/>
    <n v="-100"/>
    <x v="0"/>
    <x v="1"/>
    <m/>
    <s v="2022-2023"/>
  </r>
  <r>
    <x v="161"/>
    <d v="1899-12-30T14:45:00"/>
    <x v="3"/>
    <n v="6"/>
    <n v="7"/>
    <s v="Katsu"/>
    <s v="3rd"/>
    <m/>
    <x v="8"/>
    <x v="0"/>
    <s v="-"/>
    <x v="5"/>
    <s v=""/>
    <n v="-100"/>
    <x v="0"/>
    <x v="1"/>
    <m/>
    <s v="2022-2023"/>
  </r>
  <r>
    <x v="161"/>
    <d v="1899-12-30T16:05:00"/>
    <x v="3"/>
    <n v="8"/>
    <n v="5"/>
    <s v="French Emperor"/>
    <s v="2nd"/>
    <m/>
    <x v="1"/>
    <x v="0"/>
    <s v="-"/>
    <x v="5"/>
    <s v=""/>
    <n v="-100"/>
    <x v="0"/>
    <x v="1"/>
    <m/>
    <s v="2022-2023"/>
  </r>
  <r>
    <x v="161"/>
    <d v="1899-12-30T16:05:00"/>
    <x v="3"/>
    <n v="8"/>
    <n v="3"/>
    <s v="Green Fly"/>
    <m/>
    <m/>
    <x v="1"/>
    <x v="0"/>
    <s v="-"/>
    <x v="1"/>
    <s v=""/>
    <n v="-130"/>
    <x v="0"/>
    <x v="1"/>
    <m/>
    <s v="2022-2023"/>
  </r>
  <r>
    <x v="162"/>
    <d v="1899-12-30T13:00:00"/>
    <x v="0"/>
    <n v="3"/>
    <n v="5"/>
    <s v="Rumbled Again"/>
    <m/>
    <m/>
    <x v="1"/>
    <x v="0"/>
    <s v="-"/>
    <x v="2"/>
    <s v=""/>
    <n v="-120"/>
    <x v="0"/>
    <x v="1"/>
    <m/>
    <s v="2022-2023"/>
  </r>
  <r>
    <x v="162"/>
    <d v="1899-12-30T16:00:00"/>
    <x v="0"/>
    <n v="8"/>
    <n v="6"/>
    <s v="Itsourtime"/>
    <m/>
    <m/>
    <x v="1"/>
    <x v="0"/>
    <s v="-"/>
    <x v="5"/>
    <s v=""/>
    <n v="-100"/>
    <x v="0"/>
    <x v="1"/>
    <m/>
    <s v="2022-2023"/>
  </r>
  <r>
    <x v="162"/>
    <d v="1899-12-30T16:00:00"/>
    <x v="0"/>
    <n v="8"/>
    <n v="1"/>
    <s v="King Magnus"/>
    <s v="1st"/>
    <n v="7.5"/>
    <x v="1"/>
    <x v="0"/>
    <s v="-"/>
    <x v="4"/>
    <n v="1050"/>
    <n v="910"/>
    <x v="0"/>
    <x v="1"/>
    <m/>
    <s v="2022-2023"/>
  </r>
  <r>
    <x v="163"/>
    <d v="1899-12-30T13:20:00"/>
    <x v="17"/>
    <n v="2"/>
    <n v="6"/>
    <s v="Nostalgia"/>
    <s v="1st"/>
    <n v="2.1"/>
    <x v="2"/>
    <x v="1"/>
    <s v="-"/>
    <x v="4"/>
    <n v="294"/>
    <n v="154"/>
    <x v="0"/>
    <x v="4"/>
    <m/>
    <s v="2022-2023"/>
  </r>
  <r>
    <x v="163"/>
    <d v="1899-12-30T15:45:00"/>
    <x v="17"/>
    <n v="6"/>
    <n v="1"/>
    <s v="Huon"/>
    <s v="1st"/>
    <n v="6.6"/>
    <x v="2"/>
    <x v="1"/>
    <s v="-"/>
    <x v="4"/>
    <n v="924"/>
    <n v="784"/>
    <x v="0"/>
    <x v="4"/>
    <m/>
    <s v="2022-2023"/>
  </r>
  <r>
    <x v="164"/>
    <d v="1899-12-30T14:10:00"/>
    <x v="3"/>
    <n v="5"/>
    <n v="5"/>
    <s v="Starry Legend"/>
    <s v="1st"/>
    <n v="4.4000000000000004"/>
    <x v="1"/>
    <x v="0"/>
    <s v="-"/>
    <x v="2"/>
    <n v="528"/>
    <n v="408"/>
    <x v="0"/>
    <x v="1"/>
    <m/>
    <s v="2022-2023"/>
  </r>
  <r>
    <x v="164"/>
    <d v="1899-12-30T14:45:00"/>
    <x v="3"/>
    <n v="6"/>
    <n v="19"/>
    <s v="Mutamanni"/>
    <m/>
    <m/>
    <x v="1"/>
    <x v="0"/>
    <s v="-"/>
    <x v="4"/>
    <s v=""/>
    <n v="-140"/>
    <x v="0"/>
    <x v="1"/>
    <m/>
    <s v="2022-2023"/>
  </r>
  <r>
    <x v="164"/>
    <d v="1899-12-30T16:00:00"/>
    <x v="3"/>
    <n v="8"/>
    <n v="8"/>
    <s v="Sandy Prince"/>
    <m/>
    <m/>
    <x v="1"/>
    <x v="0"/>
    <s v="-"/>
    <x v="1"/>
    <s v=""/>
    <n v="-130"/>
    <x v="0"/>
    <x v="1"/>
    <m/>
    <s v="2022-2023"/>
  </r>
  <r>
    <x v="164"/>
    <d v="1899-12-30T16:34:00"/>
    <x v="3"/>
    <n v="9"/>
    <n v="5"/>
    <s v="Normandy Bridge"/>
    <s v="2nd"/>
    <m/>
    <x v="1"/>
    <x v="0"/>
    <s v="-"/>
    <x v="3"/>
    <s v=""/>
    <n v="-150"/>
    <x v="0"/>
    <x v="1"/>
    <m/>
    <s v="2022-2023"/>
  </r>
  <r>
    <x v="165"/>
    <d v="1899-12-30T13:25:00"/>
    <x v="15"/>
    <n v="1"/>
    <n v="5"/>
    <s v="Mission Ridge"/>
    <m/>
    <m/>
    <x v="2"/>
    <x v="1"/>
    <s v="-"/>
    <x v="4"/>
    <s v=""/>
    <n v="-140"/>
    <x v="0"/>
    <x v="4"/>
    <m/>
    <s v="2022-2023"/>
  </r>
  <r>
    <x v="166"/>
    <d v="1899-12-30T13:35:00"/>
    <x v="0"/>
    <n v="4"/>
    <n v="7"/>
    <s v="Sigh"/>
    <s v="1st"/>
    <n v="2.7"/>
    <x v="7"/>
    <x v="0"/>
    <s v="-"/>
    <x v="0"/>
    <n v="540"/>
    <n v="340"/>
    <x v="0"/>
    <x v="1"/>
    <m/>
    <s v="2022-2023"/>
  </r>
  <r>
    <x v="166"/>
    <d v="1899-12-30T14:10:00"/>
    <x v="0"/>
    <n v="5"/>
    <n v="9"/>
    <s v="Dazzling Lucy"/>
    <s v="2nd"/>
    <m/>
    <x v="9"/>
    <x v="0"/>
    <s v="-"/>
    <x v="0"/>
    <s v=""/>
    <n v="-200"/>
    <x v="0"/>
    <x v="1"/>
    <m/>
    <s v="2022-2023"/>
  </r>
  <r>
    <x v="166"/>
    <d v="1899-12-30T14:10:00"/>
    <x v="0"/>
    <n v="5"/>
    <n v="4"/>
    <s v="Seonee"/>
    <s v="1st"/>
    <n v="5.5"/>
    <x v="1"/>
    <x v="0"/>
    <s v="-"/>
    <x v="4"/>
    <n v="770"/>
    <n v="630"/>
    <x v="0"/>
    <x v="1"/>
    <m/>
    <s v="2022-2023"/>
  </r>
  <r>
    <x v="166"/>
    <d v="1899-12-30T14:30:00"/>
    <x v="2"/>
    <n v="7"/>
    <n v="12"/>
    <s v="Zoumon"/>
    <s v="1st"/>
    <n v="2.9"/>
    <x v="4"/>
    <x v="1"/>
    <s v="-"/>
    <x v="3"/>
    <n v="435"/>
    <n v="285"/>
    <x v="0"/>
    <x v="1"/>
    <m/>
    <s v="2022-2023"/>
  </r>
  <r>
    <x v="166"/>
    <d v="1899-12-30T14:45:00"/>
    <x v="0"/>
    <n v="6"/>
    <n v="11"/>
    <s v="Monarch Of Egypt"/>
    <m/>
    <m/>
    <x v="1"/>
    <x v="0"/>
    <s v="-"/>
    <x v="3"/>
    <s v=""/>
    <n v="-150"/>
    <x v="0"/>
    <x v="1"/>
    <m/>
    <s v="2022-2023"/>
  </r>
  <r>
    <x v="166"/>
    <d v="1899-12-30T14:45:00"/>
    <x v="0"/>
    <n v="6"/>
    <n v="10"/>
    <s v="Wicklow Town"/>
    <m/>
    <m/>
    <x v="1"/>
    <x v="0"/>
    <s v="-"/>
    <x v="5"/>
    <s v=""/>
    <n v="-100"/>
    <x v="0"/>
    <x v="1"/>
    <m/>
    <s v="2022-2023"/>
  </r>
  <r>
    <x v="166"/>
    <d v="1899-12-30T15:25:00"/>
    <x v="0"/>
    <n v="7"/>
    <n v="1"/>
    <s v="Jimmy The Bear"/>
    <m/>
    <m/>
    <x v="1"/>
    <x v="0"/>
    <s v="-"/>
    <x v="1"/>
    <s v=""/>
    <n v="-130"/>
    <x v="0"/>
    <x v="1"/>
    <m/>
    <s v="2022-2023"/>
  </r>
  <r>
    <x v="167"/>
    <d v="1899-12-30T15:45:00"/>
    <x v="17"/>
    <n v="6"/>
    <n v="6"/>
    <s v="King Of Naples"/>
    <s v="3rd"/>
    <m/>
    <x v="2"/>
    <x v="1"/>
    <s v="-"/>
    <x v="4"/>
    <s v=""/>
    <n v="-140"/>
    <x v="0"/>
    <x v="4"/>
    <m/>
    <s v="2022-2023"/>
  </r>
  <r>
    <x v="168"/>
    <d v="1899-12-30T12:45:00"/>
    <x v="4"/>
    <n v="4"/>
    <n v="7"/>
    <s v="Overriding"/>
    <s v="1st"/>
    <n v="5.5"/>
    <x v="2"/>
    <x v="1"/>
    <s v="-"/>
    <x v="3"/>
    <n v="825"/>
    <n v="675"/>
    <x v="0"/>
    <x v="1"/>
    <m/>
    <s v="2022-2023"/>
  </r>
  <r>
    <x v="168"/>
    <d v="1899-12-30T15:05:00"/>
    <x v="4"/>
    <n v="8"/>
    <n v="10"/>
    <s v="Ucalledit"/>
    <s v="1st"/>
    <n v="10.7"/>
    <x v="4"/>
    <x v="1"/>
    <s v="-"/>
    <x v="3"/>
    <n v="1605"/>
    <n v="1455"/>
    <x v="0"/>
    <x v="1"/>
    <m/>
    <s v="2022-2023"/>
  </r>
  <r>
    <x v="168"/>
    <d v="1899-12-30T15:25:00"/>
    <x v="1"/>
    <n v="7"/>
    <n v="8"/>
    <s v="Viviane"/>
    <s v="1st"/>
    <n v="8.3000000000000007"/>
    <x v="1"/>
    <x v="0"/>
    <s v="-"/>
    <x v="2"/>
    <n v="996.00000000000011"/>
    <n v="876.00000000000011"/>
    <x v="0"/>
    <x v="1"/>
    <m/>
    <s v="2022-2023"/>
  </r>
  <r>
    <x v="168"/>
    <d v="1899-12-30T16:00:00"/>
    <x v="1"/>
    <n v="8"/>
    <n v="4"/>
    <s v="Normandy Bridge"/>
    <s v="1st"/>
    <n v="3"/>
    <x v="1"/>
    <x v="0"/>
    <s v="-"/>
    <x v="1"/>
    <n v="390"/>
    <n v="260"/>
    <x v="0"/>
    <x v="1"/>
    <m/>
    <s v="2022-2023"/>
  </r>
  <r>
    <x v="168"/>
    <d v="1899-12-30T16:33:00"/>
    <x v="1"/>
    <n v="9"/>
    <n v="9"/>
    <s v="Prowling"/>
    <s v="3rd"/>
    <m/>
    <x v="1"/>
    <x v="0"/>
    <s v="-"/>
    <x v="4"/>
    <s v=""/>
    <n v="-140"/>
    <x v="0"/>
    <x v="1"/>
    <m/>
    <s v="2022-2023"/>
  </r>
  <r>
    <x v="169"/>
    <d v="1899-12-30T14:00:00"/>
    <x v="16"/>
    <n v="3"/>
    <n v="9"/>
    <s v="Burnett"/>
    <s v="3rd"/>
    <m/>
    <x v="2"/>
    <x v="1"/>
    <s v="-"/>
    <x v="4"/>
    <s v=""/>
    <n v="-140"/>
    <x v="0"/>
    <x v="4"/>
    <m/>
    <s v="2022-2023"/>
  </r>
  <r>
    <x v="170"/>
    <d v="1899-12-30T12:25:00"/>
    <x v="0"/>
    <n v="2"/>
    <n v="8"/>
    <s v="Dazzling Lucy"/>
    <s v="3rd"/>
    <m/>
    <x v="1"/>
    <x v="0"/>
    <s v="-"/>
    <x v="5"/>
    <s v=""/>
    <n v="-100"/>
    <x v="0"/>
    <x v="1"/>
    <m/>
    <s v="2022-2023"/>
  </r>
  <r>
    <x v="170"/>
    <d v="1899-12-30T12:25:00"/>
    <x v="0"/>
    <n v="2"/>
    <n v="1"/>
    <s v="Seonee"/>
    <s v="1st"/>
    <n v="4.2"/>
    <x v="7"/>
    <x v="0"/>
    <s v="-"/>
    <x v="0"/>
    <n v="840"/>
    <n v="640"/>
    <x v="0"/>
    <x v="1"/>
    <m/>
    <s v="2022-2023"/>
  </r>
  <r>
    <x v="170"/>
    <d v="1899-12-30T13:35:00"/>
    <x v="0"/>
    <n v="4"/>
    <n v="8"/>
    <s v="Irish Butterfly"/>
    <m/>
    <m/>
    <x v="1"/>
    <x v="0"/>
    <s v="-"/>
    <x v="4"/>
    <s v=""/>
    <n v="-140"/>
    <x v="0"/>
    <x v="1"/>
    <m/>
    <s v="2022-2023"/>
  </r>
  <r>
    <x v="170"/>
    <d v="1899-12-30T13:35:00"/>
    <x v="0"/>
    <n v="4"/>
    <n v="9"/>
    <s v="Mimi'S Award"/>
    <s v="1st"/>
    <n v="9"/>
    <x v="1"/>
    <x v="0"/>
    <s v="-"/>
    <x v="5"/>
    <n v="900"/>
    <n v="800"/>
    <x v="0"/>
    <x v="1"/>
    <m/>
    <s v="2022-2023"/>
  </r>
  <r>
    <x v="170"/>
    <d v="1899-12-30T16:10:00"/>
    <x v="0"/>
    <n v="8"/>
    <n v="10"/>
    <s v="Bullfinch"/>
    <m/>
    <m/>
    <x v="1"/>
    <x v="0"/>
    <s v="-"/>
    <x v="4"/>
    <s v=""/>
    <n v="-140"/>
    <x v="0"/>
    <x v="1"/>
    <m/>
    <s v="2022-2023"/>
  </r>
  <r>
    <x v="170"/>
    <d v="1899-12-30T16:30:00"/>
    <x v="2"/>
    <n v="10"/>
    <n v="6"/>
    <s v="Cosmic Minerva"/>
    <s v="2nd"/>
    <m/>
    <x v="2"/>
    <x v="1"/>
    <s v="-"/>
    <x v="3"/>
    <s v=""/>
    <n v="-150"/>
    <x v="0"/>
    <x v="1"/>
    <m/>
    <s v="2022-2023"/>
  </r>
  <r>
    <x v="171"/>
    <d v="1899-12-30T14:00:00"/>
    <x v="15"/>
    <n v="3"/>
    <n v="1"/>
    <s v="Demitasse"/>
    <m/>
    <m/>
    <x v="2"/>
    <x v="1"/>
    <s v="-"/>
    <x v="4"/>
    <s v=""/>
    <n v="-140"/>
    <x v="0"/>
    <x v="4"/>
    <m/>
    <s v="2022-2023"/>
  </r>
  <r>
    <x v="171"/>
    <d v="1899-12-30T15:45:00"/>
    <x v="15"/>
    <n v="6"/>
    <n v="2"/>
    <s v="Camaguey"/>
    <s v="2nd"/>
    <m/>
    <x v="2"/>
    <x v="1"/>
    <s v="-"/>
    <x v="4"/>
    <s v=""/>
    <n v="-140"/>
    <x v="0"/>
    <x v="4"/>
    <m/>
    <s v="2022-2023"/>
  </r>
  <r>
    <x v="172"/>
    <d v="1899-12-30T15:10:00"/>
    <x v="17"/>
    <n v="5"/>
    <n v="4"/>
    <s v="King Of Naples"/>
    <s v="1st"/>
    <n v="2.1"/>
    <x v="2"/>
    <x v="1"/>
    <s v="-"/>
    <x v="4"/>
    <n v="294"/>
    <n v="154"/>
    <x v="0"/>
    <x v="4"/>
    <m/>
    <s v="2022-2023"/>
  </r>
  <r>
    <x v="173"/>
    <d v="1899-12-30T16:49:00"/>
    <x v="0"/>
    <n v="9"/>
    <n v="10"/>
    <s v="Senegalia"/>
    <m/>
    <m/>
    <x v="1"/>
    <x v="0"/>
    <s v="-"/>
    <x v="1"/>
    <s v=""/>
    <n v="-130"/>
    <x v="0"/>
    <x v="1"/>
    <m/>
    <s v="2022-2023"/>
  </r>
  <r>
    <x v="174"/>
    <d v="1899-12-30T13:15:00"/>
    <x v="1"/>
    <n v="3"/>
    <n v="1"/>
    <s v="Rolls"/>
    <m/>
    <m/>
    <x v="1"/>
    <x v="0"/>
    <s v="-"/>
    <x v="0"/>
    <s v=""/>
    <n v="-200"/>
    <x v="0"/>
    <x v="1"/>
    <m/>
    <s v="2022-2023"/>
  </r>
  <r>
    <x v="174"/>
    <d v="1899-12-30T15:45:00"/>
    <x v="1"/>
    <n v="7"/>
    <n v="7"/>
    <s v="Big Watch"/>
    <s v="3rd"/>
    <m/>
    <x v="8"/>
    <x v="0"/>
    <s v="-"/>
    <x v="5"/>
    <s v=""/>
    <n v="-100"/>
    <x v="0"/>
    <x v="1"/>
    <m/>
    <s v="2022-2023"/>
  </r>
  <r>
    <x v="174"/>
    <d v="1899-12-30T16:20:00"/>
    <x v="1"/>
    <n v="8"/>
    <n v="2"/>
    <s v="General Beau"/>
    <s v="2nd"/>
    <m/>
    <x v="9"/>
    <x v="0"/>
    <s v="-"/>
    <x v="0"/>
    <s v=""/>
    <n v="-200"/>
    <x v="0"/>
    <x v="1"/>
    <m/>
    <s v="2022-2023"/>
  </r>
  <r>
    <x v="175"/>
    <d v="1899-12-30T13:55:00"/>
    <x v="5"/>
    <n v="3"/>
    <n v="7"/>
    <s v="Another Wil"/>
    <s v="3rd"/>
    <m/>
    <x v="1"/>
    <x v="0"/>
    <s v="-"/>
    <x v="0"/>
    <s v=""/>
    <n v="-200"/>
    <x v="0"/>
    <x v="1"/>
    <m/>
    <s v="2022-2023"/>
  </r>
  <r>
    <x v="175"/>
    <d v="1899-12-30T14:50:00"/>
    <x v="4"/>
    <n v="7"/>
    <n v="4"/>
    <s v="Mogo Magic"/>
    <s v="1st"/>
    <n v="2.9"/>
    <x v="4"/>
    <x v="1"/>
    <s v="-"/>
    <x v="3"/>
    <n v="435"/>
    <n v="285"/>
    <x v="0"/>
    <x v="1"/>
    <m/>
    <s v="2022-2023"/>
  </r>
  <r>
    <x v="175"/>
    <d v="1899-12-30T15:10:00"/>
    <x v="5"/>
    <n v="5"/>
    <n v="5"/>
    <s v="Flash Flood"/>
    <s v="1st"/>
    <n v="3.3"/>
    <x v="1"/>
    <x v="0"/>
    <s v="-"/>
    <x v="4"/>
    <n v="462"/>
    <n v="322"/>
    <x v="0"/>
    <x v="1"/>
    <m/>
    <s v="2022-2023"/>
  </r>
  <r>
    <x v="175"/>
    <d v="1899-12-30T15:50:00"/>
    <x v="5"/>
    <n v="6"/>
    <n v="3"/>
    <s v="Claidheamh Mor"/>
    <s v="1st"/>
    <n v="5.5"/>
    <x v="1"/>
    <x v="0"/>
    <s v="-"/>
    <x v="1"/>
    <n v="715"/>
    <n v="585"/>
    <x v="0"/>
    <x v="1"/>
    <m/>
    <s v="2022-2023"/>
  </r>
  <r>
    <x v="175"/>
    <d v="1899-12-30T16:30:00"/>
    <x v="5"/>
    <n v="7"/>
    <n v="5"/>
    <s v="Jimmy The Bear"/>
    <m/>
    <m/>
    <x v="1"/>
    <x v="0"/>
    <s v="-"/>
    <x v="4"/>
    <s v=""/>
    <n v="-140"/>
    <x v="0"/>
    <x v="1"/>
    <m/>
    <s v="2022-2023"/>
  </r>
  <r>
    <x v="176"/>
    <d v="1899-12-30T12:50:00"/>
    <x v="15"/>
    <n v="1"/>
    <n v="5"/>
    <s v="Le Chocolat"/>
    <s v="2nd"/>
    <m/>
    <x v="2"/>
    <x v="1"/>
    <s v="-"/>
    <x v="4"/>
    <s v=""/>
    <n v="-140"/>
    <x v="0"/>
    <x v="4"/>
    <m/>
    <s v="2023-2024"/>
  </r>
  <r>
    <x v="176"/>
    <d v="1899-12-30T13:25:00"/>
    <x v="15"/>
    <n v="2"/>
    <n v="1"/>
    <s v="Coincide"/>
    <s v="1st"/>
    <n v="4.4000000000000004"/>
    <x v="2"/>
    <x v="1"/>
    <s v="-"/>
    <x v="4"/>
    <n v="616"/>
    <n v="476"/>
    <x v="0"/>
    <x v="4"/>
    <m/>
    <s v="2023-2024"/>
  </r>
  <r>
    <x v="176"/>
    <d v="1899-12-30T15:10:00"/>
    <x v="15"/>
    <n v="5"/>
    <n v="8"/>
    <s v="Howgoodareyou"/>
    <s v="1st"/>
    <n v="2.1"/>
    <x v="2"/>
    <x v="1"/>
    <s v="-"/>
    <x v="4"/>
    <n v="294"/>
    <n v="154"/>
    <x v="0"/>
    <x v="4"/>
    <m/>
    <s v="2023-2024"/>
  </r>
  <r>
    <x v="176"/>
    <d v="1899-12-30T15:45:00"/>
    <x v="15"/>
    <n v="6"/>
    <n v="7"/>
    <s v="Custodian"/>
    <s v="1st"/>
    <n v="4.4000000000000004"/>
    <x v="2"/>
    <x v="1"/>
    <s v="-"/>
    <x v="4"/>
    <n v="616"/>
    <n v="476"/>
    <x v="0"/>
    <x v="4"/>
    <m/>
    <s v="2023-2024"/>
  </r>
  <r>
    <x v="176"/>
    <d v="1899-12-30T16:20:00"/>
    <x v="15"/>
    <n v="7"/>
    <n v="7"/>
    <s v="Smugglers Bay"/>
    <m/>
    <m/>
    <x v="2"/>
    <x v="1"/>
    <s v="-"/>
    <x v="4"/>
    <s v=""/>
    <n v="-140"/>
    <x v="0"/>
    <x v="4"/>
    <m/>
    <s v="2023-2024"/>
  </r>
  <r>
    <x v="177"/>
    <d v="1899-12-30T14:05:00"/>
    <x v="0"/>
    <n v="5"/>
    <n v="7"/>
    <s v="Mostly Cloudy"/>
    <s v="3rd"/>
    <m/>
    <x v="1"/>
    <x v="0"/>
    <s v="-"/>
    <x v="2"/>
    <s v=""/>
    <n v="-120"/>
    <x v="0"/>
    <x v="1"/>
    <m/>
    <s v="2023-2024"/>
  </r>
  <r>
    <x v="177"/>
    <d v="1899-12-30T15:55:00"/>
    <x v="0"/>
    <n v="8"/>
    <n v="14"/>
    <s v="Presser"/>
    <s v="3rd"/>
    <m/>
    <x v="1"/>
    <x v="0"/>
    <s v="-"/>
    <x v="2"/>
    <s v=""/>
    <n v="-120"/>
    <x v="0"/>
    <x v="1"/>
    <m/>
    <s v="2023-2024"/>
  </r>
  <r>
    <x v="177"/>
    <d v="1899-12-30T16:30:00"/>
    <x v="0"/>
    <n v="9"/>
    <n v="10"/>
    <s v="Ulysses"/>
    <m/>
    <m/>
    <x v="1"/>
    <x v="0"/>
    <s v="-"/>
    <x v="2"/>
    <s v=""/>
    <n v="-120"/>
    <x v="0"/>
    <x v="1"/>
    <m/>
    <s v="2023-2024"/>
  </r>
  <r>
    <x v="177"/>
    <d v="1900-01-04T14:30:00"/>
    <x v="0"/>
    <n v="4"/>
    <n v="8"/>
    <s v="Hell Hound"/>
    <s v="3rd"/>
    <m/>
    <x v="1"/>
    <x v="0"/>
    <s v="-"/>
    <x v="2"/>
    <s v=""/>
    <n v="-120"/>
    <x v="0"/>
    <x v="1"/>
    <m/>
    <s v="2023-2024"/>
  </r>
  <r>
    <x v="178"/>
    <d v="1899-12-30T13:25:00"/>
    <x v="16"/>
    <n v="1"/>
    <n v="3"/>
    <s v="Les Vampires"/>
    <s v="1st"/>
    <n v="3.7"/>
    <x v="2"/>
    <x v="1"/>
    <s v="-"/>
    <x v="4"/>
    <n v="518"/>
    <n v="378"/>
    <x v="0"/>
    <x v="4"/>
    <m/>
    <s v="2023-2024"/>
  </r>
  <r>
    <x v="178"/>
    <d v="1899-12-30T15:45:00"/>
    <x v="16"/>
    <n v="5"/>
    <n v="4"/>
    <s v="Lolly Yeats"/>
    <s v="1st"/>
    <n v="3.3"/>
    <x v="2"/>
    <x v="1"/>
    <s v="-"/>
    <x v="4"/>
    <n v="462"/>
    <n v="322"/>
    <x v="0"/>
    <x v="4"/>
    <m/>
    <s v="2023-2024"/>
  </r>
  <r>
    <x v="179"/>
    <d v="1899-12-30T11:35:00"/>
    <x v="2"/>
    <n v="1"/>
    <n v="2"/>
    <s v="Caballus"/>
    <s v="3rd"/>
    <m/>
    <x v="2"/>
    <x v="1"/>
    <s v="-"/>
    <x v="3"/>
    <s v=""/>
    <n v="-150"/>
    <x v="0"/>
    <x v="1"/>
    <m/>
    <s v="2023-2024"/>
  </r>
  <r>
    <x v="179"/>
    <d v="1899-12-30T12:25:00"/>
    <x v="5"/>
    <n v="2"/>
    <n v="4"/>
    <s v="Twin Perfection"/>
    <s v="1st"/>
    <n v="2.2000000000000002"/>
    <x v="7"/>
    <x v="0"/>
    <s v="-"/>
    <x v="0"/>
    <n v="440.00000000000006"/>
    <n v="240.00000000000006"/>
    <x v="0"/>
    <x v="1"/>
    <m/>
    <s v="2023-2024"/>
  </r>
  <r>
    <x v="179"/>
    <d v="1899-12-30T12:45:00"/>
    <x v="2"/>
    <n v="3"/>
    <n v="5"/>
    <s v="Wineglass Bay"/>
    <s v="2nd"/>
    <m/>
    <x v="4"/>
    <x v="1"/>
    <s v="-"/>
    <x v="3"/>
    <s v=""/>
    <n v="-150"/>
    <x v="0"/>
    <x v="1"/>
    <m/>
    <s v="2023-2024"/>
  </r>
  <r>
    <x v="179"/>
    <d v="1899-12-30T13:00:00"/>
    <x v="5"/>
    <n v="3"/>
    <n v="7"/>
    <s v="Lievore"/>
    <m/>
    <m/>
    <x v="1"/>
    <x v="0"/>
    <s v="-"/>
    <x v="4"/>
    <s v=""/>
    <n v="-140"/>
    <x v="0"/>
    <x v="1"/>
    <m/>
    <s v="2023-2024"/>
  </r>
  <r>
    <x v="179"/>
    <d v="1899-12-30T14:10:00"/>
    <x v="5"/>
    <n v="5"/>
    <n v="1"/>
    <s v="Recommendation"/>
    <s v="2nd"/>
    <m/>
    <x v="1"/>
    <x v="0"/>
    <s v="-"/>
    <x v="4"/>
    <s v=""/>
    <n v="-140"/>
    <x v="0"/>
    <x v="1"/>
    <m/>
    <s v="2023-2024"/>
  </r>
  <r>
    <x v="179"/>
    <d v="1899-12-30T14:10:00"/>
    <x v="5"/>
    <n v="5"/>
    <n v="9"/>
    <s v="Shalaman"/>
    <m/>
    <m/>
    <x v="1"/>
    <x v="0"/>
    <s v="-"/>
    <x v="5"/>
    <s v=""/>
    <n v="-100"/>
    <x v="0"/>
    <x v="1"/>
    <m/>
    <s v="2023-2024"/>
  </r>
  <r>
    <x v="179"/>
    <d v="1899-12-30T15:20:00"/>
    <x v="5"/>
    <n v="7"/>
    <n v="5"/>
    <s v="Flash Flood"/>
    <s v="3rd"/>
    <m/>
    <x v="7"/>
    <x v="0"/>
    <s v="-"/>
    <x v="0"/>
    <s v=""/>
    <n v="-200"/>
    <x v="0"/>
    <x v="1"/>
    <m/>
    <s v="2023-2024"/>
  </r>
  <r>
    <x v="179"/>
    <d v="1899-12-30T15:20:00"/>
    <x v="5"/>
    <n v="7"/>
    <n v="2"/>
    <s v="Milford"/>
    <m/>
    <m/>
    <x v="1"/>
    <x v="0"/>
    <s v="-"/>
    <x v="1"/>
    <s v=""/>
    <n v="-130"/>
    <x v="0"/>
    <x v="1"/>
    <m/>
    <s v="2023-2024"/>
  </r>
  <r>
    <x v="179"/>
    <d v="1899-12-30T15:55:00"/>
    <x v="5"/>
    <n v="8"/>
    <n v="11"/>
    <s v="Botany"/>
    <m/>
    <m/>
    <x v="1"/>
    <x v="0"/>
    <s v="-"/>
    <x v="0"/>
    <s v=""/>
    <n v="-200"/>
    <x v="0"/>
    <x v="1"/>
    <m/>
    <s v="2023-2024"/>
  </r>
  <r>
    <x v="179"/>
    <d v="1899-12-30T15:55:00"/>
    <x v="5"/>
    <n v="8"/>
    <n v="7"/>
    <s v="The Cunning Fox"/>
    <m/>
    <m/>
    <x v="1"/>
    <x v="0"/>
    <s v="-"/>
    <x v="5"/>
    <s v=""/>
    <n v="-100"/>
    <x v="0"/>
    <x v="1"/>
    <m/>
    <s v="2023-2024"/>
  </r>
  <r>
    <x v="179"/>
    <d v="1899-12-30T16:35:00"/>
    <x v="5"/>
    <n v="9"/>
    <n v="8"/>
    <s v="Inundation"/>
    <m/>
    <m/>
    <x v="9"/>
    <x v="0"/>
    <s v="-"/>
    <x v="0"/>
    <s v=""/>
    <n v="-200"/>
    <x v="0"/>
    <x v="1"/>
    <m/>
    <s v="2023-2024"/>
  </r>
  <r>
    <x v="179"/>
    <d v="1899-12-30T16:35:00"/>
    <x v="5"/>
    <n v="9"/>
    <n v="5"/>
    <s v="Sweet Ride"/>
    <s v="1st"/>
    <n v="4.8"/>
    <x v="1"/>
    <x v="0"/>
    <s v="-"/>
    <x v="5"/>
    <n v="480"/>
    <n v="380"/>
    <x v="0"/>
    <x v="1"/>
    <m/>
    <s v="2023-2024"/>
  </r>
  <r>
    <x v="180"/>
    <d v="1899-12-30T12:25:00"/>
    <x v="1"/>
    <n v="2"/>
    <n v="6"/>
    <s v="Beour Bay"/>
    <s v="1st"/>
    <n v="4.8"/>
    <x v="1"/>
    <x v="0"/>
    <s v="-"/>
    <x v="2"/>
    <n v="576"/>
    <n v="456"/>
    <x v="0"/>
    <x v="1"/>
    <m/>
    <s v="2023-2024"/>
  </r>
  <r>
    <x v="180"/>
    <d v="1899-12-30T13:35:00"/>
    <x v="1"/>
    <n v="4"/>
    <n v="8"/>
    <s v="Flying On A Limb"/>
    <m/>
    <m/>
    <x v="1"/>
    <x v="0"/>
    <s v="-"/>
    <x v="4"/>
    <s v=""/>
    <n v="-140"/>
    <x v="0"/>
    <x v="1"/>
    <m/>
    <s v="2023-2024"/>
  </r>
  <r>
    <x v="180"/>
    <d v="1899-12-30T13:55:00"/>
    <x v="4"/>
    <n v="5"/>
    <n v="9"/>
    <s v="Kalino"/>
    <m/>
    <m/>
    <x v="4"/>
    <x v="1"/>
    <s v="-"/>
    <x v="3"/>
    <s v=""/>
    <n v="-150"/>
    <x v="0"/>
    <x v="1"/>
    <m/>
    <s v="2023-2024"/>
  </r>
  <r>
    <x v="180"/>
    <d v="1899-12-30T14:10:00"/>
    <x v="1"/>
    <n v="5"/>
    <n v="4"/>
    <s v="Amenable"/>
    <s v="1st"/>
    <n v="5.5"/>
    <x v="1"/>
    <x v="0"/>
    <s v="-"/>
    <x v="1"/>
    <n v="715"/>
    <n v="585"/>
    <x v="0"/>
    <x v="1"/>
    <m/>
    <s v="2023-2024"/>
  </r>
  <r>
    <x v="180"/>
    <d v="1899-12-30T17:15:00"/>
    <x v="1"/>
    <n v="10"/>
    <n v="12"/>
    <s v="Jimmy The Bear"/>
    <s v="1st"/>
    <n v="5.5"/>
    <x v="1"/>
    <x v="0"/>
    <s v="-"/>
    <x v="2"/>
    <n v="660"/>
    <n v="540"/>
    <x v="0"/>
    <x v="1"/>
    <m/>
    <s v="2023-2024"/>
  </r>
  <r>
    <x v="181"/>
    <d v="1899-12-30T13:25:00"/>
    <x v="15"/>
    <n v="1"/>
    <n v="3"/>
    <s v="Nadal"/>
    <s v="1st"/>
    <n v="5"/>
    <x v="2"/>
    <x v="1"/>
    <s v="-"/>
    <x v="4"/>
    <n v="700"/>
    <n v="560"/>
    <x v="0"/>
    <x v="4"/>
    <m/>
    <s v="2023-2024"/>
  </r>
  <r>
    <x v="181"/>
    <d v="1899-12-30T14:35:00"/>
    <x v="15"/>
    <n v="3"/>
    <n v="4"/>
    <s v="Amor Victorious"/>
    <s v="1st"/>
    <n v="2"/>
    <x v="2"/>
    <x v="1"/>
    <s v="-"/>
    <x v="4"/>
    <n v="280"/>
    <n v="140"/>
    <x v="0"/>
    <x v="4"/>
    <m/>
    <s v="2023-2024"/>
  </r>
  <r>
    <x v="182"/>
    <d v="1899-12-30T14:55:00"/>
    <x v="5"/>
    <n v="5"/>
    <n v="7"/>
    <s v="Magnaspin"/>
    <s v="3rd"/>
    <m/>
    <x v="1"/>
    <x v="0"/>
    <s v="-"/>
    <x v="4"/>
    <s v=""/>
    <n v="-140"/>
    <x v="0"/>
    <x v="1"/>
    <m/>
    <s v="2023-2024"/>
  </r>
  <r>
    <x v="182"/>
    <d v="1899-12-30T16:10:00"/>
    <x v="5"/>
    <n v="7"/>
    <n v="6"/>
    <s v="Brayden Star"/>
    <s v="Ntd"/>
    <m/>
    <x v="1"/>
    <x v="0"/>
    <s v="-"/>
    <x v="5"/>
    <s v=""/>
    <n v="-100"/>
    <x v="0"/>
    <x v="1"/>
    <m/>
    <s v="2023-2024"/>
  </r>
  <r>
    <x v="182"/>
    <d v="1899-12-30T16:10:00"/>
    <x v="5"/>
    <n v="7"/>
    <n v="8"/>
    <s v="Future History"/>
    <s v="1st"/>
    <n v="3.9"/>
    <x v="1"/>
    <x v="0"/>
    <s v="-"/>
    <x v="5"/>
    <n v="390"/>
    <n v="290"/>
    <x v="0"/>
    <x v="1"/>
    <m/>
    <s v="2023-2024"/>
  </r>
  <r>
    <x v="182"/>
    <d v="1899-12-30T16:45:00"/>
    <x v="5"/>
    <n v="8"/>
    <n v="8"/>
    <s v="Omni Man"/>
    <m/>
    <m/>
    <x v="7"/>
    <x v="0"/>
    <s v="-"/>
    <x v="0"/>
    <s v=""/>
    <n v="-200"/>
    <x v="0"/>
    <x v="1"/>
    <m/>
    <s v="2023-2024"/>
  </r>
  <r>
    <x v="182"/>
    <d v="1899-12-30T16:45:00"/>
    <x v="5"/>
    <n v="8"/>
    <n v="1"/>
    <s v="Sweet Ride"/>
    <m/>
    <m/>
    <x v="1"/>
    <x v="0"/>
    <s v="-"/>
    <x v="5"/>
    <s v=""/>
    <n v="-100"/>
    <x v="0"/>
    <x v="1"/>
    <m/>
    <s v="2023-2024"/>
  </r>
  <r>
    <x v="182"/>
    <d v="1899-12-30T17:15:00"/>
    <x v="5"/>
    <n v="9"/>
    <n v="10"/>
    <s v="Conqueror"/>
    <m/>
    <m/>
    <x v="1"/>
    <x v="0"/>
    <s v="-"/>
    <x v="5"/>
    <s v=""/>
    <n v="-100"/>
    <x v="0"/>
    <x v="1"/>
    <m/>
    <s v="2023-2024"/>
  </r>
  <r>
    <x v="182"/>
    <d v="1899-12-30T17:15:00"/>
    <x v="5"/>
    <n v="9"/>
    <n v="6"/>
    <s v="Deny Knowledge"/>
    <s v="1st"/>
    <n v="5.0999999999999996"/>
    <x v="9"/>
    <x v="0"/>
    <s v="-"/>
    <x v="0"/>
    <n v="1019.9999999999999"/>
    <n v="819.99999999999989"/>
    <x v="0"/>
    <x v="1"/>
    <m/>
    <s v="2023-2024"/>
  </r>
  <r>
    <x v="182"/>
    <d v="1899-12-30T17:45:00"/>
    <x v="5"/>
    <n v="10"/>
    <n v="3"/>
    <s v="Maximillius"/>
    <m/>
    <m/>
    <x v="1"/>
    <x v="0"/>
    <s v="-"/>
    <x v="2"/>
    <s v=""/>
    <n v="-120"/>
    <x v="0"/>
    <x v="1"/>
    <m/>
    <s v="2023-2024"/>
  </r>
  <r>
    <x v="183"/>
    <d v="1899-12-30T14:35:00"/>
    <x v="16"/>
    <n v="3"/>
    <n v="1"/>
    <s v="The Milkybar Kid"/>
    <m/>
    <m/>
    <x v="2"/>
    <x v="1"/>
    <s v="-"/>
    <x v="4"/>
    <s v=""/>
    <n v="-140"/>
    <x v="0"/>
    <x v="4"/>
    <m/>
    <s v="2023-2024"/>
  </r>
  <r>
    <x v="183"/>
    <d v="1899-12-30T15:10:00"/>
    <x v="16"/>
    <n v="4"/>
    <n v="4"/>
    <s v="Lolly Yeats"/>
    <m/>
    <m/>
    <x v="2"/>
    <x v="1"/>
    <s v="-"/>
    <x v="4"/>
    <s v=""/>
    <n v="-140"/>
    <x v="0"/>
    <x v="4"/>
    <m/>
    <s v="2023-2024"/>
  </r>
  <r>
    <x v="184"/>
    <d v="1899-12-30T12:55:00"/>
    <x v="4"/>
    <n v="3"/>
    <n v="11"/>
    <s v="Dancing Alone"/>
    <m/>
    <m/>
    <x v="4"/>
    <x v="1"/>
    <s v="-"/>
    <x v="3"/>
    <s v=""/>
    <n v="-150"/>
    <x v="0"/>
    <x v="1"/>
    <m/>
    <s v="2023-2024"/>
  </r>
  <r>
    <x v="184"/>
    <d v="1899-12-30T13:10:00"/>
    <x v="1"/>
    <n v="3"/>
    <n v="2"/>
    <s v="Belle Et Riche"/>
    <m/>
    <m/>
    <x v="1"/>
    <x v="0"/>
    <s v="-"/>
    <x v="5"/>
    <s v=""/>
    <n v="-100"/>
    <x v="0"/>
    <x v="1"/>
    <m/>
    <s v="2023-2024"/>
  </r>
  <r>
    <x v="184"/>
    <d v="1899-12-30T13:10:00"/>
    <x v="1"/>
    <n v="3"/>
    <n v="8"/>
    <s v="Nunthorpe"/>
    <s v="1st"/>
    <n v="3.8"/>
    <x v="1"/>
    <x v="0"/>
    <s v="-"/>
    <x v="5"/>
    <n v="380"/>
    <n v="280"/>
    <x v="0"/>
    <x v="1"/>
    <m/>
    <s v="2023-2024"/>
  </r>
  <r>
    <x v="184"/>
    <d v="1899-12-30T13:45:00"/>
    <x v="1"/>
    <n v="4"/>
    <n v="11"/>
    <s v="Affordable"/>
    <m/>
    <m/>
    <x v="1"/>
    <x v="0"/>
    <s v="-"/>
    <x v="5"/>
    <s v=""/>
    <n v="-100"/>
    <x v="0"/>
    <x v="1"/>
    <m/>
    <s v="2023-2024"/>
  </r>
  <r>
    <x v="184"/>
    <d v="1899-12-30T13:45:00"/>
    <x v="1"/>
    <n v="4"/>
    <n v="14"/>
    <s v="Frigid"/>
    <s v="1st"/>
    <n v="4.5999999999999996"/>
    <x v="1"/>
    <x v="0"/>
    <s v="-"/>
    <x v="5"/>
    <n v="459.99999999999994"/>
    <n v="359.99999999999994"/>
    <x v="0"/>
    <x v="1"/>
    <m/>
    <s v="2023-2024"/>
  </r>
  <r>
    <x v="184"/>
    <d v="1899-12-30T15:35:00"/>
    <x v="1"/>
    <n v="7"/>
    <n v="7"/>
    <s v="Benedetta"/>
    <s v="1st"/>
    <n v="3.2"/>
    <x v="1"/>
    <x v="0"/>
    <s v="-"/>
    <x v="2"/>
    <n v="384"/>
    <n v="264"/>
    <x v="0"/>
    <x v="1"/>
    <m/>
    <s v="2023-2024"/>
  </r>
  <r>
    <x v="184"/>
    <d v="1899-12-30T16:15:00"/>
    <x v="1"/>
    <n v="8"/>
    <n v="6"/>
    <s v="Asfoora"/>
    <s v="1st"/>
    <n v="2.8"/>
    <x v="1"/>
    <x v="0"/>
    <s v="-"/>
    <x v="5"/>
    <n v="280"/>
    <n v="180"/>
    <x v="0"/>
    <x v="1"/>
    <m/>
    <s v="2023-2024"/>
  </r>
  <r>
    <x v="184"/>
    <d v="1899-12-30T16:15:00"/>
    <x v="1"/>
    <n v="8"/>
    <n v="13"/>
    <s v="Magic Time"/>
    <m/>
    <m/>
    <x v="1"/>
    <x v="0"/>
    <s v="-"/>
    <x v="5"/>
    <s v=""/>
    <n v="-100"/>
    <x v="0"/>
    <x v="1"/>
    <m/>
    <s v="2023-2024"/>
  </r>
  <r>
    <x v="184"/>
    <d v="1899-12-30T17:25:00"/>
    <x v="1"/>
    <n v="10"/>
    <n v="14"/>
    <s v="Devoted"/>
    <s v="1st"/>
    <n v="2.6"/>
    <x v="1"/>
    <x v="0"/>
    <s v="-"/>
    <x v="2"/>
    <n v="312"/>
    <n v="192"/>
    <x v="0"/>
    <x v="1"/>
    <m/>
    <s v="2023-2024"/>
  </r>
  <r>
    <x v="185"/>
    <d v="1899-12-30T14:00:00"/>
    <x v="15"/>
    <n v="2"/>
    <n v="9"/>
    <s v="Suspect"/>
    <m/>
    <m/>
    <x v="2"/>
    <x v="1"/>
    <s v="-"/>
    <x v="4"/>
    <s v=""/>
    <n v="-140"/>
    <x v="0"/>
    <x v="4"/>
    <m/>
    <s v="2023-2024"/>
  </r>
  <r>
    <x v="185"/>
    <d v="1899-12-30T16:20:00"/>
    <x v="15"/>
    <n v="6"/>
    <n v="5"/>
    <s v="Lavish Empire"/>
    <s v="2nd"/>
    <m/>
    <x v="2"/>
    <x v="1"/>
    <s v="-"/>
    <x v="4"/>
    <s v=""/>
    <n v="-140"/>
    <x v="0"/>
    <x v="4"/>
    <m/>
    <s v="2023-2024"/>
  </r>
  <r>
    <x v="186"/>
    <d v="1899-12-30T12:40:00"/>
    <x v="5"/>
    <n v="2"/>
    <n v="7"/>
    <s v="Place Of Gold"/>
    <s v="1st"/>
    <n v="5.5"/>
    <x v="8"/>
    <x v="0"/>
    <s v="-"/>
    <x v="5"/>
    <n v="550"/>
    <n v="450"/>
    <x v="0"/>
    <x v="1"/>
    <m/>
    <s v="2023-2024"/>
  </r>
  <r>
    <x v="186"/>
    <d v="1899-12-30T13:50:00"/>
    <x v="5"/>
    <n v="4"/>
    <n v="5"/>
    <s v="Recommendation"/>
    <s v="1st"/>
    <n v="1.55"/>
    <x v="7"/>
    <x v="0"/>
    <s v="-"/>
    <x v="0"/>
    <n v="310"/>
    <n v="110"/>
    <x v="0"/>
    <x v="1"/>
    <m/>
    <s v="2023-2024"/>
  </r>
  <r>
    <x v="186"/>
    <d v="1899-12-30T13:50:00"/>
    <x v="5"/>
    <n v="4"/>
    <n v="2"/>
    <s v="Savannah Cloud"/>
    <m/>
    <m/>
    <x v="1"/>
    <x v="0"/>
    <s v="-"/>
    <x v="5"/>
    <s v=""/>
    <n v="-100"/>
    <x v="0"/>
    <x v="1"/>
    <m/>
    <s v="2023-2024"/>
  </r>
  <r>
    <x v="186"/>
    <d v="1899-12-30T14:45:00"/>
    <x v="2"/>
    <n v="6"/>
    <n v="5"/>
    <s v="Zapateo"/>
    <s v="3rd"/>
    <m/>
    <x v="4"/>
    <x v="1"/>
    <s v="-"/>
    <x v="3"/>
    <s v=""/>
    <n v="-150"/>
    <x v="0"/>
    <x v="1"/>
    <m/>
    <s v="2023-2024"/>
  </r>
  <r>
    <x v="187"/>
    <d v="1899-12-30T13:25:00"/>
    <x v="17"/>
    <n v="1"/>
    <n v="8"/>
    <s v="Makarena"/>
    <s v="1st"/>
    <n v="2"/>
    <x v="2"/>
    <x v="1"/>
    <s v="-"/>
    <x v="4"/>
    <n v="280"/>
    <n v="140"/>
    <x v="0"/>
    <x v="4"/>
    <m/>
    <s v="2023-2024"/>
  </r>
  <r>
    <x v="187"/>
    <d v="1899-12-30T14:35:00"/>
    <x v="17"/>
    <n v="3"/>
    <n v="6"/>
    <s v="River Snitty"/>
    <s v="1st"/>
    <n v="3.9"/>
    <x v="2"/>
    <x v="1"/>
    <s v="-"/>
    <x v="4"/>
    <n v="546"/>
    <n v="406"/>
    <x v="0"/>
    <x v="4"/>
    <m/>
    <s v="2023-2024"/>
  </r>
  <r>
    <x v="187"/>
    <d v="1899-12-30T15:45:00"/>
    <x v="17"/>
    <n v="5"/>
    <n v="4"/>
    <s v="Sweet Baby Boom"/>
    <s v="1st"/>
    <n v="4.5"/>
    <x v="2"/>
    <x v="1"/>
    <s v="-"/>
    <x v="4"/>
    <n v="630"/>
    <n v="490"/>
    <x v="0"/>
    <x v="4"/>
    <m/>
    <s v="2023-2024"/>
  </r>
  <r>
    <x v="187"/>
    <d v="1899-12-30T16:20:00"/>
    <x v="17"/>
    <n v="6"/>
    <n v="7"/>
    <s v="Felix Majestic"/>
    <m/>
    <m/>
    <x v="2"/>
    <x v="1"/>
    <s v="-"/>
    <x v="4"/>
    <s v=""/>
    <n v="-140"/>
    <x v="0"/>
    <x v="4"/>
    <m/>
    <s v="2023-2024"/>
  </r>
  <r>
    <x v="188"/>
    <d v="1899-12-30T12:40:00"/>
    <x v="0"/>
    <n v="2"/>
    <n v="2"/>
    <s v="Interpretation"/>
    <m/>
    <m/>
    <x v="1"/>
    <x v="0"/>
    <s v="-"/>
    <x v="2"/>
    <s v=""/>
    <n v="-120"/>
    <x v="0"/>
    <x v="1"/>
    <m/>
    <s v="2023-2024"/>
  </r>
  <r>
    <x v="188"/>
    <d v="1899-12-30T13:15:00"/>
    <x v="0"/>
    <n v="3"/>
    <n v="2"/>
    <s v="Antino"/>
    <m/>
    <m/>
    <x v="1"/>
    <x v="0"/>
    <s v="-"/>
    <x v="4"/>
    <s v=""/>
    <n v="-140"/>
    <x v="0"/>
    <x v="1"/>
    <m/>
    <s v="2023-2024"/>
  </r>
  <r>
    <x v="188"/>
    <d v="1899-12-30T15:40:00"/>
    <x v="0"/>
    <n v="7"/>
    <n v="1"/>
    <s v="Mr Brightside"/>
    <s v="1st"/>
    <n v="1.9"/>
    <x v="7"/>
    <x v="0"/>
    <s v="-"/>
    <x v="0"/>
    <n v="380"/>
    <n v="180"/>
    <x v="0"/>
    <x v="1"/>
    <m/>
    <s v="2023-2024"/>
  </r>
  <r>
    <x v="188"/>
    <d v="1899-12-30T16:55:00"/>
    <x v="0"/>
    <n v="9"/>
    <n v="8"/>
    <s v="Benedetta"/>
    <s v="3rd"/>
    <m/>
    <x v="7"/>
    <x v="0"/>
    <s v="-"/>
    <x v="0"/>
    <s v=""/>
    <n v="-200"/>
    <x v="0"/>
    <x v="1"/>
    <m/>
    <s v="2023-2024"/>
  </r>
  <r>
    <x v="188"/>
    <d v="1899-12-30T17:25:00"/>
    <x v="0"/>
    <n v="10"/>
    <n v="16"/>
    <s v="Carini"/>
    <s v="1st"/>
    <n v="3.2"/>
    <x v="1"/>
    <x v="0"/>
    <s v="-"/>
    <x v="3"/>
    <n v="480"/>
    <n v="330"/>
    <x v="0"/>
    <x v="1"/>
    <m/>
    <s v="2023-2024"/>
  </r>
  <r>
    <x v="189"/>
    <d v="1899-12-30T16:20:00"/>
    <x v="16"/>
    <n v="6"/>
    <n v="4"/>
    <s v="Demiana"/>
    <s v="2nd"/>
    <m/>
    <x v="2"/>
    <x v="1"/>
    <s v="-"/>
    <x v="4"/>
    <s v=""/>
    <n v="-140"/>
    <x v="0"/>
    <x v="4"/>
    <m/>
    <s v="2023-2024"/>
  </r>
  <r>
    <x v="190"/>
    <d v="1899-12-30T13:00:00"/>
    <x v="2"/>
    <n v="3"/>
    <n v="9"/>
    <s v="Howgoodareyou"/>
    <s v="3rd"/>
    <m/>
    <x v="4"/>
    <x v="1"/>
    <s v="-"/>
    <x v="3"/>
    <s v=""/>
    <n v="-150"/>
    <x v="0"/>
    <x v="1"/>
    <m/>
    <s v="2023-2024"/>
  </r>
  <r>
    <x v="190"/>
    <d v="1899-12-30T13:15:00"/>
    <x v="1"/>
    <n v="3"/>
    <n v="1"/>
    <s v="Red Card"/>
    <m/>
    <m/>
    <x v="1"/>
    <x v="0"/>
    <s v="-"/>
    <x v="4"/>
    <s v=""/>
    <n v="-140"/>
    <x v="0"/>
    <x v="1"/>
    <m/>
    <s v="2023-2024"/>
  </r>
  <r>
    <x v="190"/>
    <d v="1899-12-30T13:50:00"/>
    <x v="1"/>
    <n v="4"/>
    <n v="11"/>
    <s v="Yellow Sam"/>
    <s v="3rd"/>
    <m/>
    <x v="1"/>
    <x v="0"/>
    <s v="-"/>
    <x v="2"/>
    <s v=""/>
    <n v="-120"/>
    <x v="0"/>
    <x v="1"/>
    <m/>
    <s v="2023-2024"/>
  </r>
  <r>
    <x v="190"/>
    <d v="1899-12-30T16:20:00"/>
    <x v="1"/>
    <n v="8"/>
    <n v="12"/>
    <s v="Berkeley Square"/>
    <m/>
    <m/>
    <x v="1"/>
    <x v="0"/>
    <s v="-"/>
    <x v="4"/>
    <s v=""/>
    <n v="-140"/>
    <x v="0"/>
    <x v="1"/>
    <m/>
    <s v="2023-2024"/>
  </r>
  <r>
    <x v="191"/>
    <d v="1899-12-30T14:00:00"/>
    <x v="2"/>
    <n v="1"/>
    <n v="7"/>
    <s v="Arctic Glamour"/>
    <s v="1st"/>
    <n v="2.2999999999999998"/>
    <x v="2"/>
    <x v="1"/>
    <s v="-"/>
    <x v="4"/>
    <n v="322"/>
    <n v="182"/>
    <x v="0"/>
    <x v="4"/>
    <m/>
    <s v="2023-2024"/>
  </r>
  <r>
    <x v="192"/>
    <d v="1899-12-30T18:15:00"/>
    <x v="5"/>
    <n v="1"/>
    <n v="8"/>
    <s v="Farhh Flung"/>
    <s v="1st"/>
    <n v="7.8"/>
    <x v="1"/>
    <x v="0"/>
    <s v="-"/>
    <x v="4"/>
    <n v="1092"/>
    <n v="952"/>
    <x v="0"/>
    <x v="0"/>
    <m/>
    <s v="2023-2024"/>
  </r>
  <r>
    <x v="192"/>
    <d v="1899-12-30T19:15:00"/>
    <x v="5"/>
    <n v="3"/>
    <n v="9"/>
    <s v="Sandpaper"/>
    <m/>
    <m/>
    <x v="1"/>
    <x v="0"/>
    <s v="-"/>
    <x v="2"/>
    <s v=""/>
    <n v="-120"/>
    <x v="0"/>
    <x v="0"/>
    <m/>
    <s v="2023-2024"/>
  </r>
  <r>
    <x v="192"/>
    <d v="1899-12-30T19:45:00"/>
    <x v="5"/>
    <n v="4"/>
    <n v="5"/>
    <s v="Rattle And Bang"/>
    <m/>
    <m/>
    <x v="1"/>
    <x v="0"/>
    <s v="-"/>
    <x v="5"/>
    <s v=""/>
    <n v="-100"/>
    <x v="0"/>
    <x v="0"/>
    <m/>
    <s v="2023-2024"/>
  </r>
  <r>
    <x v="192"/>
    <d v="1899-12-30T19:45:00"/>
    <x v="5"/>
    <n v="4"/>
    <n v="10"/>
    <s v="Shirshov"/>
    <s v="1st"/>
    <n v="21"/>
    <x v="1"/>
    <x v="0"/>
    <s v="-"/>
    <x v="5"/>
    <n v="2100"/>
    <n v="2000"/>
    <x v="0"/>
    <x v="0"/>
    <m/>
    <s v="2023-2024"/>
  </r>
  <r>
    <x v="193"/>
    <d v="1899-12-30T15:40:00"/>
    <x v="3"/>
    <n v="5"/>
    <n v="10"/>
    <s v="Foujita San"/>
    <s v="1st"/>
    <n v="4"/>
    <x v="1"/>
    <x v="0"/>
    <s v="-"/>
    <x v="5"/>
    <n v="400"/>
    <n v="300"/>
    <x v="0"/>
    <x v="3"/>
    <m/>
    <s v="2023-2024"/>
  </r>
  <r>
    <x v="193"/>
    <d v="1899-12-30T15:40:00"/>
    <x v="3"/>
    <n v="5"/>
    <n v="2"/>
    <s v="Hennessy Lad"/>
    <m/>
    <m/>
    <x v="7"/>
    <x v="0"/>
    <s v="-"/>
    <x v="0"/>
    <s v=""/>
    <n v="-200"/>
    <x v="0"/>
    <x v="3"/>
    <m/>
    <s v="2023-2024"/>
  </r>
  <r>
    <x v="193"/>
    <d v="1899-12-30T16:15:00"/>
    <x v="3"/>
    <n v="6"/>
    <n v="3"/>
    <s v="Here To Shock"/>
    <s v="2nd"/>
    <m/>
    <x v="1"/>
    <x v="0"/>
    <s v="-"/>
    <x v="1"/>
    <s v=""/>
    <n v="-130"/>
    <x v="0"/>
    <x v="3"/>
    <m/>
    <s v="2023-2024"/>
  </r>
  <r>
    <x v="193"/>
    <d v="1899-12-30T16:50:00"/>
    <x v="3"/>
    <n v="7"/>
    <n v="9"/>
    <s v="Aberfeldie Boy"/>
    <m/>
    <m/>
    <x v="1"/>
    <x v="0"/>
    <s v="-"/>
    <x v="3"/>
    <s v=""/>
    <n v="-150"/>
    <x v="0"/>
    <x v="3"/>
    <m/>
    <s v="2023-2024"/>
  </r>
  <r>
    <x v="193"/>
    <d v="1899-12-30T17:25:00"/>
    <x v="3"/>
    <n v="8"/>
    <n v="11"/>
    <s v="Rheinberg"/>
    <s v="1st"/>
    <n v="2.7"/>
    <x v="0"/>
    <x v="0"/>
    <s v="-"/>
    <x v="0"/>
    <n v="540"/>
    <n v="340"/>
    <x v="0"/>
    <x v="3"/>
    <m/>
    <s v="2023-2024"/>
  </r>
  <r>
    <x v="193"/>
    <d v="1899-12-30T17:25:00"/>
    <x v="3"/>
    <n v="8"/>
    <n v="1"/>
    <s v="St Lawrence"/>
    <m/>
    <m/>
    <x v="1"/>
    <x v="0"/>
    <s v="-"/>
    <x v="5"/>
    <s v=""/>
    <n v="-100"/>
    <x v="0"/>
    <x v="3"/>
    <m/>
    <s v="2023-2024"/>
  </r>
  <r>
    <x v="194"/>
    <d v="1899-12-30T15:10:00"/>
    <x v="15"/>
    <n v="3"/>
    <n v="1"/>
    <s v="Ghaanati"/>
    <s v="1st"/>
    <n v="6.6"/>
    <x v="2"/>
    <x v="1"/>
    <s v="-"/>
    <x v="4"/>
    <n v="924"/>
    <n v="784"/>
    <x v="0"/>
    <x v="4"/>
    <m/>
    <s v="2023-2024"/>
  </r>
  <r>
    <x v="194"/>
    <d v="1899-12-30T16:20:00"/>
    <x v="15"/>
    <n v="5"/>
    <n v="6"/>
    <s v="Stromboli"/>
    <m/>
    <m/>
    <x v="2"/>
    <x v="1"/>
    <s v="-"/>
    <x v="4"/>
    <s v=""/>
    <n v="-140"/>
    <x v="0"/>
    <x v="4"/>
    <m/>
    <s v="2023-2024"/>
  </r>
  <r>
    <x v="195"/>
    <d v="1899-12-30T15:15:00"/>
    <x v="0"/>
    <n v="6"/>
    <n v="10"/>
    <s v="Life Lessons"/>
    <s v="1st"/>
    <n v="7"/>
    <x v="1"/>
    <x v="0"/>
    <s v="-"/>
    <x v="2"/>
    <n v="840"/>
    <n v="720"/>
    <x v="0"/>
    <x v="1"/>
    <m/>
    <s v="2023-2024"/>
  </r>
  <r>
    <x v="195"/>
    <d v="1899-12-30T16:10:00"/>
    <x v="2"/>
    <n v="7"/>
    <n v="11"/>
    <s v="Montefilia"/>
    <s v="1st"/>
    <n v="3.9"/>
    <x v="4"/>
    <x v="1"/>
    <s v="-"/>
    <x v="3"/>
    <n v="585"/>
    <n v="435"/>
    <x v="0"/>
    <x v="1"/>
    <m/>
    <s v="2023-2024"/>
  </r>
  <r>
    <x v="196"/>
    <d v="1899-12-30T14:00:00"/>
    <x v="16"/>
    <n v="2"/>
    <n v="2"/>
    <s v="Kaizad"/>
    <s v="1st"/>
    <n v="1.8"/>
    <x v="2"/>
    <x v="1"/>
    <s v="-"/>
    <x v="4"/>
    <n v="252"/>
    <n v="112"/>
    <x v="0"/>
    <x v="4"/>
    <m/>
    <s v="2023-2024"/>
  </r>
  <r>
    <x v="196"/>
    <d v="1899-12-30T17:30:00"/>
    <x v="16"/>
    <n v="8"/>
    <n v="9"/>
    <s v="Welcome Gypsy"/>
    <m/>
    <m/>
    <x v="2"/>
    <x v="1"/>
    <s v="-"/>
    <x v="4"/>
    <s v=""/>
    <n v="-140"/>
    <x v="0"/>
    <x v="4"/>
    <m/>
    <s v="2023-2024"/>
  </r>
  <r>
    <x v="197"/>
    <d v="1899-12-30T12:30:00"/>
    <x v="4"/>
    <n v="1"/>
    <n v="3"/>
    <s v="Cleveland"/>
    <s v="2nd"/>
    <m/>
    <x v="2"/>
    <x v="1"/>
    <s v="-"/>
    <x v="3"/>
    <s v=""/>
    <n v="-150"/>
    <x v="0"/>
    <x v="1"/>
    <m/>
    <s v="2023-2024"/>
  </r>
  <r>
    <x v="197"/>
    <d v="1899-12-30T14:00:00"/>
    <x v="1"/>
    <n v="4"/>
    <n v="5"/>
    <s v="Grey River"/>
    <m/>
    <m/>
    <x v="1"/>
    <x v="0"/>
    <s v="-"/>
    <x v="2"/>
    <s v=""/>
    <n v="-120"/>
    <x v="0"/>
    <x v="1"/>
    <m/>
    <s v="2023-2024"/>
  </r>
  <r>
    <x v="197"/>
    <d v="1899-12-30T14:35:00"/>
    <x v="1"/>
    <n v="5"/>
    <n v="7"/>
    <s v="Asfoora"/>
    <s v="1st"/>
    <n v="2.2000000000000002"/>
    <x v="9"/>
    <x v="0"/>
    <s v="-"/>
    <x v="0"/>
    <n v="440.00000000000006"/>
    <n v="240.00000000000006"/>
    <x v="0"/>
    <x v="1"/>
    <m/>
    <s v="2023-2024"/>
  </r>
  <r>
    <x v="197"/>
    <d v="1899-12-30T16:30:00"/>
    <x v="1"/>
    <n v="8"/>
    <n v="1"/>
    <s v="Foxy Frida"/>
    <s v="3rd"/>
    <m/>
    <x v="1"/>
    <x v="0"/>
    <s v="-"/>
    <x v="5"/>
    <s v=""/>
    <n v="-100"/>
    <x v="0"/>
    <x v="1"/>
    <m/>
    <s v="2023-2024"/>
  </r>
  <r>
    <x v="197"/>
    <d v="1899-12-30T16:30:00"/>
    <x v="1"/>
    <n v="8"/>
    <n v="10"/>
    <s v="Wishlor Lass"/>
    <s v="1st"/>
    <n v="2.4"/>
    <x v="9"/>
    <x v="0"/>
    <s v="-"/>
    <x v="0"/>
    <n v="480"/>
    <n v="280"/>
    <x v="0"/>
    <x v="1"/>
    <m/>
    <s v="2023-2024"/>
  </r>
  <r>
    <x v="197"/>
    <d v="1899-12-30T17:50:00"/>
    <x v="1"/>
    <n v="10"/>
    <n v="6"/>
    <s v="Antino"/>
    <s v="2nd"/>
    <m/>
    <x v="1"/>
    <x v="0"/>
    <s v="-"/>
    <x v="2"/>
    <s v=""/>
    <n v="-120"/>
    <x v="0"/>
    <x v="1"/>
    <m/>
    <s v="2023-2024"/>
  </r>
  <r>
    <x v="198"/>
    <d v="1899-12-30T13:55:00"/>
    <x v="15"/>
    <n v="1"/>
    <n v="3"/>
    <s v="City Of Lights"/>
    <s v="1st"/>
    <n v="3.1"/>
    <x v="2"/>
    <x v="1"/>
    <s v="-"/>
    <x v="4"/>
    <n v="434"/>
    <n v="294"/>
    <x v="0"/>
    <x v="4"/>
    <m/>
    <s v="2023-2024"/>
  </r>
  <r>
    <x v="198"/>
    <d v="1899-12-30T15:05:00"/>
    <x v="15"/>
    <n v="3"/>
    <n v="1"/>
    <s v="Rhythm Of Love"/>
    <m/>
    <m/>
    <x v="2"/>
    <x v="1"/>
    <s v="-"/>
    <x v="4"/>
    <s v=""/>
    <n v="-140"/>
    <x v="0"/>
    <x v="4"/>
    <m/>
    <s v="2023-2024"/>
  </r>
  <r>
    <x v="199"/>
    <d v="1899-12-30T15:15:00"/>
    <x v="1"/>
    <n v="6"/>
    <n v="1"/>
    <s v="Lofty Strike"/>
    <m/>
    <m/>
    <x v="1"/>
    <x v="0"/>
    <s v="-"/>
    <x v="2"/>
    <s v=""/>
    <n v="-120"/>
    <x v="0"/>
    <x v="1"/>
    <m/>
    <s v="2023-2024"/>
  </r>
  <r>
    <x v="200"/>
    <d v="1899-12-30T17:50:00"/>
    <x v="15"/>
    <n v="7"/>
    <n v="4"/>
    <s v="Cloudland"/>
    <s v="1st"/>
    <n v="9.5"/>
    <x v="2"/>
    <x v="1"/>
    <s v="-"/>
    <x v="4"/>
    <n v="1330"/>
    <n v="1190"/>
    <x v="0"/>
    <x v="4"/>
    <m/>
    <s v="2023-2024"/>
  </r>
  <r>
    <x v="201"/>
    <d v="1899-12-30T13:20:00"/>
    <x v="5"/>
    <n v="3"/>
    <n v="3"/>
    <s v="Osmose"/>
    <s v="3rd"/>
    <m/>
    <x v="1"/>
    <x v="0"/>
    <s v="-"/>
    <x v="2"/>
    <s v=""/>
    <n v="-120"/>
    <x v="0"/>
    <x v="1"/>
    <m/>
    <s v="2023-2024"/>
  </r>
  <r>
    <x v="202"/>
    <d v="1899-12-30T17:10:00"/>
    <x v="15"/>
    <n v="6"/>
    <n v="9"/>
    <s v="Welcome Gypsy"/>
    <m/>
    <m/>
    <x v="2"/>
    <x v="1"/>
    <s v="-"/>
    <x v="4"/>
    <s v=""/>
    <n v="-140"/>
    <x v="0"/>
    <x v="4"/>
    <m/>
    <s v="2023-2024"/>
  </r>
  <r>
    <x v="202"/>
    <d v="1899-12-30T17:50:00"/>
    <x v="15"/>
    <n v="7"/>
    <n v="3"/>
    <s v="Tavi Time"/>
    <m/>
    <m/>
    <x v="2"/>
    <x v="1"/>
    <s v="-"/>
    <x v="4"/>
    <s v=""/>
    <n v="-140"/>
    <x v="0"/>
    <x v="4"/>
    <m/>
    <s v="2023-2024"/>
  </r>
  <r>
    <x v="203"/>
    <d v="1899-12-30T12:45:00"/>
    <x v="2"/>
    <n v="2"/>
    <n v="1"/>
    <s v="Peace Officer"/>
    <m/>
    <m/>
    <x v="4"/>
    <x v="1"/>
    <s v="-"/>
    <x v="3"/>
    <s v=""/>
    <n v="-150"/>
    <x v="0"/>
    <x v="1"/>
    <m/>
    <s v="2023-2024"/>
  </r>
  <r>
    <x v="203"/>
    <d v="1899-12-30T13:40:00"/>
    <x v="0"/>
    <n v="3"/>
    <n v="6"/>
    <s v="Rose Quartz"/>
    <m/>
    <m/>
    <x v="1"/>
    <x v="0"/>
    <s v="-"/>
    <x v="2"/>
    <s v=""/>
    <n v="-120"/>
    <x v="0"/>
    <x v="1"/>
    <m/>
    <s v="2023-2024"/>
  </r>
  <r>
    <x v="203"/>
    <d v="1899-12-30T14:40:00"/>
    <x v="2"/>
    <n v="5"/>
    <n v="5"/>
    <s v="Overriding"/>
    <m/>
    <m/>
    <x v="4"/>
    <x v="1"/>
    <s v="-"/>
    <x v="3"/>
    <s v=""/>
    <n v="-150"/>
    <x v="0"/>
    <x v="1"/>
    <m/>
    <s v="2023-2024"/>
  </r>
  <r>
    <x v="204"/>
    <d v="1899-12-30T11:20:00"/>
    <x v="0"/>
    <n v="2"/>
    <n v="4"/>
    <s v="Forgot You"/>
    <s v="1st"/>
    <n v="3.8"/>
    <x v="1"/>
    <x v="0"/>
    <s v="-"/>
    <x v="5"/>
    <n v="380"/>
    <n v="280"/>
    <x v="0"/>
    <x v="2"/>
    <m/>
    <s v="2023-2024"/>
  </r>
  <r>
    <x v="204"/>
    <d v="1899-12-30T11:20:00"/>
    <x v="0"/>
    <n v="2"/>
    <n v="1"/>
    <s v="Pounding"/>
    <m/>
    <m/>
    <x v="1"/>
    <x v="0"/>
    <s v="-"/>
    <x v="5"/>
    <s v=""/>
    <n v="-100"/>
    <x v="0"/>
    <x v="2"/>
    <m/>
    <s v="2023-2024"/>
  </r>
  <r>
    <x v="204"/>
    <d v="1899-12-30T13:20:00"/>
    <x v="0"/>
    <n v="5"/>
    <n v="8"/>
    <s v="Long Arm"/>
    <m/>
    <m/>
    <x v="1"/>
    <x v="0"/>
    <s v="-"/>
    <x v="2"/>
    <s v=""/>
    <n v="-120"/>
    <x v="0"/>
    <x v="2"/>
    <m/>
    <s v="2023-2024"/>
  </r>
  <r>
    <x v="204"/>
    <d v="1899-12-30T14:20:00"/>
    <x v="4"/>
    <n v="5"/>
    <n v="8"/>
    <s v="Iknowastar"/>
    <s v="      "/>
    <m/>
    <x v="2"/>
    <x v="1"/>
    <s v="-"/>
    <x v="3"/>
    <s v=""/>
    <n v="-150"/>
    <x v="0"/>
    <x v="2"/>
    <m/>
    <s v="2023-2024"/>
  </r>
  <r>
    <x v="204"/>
    <d v="1899-12-30T16:50:00"/>
    <x v="4"/>
    <n v="8"/>
    <n v="14"/>
    <s v="Hard To Say"/>
    <s v="1st"/>
    <n v="11"/>
    <x v="2"/>
    <x v="1"/>
    <s v="-"/>
    <x v="3"/>
    <n v="1650"/>
    <n v="1500"/>
    <x v="0"/>
    <x v="2"/>
    <m/>
    <s v="2023-2024"/>
  </r>
  <r>
    <x v="205"/>
    <d v="1899-12-30T13:15:00"/>
    <x v="0"/>
    <n v="2"/>
    <n v="12"/>
    <s v="Tacumwah"/>
    <m/>
    <m/>
    <x v="1"/>
    <x v="0"/>
    <s v="-"/>
    <x v="2"/>
    <s v=""/>
    <n v="-120"/>
    <x v="0"/>
    <x v="5"/>
    <m/>
    <s v="2023-2024"/>
  </r>
  <r>
    <x v="205"/>
    <d v="1899-12-30T14:30:00"/>
    <x v="0"/>
    <n v="4"/>
    <n v="3"/>
    <s v="Chandon Burj"/>
    <s v="3rd"/>
    <m/>
    <x v="1"/>
    <x v="0"/>
    <s v="-"/>
    <x v="5"/>
    <s v=""/>
    <n v="-100"/>
    <x v="0"/>
    <x v="5"/>
    <m/>
    <s v="2023-2024"/>
  </r>
  <r>
    <x v="205"/>
    <d v="1899-12-30T14:30:00"/>
    <x v="0"/>
    <n v="4"/>
    <n v="2"/>
    <s v="Foxy Frida"/>
    <s v="1st"/>
    <n v="2.8"/>
    <x v="1"/>
    <x v="0"/>
    <s v="-"/>
    <x v="5"/>
    <n v="280"/>
    <n v="180"/>
    <x v="0"/>
    <x v="5"/>
    <m/>
    <s v="2023-2024"/>
  </r>
  <r>
    <x v="205"/>
    <d v="1899-12-30T15:10:00"/>
    <x v="0"/>
    <n v="5"/>
    <n v="6"/>
    <s v="Generation"/>
    <m/>
    <m/>
    <x v="1"/>
    <x v="0"/>
    <s v="-"/>
    <x v="2"/>
    <s v=""/>
    <n v="-120"/>
    <x v="0"/>
    <x v="5"/>
    <m/>
    <s v="2023-2024"/>
  </r>
  <r>
    <x v="205"/>
    <d v="1899-12-30T17:50:00"/>
    <x v="0"/>
    <n v="9"/>
    <n v="4"/>
    <s v="Gregolimo"/>
    <s v="2nd"/>
    <m/>
    <x v="1"/>
    <x v="0"/>
    <s v="-"/>
    <x v="2"/>
    <s v=""/>
    <n v="-120"/>
    <x v="0"/>
    <x v="5"/>
    <m/>
    <s v="2023-2024"/>
  </r>
  <r>
    <x v="206"/>
    <d v="1899-12-30T12:40:00"/>
    <x v="0"/>
    <n v="1"/>
    <n v="6"/>
    <s v="Von Hauke"/>
    <s v="2nd"/>
    <m/>
    <x v="1"/>
    <x v="0"/>
    <s v="-"/>
    <x v="2"/>
    <s v=""/>
    <n v="-120"/>
    <x v="0"/>
    <x v="1"/>
    <m/>
    <s v="2023-2024"/>
  </r>
  <r>
    <x v="206"/>
    <d v="1899-12-30T13:15:00"/>
    <x v="0"/>
    <n v="2"/>
    <n v="4"/>
    <s v="General Beau"/>
    <s v="1st"/>
    <n v="6.5"/>
    <x v="1"/>
    <x v="0"/>
    <s v="-"/>
    <x v="5"/>
    <n v="650"/>
    <n v="550"/>
    <x v="0"/>
    <x v="1"/>
    <m/>
    <s v="2023-2024"/>
  </r>
  <r>
    <x v="206"/>
    <d v="1899-12-30T13:15:00"/>
    <x v="0"/>
    <n v="2"/>
    <n v="2"/>
    <s v="Itsourtime"/>
    <s v="3rd"/>
    <m/>
    <x v="1"/>
    <x v="0"/>
    <s v="-"/>
    <x v="5"/>
    <s v=""/>
    <n v="-100"/>
    <x v="0"/>
    <x v="1"/>
    <m/>
    <s v="2023-2024"/>
  </r>
  <r>
    <x v="206"/>
    <d v="1899-12-30T14:30:00"/>
    <x v="0"/>
    <n v="4"/>
    <n v="9"/>
    <s v="Muramasa"/>
    <s v="1st"/>
    <n v="4.4000000000000004"/>
    <x v="1"/>
    <x v="0"/>
    <s v="-"/>
    <x v="2"/>
    <n v="528"/>
    <n v="408"/>
    <x v="0"/>
    <x v="1"/>
    <m/>
    <s v="2023-2024"/>
  </r>
  <r>
    <x v="206"/>
    <d v="1899-12-30T15:10:00"/>
    <x v="0"/>
    <n v="5"/>
    <n v="6"/>
    <s v="Deny Knowledge"/>
    <s v="1st"/>
    <n v="4.8"/>
    <x v="1"/>
    <x v="0"/>
    <s v="-"/>
    <x v="2"/>
    <n v="576"/>
    <n v="456"/>
    <x v="0"/>
    <x v="1"/>
    <m/>
    <s v="2023-2024"/>
  </r>
  <r>
    <x v="207"/>
    <d v="1899-12-30T16:20:00"/>
    <x v="2"/>
    <n v="5"/>
    <n v="2"/>
    <s v="Cloudland"/>
    <s v=" 2nd  "/>
    <m/>
    <x v="2"/>
    <x v="1"/>
    <s v="-"/>
    <x v="4"/>
    <s v=""/>
    <n v="-140"/>
    <x v="0"/>
    <x v="4"/>
    <m/>
    <s v="2023-2024"/>
  </r>
  <r>
    <x v="208"/>
    <d v="1899-12-30T12:50:00"/>
    <x v="1"/>
    <n v="2"/>
    <n v="11"/>
    <s v="Treporti"/>
    <m/>
    <m/>
    <x v="8"/>
    <x v="0"/>
    <s v="-"/>
    <x v="5"/>
    <s v=""/>
    <n v="-100"/>
    <x v="0"/>
    <x v="1"/>
    <m/>
    <s v="2023-2024"/>
  </r>
  <r>
    <x v="208"/>
    <d v="1899-12-30T14:35:00"/>
    <x v="1"/>
    <n v="5"/>
    <n v="4"/>
    <s v="Hypothetical"/>
    <s v="1st"/>
    <n v="3.4"/>
    <x v="1"/>
    <x v="0"/>
    <s v="-"/>
    <x v="4"/>
    <n v="476"/>
    <n v="336"/>
    <x v="0"/>
    <x v="1"/>
    <m/>
    <s v="2023-2024"/>
  </r>
  <r>
    <x v="208"/>
    <d v="1899-12-30T16:25:00"/>
    <x v="1"/>
    <n v="8"/>
    <n v="11"/>
    <s v="Magic Time"/>
    <s v="1st"/>
    <n v="5.5"/>
    <x v="1"/>
    <x v="0"/>
    <s v="-"/>
    <x v="2"/>
    <n v="660"/>
    <n v="540"/>
    <x v="0"/>
    <x v="1"/>
    <m/>
    <s v="2023-2024"/>
  </r>
  <r>
    <x v="208"/>
    <d v="1899-12-30T16:45:00"/>
    <x v="11"/>
    <n v="8"/>
    <n v="1"/>
    <s v="Mazu"/>
    <s v="      "/>
    <m/>
    <x v="4"/>
    <x v="1"/>
    <s v="Bush"/>
    <x v="3"/>
    <s v=""/>
    <n v="-150"/>
    <x v="0"/>
    <x v="1"/>
    <m/>
    <s v="2023-2024"/>
  </r>
  <r>
    <x v="208"/>
    <d v="1899-12-30T17:05:00"/>
    <x v="1"/>
    <n v="9"/>
    <n v="3"/>
    <s v="Brayden Star"/>
    <m/>
    <m/>
    <x v="1"/>
    <x v="0"/>
    <s v="-"/>
    <x v="1"/>
    <s v=""/>
    <n v="-130"/>
    <x v="0"/>
    <x v="1"/>
    <m/>
    <s v="2023-2024"/>
  </r>
  <r>
    <x v="209"/>
    <d v="1899-12-30T13:10:00"/>
    <x v="12"/>
    <n v="3"/>
    <n v="1"/>
    <s v="Revolutionary Miss"/>
    <s v="1st"/>
    <n v="6"/>
    <x v="1"/>
    <x v="0"/>
    <s v="Bush"/>
    <x v="0"/>
    <n v="1200"/>
    <n v="1000"/>
    <x v="0"/>
    <x v="1"/>
    <m/>
    <s v="2023-2024"/>
  </r>
  <r>
    <x v="209"/>
    <d v="1899-12-30T13:45:00"/>
    <x v="12"/>
    <n v="4"/>
    <n v="2"/>
    <s v="Kings Crossing"/>
    <m/>
    <m/>
    <x v="8"/>
    <x v="0"/>
    <s v="Bush"/>
    <x v="5"/>
    <s v=""/>
    <n v="-100"/>
    <x v="0"/>
    <x v="1"/>
    <m/>
    <s v="2023-2024"/>
  </r>
  <r>
    <x v="209"/>
    <d v="1899-12-30T15:00:00"/>
    <x v="12"/>
    <n v="6"/>
    <n v="11"/>
    <s v="Free Willed"/>
    <m/>
    <m/>
    <x v="8"/>
    <x v="0"/>
    <s v="Bush"/>
    <x v="5"/>
    <s v=""/>
    <n v="-100"/>
    <x v="0"/>
    <x v="1"/>
    <m/>
    <s v="2023-2024"/>
  </r>
  <r>
    <x v="209"/>
    <d v="1899-12-30T15:40:00"/>
    <x v="12"/>
    <n v="7"/>
    <n v="6"/>
    <s v="Matron Bullwinkel"/>
    <m/>
    <m/>
    <x v="1"/>
    <x v="0"/>
    <s v="Bush"/>
    <x v="4"/>
    <s v=""/>
    <n v="-140"/>
    <x v="0"/>
    <x v="1"/>
    <m/>
    <s v="2023-2024"/>
  </r>
  <r>
    <x v="209"/>
    <d v="1899-12-30T16:20:00"/>
    <x v="12"/>
    <n v="8"/>
    <n v="3"/>
    <s v="Midwest"/>
    <s v="2nd"/>
    <m/>
    <x v="1"/>
    <x v="0"/>
    <s v="Bush"/>
    <x v="2"/>
    <s v=""/>
    <n v="-120"/>
    <x v="0"/>
    <x v="1"/>
    <m/>
    <s v="2023-2024"/>
  </r>
  <r>
    <x v="209"/>
    <d v="1899-12-30T17:00:00"/>
    <x v="12"/>
    <n v="9"/>
    <n v="4"/>
    <s v="Ascension"/>
    <m/>
    <m/>
    <x v="1"/>
    <x v="0"/>
    <s v="Bush"/>
    <x v="3"/>
    <s v=""/>
    <n v="-150"/>
    <x v="0"/>
    <x v="1"/>
    <m/>
    <s v="2023-2024"/>
  </r>
  <r>
    <x v="209"/>
    <d v="1899-12-30T17:40:00"/>
    <x v="12"/>
    <n v="10"/>
    <n v="5"/>
    <s v="Jimmysstar"/>
    <s v="1st"/>
    <n v="2.4500000000000002"/>
    <x v="1"/>
    <x v="0"/>
    <s v="Bush"/>
    <x v="4"/>
    <n v="343"/>
    <n v="203"/>
    <x v="0"/>
    <x v="1"/>
    <m/>
    <s v="2023-2024"/>
  </r>
  <r>
    <x v="210"/>
    <d v="1899-12-30T13:10:00"/>
    <x v="1"/>
    <n v="3"/>
    <n v="5"/>
    <s v="Pesto"/>
    <m/>
    <m/>
    <x v="1"/>
    <x v="0"/>
    <s v="-"/>
    <x v="3"/>
    <s v=""/>
    <n v="-150"/>
    <x v="0"/>
    <x v="1"/>
    <m/>
    <s v="2023-2024"/>
  </r>
  <r>
    <x v="210"/>
    <d v="1899-12-30T15:00:00"/>
    <x v="1"/>
    <n v="6"/>
    <n v="2"/>
    <s v="Vilana"/>
    <s v="3rd"/>
    <m/>
    <x v="1"/>
    <x v="0"/>
    <s v="-"/>
    <x v="2"/>
    <s v=""/>
    <n v="-120"/>
    <x v="0"/>
    <x v="1"/>
    <m/>
    <s v="2023-2024"/>
  </r>
  <r>
    <x v="210"/>
    <d v="1899-12-30T15:40:00"/>
    <x v="1"/>
    <n v="7"/>
    <n v="1"/>
    <s v="Arkansaw Kid"/>
    <s v="2nd"/>
    <m/>
    <x v="0"/>
    <x v="0"/>
    <s v="-"/>
    <x v="0"/>
    <s v=""/>
    <n v="-200"/>
    <x v="0"/>
    <x v="1"/>
    <m/>
    <s v="2023-2024"/>
  </r>
  <r>
    <x v="210"/>
    <d v="1899-12-30T17:00:00"/>
    <x v="1"/>
    <n v="9"/>
    <n v="1"/>
    <s v="Revolutionary Miss"/>
    <s v="1st"/>
    <n v="3.7"/>
    <x v="1"/>
    <x v="0"/>
    <s v="-"/>
    <x v="0"/>
    <n v="740"/>
    <n v="540"/>
    <x v="0"/>
    <x v="1"/>
    <m/>
    <s v="2023-2024"/>
  </r>
  <r>
    <x v="211"/>
    <d v="1899-12-30T16:05:00"/>
    <x v="16"/>
    <n v="4"/>
    <n v="5"/>
    <s v="Sumo Star"/>
    <s v=" 3rd  "/>
    <m/>
    <x v="2"/>
    <x v="1"/>
    <s v="-"/>
    <x v="4"/>
    <s v=""/>
    <n v="-140"/>
    <x v="0"/>
    <x v="4"/>
    <m/>
    <s v="2023-2024"/>
  </r>
  <r>
    <x v="212"/>
    <d v="1899-12-30T14:05:00"/>
    <x v="4"/>
    <n v="4"/>
    <n v="1"/>
    <s v="Chief Conductor"/>
    <s v="      "/>
    <m/>
    <x v="4"/>
    <x v="1"/>
    <s v="-"/>
    <x v="3"/>
    <s v=""/>
    <n v="-150"/>
    <x v="0"/>
    <x v="1"/>
    <m/>
    <s v="2023-2024"/>
  </r>
  <r>
    <x v="212"/>
    <d v="1899-12-30T14:20:00"/>
    <x v="13"/>
    <n v="5"/>
    <n v="6"/>
    <s v="Independent Road"/>
    <s v="1st"/>
    <n v="10.4"/>
    <x v="1"/>
    <x v="0"/>
    <s v="Bush"/>
    <x v="2"/>
    <n v="1248"/>
    <n v="1128"/>
    <x v="0"/>
    <x v="1"/>
    <m/>
    <s v="2023-2024"/>
  </r>
  <r>
    <x v="212"/>
    <d v="1899-12-30T15:40:00"/>
    <x v="13"/>
    <n v="7"/>
    <n v="5"/>
    <s v="Chester Warrior"/>
    <m/>
    <m/>
    <x v="1"/>
    <x v="0"/>
    <s v="Bush"/>
    <x v="2"/>
    <s v=""/>
    <n v="-120"/>
    <x v="0"/>
    <x v="1"/>
    <m/>
    <s v="2023-2024"/>
  </r>
  <r>
    <x v="212"/>
    <d v="1899-12-30T17:00:00"/>
    <x v="13"/>
    <n v="9"/>
    <n v="3"/>
    <s v="Taunting"/>
    <s v="1st"/>
    <n v="2.7"/>
    <x v="1"/>
    <x v="0"/>
    <s v="Bush"/>
    <x v="4"/>
    <n v="378"/>
    <n v="238"/>
    <x v="0"/>
    <x v="1"/>
    <m/>
    <s v="2023-2024"/>
  </r>
  <r>
    <x v="213"/>
    <d v="1899-12-30T12:45:00"/>
    <x v="1"/>
    <n v="2"/>
    <n v="3"/>
    <s v="Alhambra Lad"/>
    <s v="2nd"/>
    <m/>
    <x v="1"/>
    <x v="0"/>
    <s v="-"/>
    <x v="5"/>
    <s v=""/>
    <n v="-100"/>
    <x v="0"/>
    <x v="1"/>
    <m/>
    <s v="2023-2024"/>
  </r>
  <r>
    <x v="213"/>
    <d v="1899-12-30T12:45:00"/>
    <x v="1"/>
    <n v="2"/>
    <n v="1"/>
    <s v="Regal Power"/>
    <s v="1st"/>
    <n v="5"/>
    <x v="1"/>
    <x v="0"/>
    <s v="-"/>
    <x v="5"/>
    <n v="500"/>
    <n v="400"/>
    <x v="0"/>
    <x v="1"/>
    <m/>
    <s v="2023-2024"/>
  </r>
  <r>
    <x v="213"/>
    <d v="1899-12-30T13:55:00"/>
    <x v="1"/>
    <n v="4"/>
    <n v="8"/>
    <s v="Running By"/>
    <s v="1st"/>
    <n v="2"/>
    <x v="1"/>
    <x v="0"/>
    <s v="-"/>
    <x v="4"/>
    <n v="280"/>
    <n v="140"/>
    <x v="0"/>
    <x v="1"/>
    <m/>
    <s v="2023-2024"/>
  </r>
  <r>
    <x v="213"/>
    <d v="1899-12-30T15:05:00"/>
    <x v="1"/>
    <n v="6"/>
    <n v="8"/>
    <s v="Slate"/>
    <s v="3rd"/>
    <m/>
    <x v="7"/>
    <x v="0"/>
    <s v="-"/>
    <x v="0"/>
    <s v=""/>
    <n v="-200"/>
    <x v="0"/>
    <x v="1"/>
    <m/>
    <s v="2023-2024"/>
  </r>
  <r>
    <x v="213"/>
    <d v="1899-12-30T15:40:00"/>
    <x v="1"/>
    <n v="7"/>
    <n v="3"/>
    <s v="Jambalaya"/>
    <m/>
    <m/>
    <x v="9"/>
    <x v="0"/>
    <s v="-"/>
    <x v="0"/>
    <s v=""/>
    <n v="-200"/>
    <x v="0"/>
    <x v="1"/>
    <m/>
    <s v="2023-2024"/>
  </r>
  <r>
    <x v="214"/>
    <d v="1899-12-30T13:20:00"/>
    <x v="5"/>
    <n v="3"/>
    <n v="3"/>
    <s v="Harbin"/>
    <s v="3rd"/>
    <m/>
    <x v="8"/>
    <x v="0"/>
    <s v="-"/>
    <x v="5"/>
    <s v=""/>
    <n v="-100"/>
    <x v="0"/>
    <x v="1"/>
    <m/>
    <s v="2023-2024"/>
  </r>
  <r>
    <x v="214"/>
    <d v="1899-12-30T15:05:00"/>
    <x v="5"/>
    <n v="6"/>
    <n v="6"/>
    <s v="South Of Houston"/>
    <m/>
    <m/>
    <x v="1"/>
    <x v="0"/>
    <s v="-"/>
    <x v="2"/>
    <s v=""/>
    <n v="-120"/>
    <x v="0"/>
    <x v="1"/>
    <m/>
    <s v="2023-2024"/>
  </r>
  <r>
    <x v="214"/>
    <d v="1899-12-30T16:20:00"/>
    <x v="5"/>
    <n v="8"/>
    <n v="1"/>
    <s v="Glentaneous"/>
    <s v="1st"/>
    <n v="3.3"/>
    <x v="1"/>
    <x v="0"/>
    <s v="-"/>
    <x v="1"/>
    <n v="429"/>
    <n v="299"/>
    <x v="0"/>
    <x v="1"/>
    <m/>
    <s v="2023-2024"/>
  </r>
  <r>
    <x v="215"/>
    <d v="1899-12-30T15:40:00"/>
    <x v="1"/>
    <n v="5"/>
    <n v="13"/>
    <s v="Mrs Chrissie"/>
    <s v="1st"/>
    <n v="3"/>
    <x v="3"/>
    <x v="0"/>
    <s v="-"/>
    <x v="0"/>
    <n v="600"/>
    <n v="400"/>
    <x v="0"/>
    <x v="2"/>
    <m/>
    <s v="2023-2024"/>
  </r>
  <r>
    <x v="216"/>
    <d v="1899-12-30T14:30:00"/>
    <x v="5"/>
    <n v="5"/>
    <n v="7"/>
    <s v="Tycoon Bec"/>
    <m/>
    <m/>
    <x v="7"/>
    <x v="0"/>
    <s v="-"/>
    <x v="0"/>
    <s v=""/>
    <n v="-200"/>
    <x v="0"/>
    <x v="1"/>
    <m/>
    <s v="2023-2024"/>
  </r>
  <r>
    <x v="216"/>
    <d v="1899-12-30T15:05:00"/>
    <x v="5"/>
    <n v="6"/>
    <n v="6"/>
    <s v="Piaggio"/>
    <m/>
    <m/>
    <x v="9"/>
    <x v="0"/>
    <s v="-"/>
    <x v="0"/>
    <s v=""/>
    <n v="-200"/>
    <x v="0"/>
    <x v="1"/>
    <m/>
    <s v="2023-2024"/>
  </r>
  <r>
    <x v="216"/>
    <d v="1899-12-30T15:05:00"/>
    <x v="5"/>
    <n v="6"/>
    <n v="7"/>
    <s v="Soaring Eagle"/>
    <s v="2nd"/>
    <m/>
    <x v="1"/>
    <x v="0"/>
    <s v="-"/>
    <x v="5"/>
    <s v=""/>
    <n v="-100"/>
    <x v="0"/>
    <x v="1"/>
    <m/>
    <s v="2023-2024"/>
  </r>
  <r>
    <x v="217"/>
    <d v="1899-12-30T16:20:00"/>
    <x v="0"/>
    <n v="6"/>
    <n v="6"/>
    <s v="Ruling"/>
    <m/>
    <m/>
    <x v="1"/>
    <x v="0"/>
    <s v="-"/>
    <x v="2"/>
    <s v=""/>
    <n v="-120"/>
    <x v="0"/>
    <x v="6"/>
    <m/>
    <s v="2023-2024"/>
  </r>
  <r>
    <x v="217"/>
    <d v="1899-12-30T17:00:00"/>
    <x v="0"/>
    <n v="7"/>
    <n v="3"/>
    <s v="Unusual Culture"/>
    <m/>
    <m/>
    <x v="1"/>
    <x v="0"/>
    <s v="-"/>
    <x v="2"/>
    <s v=""/>
    <n v="-120"/>
    <x v="0"/>
    <x v="6"/>
    <m/>
    <s v="2023-2024"/>
  </r>
  <r>
    <x v="218"/>
    <d v="1899-12-30T14:15:00"/>
    <x v="4"/>
    <n v="4"/>
    <n v="1"/>
    <s v="Terra Mater"/>
    <s v="1st"/>
    <n v="2.6"/>
    <x v="4"/>
    <x v="1"/>
    <s v="-"/>
    <x v="3"/>
    <n v="390"/>
    <n v="240"/>
    <x v="0"/>
    <x v="1"/>
    <m/>
    <s v="2023-2024"/>
  </r>
  <r>
    <x v="218"/>
    <d v="1899-12-30T15:05:00"/>
    <x v="19"/>
    <n v="6"/>
    <n v="9"/>
    <s v="Rey Magnerio"/>
    <s v="1st"/>
    <n v="2.2999999999999998"/>
    <x v="1"/>
    <x v="0"/>
    <s v="Bush"/>
    <x v="1"/>
    <n v="299"/>
    <n v="169"/>
    <x v="0"/>
    <x v="1"/>
    <m/>
    <s v="2023-2024"/>
  </r>
  <r>
    <x v="218"/>
    <d v="1899-12-30T16:20:00"/>
    <x v="19"/>
    <n v="8"/>
    <n v="7"/>
    <s v="Holymanz"/>
    <s v="1st"/>
    <n v="4.2"/>
    <x v="1"/>
    <x v="0"/>
    <s v="Bush"/>
    <x v="2"/>
    <n v="504"/>
    <n v="384"/>
    <x v="0"/>
    <x v="1"/>
    <m/>
    <s v="2023-2024"/>
  </r>
  <r>
    <x v="218"/>
    <d v="1899-12-30T17:00:00"/>
    <x v="19"/>
    <n v="9"/>
    <n v="2"/>
    <s v="Va Via"/>
    <s v="1st"/>
    <n v="2.4500000000000002"/>
    <x v="1"/>
    <x v="0"/>
    <s v="Bush"/>
    <x v="0"/>
    <n v="490.00000000000006"/>
    <n v="290.00000000000006"/>
    <x v="0"/>
    <x v="1"/>
    <m/>
    <s v="2023-2024"/>
  </r>
  <r>
    <x v="219"/>
    <d v="1899-12-30T12:35:00"/>
    <x v="2"/>
    <n v="1"/>
    <n v="2"/>
    <s v="Jumeirah Beach"/>
    <s v=" 2nd  "/>
    <m/>
    <x v="4"/>
    <x v="1"/>
    <s v="-"/>
    <x v="3"/>
    <s v=""/>
    <n v="-150"/>
    <x v="0"/>
    <x v="1"/>
    <m/>
    <s v="2023-2024"/>
  </r>
  <r>
    <x v="219"/>
    <d v="1899-12-30T12:48:00"/>
    <x v="0"/>
    <n v="2"/>
    <n v="8"/>
    <s v="Golden Crusader"/>
    <m/>
    <m/>
    <x v="1"/>
    <x v="0"/>
    <s v="-"/>
    <x v="2"/>
    <s v=""/>
    <n v="-120"/>
    <x v="0"/>
    <x v="1"/>
    <m/>
    <s v="2023-2024"/>
  </r>
  <r>
    <x v="219"/>
    <d v="1899-12-30T17:13:00"/>
    <x v="0"/>
    <n v="9"/>
    <n v="8"/>
    <s v="Captain Britain"/>
    <m/>
    <m/>
    <x v="1"/>
    <x v="0"/>
    <s v="-"/>
    <x v="0"/>
    <s v=""/>
    <n v="-200"/>
    <x v="0"/>
    <x v="1"/>
    <m/>
    <s v="2023-2024"/>
  </r>
  <r>
    <x v="219"/>
    <d v="1899-12-30T17:48:00"/>
    <x v="0"/>
    <n v="10"/>
    <n v="1"/>
    <s v="Jungle Jim"/>
    <s v="1st"/>
    <n v="3.2"/>
    <x v="1"/>
    <x v="0"/>
    <s v="-"/>
    <x v="0"/>
    <n v="640"/>
    <n v="440"/>
    <x v="0"/>
    <x v="1"/>
    <m/>
    <s v="2023-2024"/>
  </r>
  <r>
    <x v="220"/>
    <d v="1899-12-30T14:55:00"/>
    <x v="15"/>
    <n v="2"/>
    <n v="5"/>
    <s v="Pure Alpha"/>
    <s v="1st"/>
    <n v="1.6"/>
    <x v="2"/>
    <x v="1"/>
    <s v="-"/>
    <x v="4"/>
    <n v="224"/>
    <n v="84"/>
    <x v="0"/>
    <x v="4"/>
    <m/>
    <s v="2023-2024"/>
  </r>
  <r>
    <x v="220"/>
    <d v="1899-12-30T17:50:00"/>
    <x v="15"/>
    <n v="7"/>
    <n v="8"/>
    <s v="Fire Star"/>
    <s v="2nd"/>
    <m/>
    <x v="2"/>
    <x v="1"/>
    <s v="-"/>
    <x v="4"/>
    <s v=""/>
    <n v="-140"/>
    <x v="0"/>
    <x v="4"/>
    <m/>
    <s v="2023-2024"/>
  </r>
  <r>
    <x v="221"/>
    <d v="1899-12-30T14:15:00"/>
    <x v="2"/>
    <n v="4"/>
    <n v="4"/>
    <s v="Time To Boogie"/>
    <s v="3rd"/>
    <m/>
    <x v="4"/>
    <x v="1"/>
    <s v="-"/>
    <x v="3"/>
    <s v=""/>
    <n v="-150"/>
    <x v="0"/>
    <x v="1"/>
    <m/>
    <s v="2023-2024"/>
  </r>
  <r>
    <x v="221"/>
    <d v="1899-12-30T14:30:00"/>
    <x v="0"/>
    <n v="5"/>
    <n v="2"/>
    <s v="Sans Doute"/>
    <s v="1st"/>
    <n v="4.5999999999999996"/>
    <x v="7"/>
    <x v="0"/>
    <s v="-"/>
    <x v="0"/>
    <n v="919.99999999999989"/>
    <n v="719.99999999999989"/>
    <x v="0"/>
    <x v="1"/>
    <m/>
    <s v="2023-2024"/>
  </r>
  <r>
    <x v="221"/>
    <d v="1899-12-30T15:40:00"/>
    <x v="0"/>
    <n v="7"/>
    <n v="1"/>
    <s v="Jungle Jim"/>
    <s v="1st"/>
    <n v="3.8"/>
    <x v="9"/>
    <x v="0"/>
    <s v="-"/>
    <x v="0"/>
    <n v="760"/>
    <n v="560"/>
    <x v="0"/>
    <x v="1"/>
    <m/>
    <s v="2023-2024"/>
  </r>
  <r>
    <x v="221"/>
    <d v="1899-12-30T15:40:00"/>
    <x v="0"/>
    <n v="7"/>
    <n v="9"/>
    <s v="Pink Beau Ty"/>
    <m/>
    <m/>
    <x v="1"/>
    <x v="0"/>
    <s v="-"/>
    <x v="5"/>
    <s v=""/>
    <n v="-100"/>
    <x v="0"/>
    <x v="1"/>
    <m/>
    <s v="2023-2024"/>
  </r>
  <r>
    <x v="221"/>
    <d v="1899-12-30T17:00:00"/>
    <x v="0"/>
    <n v="9"/>
    <n v="10"/>
    <s v="Bel Air"/>
    <m/>
    <m/>
    <x v="1"/>
    <x v="0"/>
    <s v="-"/>
    <x v="2"/>
    <s v=""/>
    <n v="-120"/>
    <x v="0"/>
    <x v="1"/>
    <m/>
    <s v="2023-2024"/>
  </r>
  <r>
    <x v="221"/>
    <d v="1899-12-30T17:20:00"/>
    <x v="2"/>
    <n v="9"/>
    <n v="6"/>
    <s v="Our Kobison"/>
    <s v="1st"/>
    <n v="1.8"/>
    <x v="4"/>
    <x v="1"/>
    <s v="-"/>
    <x v="3"/>
    <n v="270"/>
    <n v="120"/>
    <x v="0"/>
    <x v="1"/>
    <m/>
    <s v="2023-2024"/>
  </r>
  <r>
    <x v="222"/>
    <d v="1899-12-30T15:40:00"/>
    <x v="1"/>
    <n v="5"/>
    <n v="1"/>
    <s v="Najem Suhail"/>
    <s v="2nd"/>
    <m/>
    <x v="1"/>
    <x v="0"/>
    <s v="-"/>
    <x v="2"/>
    <s v=""/>
    <n v="-120"/>
    <x v="0"/>
    <x v="0"/>
    <m/>
    <s v="2023-2024"/>
  </r>
  <r>
    <x v="222"/>
    <d v="1899-12-30T17:00:00"/>
    <x v="1"/>
    <n v="7"/>
    <n v="1"/>
    <s v="Ayrton"/>
    <s v="1st"/>
    <n v="3.9"/>
    <x v="1"/>
    <x v="0"/>
    <s v="-"/>
    <x v="5"/>
    <n v="390"/>
    <n v="290"/>
    <x v="0"/>
    <x v="0"/>
    <m/>
    <s v="2023-2024"/>
  </r>
  <r>
    <x v="222"/>
    <d v="1899-12-30T17:00:00"/>
    <x v="1"/>
    <n v="7"/>
    <n v="2"/>
    <s v="Buffalo River"/>
    <s v="3rd"/>
    <m/>
    <x v="1"/>
    <x v="0"/>
    <s v="-"/>
    <x v="3"/>
    <s v=""/>
    <n v="-150"/>
    <x v="0"/>
    <x v="0"/>
    <m/>
    <s v="2023-2024"/>
  </r>
  <r>
    <x v="223"/>
    <d v="1899-12-30T13:05:00"/>
    <x v="4"/>
    <n v="2"/>
    <n v="13"/>
    <s v="Magnatear"/>
    <s v="2nd"/>
    <m/>
    <x v="4"/>
    <x v="1"/>
    <s v="-"/>
    <x v="3"/>
    <s v=""/>
    <n v="-150"/>
    <x v="0"/>
    <x v="1"/>
    <m/>
    <s v="2023-2024"/>
  </r>
  <r>
    <x v="223"/>
    <d v="1899-12-30T13:20:00"/>
    <x v="5"/>
    <n v="3"/>
    <n v="9"/>
    <s v="Very Sewreel"/>
    <s v="1st"/>
    <n v="2"/>
    <x v="9"/>
    <x v="0"/>
    <s v="-"/>
    <x v="0"/>
    <n v="400"/>
    <n v="200"/>
    <x v="0"/>
    <x v="1"/>
    <m/>
    <s v="2023-2024"/>
  </r>
  <r>
    <x v="223"/>
    <d v="1899-12-30T13:55:00"/>
    <x v="5"/>
    <n v="4"/>
    <n v="3"/>
    <s v="Toronto Terrier"/>
    <s v="2nd"/>
    <m/>
    <x v="1"/>
    <x v="0"/>
    <s v="-"/>
    <x v="3"/>
    <s v=""/>
    <n v="-150"/>
    <x v="0"/>
    <x v="1"/>
    <m/>
    <s v="2023-2024"/>
  </r>
  <r>
    <x v="223"/>
    <d v="1899-12-30T15:05:00"/>
    <x v="5"/>
    <n v="6"/>
    <n v="2"/>
    <s v="Don'T Doubt Dory"/>
    <m/>
    <m/>
    <x v="1"/>
    <x v="0"/>
    <s v="-"/>
    <x v="1"/>
    <s v=""/>
    <n v="-130"/>
    <x v="0"/>
    <x v="1"/>
    <m/>
    <s v="2023-2024"/>
  </r>
  <r>
    <x v="223"/>
    <d v="1899-12-30T15:05:00"/>
    <x v="5"/>
    <n v="6"/>
    <n v="3"/>
    <s v="Independent Road"/>
    <s v="1st"/>
    <n v="4.3"/>
    <x v="1"/>
    <x v="0"/>
    <s v="-"/>
    <x v="5"/>
    <n v="430"/>
    <n v="330"/>
    <x v="0"/>
    <x v="1"/>
    <m/>
    <s v="2023-2024"/>
  </r>
  <r>
    <x v="223"/>
    <d v="1899-12-30T15:40:00"/>
    <x v="5"/>
    <n v="7"/>
    <n v="7"/>
    <s v="Fretta"/>
    <m/>
    <m/>
    <x v="8"/>
    <x v="0"/>
    <s v="-"/>
    <x v="5"/>
    <s v=""/>
    <n v="-100"/>
    <x v="0"/>
    <x v="1"/>
    <m/>
    <s v="2023-2024"/>
  </r>
  <r>
    <x v="223"/>
    <d v="1899-12-30T16:20:00"/>
    <x v="5"/>
    <n v="8"/>
    <n v="5"/>
    <s v="Mornington Glory"/>
    <s v="1st"/>
    <n v="2.8"/>
    <x v="1"/>
    <x v="0"/>
    <s v="-"/>
    <x v="1"/>
    <n v="364"/>
    <n v="234"/>
    <x v="0"/>
    <x v="1"/>
    <m/>
    <s v="2023-2024"/>
  </r>
  <r>
    <x v="223"/>
    <d v="1899-12-30T17:00:00"/>
    <x v="5"/>
    <n v="9"/>
    <n v="3"/>
    <s v="Recommendation"/>
    <s v="3rd"/>
    <m/>
    <x v="1"/>
    <x v="0"/>
    <s v="-"/>
    <x v="0"/>
    <s v=""/>
    <n v="-200"/>
    <x v="0"/>
    <x v="1"/>
    <m/>
    <s v="2023-2024"/>
  </r>
  <r>
    <x v="223"/>
    <d v="1899-12-30T17:40:00"/>
    <x v="5"/>
    <n v="10"/>
    <n v="8"/>
    <s v="Zou Sensation"/>
    <m/>
    <m/>
    <x v="1"/>
    <x v="0"/>
    <s v="-"/>
    <x v="1"/>
    <s v=""/>
    <n v="-130"/>
    <x v="0"/>
    <x v="1"/>
    <m/>
    <s v="2023-2024"/>
  </r>
  <r>
    <x v="224"/>
    <d v="1899-12-30T17:15:00"/>
    <x v="15"/>
    <n v="6"/>
    <n v="2"/>
    <s v="Whinchat"/>
    <s v="1st"/>
    <n v="4.8"/>
    <x v="2"/>
    <x v="1"/>
    <s v="-"/>
    <x v="4"/>
    <n v="672"/>
    <n v="532"/>
    <x v="0"/>
    <x v="4"/>
    <m/>
    <s v="2023-2024"/>
  </r>
  <r>
    <x v="224"/>
    <d v="1899-12-30T17:50:00"/>
    <x v="15"/>
    <n v="7"/>
    <n v="6"/>
    <s v="Infancy"/>
    <s v="3rd"/>
    <m/>
    <x v="2"/>
    <x v="1"/>
    <s v="-"/>
    <x v="4"/>
    <s v=""/>
    <n v="-140"/>
    <x v="0"/>
    <x v="4"/>
    <m/>
    <s v="2023-2024"/>
  </r>
  <r>
    <x v="225"/>
    <d v="1899-12-30T15:05:00"/>
    <x v="1"/>
    <n v="6"/>
    <n v="1"/>
    <s v="Grand Promenade"/>
    <m/>
    <m/>
    <x v="1"/>
    <x v="0"/>
    <s v="-"/>
    <x v="5"/>
    <s v=""/>
    <n v="-100"/>
    <x v="0"/>
    <x v="1"/>
    <m/>
    <s v="2023-2024"/>
  </r>
  <r>
    <x v="225"/>
    <d v="1899-12-30T15:05:00"/>
    <x v="1"/>
    <n v="6"/>
    <n v="5"/>
    <s v="Herman Hesse"/>
    <s v="1st"/>
    <n v="1.9"/>
    <x v="7"/>
    <x v="0"/>
    <s v="-"/>
    <x v="0"/>
    <n v="380"/>
    <n v="180"/>
    <x v="0"/>
    <x v="1"/>
    <m/>
    <s v="2023-2024"/>
  </r>
  <r>
    <x v="225"/>
    <d v="1899-12-30T17:00:00"/>
    <x v="1"/>
    <n v="9"/>
    <n v="3"/>
    <s v="Rey Magnerio"/>
    <s v="1st"/>
    <n v="8"/>
    <x v="1"/>
    <x v="0"/>
    <s v="-"/>
    <x v="2"/>
    <n v="960"/>
    <n v="840"/>
    <x v="0"/>
    <x v="1"/>
    <m/>
    <s v="2023-2024"/>
  </r>
  <r>
    <x v="225"/>
    <d v="1899-12-30T17:20:00"/>
    <x v="2"/>
    <n v="9"/>
    <n v="6"/>
    <s v="Our Kobison"/>
    <s v="1st"/>
    <n v="1.95"/>
    <x v="4"/>
    <x v="1"/>
    <s v="-"/>
    <x v="3"/>
    <n v="292.5"/>
    <n v="142.5"/>
    <x v="0"/>
    <x v="1"/>
    <m/>
    <s v="2023-2024"/>
  </r>
  <r>
    <x v="225"/>
    <d v="1899-12-30T17:40:00"/>
    <x v="1"/>
    <n v="10"/>
    <n v="13"/>
    <s v="Jimmysstar"/>
    <s v="1st"/>
    <n v="1.8"/>
    <x v="1"/>
    <x v="0"/>
    <s v="-"/>
    <x v="2"/>
    <n v="216"/>
    <n v="96"/>
    <x v="0"/>
    <x v="1"/>
    <m/>
    <s v="2023-2024"/>
  </r>
  <r>
    <x v="226"/>
    <d v="1899-12-30T15:30:00"/>
    <x v="16"/>
    <n v="3"/>
    <n v="6"/>
    <s v="Yarrawonga"/>
    <s v="1st"/>
    <n v="3.9"/>
    <x v="2"/>
    <x v="1"/>
    <s v="-"/>
    <x v="4"/>
    <n v="546"/>
    <n v="406"/>
    <x v="0"/>
    <x v="4"/>
    <m/>
    <s v="2023-2024"/>
  </r>
  <r>
    <x v="226"/>
    <d v="1899-12-30T16:40:00"/>
    <x v="16"/>
    <n v="5"/>
    <n v="3"/>
    <s v="Soldier Of Rome"/>
    <s v="1st"/>
    <n v="2.5"/>
    <x v="2"/>
    <x v="1"/>
    <s v="-"/>
    <x v="4"/>
    <n v="350"/>
    <n v="210"/>
    <x v="0"/>
    <x v="4"/>
    <m/>
    <s v="2023-2024"/>
  </r>
  <r>
    <x v="227"/>
    <d v="1899-12-30T12:15:00"/>
    <x v="1"/>
    <n v="1"/>
    <n v="1"/>
    <s v="Bermadez"/>
    <s v="3rd"/>
    <m/>
    <x v="1"/>
    <x v="0"/>
    <s v="-"/>
    <x v="1"/>
    <s v=""/>
    <n v="-130"/>
    <x v="0"/>
    <x v="1"/>
    <m/>
    <s v="2023-2024"/>
  </r>
  <r>
    <x v="227"/>
    <d v="1899-12-30T12:45:00"/>
    <x v="1"/>
    <n v="2"/>
    <n v="9"/>
    <s v="Divine Purpose"/>
    <s v="3rd"/>
    <m/>
    <x v="7"/>
    <x v="0"/>
    <s v="-"/>
    <x v="0"/>
    <s v=""/>
    <n v="-200"/>
    <x v="0"/>
    <x v="1"/>
    <m/>
    <s v="2023-2024"/>
  </r>
  <r>
    <x v="227"/>
    <d v="1899-12-30T14:30:00"/>
    <x v="1"/>
    <n v="5"/>
    <n v="6"/>
    <s v="Foxy Cleopatra"/>
    <s v="2nd"/>
    <m/>
    <x v="1"/>
    <x v="0"/>
    <s v="-"/>
    <x v="5"/>
    <s v=""/>
    <n v="-100"/>
    <x v="0"/>
    <x v="1"/>
    <m/>
    <s v="2023-2024"/>
  </r>
  <r>
    <x v="227"/>
    <d v="1899-12-30T14:30:00"/>
    <x v="1"/>
    <n v="5"/>
    <n v="4"/>
    <s v="Yonce"/>
    <s v="1st"/>
    <n v="3.6"/>
    <x v="0"/>
    <x v="0"/>
    <s v="-"/>
    <x v="0"/>
    <n v="720"/>
    <n v="520"/>
    <x v="0"/>
    <x v="1"/>
    <m/>
    <s v="2023-2024"/>
  </r>
  <r>
    <x v="227"/>
    <d v="1899-12-30T16:55:00"/>
    <x v="1"/>
    <n v="9"/>
    <n v="9"/>
    <s v="Veight"/>
    <m/>
    <m/>
    <x v="9"/>
    <x v="0"/>
    <s v="-"/>
    <x v="0"/>
    <s v=""/>
    <n v="-200"/>
    <x v="0"/>
    <x v="1"/>
    <m/>
    <s v="2023-2024"/>
  </r>
  <r>
    <x v="227"/>
    <d v="1899-12-30T17:55:00"/>
    <x v="4"/>
    <n v="10"/>
    <n v="9"/>
    <s v="Shezanalister"/>
    <s v="1st"/>
    <n v="5"/>
    <x v="4"/>
    <x v="1"/>
    <s v="-"/>
    <x v="3"/>
    <n v="750"/>
    <n v="600"/>
    <x v="0"/>
    <x v="1"/>
    <m/>
    <s v="2023-2024"/>
  </r>
  <r>
    <x v="228"/>
    <d v="1899-12-30T14:20:00"/>
    <x v="15"/>
    <n v="1"/>
    <n v="2"/>
    <s v="Sweysive"/>
    <s v="2nd"/>
    <m/>
    <x v="2"/>
    <x v="1"/>
    <s v="-"/>
    <x v="4"/>
    <s v=""/>
    <n v="-140"/>
    <x v="0"/>
    <x v="4"/>
    <m/>
    <s v="2023-2024"/>
  </r>
  <r>
    <x v="228"/>
    <d v="1899-12-30T15:30:00"/>
    <x v="15"/>
    <n v="3"/>
    <n v="4"/>
    <s v="Treize"/>
    <m/>
    <m/>
    <x v="2"/>
    <x v="1"/>
    <s v="-"/>
    <x v="4"/>
    <s v=""/>
    <n v="-140"/>
    <x v="0"/>
    <x v="4"/>
    <m/>
    <s v="2023-2024"/>
  </r>
  <r>
    <x v="229"/>
    <d v="1899-12-30T12:15:00"/>
    <x v="0"/>
    <n v="1"/>
    <n v="3"/>
    <s v="Aramco"/>
    <s v="2nd"/>
    <m/>
    <x v="7"/>
    <x v="0"/>
    <s v="-"/>
    <x v="0"/>
    <s v=""/>
    <n v="-200"/>
    <x v="0"/>
    <x v="1"/>
    <m/>
    <s v="2023-2024"/>
  </r>
  <r>
    <x v="229"/>
    <d v="1899-12-30T13:55:00"/>
    <x v="0"/>
    <n v="4"/>
    <n v="6"/>
    <s v="Up And Under"/>
    <m/>
    <m/>
    <x v="1"/>
    <x v="0"/>
    <s v="-"/>
    <x v="5"/>
    <s v=""/>
    <n v="-100"/>
    <x v="0"/>
    <x v="1"/>
    <m/>
    <s v="2023-2024"/>
  </r>
  <r>
    <x v="229"/>
    <d v="1899-12-30T13:55:00"/>
    <x v="0"/>
    <n v="4"/>
    <n v="4"/>
    <s v="Who Dares"/>
    <m/>
    <m/>
    <x v="7"/>
    <x v="0"/>
    <s v="-"/>
    <x v="0"/>
    <s v=""/>
    <n v="-200"/>
    <x v="0"/>
    <x v="1"/>
    <m/>
    <s v="2023-2024"/>
  </r>
  <r>
    <x v="229"/>
    <d v="1899-12-30T14:30:00"/>
    <x v="0"/>
    <n v="5"/>
    <n v="3"/>
    <s v="Wishlor Lass"/>
    <m/>
    <m/>
    <x v="1"/>
    <x v="0"/>
    <s v="-"/>
    <x v="2"/>
    <s v=""/>
    <n v="-120"/>
    <x v="0"/>
    <x v="1"/>
    <m/>
    <s v="2023-2024"/>
  </r>
  <r>
    <x v="229"/>
    <d v="1899-12-30T15:05:00"/>
    <x v="0"/>
    <n v="6"/>
    <n v="1"/>
    <s v="Infatuation"/>
    <m/>
    <m/>
    <x v="1"/>
    <x v="0"/>
    <s v="-"/>
    <x v="0"/>
    <s v=""/>
    <n v="-200"/>
    <x v="0"/>
    <x v="1"/>
    <m/>
    <s v="2023-2024"/>
  </r>
  <r>
    <x v="229"/>
    <d v="1899-12-30T15:40:00"/>
    <x v="0"/>
    <n v="7"/>
    <n v="7"/>
    <s v="Otago"/>
    <m/>
    <m/>
    <x v="1"/>
    <x v="0"/>
    <s v="-"/>
    <x v="0"/>
    <s v=""/>
    <n v="-200"/>
    <x v="0"/>
    <x v="1"/>
    <m/>
    <s v="2023-2024"/>
  </r>
  <r>
    <x v="229"/>
    <d v="1899-12-30T15:50:00"/>
    <x v="4"/>
    <n v="5"/>
    <n v="4"/>
    <s v="Buenos Noches"/>
    <m/>
    <m/>
    <x v="4"/>
    <x v="1"/>
    <s v="-"/>
    <x v="3"/>
    <s v=""/>
    <n v="-150"/>
    <x v="0"/>
    <x v="1"/>
    <m/>
    <s v="2023-2024"/>
  </r>
  <r>
    <x v="229"/>
    <d v="1899-12-30T16:15:00"/>
    <x v="0"/>
    <n v="8"/>
    <n v="4"/>
    <s v="Imperatriz"/>
    <s v="1st"/>
    <n v="1.85"/>
    <x v="7"/>
    <x v="0"/>
    <s v="-"/>
    <x v="0"/>
    <n v="370"/>
    <n v="170"/>
    <x v="0"/>
    <x v="1"/>
    <m/>
    <s v="2023-2024"/>
  </r>
  <r>
    <x v="229"/>
    <d v="1899-12-30T16:55:00"/>
    <x v="0"/>
    <n v="9"/>
    <n v="6"/>
    <s v="Crosshaven"/>
    <m/>
    <m/>
    <x v="1"/>
    <x v="0"/>
    <s v="-"/>
    <x v="3"/>
    <s v=""/>
    <n v="-150"/>
    <x v="0"/>
    <x v="1"/>
    <m/>
    <s v="2023-2024"/>
  </r>
  <r>
    <x v="230"/>
    <d v="1899-12-30T12:15:00"/>
    <x v="1"/>
    <n v="1"/>
    <n v="7"/>
    <s v="Flash Feeling"/>
    <m/>
    <m/>
    <x v="7"/>
    <x v="0"/>
    <s v="-"/>
    <x v="0"/>
    <s v=""/>
    <n v="-200"/>
    <x v="0"/>
    <x v="1"/>
    <m/>
    <s v="2023-2024"/>
  </r>
  <r>
    <x v="230"/>
    <d v="1899-12-30T15:40:00"/>
    <x v="1"/>
    <n v="7"/>
    <n v="1"/>
    <s v="Mr Brightside"/>
    <s v="1st"/>
    <n v="1.5"/>
    <x v="7"/>
    <x v="0"/>
    <s v="-"/>
    <x v="0"/>
    <n v="300"/>
    <n v="100"/>
    <x v="0"/>
    <x v="1"/>
    <m/>
    <s v="2023-2024"/>
  </r>
  <r>
    <x v="230"/>
    <d v="1899-12-30T17:35:00"/>
    <x v="1"/>
    <n v="10"/>
    <n v="1"/>
    <s v="Revolutionary Miss"/>
    <s v="1st"/>
    <n v="6"/>
    <x v="1"/>
    <x v="0"/>
    <s v="-"/>
    <x v="5"/>
    <n v="600"/>
    <n v="500"/>
    <x v="0"/>
    <x v="1"/>
    <m/>
    <s v="2023-2024"/>
  </r>
  <r>
    <x v="230"/>
    <d v="1899-12-30T17:35:00"/>
    <x v="1"/>
    <n v="10"/>
    <n v="8"/>
    <s v="Running By"/>
    <s v="2nd"/>
    <m/>
    <x v="9"/>
    <x v="0"/>
    <s v="-"/>
    <x v="0"/>
    <s v=""/>
    <n v="-200"/>
    <x v="0"/>
    <x v="1"/>
    <m/>
    <s v="2023-2024"/>
  </r>
  <r>
    <x v="231"/>
    <d v="1899-12-30T14:20:00"/>
    <x v="2"/>
    <n v="1"/>
    <n v="6"/>
    <s v="Makena"/>
    <m/>
    <m/>
    <x v="2"/>
    <x v="1"/>
    <s v="-"/>
    <x v="4"/>
    <s v=""/>
    <n v="-140"/>
    <x v="0"/>
    <x v="4"/>
    <m/>
    <s v="2023-2024"/>
  </r>
  <r>
    <x v="231"/>
    <d v="1899-12-30T14:55:00"/>
    <x v="2"/>
    <n v="2"/>
    <n v="8"/>
    <s v="New Forest"/>
    <m/>
    <m/>
    <x v="2"/>
    <x v="1"/>
    <s v="-"/>
    <x v="4"/>
    <s v=""/>
    <n v="-140"/>
    <x v="0"/>
    <x v="4"/>
    <m/>
    <s v="2023-2024"/>
  </r>
  <r>
    <x v="232"/>
    <d v="1899-12-30T12:15:00"/>
    <x v="0"/>
    <n v="1"/>
    <n v="4"/>
    <s v="Sans Doute"/>
    <s v="1st"/>
    <n v="2.4"/>
    <x v="1"/>
    <x v="0"/>
    <s v="-"/>
    <x v="2"/>
    <n v="288"/>
    <n v="168"/>
    <x v="0"/>
    <x v="1"/>
    <m/>
    <s v="2023-2024"/>
  </r>
  <r>
    <x v="232"/>
    <d v="1899-12-30T12:30:00"/>
    <x v="4"/>
    <n v="1"/>
    <n v="6"/>
    <s v="Martial Music"/>
    <m/>
    <m/>
    <x v="4"/>
    <x v="1"/>
    <s v="-"/>
    <x v="3"/>
    <s v=""/>
    <n v="-150"/>
    <x v="0"/>
    <x v="1"/>
    <m/>
    <s v="2023-2024"/>
  </r>
  <r>
    <x v="232"/>
    <d v="1899-12-30T12:45:00"/>
    <x v="0"/>
    <n v="2"/>
    <n v="7"/>
    <s v="Aramco"/>
    <s v="1st"/>
    <n v="2.5"/>
    <x v="7"/>
    <x v="0"/>
    <s v="-"/>
    <x v="0"/>
    <n v="500"/>
    <n v="300"/>
    <x v="0"/>
    <x v="1"/>
    <m/>
    <s v="2023-2024"/>
  </r>
  <r>
    <x v="232"/>
    <d v="1899-12-30T13:05:00"/>
    <x v="4"/>
    <n v="2"/>
    <n v="3"/>
    <s v="Our Kobison"/>
    <s v="3rd"/>
    <m/>
    <x v="4"/>
    <x v="1"/>
    <s v="-"/>
    <x v="3"/>
    <s v=""/>
    <n v="-150"/>
    <x v="0"/>
    <x v="1"/>
    <m/>
    <s v="2023-2024"/>
  </r>
  <r>
    <x v="232"/>
    <d v="1899-12-30T13:20:00"/>
    <x v="0"/>
    <n v="3"/>
    <n v="6"/>
    <s v="Big Watch"/>
    <s v="1st"/>
    <n v="5.5"/>
    <x v="9"/>
    <x v="0"/>
    <s v="-"/>
    <x v="0"/>
    <n v="1100"/>
    <n v="900"/>
    <x v="0"/>
    <x v="1"/>
    <m/>
    <s v="2023-2024"/>
  </r>
  <r>
    <x v="232"/>
    <d v="1899-12-30T14:30:00"/>
    <x v="0"/>
    <n v="5"/>
    <n v="6"/>
    <s v="Excess"/>
    <m/>
    <m/>
    <x v="1"/>
    <x v="0"/>
    <s v="-"/>
    <x v="0"/>
    <s v=""/>
    <n v="-200"/>
    <x v="0"/>
    <x v="1"/>
    <m/>
    <s v="2023-2024"/>
  </r>
  <r>
    <x v="232"/>
    <d v="1899-12-30T15:05:00"/>
    <x v="0"/>
    <n v="6"/>
    <n v="6"/>
    <s v="Another Wil"/>
    <s v="1st"/>
    <n v="1.6"/>
    <x v="9"/>
    <x v="0"/>
    <s v="-"/>
    <x v="0"/>
    <n v="320"/>
    <n v="120"/>
    <x v="0"/>
    <x v="1"/>
    <m/>
    <s v="2023-2024"/>
  </r>
  <r>
    <x v="232"/>
    <d v="1899-12-30T15:05:00"/>
    <x v="0"/>
    <n v="6"/>
    <n v="2"/>
    <s v="Piaggio"/>
    <m/>
    <m/>
    <x v="1"/>
    <x v="0"/>
    <s v="-"/>
    <x v="5"/>
    <s v=""/>
    <n v="-100"/>
    <x v="0"/>
    <x v="1"/>
    <m/>
    <s v="2023-2024"/>
  </r>
  <r>
    <x v="232"/>
    <d v="1899-12-30T16:00:00"/>
    <x v="4"/>
    <n v="7"/>
    <n v="9"/>
    <s v="Fangirl"/>
    <s v="2nd"/>
    <m/>
    <x v="4"/>
    <x v="1"/>
    <s v="-"/>
    <x v="3"/>
    <s v=""/>
    <n v="-150"/>
    <x v="0"/>
    <x v="1"/>
    <m/>
    <s v="2023-2024"/>
  </r>
  <r>
    <x v="232"/>
    <d v="1899-12-30T16:35:00"/>
    <x v="4"/>
    <n v="8"/>
    <n v="4"/>
    <s v="Learning To Fly"/>
    <m/>
    <m/>
    <x v="2"/>
    <x v="1"/>
    <s v="-"/>
    <x v="3"/>
    <s v=""/>
    <n v="-150"/>
    <x v="0"/>
    <x v="1"/>
    <m/>
    <s v="2023-2024"/>
  </r>
  <r>
    <x v="232"/>
    <d v="1899-12-30T17:35:00"/>
    <x v="0"/>
    <n v="10"/>
    <n v="4"/>
    <s v="Arran Bay"/>
    <s v="1st"/>
    <n v="7"/>
    <x v="1"/>
    <x v="0"/>
    <s v="-"/>
    <x v="1"/>
    <n v="910"/>
    <n v="780"/>
    <x v="0"/>
    <x v="1"/>
    <m/>
    <s v="2023-2024"/>
  </r>
  <r>
    <x v="233"/>
    <d v="1899-12-30T11:15:00"/>
    <x v="0"/>
    <n v="2"/>
    <n v="2"/>
    <s v="Young Werther"/>
    <s v="1st"/>
    <n v="2.35"/>
    <x v="1"/>
    <x v="0"/>
    <s v="-"/>
    <x v="0"/>
    <n v="470"/>
    <n v="270"/>
    <x v="0"/>
    <x v="1"/>
    <m/>
    <s v="2023-2024"/>
  </r>
  <r>
    <x v="233"/>
    <d v="1899-12-30T12:45:00"/>
    <x v="0"/>
    <n v="5"/>
    <n v="6"/>
    <s v="Magic Time"/>
    <m/>
    <m/>
    <x v="1"/>
    <x v="0"/>
    <s v="-"/>
    <x v="5"/>
    <s v=""/>
    <n v="-100"/>
    <x v="0"/>
    <x v="1"/>
    <m/>
    <s v="2023-2024"/>
  </r>
  <r>
    <x v="233"/>
    <d v="1899-12-30T12:45:00"/>
    <x v="0"/>
    <n v="5"/>
    <n v="12"/>
    <s v="Sghirripa"/>
    <m/>
    <m/>
    <x v="1"/>
    <x v="0"/>
    <s v="-"/>
    <x v="5"/>
    <s v=""/>
    <n v="-100"/>
    <x v="0"/>
    <x v="1"/>
    <m/>
    <s v="2023-2024"/>
  </r>
  <r>
    <x v="233"/>
    <d v="1899-12-30T14:30:00"/>
    <x v="0"/>
    <n v="8"/>
    <n v="10"/>
    <s v="Eternal Flame"/>
    <s v="1st"/>
    <n v="4.2"/>
    <x v="1"/>
    <x v="0"/>
    <s v="-"/>
    <x v="0"/>
    <n v="840"/>
    <n v="640"/>
    <x v="0"/>
    <x v="1"/>
    <m/>
    <s v="2023-2024"/>
  </r>
  <r>
    <x v="233"/>
    <d v="1899-12-30T14:30:00"/>
    <x v="0"/>
    <n v="8"/>
    <n v="5"/>
    <s v="Running By"/>
    <s v="2nd"/>
    <m/>
    <x v="7"/>
    <x v="0"/>
    <s v="-"/>
    <x v="0"/>
    <s v=""/>
    <n v="-200"/>
    <x v="0"/>
    <x v="1"/>
    <m/>
    <s v="2023-2024"/>
  </r>
  <r>
    <x v="234"/>
    <d v="1899-12-30T12:45:00"/>
    <x v="1"/>
    <n v="2"/>
    <n v="7"/>
    <s v="Socks Nation"/>
    <s v="2nd"/>
    <m/>
    <x v="1"/>
    <x v="0"/>
    <s v="-"/>
    <x v="1"/>
    <s v=""/>
    <n v="-130"/>
    <x v="0"/>
    <x v="1"/>
    <m/>
    <s v="2023-2024"/>
  </r>
  <r>
    <x v="234"/>
    <d v="1899-12-30T13:20:00"/>
    <x v="1"/>
    <n v="3"/>
    <n v="2"/>
    <s v="Coronation Keith"/>
    <m/>
    <m/>
    <x v="8"/>
    <x v="0"/>
    <s v="-"/>
    <x v="5"/>
    <s v=""/>
    <n v="-100"/>
    <x v="0"/>
    <x v="1"/>
    <m/>
    <s v="2023-2024"/>
  </r>
  <r>
    <x v="234"/>
    <d v="1899-12-30T13:55:00"/>
    <x v="1"/>
    <n v="4"/>
    <n v="2"/>
    <s v="General Beau"/>
    <m/>
    <m/>
    <x v="1"/>
    <x v="0"/>
    <s v="-"/>
    <x v="3"/>
    <s v=""/>
    <n v="-150"/>
    <x v="0"/>
    <x v="1"/>
    <m/>
    <s v="2023-2024"/>
  </r>
  <r>
    <x v="234"/>
    <d v="1899-12-30T14:30:00"/>
    <x v="1"/>
    <n v="5"/>
    <n v="4"/>
    <s v="First Immortal"/>
    <s v="1st"/>
    <n v="4.8"/>
    <x v="8"/>
    <x v="0"/>
    <s v="-"/>
    <x v="5"/>
    <n v="480"/>
    <n v="380"/>
    <x v="0"/>
    <x v="1"/>
    <m/>
    <s v="2023-2024"/>
  </r>
  <r>
    <x v="234"/>
    <d v="1899-12-30T14:30:00"/>
    <x v="1"/>
    <n v="5"/>
    <n v="1"/>
    <s v="Nugget"/>
    <s v="Ntd"/>
    <m/>
    <x v="1"/>
    <x v="0"/>
    <s v="-"/>
    <x v="5"/>
    <s v=""/>
    <n v="-100"/>
    <x v="0"/>
    <x v="1"/>
    <m/>
    <s v="2023-2024"/>
  </r>
  <r>
    <x v="234"/>
    <d v="1899-12-30T14:50:00"/>
    <x v="2"/>
    <n v="5"/>
    <n v="3"/>
    <s v="Lindermann"/>
    <s v="1st"/>
    <n v="2"/>
    <x v="4"/>
    <x v="1"/>
    <s v="-"/>
    <x v="3"/>
    <n v="300"/>
    <n v="150"/>
    <x v="0"/>
    <x v="1"/>
    <m/>
    <s v="2023-2024"/>
  </r>
  <r>
    <x v="234"/>
    <d v="1899-12-30T15:25:00"/>
    <x v="2"/>
    <n v="6"/>
    <n v="5"/>
    <s v="Hard To Say"/>
    <m/>
    <m/>
    <x v="4"/>
    <x v="1"/>
    <s v="-"/>
    <x v="3"/>
    <s v=""/>
    <n v="-150"/>
    <x v="0"/>
    <x v="1"/>
    <m/>
    <s v="2023-2024"/>
  </r>
  <r>
    <x v="234"/>
    <d v="1899-12-30T16:35:00"/>
    <x v="2"/>
    <n v="8"/>
    <n v="1"/>
    <s v="Zougotcha"/>
    <s v="1st"/>
    <n v="3.7"/>
    <x v="4"/>
    <x v="1"/>
    <s v="-"/>
    <x v="3"/>
    <n v="555"/>
    <n v="405"/>
    <x v="0"/>
    <x v="1"/>
    <m/>
    <s v="2023-2024"/>
  </r>
  <r>
    <x v="235"/>
    <d v="1899-12-30T12:05:00"/>
    <x v="5"/>
    <n v="1"/>
    <n v="4"/>
    <s v="Magnaspin"/>
    <s v="1st"/>
    <n v="3.3"/>
    <x v="1"/>
    <x v="0"/>
    <s v="-"/>
    <x v="1"/>
    <n v="429"/>
    <n v="299"/>
    <x v="0"/>
    <x v="1"/>
    <m/>
    <s v="2023-2024"/>
  </r>
  <r>
    <x v="235"/>
    <d v="1899-12-30T13:05:00"/>
    <x v="5"/>
    <n v="3"/>
    <n v="9"/>
    <s v="Angel Of Light"/>
    <m/>
    <m/>
    <x v="8"/>
    <x v="0"/>
    <s v="-"/>
    <x v="5"/>
    <s v=""/>
    <n v="-100"/>
    <x v="0"/>
    <x v="1"/>
    <m/>
    <s v="2023-2024"/>
  </r>
  <r>
    <x v="235"/>
    <d v="1899-12-30T13:25:00"/>
    <x v="2"/>
    <n v="3"/>
    <n v="5"/>
    <s v="Osmose"/>
    <s v="1st"/>
    <n v="3"/>
    <x v="4"/>
    <x v="1"/>
    <s v="-"/>
    <x v="3"/>
    <n v="450"/>
    <n v="300"/>
    <x v="0"/>
    <x v="1"/>
    <m/>
    <s v="2023-2024"/>
  </r>
  <r>
    <x v="235"/>
    <d v="1899-12-30T13:40:00"/>
    <x v="5"/>
    <n v="4"/>
    <n v="15"/>
    <s v="He'Ll Rip"/>
    <m/>
    <m/>
    <x v="1"/>
    <x v="0"/>
    <s v="-"/>
    <x v="2"/>
    <s v=""/>
    <n v="-120"/>
    <x v="0"/>
    <x v="1"/>
    <m/>
    <s v="2023-2024"/>
  </r>
  <r>
    <x v="235"/>
    <d v="1899-12-30T14:15:00"/>
    <x v="5"/>
    <n v="5"/>
    <n v="1"/>
    <s v="Campionessa"/>
    <s v="3rd"/>
    <m/>
    <x v="1"/>
    <x v="0"/>
    <s v="-"/>
    <x v="5"/>
    <s v=""/>
    <n v="-100"/>
    <x v="0"/>
    <x v="1"/>
    <m/>
    <s v="2023-2024"/>
  </r>
  <r>
    <x v="235"/>
    <d v="1899-12-30T14:15:00"/>
    <x v="5"/>
    <n v="5"/>
    <n v="7"/>
    <s v="Eternal Flame"/>
    <s v="1st"/>
    <n v="10.7"/>
    <x v="1"/>
    <x v="0"/>
    <s v="-"/>
    <x v="5"/>
    <n v="1070"/>
    <n v="970"/>
    <x v="0"/>
    <x v="1"/>
    <m/>
    <s v="2023-2024"/>
  </r>
  <r>
    <x v="235"/>
    <d v="1899-12-30T14:15:00"/>
    <x v="5"/>
    <n v="5"/>
    <n v="2"/>
    <s v="Wishlor Lass"/>
    <m/>
    <m/>
    <x v="9"/>
    <x v="0"/>
    <s v="-"/>
    <x v="5"/>
    <s v=""/>
    <n v="-100"/>
    <x v="0"/>
    <x v="1"/>
    <m/>
    <s v="2023-2024"/>
  </r>
  <r>
    <x v="235"/>
    <d v="1899-12-30T15:55:00"/>
    <x v="2"/>
    <n v="7"/>
    <n v="17"/>
    <s v="Veight"/>
    <s v="1st"/>
    <n v="7.5"/>
    <x v="4"/>
    <x v="1"/>
    <s v="-"/>
    <x v="3"/>
    <n v="1125"/>
    <n v="975"/>
    <x v="0"/>
    <x v="1"/>
    <m/>
    <s v="2023-2024"/>
  </r>
  <r>
    <x v="235"/>
    <d v="1899-12-30T17:35:00"/>
    <x v="5"/>
    <n v="10"/>
    <n v="15"/>
    <s v="Extratwo"/>
    <s v="1st"/>
    <n v="3.8"/>
    <x v="1"/>
    <x v="0"/>
    <s v="-"/>
    <x v="1"/>
    <n v="494"/>
    <n v="364"/>
    <x v="0"/>
    <x v="1"/>
    <m/>
    <s v="2023-2024"/>
  </r>
  <r>
    <x v="236"/>
    <d v="1899-12-30T16:05:00"/>
    <x v="15"/>
    <n v="5"/>
    <n v="5"/>
    <s v="Zondee"/>
    <s v="1st"/>
    <n v="3.8"/>
    <x v="2"/>
    <x v="1"/>
    <s v="-"/>
    <x v="4"/>
    <n v="532"/>
    <n v="392"/>
    <x v="0"/>
    <x v="4"/>
    <m/>
    <s v="2023-2024"/>
  </r>
  <r>
    <x v="236"/>
    <d v="1899-12-30T16:40:00"/>
    <x v="15"/>
    <n v="6"/>
    <n v="3"/>
    <s v="Ballroom Bella"/>
    <s v="3rd"/>
    <m/>
    <x v="2"/>
    <x v="1"/>
    <s v="-"/>
    <x v="4"/>
    <s v=""/>
    <n v="-140"/>
    <x v="0"/>
    <x v="4"/>
    <m/>
    <s v="2023-2024"/>
  </r>
  <r>
    <x v="236"/>
    <d v="1899-12-30T17:50:00"/>
    <x v="15"/>
    <n v="8"/>
    <n v="3"/>
    <s v="City Of Lights"/>
    <s v="1st"/>
    <n v="1.8"/>
    <x v="2"/>
    <x v="1"/>
    <s v="-"/>
    <x v="4"/>
    <n v="252"/>
    <n v="112"/>
    <x v="0"/>
    <x v="4"/>
    <m/>
    <s v="2023-2024"/>
  </r>
  <r>
    <x v="237"/>
    <d v="1899-12-30T12:15:00"/>
    <x v="0"/>
    <n v="1"/>
    <n v="2"/>
    <s v="Lempicka"/>
    <s v="2nd"/>
    <m/>
    <x v="1"/>
    <x v="0"/>
    <s v="-"/>
    <x v="1"/>
    <s v=""/>
    <n v="-130"/>
    <x v="0"/>
    <x v="1"/>
    <m/>
    <s v="2023-2024"/>
  </r>
  <r>
    <x v="237"/>
    <d v="1899-12-30T12:15:00"/>
    <x v="0"/>
    <n v="1"/>
    <n v="8"/>
    <s v="Senegalia"/>
    <s v="1st"/>
    <n v="17"/>
    <x v="1"/>
    <x v="0"/>
    <s v="-"/>
    <x v="5"/>
    <n v="1700"/>
    <n v="1600"/>
    <x v="0"/>
    <x v="1"/>
    <m/>
    <s v="2023-2024"/>
  </r>
  <r>
    <x v="237"/>
    <d v="1899-12-30T13:05:00"/>
    <x v="2"/>
    <n v="2"/>
    <n v="2"/>
    <s v="Serpentine"/>
    <s v="1st"/>
    <n v="3.9"/>
    <x v="4"/>
    <x v="1"/>
    <s v="-"/>
    <x v="3"/>
    <n v="585"/>
    <n v="435"/>
    <x v="0"/>
    <x v="1"/>
    <m/>
    <s v="2023-2024"/>
  </r>
  <r>
    <x v="237"/>
    <d v="1899-12-30T13:20:00"/>
    <x v="0"/>
    <n v="3"/>
    <n v="9"/>
    <s v="El Soleado"/>
    <s v="3rd"/>
    <m/>
    <x v="1"/>
    <x v="0"/>
    <s v="-"/>
    <x v="4"/>
    <s v=""/>
    <n v="-140"/>
    <x v="0"/>
    <x v="1"/>
    <m/>
    <s v="2023-2024"/>
  </r>
  <r>
    <x v="237"/>
    <d v="1899-12-30T14:30:00"/>
    <x v="0"/>
    <n v="5"/>
    <n v="6"/>
    <s v="Katsu"/>
    <m/>
    <m/>
    <x v="1"/>
    <x v="0"/>
    <s v="-"/>
    <x v="5"/>
    <s v=""/>
    <n v="-100"/>
    <x v="0"/>
    <x v="1"/>
    <m/>
    <s v="2023-2024"/>
  </r>
  <r>
    <x v="237"/>
    <d v="1899-12-30T14:30:00"/>
    <x v="0"/>
    <n v="5"/>
    <n v="9"/>
    <s v="Sans Doute"/>
    <s v="1st"/>
    <n v="6.3"/>
    <x v="1"/>
    <x v="0"/>
    <s v="-"/>
    <x v="5"/>
    <n v="630"/>
    <n v="530"/>
    <x v="0"/>
    <x v="1"/>
    <m/>
    <s v="2023-2024"/>
  </r>
  <r>
    <x v="237"/>
    <d v="1899-12-30T15:05:00"/>
    <x v="0"/>
    <n v="6"/>
    <n v="12"/>
    <s v="Sea What I See"/>
    <s v="1st"/>
    <n v="3.1"/>
    <x v="1"/>
    <x v="0"/>
    <s v="-"/>
    <x v="2"/>
    <n v="372"/>
    <n v="252"/>
    <x v="0"/>
    <x v="1"/>
    <m/>
    <s v="2023-2024"/>
  </r>
  <r>
    <x v="237"/>
    <d v="1899-12-30T16:00:00"/>
    <x v="2"/>
    <n v="7"/>
    <n v="1"/>
    <s v="Orchestral"/>
    <s v="1st"/>
    <n v="1.6"/>
    <x v="4"/>
    <x v="1"/>
    <s v="-"/>
    <x v="3"/>
    <n v="240"/>
    <n v="90"/>
    <x v="0"/>
    <x v="1"/>
    <m/>
    <s v="2023-2024"/>
  </r>
  <r>
    <x v="237"/>
    <d v="1899-12-30T16:55:00"/>
    <x v="0"/>
    <n v="9"/>
    <n v="4"/>
    <s v="Gear Up"/>
    <m/>
    <m/>
    <x v="1"/>
    <x v="0"/>
    <s v="-"/>
    <x v="2"/>
    <s v=""/>
    <n v="-120"/>
    <x v="0"/>
    <x v="1"/>
    <m/>
    <s v="2023-2024"/>
  </r>
  <r>
    <x v="238"/>
    <d v="1899-12-30T16:55:00"/>
    <x v="1"/>
    <n v="9"/>
    <n v="3"/>
    <s v="First Immortal"/>
    <m/>
    <m/>
    <x v="1"/>
    <x v="0"/>
    <s v="-"/>
    <x v="1"/>
    <s v=""/>
    <n v="-130"/>
    <x v="0"/>
    <x v="1"/>
    <m/>
    <s v="2023-2024"/>
  </r>
  <r>
    <x v="238"/>
    <d v="1899-12-30T17:35:00"/>
    <x v="1"/>
    <n v="10"/>
    <n v="11"/>
    <s v="Regal Azmon"/>
    <s v="1st"/>
    <n v="5.5"/>
    <x v="1"/>
    <x v="0"/>
    <s v="-"/>
    <x v="1"/>
    <n v="715"/>
    <n v="585"/>
    <x v="0"/>
    <x v="1"/>
    <m/>
    <s v="2023-2024"/>
  </r>
  <r>
    <x v="239"/>
    <d v="1899-12-30T14:55:00"/>
    <x v="7"/>
    <n v="6"/>
    <n v="12"/>
    <s v="Is It Me"/>
    <s v="3rd"/>
    <m/>
    <x v="1"/>
    <x v="0"/>
    <s v="Bush"/>
    <x v="5"/>
    <s v=""/>
    <n v="-100"/>
    <x v="0"/>
    <x v="1"/>
    <m/>
    <s v="2023-2024"/>
  </r>
  <r>
    <x v="239"/>
    <d v="1899-12-30T14:55:00"/>
    <x v="7"/>
    <n v="6"/>
    <n v="4"/>
    <s v="Senegalia"/>
    <s v="1st"/>
    <n v="15"/>
    <x v="1"/>
    <x v="0"/>
    <s v="Bush"/>
    <x v="5"/>
    <n v="1500"/>
    <n v="1400"/>
    <x v="0"/>
    <x v="1"/>
    <m/>
    <s v="2023-2024"/>
  </r>
  <r>
    <x v="239"/>
    <d v="1899-12-30T15:35:00"/>
    <x v="7"/>
    <n v="7"/>
    <n v="10"/>
    <s v="Lady Jones"/>
    <s v="1st"/>
    <n v="5"/>
    <x v="1"/>
    <x v="0"/>
    <s v="Bush"/>
    <x v="2"/>
    <n v="600"/>
    <n v="480"/>
    <x v="0"/>
    <x v="1"/>
    <m/>
    <s v="2023-2024"/>
  </r>
  <r>
    <x v="239"/>
    <d v="1899-12-30T16:50:00"/>
    <x v="7"/>
    <n v="9"/>
    <n v="13"/>
    <s v="El Soleado"/>
    <s v="1st"/>
    <n v="17"/>
    <x v="1"/>
    <x v="0"/>
    <s v="Bush"/>
    <x v="2"/>
    <n v="2040"/>
    <n v="1920"/>
    <x v="0"/>
    <x v="1"/>
    <m/>
    <s v="2023-2024"/>
  </r>
  <r>
    <x v="239"/>
    <d v="1899-12-30T17:25:00"/>
    <x v="7"/>
    <n v="10"/>
    <n v="15"/>
    <s v="Extratwo"/>
    <s v="2nd"/>
    <m/>
    <x v="1"/>
    <x v="0"/>
    <s v="Bush"/>
    <x v="2"/>
    <s v=""/>
    <n v="-120"/>
    <x v="0"/>
    <x v="1"/>
    <m/>
    <s v="2023-2024"/>
  </r>
  <r>
    <x v="240"/>
    <d v="1899-12-30T16:55:00"/>
    <x v="17"/>
    <n v="8"/>
    <n v="4"/>
    <s v="Eye Pea Oh"/>
    <m/>
    <m/>
    <x v="2"/>
    <x v="1"/>
    <s v="-"/>
    <x v="4"/>
    <s v=""/>
    <n v="-140"/>
    <x v="0"/>
    <x v="4"/>
    <m/>
    <s v="2023-2024"/>
  </r>
  <r>
    <x v="241"/>
    <d v="1899-12-30T12:05:00"/>
    <x v="4"/>
    <n v="2"/>
    <n v="3"/>
    <s v="Belvedere Boys"/>
    <s v="1st"/>
    <n v="2.8"/>
    <x v="2"/>
    <x v="1"/>
    <s v="-"/>
    <x v="3"/>
    <n v="420"/>
    <n v="270"/>
    <x v="0"/>
    <x v="1"/>
    <m/>
    <s v="2023-2024"/>
  </r>
  <r>
    <x v="241"/>
    <d v="1899-12-30T13:30:00"/>
    <x v="6"/>
    <n v="4"/>
    <n v="4"/>
    <s v="Arran Bay"/>
    <s v="1st"/>
    <n v="5"/>
    <x v="1"/>
    <x v="0"/>
    <s v="Bush"/>
    <x v="4"/>
    <n v="700"/>
    <n v="560"/>
    <x v="0"/>
    <x v="1"/>
    <m/>
    <s v="2023-2024"/>
  </r>
  <r>
    <x v="241"/>
    <d v="1899-12-30T13:30:00"/>
    <x v="6"/>
    <n v="4"/>
    <n v="6"/>
    <s v="Sunsets"/>
    <m/>
    <m/>
    <x v="1"/>
    <x v="0"/>
    <s v="Bush"/>
    <x v="5"/>
    <s v=""/>
    <n v="-100"/>
    <x v="0"/>
    <x v="1"/>
    <m/>
    <s v="2023-2024"/>
  </r>
  <r>
    <x v="241"/>
    <d v="1899-12-30T13:50:00"/>
    <x v="4"/>
    <n v="5"/>
    <n v="7"/>
    <s v="Front Page"/>
    <m/>
    <m/>
    <x v="4"/>
    <x v="1"/>
    <s v="-"/>
    <x v="3"/>
    <s v=""/>
    <n v="-150"/>
    <x v="0"/>
    <x v="1"/>
    <m/>
    <s v="2023-2024"/>
  </r>
  <r>
    <x v="241"/>
    <d v="1899-12-30T14:05:00"/>
    <x v="6"/>
    <n v="5"/>
    <n v="6"/>
    <s v="End Assembly"/>
    <m/>
    <m/>
    <x v="1"/>
    <x v="0"/>
    <s v="Bush"/>
    <x v="4"/>
    <s v=""/>
    <n v="-140"/>
    <x v="0"/>
    <x v="1"/>
    <m/>
    <s v="2023-2024"/>
  </r>
  <r>
    <x v="241"/>
    <d v="1899-12-30T14:05:00"/>
    <x v="6"/>
    <n v="5"/>
    <n v="9"/>
    <s v="Talbragar"/>
    <s v="1st"/>
    <n v="7"/>
    <x v="1"/>
    <x v="0"/>
    <s v="Bush"/>
    <x v="5"/>
    <n v="700"/>
    <n v="600"/>
    <x v="0"/>
    <x v="1"/>
    <m/>
    <s v="2023-2024"/>
  </r>
  <r>
    <x v="241"/>
    <d v="1899-12-30T15:40:00"/>
    <x v="4"/>
    <n v="8"/>
    <n v="10"/>
    <s v="Sunshine In Paris"/>
    <m/>
    <m/>
    <x v="4"/>
    <x v="1"/>
    <s v="-"/>
    <x v="3"/>
    <s v=""/>
    <n v="-150"/>
    <x v="0"/>
    <x v="1"/>
    <m/>
    <s v="2023-2024"/>
  </r>
  <r>
    <x v="241"/>
    <d v="1899-12-30T17:10:00"/>
    <x v="6"/>
    <n v="10"/>
    <n v="4"/>
    <s v="Dashing"/>
    <m/>
    <m/>
    <x v="7"/>
    <x v="0"/>
    <s v="Bush"/>
    <x v="0"/>
    <s v=""/>
    <n v="-200"/>
    <x v="0"/>
    <x v="1"/>
    <m/>
    <s v="2023-2024"/>
  </r>
  <r>
    <x v="241"/>
    <d v="1899-12-30T17:10:00"/>
    <x v="6"/>
    <n v="10"/>
    <n v="8"/>
    <s v="Frigid"/>
    <s v="1st"/>
    <n v="3.4"/>
    <x v="1"/>
    <x v="0"/>
    <s v="Bush"/>
    <x v="5"/>
    <n v="340"/>
    <n v="240"/>
    <x v="0"/>
    <x v="1"/>
    <m/>
    <s v="2023-2024"/>
  </r>
  <r>
    <x v="242"/>
    <d v="1899-12-30T15:05:00"/>
    <x v="15"/>
    <n v="5"/>
    <n v="2"/>
    <s v="Defining"/>
    <m/>
    <m/>
    <x v="2"/>
    <x v="1"/>
    <s v="-"/>
    <x v="3"/>
    <s v=""/>
    <n v="-150"/>
    <x v="0"/>
    <x v="5"/>
    <m/>
    <s v="2023-2024"/>
  </r>
  <r>
    <x v="243"/>
    <d v="1899-12-30T12:55:00"/>
    <x v="1"/>
    <n v="3"/>
    <n v="3"/>
    <s v="Barbie'S Fox"/>
    <s v="3rd"/>
    <m/>
    <x v="1"/>
    <x v="0"/>
    <s v="-"/>
    <x v="3"/>
    <s v=""/>
    <n v="-150"/>
    <x v="0"/>
    <x v="1"/>
    <m/>
    <s v="2023-2024"/>
  </r>
  <r>
    <x v="243"/>
    <d v="1899-12-30T12:55:00"/>
    <x v="1"/>
    <n v="3"/>
    <n v="1"/>
    <s v="Pounding"/>
    <m/>
    <m/>
    <x v="7"/>
    <x v="0"/>
    <s v="-"/>
    <x v="0"/>
    <s v=""/>
    <n v="-200"/>
    <x v="0"/>
    <x v="1"/>
    <m/>
    <s v="2023-2024"/>
  </r>
  <r>
    <x v="243"/>
    <d v="1899-12-30T13:30:00"/>
    <x v="1"/>
    <n v="4"/>
    <n v="5"/>
    <s v="Fire Of Etna"/>
    <m/>
    <m/>
    <x v="1"/>
    <x v="0"/>
    <s v="-"/>
    <x v="4"/>
    <s v=""/>
    <n v="-140"/>
    <x v="0"/>
    <x v="1"/>
    <m/>
    <s v="2023-2024"/>
  </r>
  <r>
    <x v="243"/>
    <d v="1899-12-30T14:05:00"/>
    <x v="1"/>
    <n v="5"/>
    <n v="4"/>
    <s v="Berkeley Square"/>
    <s v="1st"/>
    <n v="2.7"/>
    <x v="7"/>
    <x v="0"/>
    <s v="-"/>
    <x v="0"/>
    <n v="540"/>
    <n v="340"/>
    <x v="0"/>
    <x v="1"/>
    <m/>
    <s v="2023-2024"/>
  </r>
  <r>
    <x v="243"/>
    <d v="1899-12-30T14:05:00"/>
    <x v="1"/>
    <n v="5"/>
    <n v="2"/>
    <s v="Magnaspin"/>
    <m/>
    <m/>
    <x v="1"/>
    <x v="0"/>
    <s v="-"/>
    <x v="5"/>
    <s v=""/>
    <n v="-100"/>
    <x v="0"/>
    <x v="1"/>
    <m/>
    <s v="2023-2024"/>
  </r>
  <r>
    <x v="243"/>
    <d v="1899-12-30T14:40:00"/>
    <x v="1"/>
    <n v="6"/>
    <n v="6"/>
    <s v="Elphinstone"/>
    <s v="1st"/>
    <n v="3.4"/>
    <x v="1"/>
    <x v="0"/>
    <s v="-"/>
    <x v="2"/>
    <n v="408"/>
    <n v="288"/>
    <x v="0"/>
    <x v="1"/>
    <m/>
    <s v="2023-2024"/>
  </r>
  <r>
    <x v="243"/>
    <d v="1899-12-30T15:15:00"/>
    <x v="1"/>
    <n v="7"/>
    <n v="1"/>
    <s v="Jigsaw"/>
    <s v="3rd"/>
    <m/>
    <x v="1"/>
    <x v="0"/>
    <s v="-"/>
    <x v="1"/>
    <s v=""/>
    <n v="-130"/>
    <x v="0"/>
    <x v="1"/>
    <m/>
    <s v="2023-2024"/>
  </r>
  <r>
    <x v="243"/>
    <d v="1899-12-30T16:15:00"/>
    <x v="2"/>
    <n v="9"/>
    <n v="3"/>
    <s v="Letsrollthedice"/>
    <s v="1st"/>
    <n v="10.7"/>
    <x v="4"/>
    <x v="1"/>
    <s v="-"/>
    <x v="3"/>
    <n v="1605"/>
    <n v="1455"/>
    <x v="0"/>
    <x v="1"/>
    <m/>
    <s v="2023-2024"/>
  </r>
  <r>
    <x v="244"/>
    <d v="1899-12-30T12:10:00"/>
    <x v="17"/>
    <n v="1"/>
    <n v="1"/>
    <s v="Hollywood Hero"/>
    <s v="1st"/>
    <n v="3.1"/>
    <x v="2"/>
    <x v="1"/>
    <s v="-"/>
    <x v="4"/>
    <n v="434"/>
    <n v="294"/>
    <x v="0"/>
    <x v="4"/>
    <m/>
    <s v="2023-2024"/>
  </r>
  <r>
    <x v="244"/>
    <d v="1899-12-30T15:10:00"/>
    <x v="17"/>
    <n v="6"/>
    <n v="8"/>
    <s v="Spring Lee"/>
    <s v="1st"/>
    <n v="4.2"/>
    <x v="2"/>
    <x v="1"/>
    <s v="-"/>
    <x v="4"/>
    <n v="588"/>
    <n v="448"/>
    <x v="0"/>
    <x v="4"/>
    <m/>
    <s v="2023-2024"/>
  </r>
  <r>
    <x v="245"/>
    <d v="1899-12-30T14:30:00"/>
    <x v="1"/>
    <n v="6"/>
    <n v="8"/>
    <s v="Some People Callme"/>
    <m/>
    <m/>
    <x v="1"/>
    <x v="0"/>
    <s v="-"/>
    <x v="1"/>
    <s v=""/>
    <n v="-130"/>
    <x v="0"/>
    <x v="1"/>
    <m/>
    <s v="2023-2024"/>
  </r>
  <r>
    <x v="245"/>
    <d v="1899-12-30T14:50:00"/>
    <x v="8"/>
    <n v="7"/>
    <n v="1"/>
    <s v="Schwarz"/>
    <s v="1st"/>
    <n v="2.6"/>
    <x v="2"/>
    <x v="1"/>
    <s v="Bush"/>
    <x v="3"/>
    <n v="390"/>
    <n v="240"/>
    <x v="0"/>
    <x v="1"/>
    <m/>
    <s v="2023-2024"/>
  </r>
  <r>
    <x v="245"/>
    <d v="1899-12-30T15:05:00"/>
    <x v="1"/>
    <n v="7"/>
    <n v="9"/>
    <s v="Dashing"/>
    <s v="1st"/>
    <n v="5"/>
    <x v="9"/>
    <x v="0"/>
    <s v="-"/>
    <x v="0"/>
    <n v="1000"/>
    <n v="800"/>
    <x v="0"/>
    <x v="1"/>
    <m/>
    <s v="2023-2024"/>
  </r>
  <r>
    <x v="245"/>
    <d v="1899-12-30T15:05:00"/>
    <x v="1"/>
    <n v="7"/>
    <n v="3"/>
    <s v="Here To Shock"/>
    <s v="2nd"/>
    <m/>
    <x v="1"/>
    <x v="0"/>
    <s v="-"/>
    <x v="5"/>
    <s v=""/>
    <n v="-100"/>
    <x v="0"/>
    <x v="1"/>
    <m/>
    <s v="2023-2024"/>
  </r>
  <r>
    <x v="245"/>
    <d v="1899-12-30T16:20:00"/>
    <x v="1"/>
    <n v="9"/>
    <n v="2"/>
    <s v="Wild Planet"/>
    <m/>
    <m/>
    <x v="1"/>
    <x v="0"/>
    <s v="-"/>
    <x v="2"/>
    <s v=""/>
    <n v="-120"/>
    <x v="0"/>
    <x v="1"/>
    <m/>
    <s v="2023-2024"/>
  </r>
  <r>
    <x v="246"/>
    <d v="1899-12-30T12:40:00"/>
    <x v="1"/>
    <n v="3"/>
    <n v="7"/>
    <s v="Brazen Lady"/>
    <s v="3rd"/>
    <m/>
    <x v="1"/>
    <x v="0"/>
    <s v="-"/>
    <x v="4"/>
    <s v=""/>
    <n v="-140"/>
    <x v="0"/>
    <x v="1"/>
    <m/>
    <s v="2023-2024"/>
  </r>
  <r>
    <x v="246"/>
    <d v="1899-12-30T15:40:00"/>
    <x v="1"/>
    <n v="8"/>
    <n v="1"/>
    <s v="Gentleman Roy"/>
    <m/>
    <m/>
    <x v="1"/>
    <x v="0"/>
    <s v="-"/>
    <x v="5"/>
    <s v=""/>
    <n v="-100"/>
    <x v="0"/>
    <x v="1"/>
    <m/>
    <s v="2023-2024"/>
  </r>
  <r>
    <x v="246"/>
    <d v="1899-12-30T15:40:00"/>
    <x v="1"/>
    <n v="8"/>
    <n v="2"/>
    <s v="King Magnus"/>
    <m/>
    <m/>
    <x v="1"/>
    <x v="0"/>
    <s v="-"/>
    <x v="1"/>
    <s v=""/>
    <n v="-130"/>
    <x v="0"/>
    <x v="1"/>
    <m/>
    <s v="2023-2024"/>
  </r>
  <r>
    <x v="246"/>
    <d v="1899-12-30T16:15:00"/>
    <x v="1"/>
    <n v="9"/>
    <n v="6"/>
    <s v="Frigid"/>
    <m/>
    <m/>
    <x v="7"/>
    <x v="0"/>
    <s v="-"/>
    <x v="0"/>
    <s v=""/>
    <n v="-200"/>
    <x v="0"/>
    <x v="1"/>
    <m/>
    <s v="2023-2024"/>
  </r>
  <r>
    <x v="247"/>
    <d v="1899-12-30T12:00:00"/>
    <x v="0"/>
    <n v="1"/>
    <n v="7"/>
    <s v="Flossing"/>
    <m/>
    <m/>
    <x v="1"/>
    <x v="0"/>
    <s v="-"/>
    <x v="5"/>
    <s v=""/>
    <n v="-100"/>
    <x v="0"/>
    <x v="1"/>
    <m/>
    <s v="2023-2024"/>
  </r>
  <r>
    <x v="247"/>
    <d v="1899-12-30T12:00:00"/>
    <x v="0"/>
    <n v="1"/>
    <n v="11"/>
    <s v="Mirzann"/>
    <s v="2nd"/>
    <m/>
    <x v="1"/>
    <x v="0"/>
    <s v="-"/>
    <x v="5"/>
    <s v=""/>
    <n v="-100"/>
    <x v="0"/>
    <x v="1"/>
    <m/>
    <s v="2023-2024"/>
  </r>
  <r>
    <x v="247"/>
    <d v="1899-12-30T15:30:00"/>
    <x v="0"/>
    <n v="8"/>
    <n v="12"/>
    <s v="The Map"/>
    <s v="1st"/>
    <n v="4"/>
    <x v="1"/>
    <x v="0"/>
    <s v="-"/>
    <x v="2"/>
    <n v="480"/>
    <n v="360"/>
    <x v="0"/>
    <x v="1"/>
    <m/>
    <s v="2023-2024"/>
  </r>
  <r>
    <x v="248"/>
    <d v="1899-12-30T14:00:00"/>
    <x v="16"/>
    <n v="3"/>
    <n v="3"/>
    <s v="Time Quest"/>
    <m/>
    <m/>
    <x v="2"/>
    <x v="1"/>
    <s v="-"/>
    <x v="4"/>
    <s v=""/>
    <n v="-140"/>
    <x v="0"/>
    <x v="4"/>
    <m/>
    <s v="2023-2024"/>
  </r>
  <r>
    <x v="249"/>
    <d v="1899-12-30T13:00:00"/>
    <x v="3"/>
    <n v="4"/>
    <n v="11"/>
    <s v="Wondereach"/>
    <s v="1st"/>
    <n v="11"/>
    <x v="8"/>
    <x v="0"/>
    <s v="-"/>
    <x v="5"/>
    <n v="1100"/>
    <n v="1000"/>
    <x v="0"/>
    <x v="1"/>
    <m/>
    <s v="2023-2024"/>
  </r>
  <r>
    <x v="249"/>
    <d v="1899-12-30T13:55:00"/>
    <x v="4"/>
    <n v="6"/>
    <n v="4"/>
    <s v="Agita"/>
    <m/>
    <m/>
    <x v="2"/>
    <x v="1"/>
    <s v="-"/>
    <x v="3"/>
    <s v=""/>
    <n v="-150"/>
    <x v="0"/>
    <x v="1"/>
    <m/>
    <s v="2023-2024"/>
  </r>
  <r>
    <x v="249"/>
    <d v="1899-12-30T14:10:00"/>
    <x v="3"/>
    <n v="6"/>
    <n v="8"/>
    <s v="Brazen Lady"/>
    <m/>
    <m/>
    <x v="1"/>
    <x v="0"/>
    <s v="-"/>
    <x v="4"/>
    <s v=""/>
    <n v="-140"/>
    <x v="0"/>
    <x v="1"/>
    <m/>
    <s v="2023-2024"/>
  </r>
  <r>
    <x v="249"/>
    <d v="1899-12-30T14:10:00"/>
    <x v="3"/>
    <n v="6"/>
    <n v="11"/>
    <s v="Matriarch Rose"/>
    <s v="1st"/>
    <n v="4.2"/>
    <x v="1"/>
    <x v="0"/>
    <s v="-"/>
    <x v="5"/>
    <n v="420"/>
    <n v="320"/>
    <x v="0"/>
    <x v="1"/>
    <m/>
    <s v="2023-2024"/>
  </r>
  <r>
    <x v="249"/>
    <d v="1899-12-30T14:45:00"/>
    <x v="3"/>
    <n v="7"/>
    <n v="2"/>
    <s v="Letsrollthedice"/>
    <m/>
    <m/>
    <x v="1"/>
    <x v="0"/>
    <s v="-"/>
    <x v="4"/>
    <s v=""/>
    <n v="-140"/>
    <x v="0"/>
    <x v="1"/>
    <m/>
    <s v="2023-2024"/>
  </r>
  <r>
    <x v="250"/>
    <d v="1899-12-30T16:30:00"/>
    <x v="17"/>
    <n v="7"/>
    <n v="3"/>
    <s v="Yet He Moves"/>
    <m/>
    <m/>
    <x v="2"/>
    <x v="1"/>
    <s v="-"/>
    <x v="4"/>
    <s v=""/>
    <n v="-140"/>
    <x v="0"/>
    <x v="4"/>
    <m/>
    <s v="2023-2024"/>
  </r>
  <r>
    <x v="251"/>
    <d v="1899-12-30T12:25:00"/>
    <x v="1"/>
    <n v="2"/>
    <n v="5"/>
    <s v="My Xanadu"/>
    <s v="1st"/>
    <n v="3.8"/>
    <x v="7"/>
    <x v="0"/>
    <s v="-"/>
    <x v="0"/>
    <n v="760"/>
    <n v="560"/>
    <x v="0"/>
    <x v="1"/>
    <m/>
    <s v="2023-2024"/>
  </r>
  <r>
    <x v="251"/>
    <d v="1899-12-30T13:35:00"/>
    <x v="1"/>
    <n v="4"/>
    <n v="9"/>
    <s v="Jewellery"/>
    <s v="1st"/>
    <n v="3.6"/>
    <x v="1"/>
    <x v="0"/>
    <s v="-"/>
    <x v="2"/>
    <n v="432"/>
    <n v="312"/>
    <x v="0"/>
    <x v="1"/>
    <m/>
    <s v="2023-2024"/>
  </r>
  <r>
    <x v="251"/>
    <d v="1899-12-30T14:10:00"/>
    <x v="1"/>
    <n v="5"/>
    <n v="12"/>
    <s v="Prancing Spirit"/>
    <s v="2nd"/>
    <m/>
    <x v="9"/>
    <x v="0"/>
    <s v="-"/>
    <x v="0"/>
    <s v=""/>
    <n v="-200"/>
    <x v="0"/>
    <x v="1"/>
    <m/>
    <s v="2023-2024"/>
  </r>
  <r>
    <x v="251"/>
    <d v="1899-12-30T14:10:00"/>
    <x v="1"/>
    <n v="5"/>
    <n v="6"/>
    <s v="Why Worry"/>
    <s v="1st"/>
    <n v="10"/>
    <x v="1"/>
    <x v="0"/>
    <s v="-"/>
    <x v="5"/>
    <n v="1000"/>
    <n v="900"/>
    <x v="0"/>
    <x v="1"/>
    <m/>
    <s v="2023-2024"/>
  </r>
  <r>
    <x v="251"/>
    <d v="1899-12-30T14:45:00"/>
    <x v="1"/>
    <n v="6"/>
    <n v="1"/>
    <s v="Ashford Street"/>
    <s v="2nd"/>
    <m/>
    <x v="1"/>
    <x v="0"/>
    <s v="-"/>
    <x v="3"/>
    <s v=""/>
    <n v="-150"/>
    <x v="0"/>
    <x v="1"/>
    <m/>
    <s v="2023-2024"/>
  </r>
  <r>
    <x v="251"/>
    <d v="1899-12-30T15:20:00"/>
    <x v="1"/>
    <n v="7"/>
    <n v="9"/>
    <s v="Highlights"/>
    <s v="2nd"/>
    <m/>
    <x v="1"/>
    <x v="0"/>
    <s v="-"/>
    <x v="5"/>
    <s v=""/>
    <n v="-100"/>
    <x v="0"/>
    <x v="1"/>
    <m/>
    <s v="2023-2024"/>
  </r>
  <r>
    <x v="251"/>
    <d v="1899-12-30T15:20:00"/>
    <x v="1"/>
    <n v="7"/>
    <n v="7"/>
    <s v="St Lawrence"/>
    <m/>
    <m/>
    <x v="1"/>
    <x v="0"/>
    <s v="-"/>
    <x v="5"/>
    <s v=""/>
    <n v="-100"/>
    <x v="0"/>
    <x v="1"/>
    <m/>
    <s v="2023-2024"/>
  </r>
  <r>
    <x v="252"/>
    <d v="1899-12-30T16:00:00"/>
    <x v="0"/>
    <n v="8"/>
    <n v="20"/>
    <s v="Elouyou"/>
    <s v="2nd"/>
    <m/>
    <x v="8"/>
    <x v="0"/>
    <s v="-"/>
    <x v="5"/>
    <s v=""/>
    <n v="-100"/>
    <x v="0"/>
    <x v="1"/>
    <m/>
    <s v="2023-2024"/>
  </r>
  <r>
    <x v="252"/>
    <d v="1899-12-30T16:00:00"/>
    <x v="0"/>
    <n v="8"/>
    <n v="10"/>
    <s v="Talbragar"/>
    <m/>
    <m/>
    <x v="1"/>
    <x v="0"/>
    <s v="-"/>
    <x v="5"/>
    <s v=""/>
    <n v="-100"/>
    <x v="0"/>
    <x v="1"/>
    <m/>
    <s v="2023-2024"/>
  </r>
  <r>
    <x v="253"/>
    <d v="1899-12-30T14:45:00"/>
    <x v="3"/>
    <n v="6"/>
    <n v="1"/>
    <s v="Hard To Cross"/>
    <s v="1st"/>
    <n v="4.2"/>
    <x v="1"/>
    <x v="0"/>
    <s v="-"/>
    <x v="3"/>
    <n v="630"/>
    <n v="480"/>
    <x v="0"/>
    <x v="1"/>
    <m/>
    <s v="2023-2024"/>
  </r>
  <r>
    <x v="253"/>
    <d v="1899-12-30T14:45:00"/>
    <x v="3"/>
    <n v="6"/>
    <n v="13"/>
    <s v="Jabbawockeez"/>
    <m/>
    <m/>
    <x v="1"/>
    <x v="0"/>
    <s v="-"/>
    <x v="5"/>
    <s v=""/>
    <n v="-100"/>
    <x v="0"/>
    <x v="1"/>
    <m/>
    <s v="2023-2024"/>
  </r>
  <r>
    <x v="253"/>
    <d v="1899-12-30T15:25:00"/>
    <x v="3"/>
    <n v="7"/>
    <n v="2"/>
    <s v="Viviane"/>
    <m/>
    <m/>
    <x v="1"/>
    <x v="0"/>
    <s v="-"/>
    <x v="0"/>
    <s v=""/>
    <n v="-200"/>
    <x v="0"/>
    <x v="1"/>
    <m/>
    <s v="2023-2024"/>
  </r>
  <r>
    <x v="254"/>
    <d v="1899-12-30T12:25:00"/>
    <x v="0"/>
    <n v="2"/>
    <n v="1"/>
    <s v="Letsrollthedice"/>
    <m/>
    <m/>
    <x v="1"/>
    <x v="0"/>
    <s v="-"/>
    <x v="5"/>
    <s v=""/>
    <n v="-100"/>
    <x v="0"/>
    <x v="1"/>
    <m/>
    <s v="2023-2024"/>
  </r>
  <r>
    <x v="254"/>
    <d v="1899-12-30T14:10:00"/>
    <x v="0"/>
    <n v="5"/>
    <n v="9"/>
    <s v="Veloce Carro"/>
    <s v="2nd"/>
    <m/>
    <x v="7"/>
    <x v="0"/>
    <s v="-"/>
    <x v="0"/>
    <s v=""/>
    <n v="-200"/>
    <x v="0"/>
    <x v="1"/>
    <m/>
    <s v="2023-2024"/>
  </r>
  <r>
    <x v="254"/>
    <d v="1899-12-30T14:10:00"/>
    <x v="0"/>
    <n v="5"/>
    <n v="2"/>
    <s v="Who Dares"/>
    <m/>
    <m/>
    <x v="1"/>
    <x v="0"/>
    <s v="-"/>
    <x v="0"/>
    <s v=""/>
    <n v="-200"/>
    <x v="0"/>
    <x v="1"/>
    <m/>
    <s v="2023-2024"/>
  </r>
  <r>
    <x v="254"/>
    <d v="1899-12-30T16:35:00"/>
    <x v="0"/>
    <n v="9"/>
    <n v="2"/>
    <s v="The Black Cloud"/>
    <s v="1st"/>
    <n v="3.7"/>
    <x v="1"/>
    <x v="0"/>
    <s v="-"/>
    <x v="4"/>
    <n v="518"/>
    <n v="378"/>
    <x v="0"/>
    <x v="1"/>
    <m/>
    <s v="2023-2024"/>
  </r>
  <r>
    <x v="255"/>
    <d v="1899-12-30T11:50:00"/>
    <x v="1"/>
    <n v="2"/>
    <n v="1"/>
    <s v="Mrs Chrissie"/>
    <s v="2nd"/>
    <m/>
    <x v="1"/>
    <x v="0"/>
    <s v="-"/>
    <x v="2"/>
    <s v=""/>
    <n v="-120"/>
    <x v="0"/>
    <x v="1"/>
    <m/>
    <s v="2023-2024"/>
  </r>
  <r>
    <x v="255"/>
    <d v="1899-12-30T13:00:00"/>
    <x v="1"/>
    <n v="4"/>
    <n v="7"/>
    <s v="Jabbawockeez"/>
    <s v="3rd"/>
    <m/>
    <x v="9"/>
    <x v="0"/>
    <s v="-"/>
    <x v="0"/>
    <s v=""/>
    <n v="-200"/>
    <x v="0"/>
    <x v="1"/>
    <m/>
    <s v="2023-2024"/>
  </r>
  <r>
    <x v="255"/>
    <d v="1899-12-30T14:35:00"/>
    <x v="2"/>
    <n v="8"/>
    <n v="3"/>
    <s v="Elouyou"/>
    <s v="1st"/>
    <n v="3.6"/>
    <x v="2"/>
    <x v="1"/>
    <s v="-"/>
    <x v="3"/>
    <n v="540"/>
    <n v="390"/>
    <x v="0"/>
    <x v="1"/>
    <m/>
    <s v="2023-2024"/>
  </r>
  <r>
    <x v="255"/>
    <d v="1899-12-30T16:05:00"/>
    <x v="1"/>
    <n v="9"/>
    <n v="4"/>
    <s v="Dashing"/>
    <s v="3rd"/>
    <m/>
    <x v="1"/>
    <x v="0"/>
    <s v="-"/>
    <x v="1"/>
    <s v=""/>
    <n v="-130"/>
    <x v="0"/>
    <x v="1"/>
    <m/>
    <s v="2023-2024"/>
  </r>
  <r>
    <x v="255"/>
    <d v="1899-12-30T16:40:00"/>
    <x v="1"/>
    <n v="10"/>
    <n v="13"/>
    <s v="Rheinberg"/>
    <s v="1st"/>
    <n v="5.5"/>
    <x v="1"/>
    <x v="0"/>
    <s v="-"/>
    <x v="2"/>
    <n v="660"/>
    <n v="540"/>
    <x v="0"/>
    <x v="1"/>
    <m/>
    <s v="2023-2024"/>
  </r>
  <r>
    <x v="256"/>
    <d v="1899-12-30T12:30:00"/>
    <x v="0"/>
    <n v="2"/>
    <n v="3"/>
    <s v="Berkshire Breeze"/>
    <s v="1st"/>
    <n v="1.45"/>
    <x v="1"/>
    <x v="0"/>
    <s v="-"/>
    <x v="2"/>
    <n v="174"/>
    <n v="54"/>
    <x v="0"/>
    <x v="1"/>
    <m/>
    <s v="2023-2024"/>
  </r>
  <r>
    <x v="256"/>
    <d v="1899-12-30T15:30:00"/>
    <x v="0"/>
    <n v="7"/>
    <n v="11"/>
    <s v="Veloce Carro"/>
    <m/>
    <m/>
    <x v="1"/>
    <x v="0"/>
    <s v="-"/>
    <x v="2"/>
    <s v=""/>
    <n v="-120"/>
    <x v="0"/>
    <x v="1"/>
    <m/>
    <s v="2023-2024"/>
  </r>
  <r>
    <x v="257"/>
    <d v="1899-12-30T12:20:00"/>
    <x v="4"/>
    <n v="3"/>
    <n v="1"/>
    <s v="Cranky Harry"/>
    <s v="1st"/>
    <n v="2"/>
    <x v="2"/>
    <x v="1"/>
    <s v="-"/>
    <x v="3"/>
    <n v="300"/>
    <n v="150"/>
    <x v="0"/>
    <x v="1"/>
    <m/>
    <s v="2023-2024"/>
  </r>
  <r>
    <x v="257"/>
    <d v="1899-12-30T16:48:00"/>
    <x v="1"/>
    <n v="9"/>
    <n v="10"/>
    <s v="Lafargue"/>
    <m/>
    <m/>
    <x v="1"/>
    <x v="0"/>
    <s v="-"/>
    <x v="4"/>
    <s v=""/>
    <n v="-140"/>
    <x v="0"/>
    <x v="1"/>
    <m/>
    <s v="2023-2024"/>
  </r>
  <r>
    <x v="258"/>
    <d v="1899-12-30T15:45:00"/>
    <x v="0"/>
    <n v="7"/>
    <n v="3"/>
    <s v="Speycaster"/>
    <m/>
    <m/>
    <x v="1"/>
    <x v="0"/>
    <s v="-"/>
    <x v="2"/>
    <s v=""/>
    <n v="-120"/>
    <x v="0"/>
    <x v="1"/>
    <m/>
    <s v="2023-2024"/>
  </r>
  <r>
    <x v="259"/>
    <d v="1899-12-30T14:00:00"/>
    <x v="17"/>
    <n v="3"/>
    <n v="4"/>
    <s v="Cosmonova"/>
    <s v="1st"/>
    <n v="3.7"/>
    <x v="2"/>
    <x v="1"/>
    <s v="-"/>
    <x v="4"/>
    <n v="518"/>
    <n v="378"/>
    <x v="0"/>
    <x v="4"/>
    <m/>
    <s v="2023-2024"/>
  </r>
  <r>
    <x v="259"/>
    <d v="1899-12-30T15:45:00"/>
    <x v="17"/>
    <n v="6"/>
    <n v="5"/>
    <s v="How Dare You"/>
    <m/>
    <m/>
    <x v="2"/>
    <x v="1"/>
    <s v="-"/>
    <x v="4"/>
    <s v=""/>
    <n v="-140"/>
    <x v="0"/>
    <x v="4"/>
    <m/>
    <s v="2023-2024"/>
  </r>
  <r>
    <x v="260"/>
    <d v="1899-12-30T13:55:00"/>
    <x v="1"/>
    <n v="4"/>
    <n v="2"/>
    <s v="Ferago"/>
    <s v="1st"/>
    <n v="3.3"/>
    <x v="1"/>
    <x v="0"/>
    <s v="-"/>
    <x v="3"/>
    <n v="495"/>
    <n v="345"/>
    <x v="0"/>
    <x v="1"/>
    <m/>
    <s v="2023-2024"/>
  </r>
  <r>
    <x v="260"/>
    <d v="1899-12-30T15:50:00"/>
    <x v="1"/>
    <n v="7"/>
    <n v="2"/>
    <s v="Recommendation"/>
    <s v="1st"/>
    <n v="1.4"/>
    <x v="1"/>
    <x v="0"/>
    <s v="-"/>
    <x v="0"/>
    <n v="280"/>
    <n v="80"/>
    <x v="0"/>
    <x v="1"/>
    <m/>
    <s v="2023-2024"/>
  </r>
  <r>
    <x v="260"/>
    <d v="1899-12-30T16:25:00"/>
    <x v="1"/>
    <n v="8"/>
    <n v="2"/>
    <s v="Jimmy The Bear"/>
    <s v="2nd"/>
    <m/>
    <x v="1"/>
    <x v="0"/>
    <s v="-"/>
    <x v="2"/>
    <s v=""/>
    <n v="-120"/>
    <x v="0"/>
    <x v="1"/>
    <m/>
    <s v="2023-2024"/>
  </r>
  <r>
    <x v="260"/>
    <d v="1899-12-30T16:55:00"/>
    <x v="1"/>
    <n v="9"/>
    <n v="12"/>
    <s v="Rhapsody Chic"/>
    <s v="1st"/>
    <n v="5.6"/>
    <x v="1"/>
    <x v="0"/>
    <s v="-"/>
    <x v="5"/>
    <n v="560"/>
    <n v="460"/>
    <x v="0"/>
    <x v="1"/>
    <m/>
    <s v="2023-2024"/>
  </r>
  <r>
    <x v="260"/>
    <d v="1899-12-30T16:55:00"/>
    <x v="1"/>
    <n v="9"/>
    <n v="6"/>
    <s v="The Open"/>
    <s v="2nd"/>
    <m/>
    <x v="1"/>
    <x v="0"/>
    <s v="-"/>
    <x v="5"/>
    <s v=""/>
    <n v="-100"/>
    <x v="0"/>
    <x v="1"/>
    <m/>
    <s v="2023-2024"/>
  </r>
  <r>
    <x v="261"/>
    <d v="1899-12-30T12:05:00"/>
    <x v="2"/>
    <n v="2"/>
    <n v="8"/>
    <s v="The Extreme Cat"/>
    <s v="1st"/>
    <n v="2.7"/>
    <x v="4"/>
    <x v="1"/>
    <s v="-"/>
    <x v="3"/>
    <n v="405"/>
    <n v="255"/>
    <x v="0"/>
    <x v="1"/>
    <m/>
    <s v="2024-2025"/>
  </r>
  <r>
    <x v="261"/>
    <d v="1899-12-30T12:55:00"/>
    <x v="0"/>
    <n v="2"/>
    <n v="3"/>
    <s v="Berkshire Breeze"/>
    <s v="2nd"/>
    <m/>
    <x v="7"/>
    <x v="0"/>
    <s v="-"/>
    <x v="0"/>
    <s v=""/>
    <n v="-200"/>
    <x v="0"/>
    <x v="1"/>
    <m/>
    <s v="2024-2025"/>
  </r>
  <r>
    <x v="261"/>
    <d v="1899-12-30T12:55:00"/>
    <x v="0"/>
    <n v="2"/>
    <n v="1"/>
    <s v="Post Impressionist"/>
    <s v="Ntd"/>
    <m/>
    <x v="1"/>
    <x v="0"/>
    <s v="-"/>
    <x v="5"/>
    <s v=""/>
    <n v="-100"/>
    <x v="0"/>
    <x v="1"/>
    <m/>
    <s v="2024-2025"/>
  </r>
  <r>
    <x v="261"/>
    <d v="1899-12-30T13:30:00"/>
    <x v="0"/>
    <n v="3"/>
    <n v="4"/>
    <s v="In Her Stride"/>
    <m/>
    <m/>
    <x v="1"/>
    <x v="0"/>
    <s v="-"/>
    <x v="2"/>
    <s v=""/>
    <n v="-120"/>
    <x v="0"/>
    <x v="1"/>
    <m/>
    <s v="2024-2025"/>
  </r>
  <r>
    <x v="261"/>
    <d v="1899-12-30T14:05:00"/>
    <x v="0"/>
    <n v="4"/>
    <n v="3"/>
    <s v="Midtown Boss"/>
    <m/>
    <m/>
    <x v="1"/>
    <x v="0"/>
    <s v="-"/>
    <x v="4"/>
    <s v=""/>
    <n v="-140"/>
    <x v="0"/>
    <x v="1"/>
    <m/>
    <s v="2024-2025"/>
  </r>
  <r>
    <x v="261"/>
    <d v="1899-12-30T14:40:00"/>
    <x v="0"/>
    <n v="5"/>
    <n v="6"/>
    <s v="Le Zebra"/>
    <m/>
    <m/>
    <x v="0"/>
    <x v="0"/>
    <s v="-"/>
    <x v="0"/>
    <s v=""/>
    <n v="-200"/>
    <x v="0"/>
    <x v="1"/>
    <m/>
    <s v="2024-2025"/>
  </r>
  <r>
    <x v="261"/>
    <d v="1899-12-30T15:15:00"/>
    <x v="0"/>
    <n v="6"/>
    <n v="2"/>
    <s v="Itsourtime"/>
    <s v="3rd"/>
    <m/>
    <x v="1"/>
    <x v="0"/>
    <s v="-"/>
    <x v="5"/>
    <s v=""/>
    <n v="-100"/>
    <x v="0"/>
    <x v="1"/>
    <m/>
    <s v="2024-2025"/>
  </r>
  <r>
    <x v="261"/>
    <d v="1899-12-30T15:15:00"/>
    <x v="0"/>
    <n v="6"/>
    <n v="8"/>
    <s v="Right To Party"/>
    <s v="1st"/>
    <n v="4"/>
    <x v="7"/>
    <x v="0"/>
    <s v="-"/>
    <x v="0"/>
    <n v="800"/>
    <n v="600"/>
    <x v="0"/>
    <x v="1"/>
    <m/>
    <s v="2024-2025"/>
  </r>
  <r>
    <x v="261"/>
    <d v="1899-12-30T15:55:00"/>
    <x v="0"/>
    <n v="7"/>
    <n v="10"/>
    <s v="Rise To It"/>
    <s v="2nd"/>
    <m/>
    <x v="1"/>
    <x v="0"/>
    <s v="-"/>
    <x v="2"/>
    <s v=""/>
    <n v="-120"/>
    <x v="0"/>
    <x v="1"/>
    <m/>
    <s v="2024-2025"/>
  </r>
  <r>
    <x v="262"/>
    <d v="1899-12-30T15:10:00"/>
    <x v="17"/>
    <n v="4"/>
    <n v="6"/>
    <s v="Magnucat"/>
    <s v="3rd"/>
    <m/>
    <x v="2"/>
    <x v="1"/>
    <s v="-"/>
    <x v="4"/>
    <s v=""/>
    <n v="-140"/>
    <x v="0"/>
    <x v="4"/>
    <m/>
    <s v="2024-2025"/>
  </r>
  <r>
    <x v="263"/>
    <d v="1899-12-30T12:20:00"/>
    <x v="5"/>
    <n v="1"/>
    <n v="5"/>
    <s v="Waimarie"/>
    <s v="1st"/>
    <n v="3.1"/>
    <x v="7"/>
    <x v="0"/>
    <s v="-"/>
    <x v="0"/>
    <n v="620"/>
    <n v="420"/>
    <x v="0"/>
    <x v="1"/>
    <m/>
    <s v="2024-2025"/>
  </r>
  <r>
    <x v="263"/>
    <d v="1899-12-30T14:40:00"/>
    <x v="5"/>
    <n v="5"/>
    <n v="5"/>
    <s v="Scuderia"/>
    <m/>
    <m/>
    <x v="1"/>
    <x v="0"/>
    <s v="-"/>
    <x v="5"/>
    <s v=""/>
    <n v="-100"/>
    <x v="0"/>
    <x v="1"/>
    <m/>
    <s v="2024-2025"/>
  </r>
  <r>
    <x v="263"/>
    <d v="1899-12-30T14:40:00"/>
    <x v="5"/>
    <n v="5"/>
    <n v="3"/>
    <s v="Taunting"/>
    <s v="2nd"/>
    <m/>
    <x v="1"/>
    <x v="0"/>
    <s v="-"/>
    <x v="5"/>
    <s v=""/>
    <n v="-100"/>
    <x v="0"/>
    <x v="1"/>
    <m/>
    <s v="2024-2025"/>
  </r>
  <r>
    <x v="263"/>
    <d v="1899-12-30T15:55:00"/>
    <x v="5"/>
    <n v="7"/>
    <n v="11"/>
    <s v="Mathew"/>
    <m/>
    <m/>
    <x v="1"/>
    <x v="0"/>
    <s v="-"/>
    <x v="0"/>
    <s v=""/>
    <n v="-200"/>
    <x v="0"/>
    <x v="1"/>
    <m/>
    <s v="2024-2025"/>
  </r>
  <r>
    <x v="264"/>
    <d v="1899-12-30T14:35:00"/>
    <x v="15"/>
    <n v="3"/>
    <n v="8"/>
    <s v="Yorkshire"/>
    <s v="1st"/>
    <n v="1.4"/>
    <x v="2"/>
    <x v="1"/>
    <s v="-"/>
    <x v="4"/>
    <n v="196"/>
    <n v="56"/>
    <x v="0"/>
    <x v="4"/>
    <m/>
    <s v="2024-2025"/>
  </r>
  <r>
    <x v="265"/>
    <d v="1899-12-30T13:00:00"/>
    <x v="1"/>
    <n v="2"/>
    <n v="7"/>
    <s v="Rise At Dawn"/>
    <s v="1st"/>
    <n v="2.1"/>
    <x v="7"/>
    <x v="0"/>
    <s v="-"/>
    <x v="0"/>
    <n v="420"/>
    <n v="220"/>
    <x v="0"/>
    <x v="1"/>
    <m/>
    <s v="2024-2025"/>
  </r>
  <r>
    <x v="265"/>
    <d v="1899-12-30T13:35:00"/>
    <x v="1"/>
    <n v="3"/>
    <n v="6"/>
    <s v="Lovazou"/>
    <s v="1st"/>
    <n v="4.4000000000000004"/>
    <x v="1"/>
    <x v="0"/>
    <s v="-"/>
    <x v="2"/>
    <n v="528"/>
    <n v="408"/>
    <x v="0"/>
    <x v="1"/>
    <m/>
    <s v="2024-2025"/>
  </r>
  <r>
    <x v="265"/>
    <d v="1899-12-30T13:55:00"/>
    <x v="2"/>
    <n v="5"/>
    <n v="9"/>
    <s v="Nanshe"/>
    <s v="2nd"/>
    <m/>
    <x v="4"/>
    <x v="1"/>
    <s v="-"/>
    <x v="3"/>
    <s v=""/>
    <n v="-150"/>
    <x v="0"/>
    <x v="1"/>
    <m/>
    <s v="2024-2025"/>
  </r>
  <r>
    <x v="265"/>
    <d v="1899-12-30T16:00:00"/>
    <x v="1"/>
    <n v="7"/>
    <n v="2"/>
    <s v="Itsourtime"/>
    <m/>
    <m/>
    <x v="1"/>
    <x v="0"/>
    <s v="-"/>
    <x v="5"/>
    <s v=""/>
    <n v="-100"/>
    <x v="0"/>
    <x v="1"/>
    <m/>
    <s v="2024-2025"/>
  </r>
  <r>
    <x v="265"/>
    <d v="1899-12-30T16:00:00"/>
    <x v="1"/>
    <n v="7"/>
    <n v="6"/>
    <s v="Who Dares"/>
    <m/>
    <m/>
    <x v="1"/>
    <x v="0"/>
    <s v="-"/>
    <x v="5"/>
    <s v=""/>
    <n v="-100"/>
    <x v="0"/>
    <x v="1"/>
    <m/>
    <s v="2024-2025"/>
  </r>
  <r>
    <x v="265"/>
    <d v="1899-12-30T17:15:00"/>
    <x v="1"/>
    <n v="9"/>
    <n v="16"/>
    <s v="Elouyou"/>
    <s v="3rd"/>
    <m/>
    <x v="7"/>
    <x v="0"/>
    <s v="-"/>
    <x v="0"/>
    <s v=""/>
    <n v="-200"/>
    <x v="0"/>
    <x v="1"/>
    <m/>
    <s v="2024-2025"/>
  </r>
  <r>
    <x v="265"/>
    <d v="1899-12-30T17:15:00"/>
    <x v="1"/>
    <n v="9"/>
    <n v="1"/>
    <s v="Running By"/>
    <s v="1st"/>
    <n v="20"/>
    <x v="1"/>
    <x v="0"/>
    <s v="-"/>
    <x v="5"/>
    <n v="2000"/>
    <n v="1900"/>
    <x v="0"/>
    <x v="1"/>
    <m/>
    <s v="2024-2025"/>
  </r>
  <r>
    <x v="266"/>
    <d v="1899-12-30T14:35:00"/>
    <x v="16"/>
    <n v="3"/>
    <n v="7"/>
    <s v="Imperial Force"/>
    <m/>
    <m/>
    <x v="2"/>
    <x v="1"/>
    <s v="-"/>
    <x v="4"/>
    <s v=""/>
    <n v="-140"/>
    <x v="0"/>
    <x v="4"/>
    <m/>
    <s v="2024-2025"/>
  </r>
  <r>
    <x v="266"/>
    <d v="1899-12-30T15:45:00"/>
    <x v="16"/>
    <n v="5"/>
    <n v="8"/>
    <s v="Yorkshire"/>
    <s v="1st"/>
    <n v="2.2000000000000002"/>
    <x v="2"/>
    <x v="1"/>
    <s v="-"/>
    <x v="4"/>
    <n v="308"/>
    <n v="168"/>
    <x v="0"/>
    <x v="4"/>
    <m/>
    <s v="2024-2025"/>
  </r>
  <r>
    <x v="267"/>
    <d v="1899-12-30T13:10:00"/>
    <x v="5"/>
    <n v="1"/>
    <n v="4"/>
    <s v="Dashing Duchess"/>
    <s v="1st"/>
    <n v="2"/>
    <x v="7"/>
    <x v="0"/>
    <s v="-"/>
    <x v="0"/>
    <n v="400"/>
    <n v="200"/>
    <x v="0"/>
    <x v="1"/>
    <m/>
    <s v="2024-2025"/>
  </r>
  <r>
    <x v="267"/>
    <d v="1899-12-30T13:10:00"/>
    <x v="5"/>
    <n v="1"/>
    <n v="3"/>
    <s v="Lordship"/>
    <m/>
    <m/>
    <x v="1"/>
    <x v="0"/>
    <s v="-"/>
    <x v="5"/>
    <s v=""/>
    <n v="-100"/>
    <x v="0"/>
    <x v="1"/>
    <m/>
    <s v="2024-2025"/>
  </r>
  <r>
    <x v="267"/>
    <d v="1899-12-30T16:10:00"/>
    <x v="5"/>
    <n v="6"/>
    <n v="13"/>
    <s v="Nails Murphy"/>
    <s v="3rd"/>
    <m/>
    <x v="1"/>
    <x v="0"/>
    <s v="-"/>
    <x v="3"/>
    <s v=""/>
    <n v="-150"/>
    <x v="0"/>
    <x v="1"/>
    <m/>
    <s v="2024-2025"/>
  </r>
  <r>
    <x v="267"/>
    <d v="1899-12-30T17:05:00"/>
    <x v="4"/>
    <n v="10"/>
    <n v="7"/>
    <s v="Spring Lee"/>
    <m/>
    <m/>
    <x v="4"/>
    <x v="1"/>
    <s v="-"/>
    <x v="3"/>
    <s v=""/>
    <n v="-150"/>
    <x v="0"/>
    <x v="1"/>
    <m/>
    <s v="2024-2025"/>
  </r>
  <r>
    <x v="267"/>
    <d v="1899-12-30T17:15:00"/>
    <x v="5"/>
    <n v="8"/>
    <n v="5"/>
    <s v="Mornington Glory"/>
    <s v="1st"/>
    <n v="2.9"/>
    <x v="1"/>
    <x v="0"/>
    <s v="-"/>
    <x v="0"/>
    <n v="580"/>
    <n v="380"/>
    <x v="0"/>
    <x v="1"/>
    <m/>
    <s v="2024-2025"/>
  </r>
  <r>
    <x v="267"/>
    <d v="1899-12-30T17:45:00"/>
    <x v="5"/>
    <n v="9"/>
    <n v="8"/>
    <s v="Extratwo"/>
    <s v="1st"/>
    <n v="3.5"/>
    <x v="1"/>
    <x v="0"/>
    <s v="-"/>
    <x v="5"/>
    <n v="350"/>
    <n v="250"/>
    <x v="0"/>
    <x v="1"/>
    <m/>
    <s v="2024-2025"/>
  </r>
  <r>
    <x v="267"/>
    <d v="1899-12-30T17:45:00"/>
    <x v="5"/>
    <n v="9"/>
    <n v="11"/>
    <s v="Pioneer River"/>
    <m/>
    <m/>
    <x v="1"/>
    <x v="0"/>
    <s v="-"/>
    <x v="5"/>
    <s v=""/>
    <n v="-100"/>
    <x v="0"/>
    <x v="1"/>
    <m/>
    <s v="2024-2025"/>
  </r>
  <r>
    <x v="267"/>
    <d v="1899-12-30T17:45:00"/>
    <x v="5"/>
    <n v="9"/>
    <n v="4"/>
    <s v="Raikoke"/>
    <m/>
    <m/>
    <x v="1"/>
    <x v="0"/>
    <s v="-"/>
    <x v="2"/>
    <s v=""/>
    <n v="-120"/>
    <x v="0"/>
    <x v="1"/>
    <m/>
    <s v="2024-2025"/>
  </r>
  <r>
    <x v="268"/>
    <d v="1899-12-30T14:35:00"/>
    <x v="17"/>
    <n v="3"/>
    <n v="5"/>
    <s v="Nostalgia"/>
    <m/>
    <m/>
    <x v="2"/>
    <x v="1"/>
    <s v="-"/>
    <x v="4"/>
    <s v=""/>
    <n v="-140"/>
    <x v="0"/>
    <x v="4"/>
    <m/>
    <s v="2024-2025"/>
  </r>
  <r>
    <x v="268"/>
    <d v="1899-12-30T15:10:00"/>
    <x v="17"/>
    <n v="4"/>
    <n v="6"/>
    <s v="Mawjood"/>
    <m/>
    <m/>
    <x v="2"/>
    <x v="1"/>
    <s v="-"/>
    <x v="4"/>
    <s v=""/>
    <n v="-140"/>
    <x v="0"/>
    <x v="4"/>
    <m/>
    <s v="2024-2025"/>
  </r>
  <r>
    <x v="269"/>
    <d v="1899-12-30T12:05:00"/>
    <x v="1"/>
    <n v="1"/>
    <n v="4"/>
    <s v="Lovazou"/>
    <s v="3rd"/>
    <m/>
    <x v="1"/>
    <x v="0"/>
    <s v="-"/>
    <x v="2"/>
    <s v=""/>
    <n v="-120"/>
    <x v="0"/>
    <x v="1"/>
    <m/>
    <s v="2024-2025"/>
  </r>
  <r>
    <x v="269"/>
    <d v="1899-12-30T13:45:00"/>
    <x v="1"/>
    <n v="4"/>
    <n v="2"/>
    <s v="Duke De Sessa"/>
    <s v="2nd"/>
    <m/>
    <x v="1"/>
    <x v="0"/>
    <s v="-"/>
    <x v="2"/>
    <s v=""/>
    <n v="-120"/>
    <x v="0"/>
    <x v="1"/>
    <m/>
    <s v="2024-2025"/>
  </r>
  <r>
    <x v="269"/>
    <d v="1899-12-30T15:30:00"/>
    <x v="1"/>
    <n v="7"/>
    <n v="1"/>
    <s v="Quintessa"/>
    <s v="1st"/>
    <n v="12"/>
    <x v="1"/>
    <x v="0"/>
    <s v="-"/>
    <x v="3"/>
    <n v="1800"/>
    <n v="1650"/>
    <x v="0"/>
    <x v="1"/>
    <m/>
    <s v="2024-2025"/>
  </r>
  <r>
    <x v="269"/>
    <d v="1899-12-30T16:10:00"/>
    <x v="1"/>
    <n v="8"/>
    <n v="13"/>
    <s v="Rise At Dawn"/>
    <s v="1st"/>
    <n v="3.2"/>
    <x v="7"/>
    <x v="0"/>
    <s v="-"/>
    <x v="0"/>
    <n v="640"/>
    <n v="440"/>
    <x v="0"/>
    <x v="1"/>
    <m/>
    <s v="2024-2025"/>
  </r>
  <r>
    <x v="269"/>
    <d v="1899-12-30T16:30:00"/>
    <x v="2"/>
    <n v="9"/>
    <n v="12"/>
    <s v="Willaidow"/>
    <m/>
    <m/>
    <x v="4"/>
    <x v="1"/>
    <s v="-"/>
    <x v="3"/>
    <s v=""/>
    <n v="-150"/>
    <x v="0"/>
    <x v="1"/>
    <m/>
    <s v="2024-2025"/>
  </r>
  <r>
    <x v="269"/>
    <d v="1899-12-30T16:45:00"/>
    <x v="1"/>
    <n v="9"/>
    <n v="1"/>
    <s v="Mr Brightside"/>
    <s v="2nd"/>
    <m/>
    <x v="1"/>
    <x v="0"/>
    <s v="-"/>
    <x v="1"/>
    <s v=""/>
    <n v="-130"/>
    <x v="0"/>
    <x v="1"/>
    <m/>
    <s v="2024-2025"/>
  </r>
  <r>
    <x v="269"/>
    <d v="1899-12-30T17:20:00"/>
    <x v="1"/>
    <n v="10"/>
    <n v="2"/>
    <s v="Another Wil"/>
    <s v="1st"/>
    <n v="3.3"/>
    <x v="1"/>
    <x v="0"/>
    <s v="-"/>
    <x v="4"/>
    <n v="462"/>
    <n v="322"/>
    <x v="0"/>
    <x v="1"/>
    <m/>
    <s v="2024-2025"/>
  </r>
  <r>
    <x v="270"/>
    <d v="1899-12-30T15:45:00"/>
    <x v="16"/>
    <n v="5"/>
    <n v="3"/>
    <s v="Bonita Queen"/>
    <s v="1st"/>
    <n v="1.65"/>
    <x v="2"/>
    <x v="1"/>
    <s v="-"/>
    <x v="4"/>
    <n v="231"/>
    <n v="91"/>
    <x v="0"/>
    <x v="4"/>
    <m/>
    <s v="2024-2025"/>
  </r>
  <r>
    <x v="270"/>
    <d v="1899-12-30T16:55:00"/>
    <x v="16"/>
    <n v="7"/>
    <n v="5"/>
    <s v="Pippie Beach"/>
    <m/>
    <m/>
    <x v="2"/>
    <x v="1"/>
    <s v="-"/>
    <x v="4"/>
    <s v=""/>
    <n v="-140"/>
    <x v="0"/>
    <x v="4"/>
    <m/>
    <s v="2024-2025"/>
  </r>
  <r>
    <x v="271"/>
    <d v="1899-12-30T13:15:00"/>
    <x v="5"/>
    <n v="3"/>
    <n v="1"/>
    <s v="Aramco"/>
    <m/>
    <m/>
    <x v="1"/>
    <x v="0"/>
    <s v="-"/>
    <x v="5"/>
    <s v=""/>
    <n v="-100"/>
    <x v="0"/>
    <x v="1"/>
    <m/>
    <s v="2024-2025"/>
  </r>
  <r>
    <x v="271"/>
    <d v="1899-12-30T13:15:00"/>
    <x v="5"/>
    <n v="3"/>
    <n v="10"/>
    <s v="Nails Murphy"/>
    <s v="1st"/>
    <n v="4.4000000000000004"/>
    <x v="1"/>
    <x v="0"/>
    <s v="-"/>
    <x v="5"/>
    <n v="440.00000000000006"/>
    <n v="340.00000000000006"/>
    <x v="0"/>
    <x v="1"/>
    <m/>
    <s v="2024-2025"/>
  </r>
  <r>
    <x v="271"/>
    <d v="1899-12-30T14:25:00"/>
    <x v="5"/>
    <n v="5"/>
    <n v="3"/>
    <s v="Arkansaw Kid"/>
    <s v="2nd"/>
    <m/>
    <x v="1"/>
    <x v="0"/>
    <s v="-"/>
    <x v="2"/>
    <s v=""/>
    <n v="-120"/>
    <x v="0"/>
    <x v="1"/>
    <m/>
    <s v="2024-2025"/>
  </r>
  <r>
    <x v="271"/>
    <d v="1899-12-30T14:45:00"/>
    <x v="4"/>
    <n v="6"/>
    <n v="1"/>
    <s v="Manaal"/>
    <s v="1st"/>
    <n v="2.2999999999999998"/>
    <x v="2"/>
    <x v="1"/>
    <s v="-"/>
    <x v="3"/>
    <n v="345"/>
    <n v="195"/>
    <x v="0"/>
    <x v="1"/>
    <m/>
    <s v="2024-2025"/>
  </r>
  <r>
    <x v="271"/>
    <d v="1899-12-30T16:15:00"/>
    <x v="5"/>
    <n v="8"/>
    <n v="2"/>
    <s v="Pericles"/>
    <s v="1st"/>
    <n v="1.9"/>
    <x v="1"/>
    <x v="0"/>
    <s v="-"/>
    <x v="2"/>
    <n v="228"/>
    <n v="108"/>
    <x v="0"/>
    <x v="1"/>
    <m/>
    <s v="2024-2025"/>
  </r>
  <r>
    <x v="271"/>
    <d v="1899-12-30T17:25:00"/>
    <x v="5"/>
    <n v="10"/>
    <n v="3"/>
    <s v="Beast Mode"/>
    <m/>
    <m/>
    <x v="1"/>
    <x v="0"/>
    <s v="-"/>
    <x v="2"/>
    <s v=""/>
    <n v="-120"/>
    <x v="0"/>
    <x v="1"/>
    <m/>
    <s v="2024-2025"/>
  </r>
  <r>
    <x v="272"/>
    <d v="1899-12-30T13:25:00"/>
    <x v="15"/>
    <n v="1"/>
    <n v="3"/>
    <s v="Mayne"/>
    <s v="1st"/>
    <n v="6"/>
    <x v="2"/>
    <x v="1"/>
    <s v="-"/>
    <x v="4"/>
    <n v="840"/>
    <n v="700"/>
    <x v="0"/>
    <x v="4"/>
    <m/>
    <s v="2024-2025"/>
  </r>
  <r>
    <x v="273"/>
    <d v="1899-12-30T14:30:00"/>
    <x v="0"/>
    <n v="5"/>
    <n v="8"/>
    <s v="Point King"/>
    <s v="1st"/>
    <n v="4.5999999999999996"/>
    <x v="7"/>
    <x v="0"/>
    <s v="-"/>
    <x v="0"/>
    <n v="919.99999999999989"/>
    <n v="719.99999999999989"/>
    <x v="0"/>
    <x v="1"/>
    <m/>
    <s v="2024-2025"/>
  </r>
  <r>
    <x v="273"/>
    <d v="1899-12-30T15:40:00"/>
    <x v="0"/>
    <n v="7"/>
    <n v="1"/>
    <s v="Quintessa"/>
    <m/>
    <m/>
    <x v="1"/>
    <x v="0"/>
    <s v="-"/>
    <x v="2"/>
    <s v=""/>
    <n v="-120"/>
    <x v="0"/>
    <x v="1"/>
    <m/>
    <s v="2024-2025"/>
  </r>
  <r>
    <x v="273"/>
    <d v="1899-12-30T17:25:00"/>
    <x v="0"/>
    <n v="10"/>
    <n v="3"/>
    <s v="King Magnus"/>
    <s v="2nd"/>
    <m/>
    <x v="1"/>
    <x v="0"/>
    <s v="-"/>
    <x v="3"/>
    <s v=""/>
    <n v="-150"/>
    <x v="0"/>
    <x v="1"/>
    <m/>
    <s v="2024-2025"/>
  </r>
  <r>
    <x v="274"/>
    <d v="1899-12-30T14:00:00"/>
    <x v="17"/>
    <n v="2"/>
    <n v="6"/>
    <s v="Mergeila"/>
    <s v="1st"/>
    <n v="1.8"/>
    <x v="2"/>
    <x v="1"/>
    <s v="-"/>
    <x v="4"/>
    <n v="252"/>
    <n v="112"/>
    <x v="0"/>
    <x v="4"/>
    <m/>
    <s v="2024-2025"/>
  </r>
  <r>
    <x v="274"/>
    <d v="1899-12-30T14:35:00"/>
    <x v="17"/>
    <n v="3"/>
    <n v="3"/>
    <s v="Need Some Luck"/>
    <s v="2nd"/>
    <m/>
    <x v="2"/>
    <x v="1"/>
    <s v="-"/>
    <x v="4"/>
    <s v=""/>
    <n v="-140"/>
    <x v="0"/>
    <x v="4"/>
    <m/>
    <s v="2024-2025"/>
  </r>
  <r>
    <x v="275"/>
    <d v="1899-12-30T13:00:00"/>
    <x v="4"/>
    <n v="3"/>
    <n v="6"/>
    <s v="Bear On The Loose"/>
    <s v="2nd"/>
    <m/>
    <x v="4"/>
    <x v="1"/>
    <s v="-"/>
    <x v="3"/>
    <s v=""/>
    <n v="-150"/>
    <x v="0"/>
    <x v="1"/>
    <m/>
    <s v="2024-2025"/>
  </r>
  <r>
    <x v="275"/>
    <d v="1899-12-30T13:15:00"/>
    <x v="1"/>
    <n v="3"/>
    <n v="1"/>
    <s v="Sassy Boom"/>
    <m/>
    <m/>
    <x v="1"/>
    <x v="0"/>
    <s v="-"/>
    <x v="2"/>
    <s v=""/>
    <n v="-120"/>
    <x v="0"/>
    <x v="1"/>
    <m/>
    <s v="2024-2025"/>
  </r>
  <r>
    <x v="275"/>
    <d v="1899-12-30T14:25:00"/>
    <x v="1"/>
    <n v="5"/>
    <n v="7"/>
    <s v="Jimmy The Bear"/>
    <m/>
    <m/>
    <x v="1"/>
    <x v="0"/>
    <s v="-"/>
    <x v="2"/>
    <s v=""/>
    <n v="-120"/>
    <x v="0"/>
    <x v="1"/>
    <m/>
    <s v="2024-2025"/>
  </r>
  <r>
    <x v="275"/>
    <d v="1899-12-30T16:15:00"/>
    <x v="1"/>
    <n v="8"/>
    <n v="2"/>
    <s v="Pericles"/>
    <s v="3rd"/>
    <m/>
    <x v="7"/>
    <x v="0"/>
    <s v="-"/>
    <x v="0"/>
    <s v=""/>
    <n v="-200"/>
    <x v="0"/>
    <x v="1"/>
    <m/>
    <s v="2024-2025"/>
  </r>
  <r>
    <x v="275"/>
    <d v="1899-12-30T16:35:00"/>
    <x v="4"/>
    <n v="9"/>
    <n v="6"/>
    <s v="I Am Me"/>
    <s v="1st"/>
    <n v="2.9"/>
    <x v="4"/>
    <x v="1"/>
    <s v="-"/>
    <x v="3"/>
    <n v="435"/>
    <n v="285"/>
    <x v="0"/>
    <x v="1"/>
    <m/>
    <s v="2024-2025"/>
  </r>
  <r>
    <x v="275"/>
    <d v="1899-12-30T17:15:00"/>
    <x v="4"/>
    <n v="10"/>
    <n v="3"/>
    <s v="Moravia"/>
    <s v="1st"/>
    <n v="3.5"/>
    <x v="4"/>
    <x v="1"/>
    <s v="-"/>
    <x v="3"/>
    <n v="525"/>
    <n v="375"/>
    <x v="0"/>
    <x v="1"/>
    <m/>
    <s v="2024-2025"/>
  </r>
  <r>
    <x v="275"/>
    <d v="1899-12-30T17:25:00"/>
    <x v="1"/>
    <n v="10"/>
    <n v="6"/>
    <s v="A Little Deep"/>
    <s v="2nd"/>
    <m/>
    <x v="1"/>
    <x v="0"/>
    <s v="-"/>
    <x v="2"/>
    <s v=""/>
    <n v="-120"/>
    <x v="0"/>
    <x v="1"/>
    <m/>
    <s v="2024-2025"/>
  </r>
  <r>
    <x v="276"/>
    <d v="1899-12-30T16:20:00"/>
    <x v="16"/>
    <n v="5"/>
    <n v="3"/>
    <s v="Watch My Girl"/>
    <s v="1st"/>
    <n v="2.15"/>
    <x v="2"/>
    <x v="1"/>
    <s v="-"/>
    <x v="3"/>
    <n v="322.5"/>
    <n v="172.5"/>
    <x v="0"/>
    <x v="4"/>
    <m/>
    <s v="2024-2025"/>
  </r>
  <r>
    <x v="277"/>
    <d v="1899-12-30T18:45:00"/>
    <x v="5"/>
    <n v="2"/>
    <n v="4"/>
    <s v="Baraqiel"/>
    <s v="1st"/>
    <n v="5"/>
    <x v="1"/>
    <x v="0"/>
    <s v="-"/>
    <x v="5"/>
    <n v="500"/>
    <n v="400"/>
    <x v="0"/>
    <x v="0"/>
    <m/>
    <s v="2024-2025"/>
  </r>
  <r>
    <x v="277"/>
    <d v="1899-12-30T18:45:00"/>
    <x v="5"/>
    <n v="2"/>
    <n v="7"/>
    <s v="Gumdrops"/>
    <m/>
    <m/>
    <x v="1"/>
    <x v="0"/>
    <s v="-"/>
    <x v="5"/>
    <s v=""/>
    <n v="-100"/>
    <x v="0"/>
    <x v="0"/>
    <m/>
    <s v="2024-2025"/>
  </r>
  <r>
    <x v="277"/>
    <d v="1899-12-30T21:45:00"/>
    <x v="5"/>
    <n v="8"/>
    <n v="1"/>
    <s v="Grinzinger Belle"/>
    <s v="3rd"/>
    <m/>
    <x v="7"/>
    <x v="0"/>
    <s v="-"/>
    <x v="0"/>
    <s v=""/>
    <n v="-200"/>
    <x v="0"/>
    <x v="0"/>
    <m/>
    <s v="2024-2025"/>
  </r>
  <r>
    <x v="277"/>
    <d v="1899-12-30T21:45:00"/>
    <x v="5"/>
    <n v="8"/>
    <n v="7"/>
    <s v="Jennilala"/>
    <m/>
    <m/>
    <x v="1"/>
    <x v="0"/>
    <s v="-"/>
    <x v="5"/>
    <s v=""/>
    <n v="-100"/>
    <x v="0"/>
    <x v="0"/>
    <m/>
    <s v="2024-2025"/>
  </r>
  <r>
    <x v="278"/>
    <d v="1899-12-30T13:40:00"/>
    <x v="2"/>
    <n v="4"/>
    <n v="9"/>
    <s v="Lincoln Rocks"/>
    <m/>
    <m/>
    <x v="2"/>
    <x v="1"/>
    <s v="-"/>
    <x v="3"/>
    <s v=""/>
    <n v="-150"/>
    <x v="0"/>
    <x v="1"/>
    <m/>
    <s v="2024-2025"/>
  </r>
  <r>
    <x v="279"/>
    <d v="1899-12-30T13:50:00"/>
    <x v="4"/>
    <n v="4"/>
    <n v="4"/>
    <s v="Media World"/>
    <s v="3rd"/>
    <m/>
    <x v="2"/>
    <x v="1"/>
    <s v="-"/>
    <x v="3"/>
    <s v=""/>
    <n v="-150"/>
    <x v="0"/>
    <x v="1"/>
    <m/>
    <s v="2024-2025"/>
  </r>
  <r>
    <x v="279"/>
    <d v="1899-12-30T15:15:00"/>
    <x v="0"/>
    <n v="6"/>
    <n v="5"/>
    <s v="Arran Bay"/>
    <m/>
    <m/>
    <x v="1"/>
    <x v="0"/>
    <s v="-"/>
    <x v="2"/>
    <s v=""/>
    <n v="-120"/>
    <x v="0"/>
    <x v="1"/>
    <m/>
    <s v="2024-2025"/>
  </r>
  <r>
    <x v="279"/>
    <d v="1899-12-30T16:25:00"/>
    <x v="0"/>
    <n v="8"/>
    <n v="3"/>
    <s v="Buckaroo"/>
    <s v="2nd"/>
    <m/>
    <x v="1"/>
    <x v="0"/>
    <s v="-"/>
    <x v="5"/>
    <s v=""/>
    <n v="-100"/>
    <x v="0"/>
    <x v="1"/>
    <m/>
    <s v="2024-2025"/>
  </r>
  <r>
    <x v="279"/>
    <d v="1899-12-30T16:25:00"/>
    <x v="0"/>
    <n v="8"/>
    <n v="4"/>
    <s v="Via Sistina"/>
    <s v="1st"/>
    <n v="5"/>
    <x v="1"/>
    <x v="0"/>
    <s v="-"/>
    <x v="5"/>
    <n v="500"/>
    <n v="400"/>
    <x v="0"/>
    <x v="1"/>
    <m/>
    <s v="2024-2025"/>
  </r>
  <r>
    <x v="279"/>
    <d v="1899-12-30T17:05:00"/>
    <x v="0"/>
    <n v="9"/>
    <n v="2"/>
    <s v="Sghirripa"/>
    <m/>
    <m/>
    <x v="1"/>
    <x v="0"/>
    <s v="-"/>
    <x v="2"/>
    <s v=""/>
    <n v="-120"/>
    <x v="0"/>
    <x v="1"/>
    <m/>
    <s v="2024-2025"/>
  </r>
  <r>
    <x v="280"/>
    <d v="1899-12-30T12:10:00"/>
    <x v="15"/>
    <n v="4"/>
    <n v="4"/>
    <s v="Captain Furai"/>
    <m/>
    <m/>
    <x v="2"/>
    <x v="1"/>
    <s v="-"/>
    <x v="3"/>
    <s v=""/>
    <n v="-150"/>
    <x v="0"/>
    <x v="4"/>
    <m/>
    <s v="2024-2025"/>
  </r>
  <r>
    <x v="281"/>
    <d v="1899-12-30T12:15:00"/>
    <x v="1"/>
    <n v="1"/>
    <n v="11"/>
    <s v="Extreme Virtue"/>
    <s v="1st"/>
    <n v="9"/>
    <x v="9"/>
    <x v="0"/>
    <s v="-"/>
    <x v="0"/>
    <n v="1800"/>
    <n v="1600"/>
    <x v="0"/>
    <x v="1"/>
    <m/>
    <s v="2024-2025"/>
  </r>
  <r>
    <x v="281"/>
    <d v="1899-12-30T12:15:00"/>
    <x v="1"/>
    <n v="1"/>
    <n v="3"/>
    <s v="Nails Murphy"/>
    <m/>
    <m/>
    <x v="1"/>
    <x v="0"/>
    <s v="-"/>
    <x v="5"/>
    <s v=""/>
    <n v="-100"/>
    <x v="0"/>
    <x v="1"/>
    <m/>
    <s v="2024-2025"/>
  </r>
  <r>
    <x v="281"/>
    <d v="1899-12-30T13:25:00"/>
    <x v="1"/>
    <n v="3"/>
    <n v="6"/>
    <s v="A Little Deep"/>
    <s v="2nd"/>
    <m/>
    <x v="9"/>
    <x v="0"/>
    <s v="-"/>
    <x v="0"/>
    <s v=""/>
    <n v="-200"/>
    <x v="0"/>
    <x v="1"/>
    <m/>
    <s v="2024-2025"/>
  </r>
  <r>
    <x v="281"/>
    <d v="1899-12-30T14:00:00"/>
    <x v="1"/>
    <n v="4"/>
    <n v="3"/>
    <s v="See You In Heaven"/>
    <s v="3rd"/>
    <m/>
    <x v="1"/>
    <x v="0"/>
    <s v="-"/>
    <x v="2"/>
    <s v=""/>
    <n v="-120"/>
    <x v="0"/>
    <x v="1"/>
    <m/>
    <s v="2024-2025"/>
  </r>
  <r>
    <x v="281"/>
    <d v="1899-12-30T14:35:00"/>
    <x v="1"/>
    <n v="5"/>
    <n v="12"/>
    <s v="Coin Toss"/>
    <m/>
    <m/>
    <x v="1"/>
    <x v="0"/>
    <s v="-"/>
    <x v="2"/>
    <s v=""/>
    <n v="-120"/>
    <x v="0"/>
    <x v="1"/>
    <m/>
    <s v="2024-2025"/>
  </r>
  <r>
    <x v="281"/>
    <d v="1899-12-30T16:50:00"/>
    <x v="2"/>
    <n v="8"/>
    <n v="10"/>
    <s v="Gringotts"/>
    <s v="2nd"/>
    <m/>
    <x v="4"/>
    <x v="1"/>
    <s v="-"/>
    <x v="3"/>
    <s v=""/>
    <n v="-150"/>
    <x v="0"/>
    <x v="1"/>
    <m/>
    <s v="2024-2025"/>
  </r>
  <r>
    <x v="281"/>
    <d v="1899-12-30T17:45:00"/>
    <x v="1"/>
    <n v="10"/>
    <n v="4"/>
    <s v="Another Wil"/>
    <m/>
    <m/>
    <x v="1"/>
    <x v="0"/>
    <s v="-"/>
    <x v="2"/>
    <s v=""/>
    <n v="-120"/>
    <x v="0"/>
    <x v="1"/>
    <m/>
    <s v="2024-2025"/>
  </r>
  <r>
    <x v="282"/>
    <d v="1899-12-30T13:40:00"/>
    <x v="1"/>
    <n v="1"/>
    <n v="7"/>
    <s v="Flamin' Romans"/>
    <s v="1st"/>
    <n v="5.5"/>
    <x v="1"/>
    <x v="0"/>
    <s v="-"/>
    <x v="5"/>
    <n v="550"/>
    <n v="450"/>
    <x v="0"/>
    <x v="4"/>
    <m/>
    <s v="2024-2025"/>
  </r>
  <r>
    <x v="282"/>
    <d v="1899-12-30T13:40:00"/>
    <x v="1"/>
    <n v="1"/>
    <n v="11"/>
    <s v="Le Mans"/>
    <m/>
    <m/>
    <x v="1"/>
    <x v="0"/>
    <s v="-"/>
    <x v="5"/>
    <s v=""/>
    <n v="-100"/>
    <x v="0"/>
    <x v="4"/>
    <m/>
    <s v="2024-2025"/>
  </r>
  <r>
    <x v="282"/>
    <d v="1899-12-30T15:50:00"/>
    <x v="16"/>
    <n v="5"/>
    <n v="2"/>
    <s v="Confess Our Dreams"/>
    <s v="1st"/>
    <n v="1.8"/>
    <x v="2"/>
    <x v="1"/>
    <s v="-"/>
    <x v="4"/>
    <n v="252"/>
    <n v="112"/>
    <x v="0"/>
    <x v="4"/>
    <m/>
    <s v="2024-2025"/>
  </r>
  <r>
    <x v="282"/>
    <d v="1899-12-30T16:35:00"/>
    <x v="1"/>
    <n v="6"/>
    <n v="9"/>
    <s v="Verdad"/>
    <s v="3rd"/>
    <m/>
    <x v="1"/>
    <x v="0"/>
    <s v="-"/>
    <x v="2"/>
    <s v=""/>
    <n v="-120"/>
    <x v="0"/>
    <x v="4"/>
    <m/>
    <s v="2024-2025"/>
  </r>
  <r>
    <x v="282"/>
    <d v="1899-12-30T17:00:00"/>
    <x v="16"/>
    <n v="7"/>
    <n v="1"/>
    <s v="Tavi Time"/>
    <s v="1st"/>
    <n v="2"/>
    <x v="2"/>
    <x v="1"/>
    <s v="-"/>
    <x v="4"/>
    <n v="280"/>
    <n v="140"/>
    <x v="0"/>
    <x v="4"/>
    <m/>
    <s v="2024-2025"/>
  </r>
  <r>
    <x v="282"/>
    <d v="1899-12-30T17:10:00"/>
    <x v="1"/>
    <n v="7"/>
    <n v="5"/>
    <s v="Kin"/>
    <s v="2nd"/>
    <m/>
    <x v="1"/>
    <x v="0"/>
    <s v="-"/>
    <x v="5"/>
    <s v=""/>
    <n v="-100"/>
    <x v="0"/>
    <x v="4"/>
    <m/>
    <s v="2024-2025"/>
  </r>
  <r>
    <x v="282"/>
    <d v="1899-12-30T17:10:00"/>
    <x v="1"/>
    <n v="7"/>
    <n v="14"/>
    <s v="Sparkling"/>
    <m/>
    <m/>
    <x v="1"/>
    <x v="0"/>
    <s v="-"/>
    <x v="5"/>
    <s v=""/>
    <n v="-100"/>
    <x v="0"/>
    <x v="4"/>
    <m/>
    <s v="2024-2025"/>
  </r>
  <r>
    <x v="282"/>
    <d v="1899-12-30T17:45:00"/>
    <x v="1"/>
    <n v="8"/>
    <n v="8"/>
    <s v="Kingswood"/>
    <s v="1st"/>
    <n v="2.6"/>
    <x v="1"/>
    <x v="0"/>
    <s v="-"/>
    <x v="2"/>
    <n v="312"/>
    <n v="192"/>
    <x v="0"/>
    <x v="4"/>
    <m/>
    <s v="2024-2025"/>
  </r>
  <r>
    <x v="283"/>
    <d v="1899-12-30T16:30:00"/>
    <x v="1"/>
    <n v="8"/>
    <n v="2"/>
    <s v="Revolutionary Miss"/>
    <s v="2nd"/>
    <m/>
    <x v="1"/>
    <x v="0"/>
    <s v="-"/>
    <x v="2"/>
    <s v=""/>
    <n v="-120"/>
    <x v="0"/>
    <x v="1"/>
    <m/>
    <s v="2024-2025"/>
  </r>
  <r>
    <x v="284"/>
    <d v="1899-12-30T16:35:00"/>
    <x v="16"/>
    <n v="5"/>
    <n v="2"/>
    <s v="Zouatica"/>
    <m/>
    <m/>
    <x v="2"/>
    <x v="1"/>
    <s v="-"/>
    <x v="4"/>
    <s v=""/>
    <n v="-140"/>
    <x v="0"/>
    <x v="4"/>
    <m/>
    <s v="2024-2025"/>
  </r>
  <r>
    <x v="285"/>
    <d v="1899-12-30T14:15:00"/>
    <x v="4"/>
    <n v="4"/>
    <n v="4"/>
    <s v="Smashing Time"/>
    <m/>
    <m/>
    <x v="2"/>
    <x v="1"/>
    <s v="-"/>
    <x v="3"/>
    <s v=""/>
    <n v="-150"/>
    <x v="0"/>
    <x v="1"/>
    <m/>
    <s v="2024-2025"/>
  </r>
  <r>
    <x v="285"/>
    <d v="1899-12-30T16:20:00"/>
    <x v="5"/>
    <n v="8"/>
    <n v="11"/>
    <s v="Plenty Of Ammo"/>
    <s v="1st"/>
    <n v="4.5999999999999996"/>
    <x v="9"/>
    <x v="0"/>
    <s v="-"/>
    <x v="0"/>
    <n v="919.99999999999989"/>
    <n v="719.99999999999989"/>
    <x v="0"/>
    <x v="1"/>
    <m/>
    <s v="2024-2025"/>
  </r>
  <r>
    <x v="285"/>
    <d v="1899-12-30T16:20:00"/>
    <x v="5"/>
    <n v="8"/>
    <n v="7"/>
    <s v="Rotal Champion"/>
    <s v="2nd"/>
    <m/>
    <x v="1"/>
    <x v="0"/>
    <s v="-"/>
    <x v="5"/>
    <s v=""/>
    <n v="-100"/>
    <x v="0"/>
    <x v="1"/>
    <m/>
    <s v="2024-2025"/>
  </r>
  <r>
    <x v="286"/>
    <d v="1899-12-30T15:25:00"/>
    <x v="15"/>
    <n v="3"/>
    <n v="3"/>
    <s v="Briasa"/>
    <s v="1st"/>
    <n v="1.6"/>
    <x v="2"/>
    <x v="1"/>
    <s v="-"/>
    <x v="4"/>
    <n v="224"/>
    <n v="84"/>
    <x v="0"/>
    <x v="3"/>
    <m/>
    <s v="2024-2025"/>
  </r>
  <r>
    <x v="287"/>
    <d v="1899-12-30T13:40:00"/>
    <x v="0"/>
    <n v="3"/>
    <n v="6"/>
    <s v="Schwarz"/>
    <m/>
    <m/>
    <x v="1"/>
    <x v="0"/>
    <s v="-"/>
    <x v="2"/>
    <s v=""/>
    <n v="-120"/>
    <x v="0"/>
    <x v="1"/>
    <m/>
    <s v="2024-2025"/>
  </r>
  <r>
    <x v="287"/>
    <d v="1899-12-30T14:20:00"/>
    <x v="0"/>
    <n v="4"/>
    <n v="2"/>
    <s v="Another Wil"/>
    <s v="1st"/>
    <n v="4.2"/>
    <x v="1"/>
    <x v="0"/>
    <s v="-"/>
    <x v="2"/>
    <n v="504"/>
    <n v="384"/>
    <x v="0"/>
    <x v="1"/>
    <m/>
    <s v="2024-2025"/>
  </r>
  <r>
    <x v="287"/>
    <d v="1899-12-30T15:20:00"/>
    <x v="2"/>
    <n v="6"/>
    <n v="5"/>
    <s v="Infatuation"/>
    <m/>
    <m/>
    <x v="4"/>
    <x v="1"/>
    <s v="-"/>
    <x v="3"/>
    <s v=""/>
    <n v="-150"/>
    <x v="0"/>
    <x v="1"/>
    <m/>
    <s v="2024-2025"/>
  </r>
  <r>
    <x v="287"/>
    <d v="1899-12-30T16:00:00"/>
    <x v="2"/>
    <n v="7"/>
    <n v="4"/>
    <s v="Sunshine In Paris"/>
    <s v="2nd"/>
    <m/>
    <x v="4"/>
    <x v="1"/>
    <s v="-"/>
    <x v="3"/>
    <s v=""/>
    <n v="-150"/>
    <x v="0"/>
    <x v="1"/>
    <m/>
    <s v="2024-2025"/>
  </r>
  <r>
    <x v="288"/>
    <d v="1899-12-30T12:00:00"/>
    <x v="0"/>
    <n v="3"/>
    <n v="2"/>
    <s v="Chattahoochee"/>
    <m/>
    <m/>
    <x v="8"/>
    <x v="0"/>
    <s v="-"/>
    <x v="5"/>
    <s v=""/>
    <n v="-100"/>
    <x v="0"/>
    <x v="2"/>
    <m/>
    <s v="2024-2025"/>
  </r>
  <r>
    <x v="288"/>
    <d v="1899-12-30T12:00:00"/>
    <x v="0"/>
    <n v="3"/>
    <n v="9"/>
    <s v="Stormfront"/>
    <m/>
    <m/>
    <x v="1"/>
    <x v="0"/>
    <s v="-"/>
    <x v="5"/>
    <s v=""/>
    <n v="-100"/>
    <x v="0"/>
    <x v="2"/>
    <m/>
    <s v="2024-2025"/>
  </r>
  <r>
    <x v="288"/>
    <d v="1899-12-30T17:15:00"/>
    <x v="0"/>
    <n v="10"/>
    <n v="14"/>
    <s v="Is It Me"/>
    <s v="2nd"/>
    <m/>
    <x v="1"/>
    <x v="0"/>
    <s v="-"/>
    <x v="5"/>
    <s v=""/>
    <n v="-100"/>
    <x v="0"/>
    <x v="2"/>
    <m/>
    <s v="2024-2025"/>
  </r>
  <r>
    <x v="288"/>
    <d v="1899-12-30T17:15:00"/>
    <x v="0"/>
    <n v="10"/>
    <n v="3"/>
    <s v="Rheinberg"/>
    <m/>
    <m/>
    <x v="1"/>
    <x v="0"/>
    <s v="-"/>
    <x v="5"/>
    <s v=""/>
    <n v="-100"/>
    <x v="0"/>
    <x v="2"/>
    <m/>
    <s v="2024-2025"/>
  </r>
  <r>
    <x v="289"/>
    <d v="1899-12-30T13:15:00"/>
    <x v="0"/>
    <n v="2"/>
    <n v="1"/>
    <s v="Kallos"/>
    <m/>
    <m/>
    <x v="1"/>
    <x v="0"/>
    <s v="-"/>
    <x v="2"/>
    <s v=""/>
    <n v="-120"/>
    <x v="0"/>
    <x v="5"/>
    <m/>
    <s v="2024-2025"/>
  </r>
  <r>
    <x v="289"/>
    <d v="1899-12-30T14:30:00"/>
    <x v="0"/>
    <n v="4"/>
    <n v="8"/>
    <s v="So Glamorous"/>
    <s v="2nd"/>
    <m/>
    <x v="1"/>
    <x v="0"/>
    <s v="-"/>
    <x v="2"/>
    <s v=""/>
    <n v="-120"/>
    <x v="0"/>
    <x v="5"/>
    <m/>
    <s v="2024-2025"/>
  </r>
  <r>
    <x v="289"/>
    <d v="1899-12-30T15:10:00"/>
    <x v="0"/>
    <n v="5"/>
    <n v="13"/>
    <s v="Saban"/>
    <m/>
    <m/>
    <x v="1"/>
    <x v="0"/>
    <s v="-"/>
    <x v="2"/>
    <s v=""/>
    <n v="-120"/>
    <x v="0"/>
    <x v="5"/>
    <m/>
    <s v="2024-2025"/>
  </r>
  <r>
    <x v="290"/>
    <d v="1899-12-30T12:40:00"/>
    <x v="0"/>
    <n v="1"/>
    <n v="7"/>
    <s v="Anahita"/>
    <m/>
    <m/>
    <x v="1"/>
    <x v="0"/>
    <s v="-"/>
    <x v="5"/>
    <s v=""/>
    <n v="-100"/>
    <x v="0"/>
    <x v="1"/>
    <m/>
    <s v="2024-2025"/>
  </r>
  <r>
    <x v="290"/>
    <d v="1899-12-30T12:40:00"/>
    <x v="0"/>
    <n v="1"/>
    <n v="9"/>
    <s v="Angland "/>
    <s v="1st"/>
    <n v="3.6"/>
    <x v="1"/>
    <x v="0"/>
    <s v="-"/>
    <x v="5"/>
    <n v="360"/>
    <n v="260"/>
    <x v="0"/>
    <x v="1"/>
    <m/>
    <s v="2024-2025"/>
  </r>
  <r>
    <x v="290"/>
    <d v="1899-12-30T15:10:00"/>
    <x v="0"/>
    <n v="5"/>
    <n v="7"/>
    <s v="Hinged"/>
    <s v="1st"/>
    <n v="4.2"/>
    <x v="1"/>
    <x v="0"/>
    <s v="-"/>
    <x v="2"/>
    <n v="504"/>
    <n v="384"/>
    <x v="0"/>
    <x v="1"/>
    <m/>
    <s v="2024-2025"/>
  </r>
  <r>
    <x v="290"/>
    <d v="1899-12-30T16:50:00"/>
    <x v="2"/>
    <n v="8"/>
    <n v="11"/>
    <s v="Territory Express"/>
    <m/>
    <m/>
    <x v="2"/>
    <x v="1"/>
    <s v="-"/>
    <x v="3"/>
    <s v=""/>
    <n v="-150"/>
    <x v="0"/>
    <x v="1"/>
    <m/>
    <s v="2024-2025"/>
  </r>
  <r>
    <x v="290"/>
    <d v="1899-12-30T17:50:00"/>
    <x v="0"/>
    <n v="9"/>
    <n v="10"/>
    <s v="Pisanello"/>
    <s v="1st"/>
    <n v="3.4"/>
    <x v="1"/>
    <x v="0"/>
    <s v="-"/>
    <x v="2"/>
    <n v="408"/>
    <n v="288"/>
    <x v="0"/>
    <x v="1"/>
    <m/>
    <s v="2024-2025"/>
  </r>
  <r>
    <x v="291"/>
    <d v="1899-12-30T12:20:00"/>
    <x v="1"/>
    <n v="1"/>
    <n v="8"/>
    <s v="Hiyaam Proud"/>
    <s v="2nd"/>
    <m/>
    <x v="9"/>
    <x v="0"/>
    <s v="-"/>
    <x v="0"/>
    <s v=""/>
    <n v="-200"/>
    <x v="1"/>
    <x v="1"/>
    <n v="1"/>
    <s v="2024-2025"/>
  </r>
  <r>
    <x v="291"/>
    <d v="1899-12-30T13:25:00"/>
    <x v="1"/>
    <n v="3"/>
    <n v="7"/>
    <s v="Eye Of The Eagle"/>
    <m/>
    <m/>
    <x v="1"/>
    <x v="0"/>
    <s v="-"/>
    <x v="2"/>
    <s v=""/>
    <n v="-120"/>
    <x v="1"/>
    <x v="1"/>
    <n v="2"/>
    <s v="2024-2025"/>
  </r>
  <r>
    <x v="291"/>
    <d v="1899-12-30T14:20:00"/>
    <x v="11"/>
    <n v="4"/>
    <n v="4"/>
    <s v="Bullets High"/>
    <s v="2nd"/>
    <m/>
    <x v="4"/>
    <x v="1"/>
    <s v="Bush"/>
    <x v="3"/>
    <s v=""/>
    <n v="-150"/>
    <x v="1"/>
    <x v="1"/>
    <n v="3"/>
    <s v="2024-2025"/>
  </r>
  <r>
    <x v="291"/>
    <d v="1899-12-30T14:35:00"/>
    <x v="1"/>
    <n v="5"/>
    <n v="2"/>
    <s v="Lempicka"/>
    <m/>
    <m/>
    <x v="1"/>
    <x v="0"/>
    <s v="-"/>
    <x v="2"/>
    <s v=""/>
    <n v="-120"/>
    <x v="1"/>
    <x v="1"/>
    <n v="4"/>
    <s v="2024-2025"/>
  </r>
  <r>
    <x v="291"/>
    <d v="1899-12-30T14:35:00"/>
    <x v="1"/>
    <n v="5"/>
    <n v="7"/>
    <s v="Pharari"/>
    <s v="2nd"/>
    <m/>
    <x v="7"/>
    <x v="0"/>
    <s v="-"/>
    <x v="0"/>
    <s v=""/>
    <n v="-200"/>
    <x v="1"/>
    <x v="1"/>
    <n v="5"/>
    <s v="2024-2025"/>
  </r>
  <r>
    <x v="291"/>
    <d v="1899-12-30T16:25:00"/>
    <x v="1"/>
    <n v="8"/>
    <n v="1"/>
    <s v="Arran Bay"/>
    <s v="3rd"/>
    <m/>
    <x v="1"/>
    <x v="0"/>
    <s v="-"/>
    <x v="2"/>
    <s v=""/>
    <n v="-120"/>
    <x v="1"/>
    <x v="1"/>
    <n v="6"/>
    <s v="2024-2025"/>
  </r>
  <r>
    <x v="291"/>
    <d v="1899-12-30T17:05:00"/>
    <x v="1"/>
    <n v="9"/>
    <n v="7"/>
    <s v="Jimmysstar"/>
    <m/>
    <m/>
    <x v="1"/>
    <x v="0"/>
    <s v="-"/>
    <x v="2"/>
    <s v=""/>
    <n v="-120"/>
    <x v="1"/>
    <x v="1"/>
    <n v="7"/>
    <s v="2024-2025"/>
  </r>
  <r>
    <x v="291"/>
    <d v="1899-12-30T17:40:00"/>
    <x v="1"/>
    <n v="10"/>
    <n v="7"/>
    <s v="Danny'S St Darci"/>
    <m/>
    <m/>
    <x v="1"/>
    <x v="0"/>
    <s v="-"/>
    <x v="2"/>
    <s v=""/>
    <n v="-120"/>
    <x v="1"/>
    <x v="1"/>
    <n v="8"/>
    <s v="2024-2025"/>
  </r>
  <r>
    <x v="291"/>
    <d v="1899-12-30T17:40:00"/>
    <x v="1"/>
    <n v="10"/>
    <n v="10"/>
    <s v="She'S Bulletproof"/>
    <s v="2nd"/>
    <m/>
    <x v="1"/>
    <x v="0"/>
    <s v="-"/>
    <x v="2"/>
    <s v=""/>
    <n v="-120"/>
    <x v="1"/>
    <x v="1"/>
    <n v="9"/>
    <s v="2024-2025"/>
  </r>
  <r>
    <x v="292"/>
    <d v="1899-12-30T17:30:00"/>
    <x v="17"/>
    <n v="7"/>
    <n v="2"/>
    <s v="Yiska"/>
    <s v="1st"/>
    <n v="5"/>
    <x v="2"/>
    <x v="1"/>
    <s v="-"/>
    <x v="4"/>
    <n v="700"/>
    <n v="560"/>
    <x v="1"/>
    <x v="4"/>
    <n v="10"/>
    <s v="2024-2025"/>
  </r>
  <r>
    <x v="293"/>
    <d v="1899-12-30T13:25:00"/>
    <x v="12"/>
    <n v="3"/>
    <n v="2"/>
    <s v="Staunch"/>
    <s v="3rd"/>
    <m/>
    <x v="8"/>
    <x v="0"/>
    <s v="Bush"/>
    <x v="4"/>
    <s v=""/>
    <n v="-140"/>
    <x v="1"/>
    <x v="1"/>
    <n v="11"/>
    <s v="2024-2025"/>
  </r>
  <r>
    <x v="293"/>
    <d v="1899-12-30T15:10:00"/>
    <x v="12"/>
    <n v="6"/>
    <n v="10"/>
    <s v="Ambassadorial"/>
    <m/>
    <m/>
    <x v="1"/>
    <x v="0"/>
    <s v="Bush"/>
    <x v="0"/>
    <s v=""/>
    <n v="-200"/>
    <x v="1"/>
    <x v="1"/>
    <n v="12"/>
    <s v="2024-2025"/>
  </r>
  <r>
    <x v="293"/>
    <d v="1899-12-30T15:10:00"/>
    <x v="12"/>
    <n v="6"/>
    <n v="4"/>
    <s v="Nation'S Call "/>
    <m/>
    <m/>
    <x v="1"/>
    <x v="0"/>
    <s v="Bush"/>
    <x v="1"/>
    <s v=""/>
    <n v="-130"/>
    <x v="1"/>
    <x v="1"/>
    <n v="13"/>
    <s v="2024-2025"/>
  </r>
  <r>
    <x v="293"/>
    <d v="1899-12-30T15:45:00"/>
    <x v="12"/>
    <n v="7"/>
    <n v="3"/>
    <s v="Konasana"/>
    <m/>
    <m/>
    <x v="1"/>
    <x v="0"/>
    <s v="Bush"/>
    <x v="2"/>
    <s v=""/>
    <n v="-120"/>
    <x v="1"/>
    <x v="1"/>
    <n v="14"/>
    <s v="2024-2025"/>
  </r>
  <r>
    <x v="293"/>
    <d v="1899-12-30T16:25:00"/>
    <x v="12"/>
    <n v="8"/>
    <n v="6"/>
    <s v="Rey Magnerio"/>
    <s v="2nd"/>
    <m/>
    <x v="1"/>
    <x v="0"/>
    <s v="Bush"/>
    <x v="2"/>
    <s v=""/>
    <n v="-120"/>
    <x v="1"/>
    <x v="1"/>
    <n v="15"/>
    <s v="2024-2025"/>
  </r>
  <r>
    <x v="293"/>
    <d v="1899-12-30T17:00:00"/>
    <x v="12"/>
    <n v="9"/>
    <n v="8"/>
    <s v="Air Assault"/>
    <s v="2nd"/>
    <m/>
    <x v="1"/>
    <x v="0"/>
    <s v="Bush"/>
    <x v="2"/>
    <s v=""/>
    <n v="-120"/>
    <x v="1"/>
    <x v="1"/>
    <n v="16"/>
    <s v="2024-2025"/>
  </r>
  <r>
    <x v="293"/>
    <d v="1899-12-30T17:00:00"/>
    <x v="12"/>
    <n v="9"/>
    <n v="1"/>
    <s v="Pinstriped"/>
    <m/>
    <m/>
    <x v="1"/>
    <x v="0"/>
    <s v="Bush"/>
    <x v="2"/>
    <s v=""/>
    <n v="-120"/>
    <x v="1"/>
    <x v="1"/>
    <n v="17"/>
    <s v="2024-2025"/>
  </r>
  <r>
    <x v="293"/>
    <d v="1899-12-30T17:40:00"/>
    <x v="12"/>
    <n v="10"/>
    <n v="8"/>
    <s v="Oh Too Good"/>
    <s v="1st"/>
    <n v="1.5"/>
    <x v="9"/>
    <x v="0"/>
    <s v="Bush"/>
    <x v="0"/>
    <n v="300"/>
    <n v="100"/>
    <x v="1"/>
    <x v="1"/>
    <n v="18"/>
    <s v="2024-2025"/>
  </r>
  <r>
    <x v="294"/>
    <d v="1899-12-30T17:15:00"/>
    <x v="16"/>
    <n v="5"/>
    <n v="4"/>
    <s v="Aix En Provence"/>
    <m/>
    <m/>
    <x v="2"/>
    <x v="1"/>
    <s v="-"/>
    <x v="4"/>
    <s v=""/>
    <n v="-140"/>
    <x v="1"/>
    <x v="4"/>
    <n v="19"/>
    <s v="2024-2025"/>
  </r>
  <r>
    <x v="294"/>
    <d v="1899-12-30T17:50:00"/>
    <x v="16"/>
    <n v="6"/>
    <n v="1"/>
    <s v="Accredited"/>
    <s v="1st"/>
    <n v="1.65"/>
    <x v="2"/>
    <x v="1"/>
    <s v="-"/>
    <x v="4"/>
    <n v="231"/>
    <n v="91"/>
    <x v="1"/>
    <x v="4"/>
    <n v="20"/>
    <s v="2024-2025"/>
  </r>
  <r>
    <x v="295"/>
    <d v="1899-12-30T13:20:00"/>
    <x v="13"/>
    <n v="3"/>
    <n v="2"/>
    <s v="Cleo Cat"/>
    <s v="1st"/>
    <n v="3.4"/>
    <x v="7"/>
    <x v="0"/>
    <s v="Bush"/>
    <x v="0"/>
    <n v="680"/>
    <n v="480"/>
    <x v="1"/>
    <x v="1"/>
    <n v="21"/>
    <s v="2024-2025"/>
  </r>
  <r>
    <x v="295"/>
    <d v="1899-12-30T14:50:00"/>
    <x v="2"/>
    <n v="5"/>
    <n v="3"/>
    <s v="Fiddlers Green"/>
    <m/>
    <m/>
    <x v="2"/>
    <x v="1"/>
    <s v="-"/>
    <x v="4"/>
    <s v=""/>
    <n v="-140"/>
    <x v="1"/>
    <x v="1"/>
    <n v="22"/>
    <s v="2024-2025"/>
  </r>
  <r>
    <x v="295"/>
    <d v="1899-12-30T16:00:00"/>
    <x v="2"/>
    <n v="7"/>
    <n v="7"/>
    <s v="Drift Net"/>
    <s v="2nd"/>
    <m/>
    <x v="2"/>
    <x v="1"/>
    <s v="-"/>
    <x v="3"/>
    <s v=""/>
    <n v="-150"/>
    <x v="1"/>
    <x v="1"/>
    <n v="23"/>
    <s v="2024-2025"/>
  </r>
  <r>
    <x v="295"/>
    <d v="1899-12-30T17:40:00"/>
    <x v="13"/>
    <n v="10"/>
    <n v="19"/>
    <s v="Dual Pressure"/>
    <s v="3rd"/>
    <m/>
    <x v="1"/>
    <x v="0"/>
    <s v="Bush"/>
    <x v="2"/>
    <s v=""/>
    <n v="-120"/>
    <x v="1"/>
    <x v="1"/>
    <n v="24"/>
    <s v="2024-2025"/>
  </r>
  <r>
    <x v="296"/>
    <d v="1899-12-30T13:55:00"/>
    <x v="20"/>
    <n v="4"/>
    <n v="5"/>
    <s v="Flying Fizz"/>
    <s v="3rd"/>
    <m/>
    <x v="1"/>
    <x v="0"/>
    <s v="-"/>
    <x v="2"/>
    <s v=""/>
    <n v="-120"/>
    <x v="1"/>
    <x v="1"/>
    <n v="25"/>
    <s v="2024-2025"/>
  </r>
  <r>
    <x v="296"/>
    <d v="1899-12-30T15:05:00"/>
    <x v="20"/>
    <n v="6"/>
    <n v="2"/>
    <s v="Harry Got Styles"/>
    <m/>
    <m/>
    <x v="1"/>
    <x v="0"/>
    <s v="-"/>
    <x v="5"/>
    <s v=""/>
    <n v="-100"/>
    <x v="1"/>
    <x v="1"/>
    <n v="26"/>
    <s v="2024-2025"/>
  </r>
  <r>
    <x v="296"/>
    <d v="1899-12-30T15:05:00"/>
    <x v="20"/>
    <n v="6"/>
    <n v="3"/>
    <s v="Miraval Rose"/>
    <s v="3rd"/>
    <m/>
    <x v="0"/>
    <x v="0"/>
    <s v="-"/>
    <x v="0"/>
    <s v=""/>
    <n v="-200"/>
    <x v="1"/>
    <x v="1"/>
    <n v="27"/>
    <s v="2024-2025"/>
  </r>
  <r>
    <x v="296"/>
    <d v="1899-12-30T17:00:00"/>
    <x v="20"/>
    <n v="9"/>
    <n v="3"/>
    <s v="Warnie"/>
    <s v="2nd"/>
    <m/>
    <x v="7"/>
    <x v="0"/>
    <s v="-"/>
    <x v="0"/>
    <s v=""/>
    <n v="-200"/>
    <x v="1"/>
    <x v="1"/>
    <n v="28"/>
    <s v="2024-2025"/>
  </r>
  <r>
    <x v="296"/>
    <d v="1899-12-30T17:00:00"/>
    <x v="20"/>
    <n v="9"/>
    <n v="1"/>
    <s v="Young Werther"/>
    <m/>
    <m/>
    <x v="1"/>
    <x v="0"/>
    <s v="-"/>
    <x v="5"/>
    <s v=""/>
    <n v="-100"/>
    <x v="1"/>
    <x v="1"/>
    <n v="29"/>
    <s v="2024-2025"/>
  </r>
  <r>
    <x v="296"/>
    <d v="1899-12-30T17:40:00"/>
    <x v="20"/>
    <n v="10"/>
    <n v="9"/>
    <s v="Inhibitions"/>
    <s v="1st"/>
    <n v="4.5999999999999996"/>
    <x v="1"/>
    <x v="0"/>
    <s v="-"/>
    <x v="2"/>
    <n v="552"/>
    <n v="432"/>
    <x v="1"/>
    <x v="1"/>
    <n v="30"/>
    <s v="2024-2025"/>
  </r>
  <r>
    <x v="297"/>
    <d v="1899-12-30T12:45:00"/>
    <x v="14"/>
    <n v="2"/>
    <n v="1"/>
    <s v="Romani Ite Domum"/>
    <m/>
    <m/>
    <x v="7"/>
    <x v="0"/>
    <s v="Bush"/>
    <x v="0"/>
    <s v=""/>
    <n v="-200"/>
    <x v="1"/>
    <x v="1"/>
    <n v="31"/>
    <s v="2024-2025"/>
  </r>
  <r>
    <x v="297"/>
    <d v="1899-12-30T13:20:00"/>
    <x v="14"/>
    <n v="3"/>
    <n v="7"/>
    <s v="Sisterhood"/>
    <m/>
    <m/>
    <x v="1"/>
    <x v="0"/>
    <s v="Bush"/>
    <x v="2"/>
    <s v=""/>
    <n v="-120"/>
    <x v="1"/>
    <x v="1"/>
    <n v="32"/>
    <s v="2024-2025"/>
  </r>
  <r>
    <x v="297"/>
    <d v="1899-12-30T14:30:00"/>
    <x v="14"/>
    <n v="5"/>
    <n v="7"/>
    <s v="Saban"/>
    <m/>
    <m/>
    <x v="1"/>
    <x v="0"/>
    <s v="Bush"/>
    <x v="5"/>
    <s v=""/>
    <n v="-100"/>
    <x v="1"/>
    <x v="1"/>
    <n v="33"/>
    <s v="2024-2025"/>
  </r>
  <r>
    <x v="297"/>
    <d v="1899-12-30T14:30:00"/>
    <x v="14"/>
    <n v="5"/>
    <n v="3"/>
    <s v="Samuel Langhorne"/>
    <m/>
    <m/>
    <x v="1"/>
    <x v="0"/>
    <s v="Bush"/>
    <x v="5"/>
    <s v=""/>
    <n v="-100"/>
    <x v="1"/>
    <x v="1"/>
    <n v="34"/>
    <s v="2024-2025"/>
  </r>
  <r>
    <x v="297"/>
    <d v="1899-12-30T15:05:00"/>
    <x v="14"/>
    <n v="6"/>
    <n v="6"/>
    <s v="Running By"/>
    <s v="2nd"/>
    <m/>
    <x v="1"/>
    <x v="0"/>
    <s v="Bush"/>
    <x v="6"/>
    <s v=""/>
    <n v="-110"/>
    <x v="1"/>
    <x v="1"/>
    <n v="35"/>
    <s v="2024-2025"/>
  </r>
  <r>
    <x v="297"/>
    <d v="1899-12-30T16:20:00"/>
    <x v="14"/>
    <n v="8"/>
    <n v="3"/>
    <s v="Here To Shock"/>
    <s v="1st"/>
    <n v="5.0999999999999996"/>
    <x v="1"/>
    <x v="0"/>
    <s v="Bush"/>
    <x v="5"/>
    <n v="509.99999999999994"/>
    <n v="409.99999999999994"/>
    <x v="1"/>
    <x v="1"/>
    <n v="36"/>
    <s v="2024-2025"/>
  </r>
  <r>
    <x v="297"/>
    <d v="1899-12-30T16:20:00"/>
    <x v="14"/>
    <n v="8"/>
    <n v="6"/>
    <s v="Nadal"/>
    <m/>
    <m/>
    <x v="1"/>
    <x v="0"/>
    <s v="Bush"/>
    <x v="6"/>
    <s v=""/>
    <n v="-110"/>
    <x v="1"/>
    <x v="1"/>
    <n v="37"/>
    <s v="2024-2025"/>
  </r>
  <r>
    <x v="297"/>
    <d v="1899-12-30T16:55:00"/>
    <x v="14"/>
    <n v="9"/>
    <n v="1"/>
    <s v="Smokin' Romans"/>
    <m/>
    <m/>
    <x v="1"/>
    <x v="0"/>
    <s v="Bush"/>
    <x v="4"/>
    <s v=""/>
    <n v="-140"/>
    <x v="1"/>
    <x v="1"/>
    <n v="38"/>
    <s v="2024-2025"/>
  </r>
  <r>
    <x v="297"/>
    <d v="1899-12-30T17:40:00"/>
    <x v="14"/>
    <n v="10"/>
    <n v="3"/>
    <s v="The Open"/>
    <s v="1st"/>
    <n v="7.4"/>
    <x v="1"/>
    <x v="0"/>
    <s v="Bush"/>
    <x v="2"/>
    <n v="888"/>
    <n v="768"/>
    <x v="1"/>
    <x v="1"/>
    <n v="39"/>
    <s v="2024-2025"/>
  </r>
  <r>
    <x v="298"/>
    <d v="1899-12-30T15:05:00"/>
    <x v="5"/>
    <n v="6"/>
    <n v="1"/>
    <s v="Fickle"/>
    <s v="1st"/>
    <n v="1.9"/>
    <x v="1"/>
    <x v="0"/>
    <s v="-"/>
    <x v="3"/>
    <n v="285"/>
    <n v="135"/>
    <x v="1"/>
    <x v="1"/>
    <n v="40"/>
    <s v="2024-2025"/>
  </r>
  <r>
    <x v="298"/>
    <d v="1899-12-30T15:45:00"/>
    <x v="5"/>
    <n v="7"/>
    <n v="7"/>
    <s v="Prince Eric"/>
    <s v="3rd"/>
    <m/>
    <x v="1"/>
    <x v="0"/>
    <s v="-"/>
    <x v="2"/>
    <s v=""/>
    <n v="-120"/>
    <x v="1"/>
    <x v="1"/>
    <n v="41"/>
    <s v="2024-2025"/>
  </r>
  <r>
    <x v="298"/>
    <d v="1899-12-30T16:20:00"/>
    <x v="5"/>
    <n v="8"/>
    <n v="3"/>
    <s v="Howlin' Rain"/>
    <s v="1st"/>
    <n v="4.2"/>
    <x v="1"/>
    <x v="0"/>
    <s v="-"/>
    <x v="3"/>
    <n v="630"/>
    <n v="480"/>
    <x v="1"/>
    <x v="1"/>
    <n v="42"/>
    <s v="2024-2025"/>
  </r>
  <r>
    <x v="298"/>
    <d v="1899-12-30T17:00:00"/>
    <x v="5"/>
    <n v="9"/>
    <n v="12"/>
    <s v="Independent Road"/>
    <s v="3rd"/>
    <m/>
    <x v="1"/>
    <x v="0"/>
    <s v="-"/>
    <x v="2"/>
    <s v=""/>
    <n v="-120"/>
    <x v="1"/>
    <x v="1"/>
    <n v="43"/>
    <s v="2024-2025"/>
  </r>
  <r>
    <x v="298"/>
    <d v="1899-12-30T17:00:00"/>
    <x v="5"/>
    <n v="9"/>
    <n v="11"/>
    <s v="Promises Kept"/>
    <s v="2nd"/>
    <m/>
    <x v="1"/>
    <x v="0"/>
    <s v="-"/>
    <x v="1"/>
    <s v=""/>
    <n v="-130"/>
    <x v="1"/>
    <x v="1"/>
    <n v="44"/>
    <s v="2024-2025"/>
  </r>
  <r>
    <x v="298"/>
    <d v="1899-12-30T17:40:00"/>
    <x v="5"/>
    <n v="10"/>
    <n v="14"/>
    <s v="Apache Song"/>
    <s v="1st"/>
    <n v="2.7"/>
    <x v="1"/>
    <x v="0"/>
    <s v="-"/>
    <x v="0"/>
    <n v="540"/>
    <n v="340"/>
    <x v="1"/>
    <x v="1"/>
    <n v="45"/>
    <s v="2024-2025"/>
  </r>
  <r>
    <x v="299"/>
    <d v="1899-12-30T16:00:00"/>
    <x v="17"/>
    <n v="3"/>
    <n v="10"/>
    <s v="Qatars Choice"/>
    <s v="1st"/>
    <n v="3.4"/>
    <x v="2"/>
    <x v="1"/>
    <s v="-"/>
    <x v="4"/>
    <n v="476"/>
    <n v="336"/>
    <x v="1"/>
    <x v="4"/>
    <n v="46"/>
    <s v="2024-2025"/>
  </r>
  <r>
    <x v="299"/>
    <d v="1899-12-30T16:40:00"/>
    <x v="17"/>
    <n v="4"/>
    <n v="4"/>
    <s v="Lady Extreme"/>
    <s v="2nd"/>
    <m/>
    <x v="2"/>
    <x v="1"/>
    <s v="-"/>
    <x v="4"/>
    <s v=""/>
    <n v="-140"/>
    <x v="1"/>
    <x v="4"/>
    <n v="47"/>
    <s v="2024-2025"/>
  </r>
  <r>
    <x v="300"/>
    <d v="1899-12-30T14:35:00"/>
    <x v="19"/>
    <n v="5"/>
    <n v="1"/>
    <s v="Bellinger"/>
    <m/>
    <m/>
    <x v="1"/>
    <x v="0"/>
    <s v="Bush"/>
    <x v="2"/>
    <s v=""/>
    <n v="-120"/>
    <x v="1"/>
    <x v="1"/>
    <n v="48"/>
    <s v="2024-2025"/>
  </r>
  <r>
    <x v="300"/>
    <d v="1899-12-30T16:35:00"/>
    <x v="19"/>
    <n v="8"/>
    <n v="3"/>
    <s v="Dashing"/>
    <s v="3rd"/>
    <m/>
    <x v="1"/>
    <x v="0"/>
    <s v="Bush"/>
    <x v="0"/>
    <s v=""/>
    <n v="-200"/>
    <x v="1"/>
    <x v="1"/>
    <n v="49"/>
    <s v="2024-2025"/>
  </r>
  <r>
    <x v="301"/>
    <d v="1899-12-30T16:05:00"/>
    <x v="16"/>
    <n v="4"/>
    <n v="4"/>
    <s v="Codetta"/>
    <s v="2nd"/>
    <m/>
    <x v="2"/>
    <x v="1"/>
    <s v="-"/>
    <x v="4"/>
    <s v=""/>
    <n v="-140"/>
    <x v="1"/>
    <x v="4"/>
    <n v="50"/>
    <s v="2024-2025"/>
  </r>
  <r>
    <x v="302"/>
    <d v="1899-12-30T13:23:00"/>
    <x v="0"/>
    <n v="3"/>
    <n v="2"/>
    <s v="Keep Your Cool"/>
    <m/>
    <m/>
    <x v="1"/>
    <x v="0"/>
    <s v="-"/>
    <x v="5"/>
    <s v=""/>
    <n v="-100"/>
    <x v="1"/>
    <x v="1"/>
    <n v="51"/>
    <s v="2024-2025"/>
  </r>
  <r>
    <x v="302"/>
    <d v="1899-12-30T13:23:00"/>
    <x v="0"/>
    <n v="3"/>
    <n v="1"/>
    <s v="Smokin' Princess"/>
    <s v="1st"/>
    <n v="3.2"/>
    <x v="1"/>
    <x v="0"/>
    <s v="-"/>
    <x v="3"/>
    <n v="480"/>
    <n v="330"/>
    <x v="1"/>
    <x v="1"/>
    <n v="52"/>
    <s v="2024-2025"/>
  </r>
  <r>
    <x v="302"/>
    <d v="1899-12-30T13:58:00"/>
    <x v="0"/>
    <n v="4"/>
    <n v="5"/>
    <s v="Flamin Romans"/>
    <m/>
    <m/>
    <x v="10"/>
    <x v="0"/>
    <s v="-"/>
    <x v="0"/>
    <s v=""/>
    <n v="-200"/>
    <x v="1"/>
    <x v="1"/>
    <n v="53"/>
    <s v="2024-2025"/>
  </r>
  <r>
    <x v="302"/>
    <d v="1899-12-30T13:58:00"/>
    <x v="0"/>
    <n v="4"/>
    <n v="1"/>
    <s v="Taramansour"/>
    <s v="1st"/>
    <n v="5.5"/>
    <x v="1"/>
    <x v="0"/>
    <s v="-"/>
    <x v="3"/>
    <n v="825"/>
    <n v="675"/>
    <x v="1"/>
    <x v="1"/>
    <n v="54"/>
    <s v="2024-2025"/>
  </r>
  <r>
    <x v="302"/>
    <d v="1899-12-30T14:20:00"/>
    <x v="21"/>
    <n v="4"/>
    <n v="8"/>
    <s v="Grand Impact"/>
    <s v="1st"/>
    <n v="4.5999999999999996"/>
    <x v="5"/>
    <x v="1"/>
    <s v="Bush"/>
    <x v="3"/>
    <n v="690"/>
    <n v="540"/>
    <x v="1"/>
    <x v="1"/>
    <n v="55"/>
    <s v="2024-2025"/>
  </r>
  <r>
    <x v="302"/>
    <d v="1899-12-30T16:05:00"/>
    <x v="21"/>
    <n v="7"/>
    <n v="8"/>
    <s v="Unlimited"/>
    <s v="2nd"/>
    <m/>
    <x v="5"/>
    <x v="1"/>
    <s v="Bush"/>
    <x v="3"/>
    <s v=""/>
    <n v="-150"/>
    <x v="1"/>
    <x v="1"/>
    <n v="56"/>
    <s v="2024-2025"/>
  </r>
  <r>
    <x v="302"/>
    <d v="1899-12-30T16:40:00"/>
    <x v="21"/>
    <n v="8"/>
    <n v="12"/>
    <s v="Redbreast"/>
    <m/>
    <m/>
    <x v="2"/>
    <x v="1"/>
    <s v="Bush"/>
    <x v="3"/>
    <s v=""/>
    <n v="-150"/>
    <x v="1"/>
    <x v="1"/>
    <n v="57"/>
    <s v="2024-2025"/>
  </r>
  <r>
    <x v="302"/>
    <d v="1899-12-30T16:58:00"/>
    <x v="0"/>
    <n v="9"/>
    <n v="11"/>
    <s v="Elphinstone"/>
    <s v="1st"/>
    <n v="5"/>
    <x v="1"/>
    <x v="0"/>
    <s v="-"/>
    <x v="1"/>
    <n v="650"/>
    <n v="520"/>
    <x v="1"/>
    <x v="1"/>
    <n v="58"/>
    <s v="2024-2025"/>
  </r>
  <r>
    <x v="303"/>
    <d v="1899-12-30T12:15:00"/>
    <x v="0"/>
    <n v="1"/>
    <n v="5"/>
    <s v="Mollynickers"/>
    <m/>
    <m/>
    <x v="1"/>
    <x v="0"/>
    <s v="-"/>
    <x v="5"/>
    <s v=""/>
    <n v="-100"/>
    <x v="1"/>
    <x v="1"/>
    <n v="59"/>
    <s v="2024-2025"/>
  </r>
  <r>
    <x v="303"/>
    <d v="1899-12-30T12:15:00"/>
    <x v="0"/>
    <n v="1"/>
    <n v="4"/>
    <s v="Wings Of Song"/>
    <s v="3rd"/>
    <m/>
    <x v="1"/>
    <x v="0"/>
    <s v="-"/>
    <x v="5"/>
    <s v=""/>
    <n v="-100"/>
    <x v="1"/>
    <x v="1"/>
    <n v="60"/>
    <s v="2024-2025"/>
  </r>
  <r>
    <x v="303"/>
    <d v="1899-12-30T13:55:00"/>
    <x v="0"/>
    <n v="4"/>
    <n v="5"/>
    <s v="Samangu"/>
    <s v="3rd"/>
    <m/>
    <x v="7"/>
    <x v="0"/>
    <s v="-"/>
    <x v="0"/>
    <s v=""/>
    <n v="-200"/>
    <x v="1"/>
    <x v="1"/>
    <n v="61"/>
    <s v="2024-2025"/>
  </r>
  <r>
    <x v="303"/>
    <d v="1899-12-30T14:50:00"/>
    <x v="2"/>
    <n v="5"/>
    <n v="5"/>
    <s v="Tajanis"/>
    <s v="1st"/>
    <n v="5"/>
    <x v="5"/>
    <x v="1"/>
    <s v="-"/>
    <x v="3"/>
    <n v="750"/>
    <n v="600"/>
    <x v="1"/>
    <x v="1"/>
    <n v="62"/>
    <s v="2024-2025"/>
  </r>
  <r>
    <x v="303"/>
    <d v="1899-12-30T16:00:00"/>
    <x v="2"/>
    <n v="7"/>
    <n v="1"/>
    <s v="Osipenko"/>
    <s v="1st"/>
    <n v="3.1"/>
    <x v="5"/>
    <x v="1"/>
    <s v="-"/>
    <x v="3"/>
    <n v="465"/>
    <n v="315"/>
    <x v="1"/>
    <x v="1"/>
    <n v="63"/>
    <s v="2024-2025"/>
  </r>
  <r>
    <x v="303"/>
    <d v="1899-12-30T16:15:00"/>
    <x v="0"/>
    <n v="8"/>
    <n v="14"/>
    <s v="Beltoro"/>
    <m/>
    <m/>
    <x v="1"/>
    <x v="0"/>
    <s v="-"/>
    <x v="2"/>
    <s v=""/>
    <n v="-120"/>
    <x v="1"/>
    <x v="1"/>
    <n v="64"/>
    <s v="2024-2025"/>
  </r>
  <r>
    <x v="303"/>
    <d v="1899-12-30T16:35:00"/>
    <x v="2"/>
    <n v="8"/>
    <n v="5"/>
    <s v="Cigar Flick"/>
    <s v="3rd"/>
    <m/>
    <x v="5"/>
    <x v="1"/>
    <s v="-"/>
    <x v="3"/>
    <s v=""/>
    <n v="-150"/>
    <x v="1"/>
    <x v="1"/>
    <n v="65"/>
    <s v="2024-2025"/>
  </r>
  <r>
    <x v="303"/>
    <d v="1899-12-30T16:55:00"/>
    <x v="0"/>
    <n v="9"/>
    <n v="7"/>
    <s v="Brazen Lady"/>
    <m/>
    <m/>
    <x v="1"/>
    <x v="0"/>
    <s v="-"/>
    <x v="2"/>
    <s v=""/>
    <n v="-120"/>
    <x v="1"/>
    <x v="1"/>
    <n v="66"/>
    <s v="2024-2025"/>
  </r>
  <r>
    <x v="303"/>
    <d v="1899-12-30T17:55:00"/>
    <x v="2"/>
    <n v="10"/>
    <n v="5"/>
    <s v="Spring Lee"/>
    <s v="3rd"/>
    <m/>
    <x v="5"/>
    <x v="1"/>
    <s v="-"/>
    <x v="3"/>
    <s v=""/>
    <n v="-150"/>
    <x v="1"/>
    <x v="1"/>
    <n v="67"/>
    <s v="2024-2025"/>
  </r>
  <r>
    <x v="304"/>
    <d v="1899-12-30T15:30:00"/>
    <x v="15"/>
    <n v="2"/>
    <n v="4"/>
    <s v="Sunshine Law        "/>
    <m/>
    <m/>
    <x v="2"/>
    <x v="1"/>
    <s v="-"/>
    <x v="4"/>
    <s v=""/>
    <n v="-140"/>
    <x v="1"/>
    <x v="4"/>
    <n v="68"/>
    <s v="2024-2025"/>
  </r>
  <r>
    <x v="304"/>
    <d v="1899-12-30T16:40:00"/>
    <x v="15"/>
    <n v="4"/>
    <n v="6"/>
    <s v="So Newchee Thinks   "/>
    <s v="1st"/>
    <n v="8.3000000000000007"/>
    <x v="2"/>
    <x v="1"/>
    <s v="-"/>
    <x v="4"/>
    <n v="1162"/>
    <n v="1022"/>
    <x v="1"/>
    <x v="4"/>
    <n v="69"/>
    <s v="2024-2025"/>
  </r>
  <r>
    <x v="304"/>
    <d v="1899-12-30T17:50:00"/>
    <x v="15"/>
    <n v="6"/>
    <n v="4"/>
    <s v="Metaphorically      "/>
    <s v="2nd"/>
    <m/>
    <x v="2"/>
    <x v="1"/>
    <s v="-"/>
    <x v="4"/>
    <s v=""/>
    <n v="-140"/>
    <x v="1"/>
    <x v="4"/>
    <n v="70"/>
    <s v="2024-2025"/>
  </r>
  <r>
    <x v="305"/>
    <d v="1899-12-30T14:30:00"/>
    <x v="18"/>
    <n v="5"/>
    <n v="6"/>
    <s v="Fickle"/>
    <m/>
    <m/>
    <x v="1"/>
    <x v="0"/>
    <s v="-"/>
    <x v="1"/>
    <s v=""/>
    <n v="-130"/>
    <x v="1"/>
    <x v="1"/>
    <n v="71"/>
    <s v="2024-2025"/>
  </r>
  <r>
    <x v="305"/>
    <d v="1899-12-30T15:05:00"/>
    <x v="18"/>
    <n v="6"/>
    <n v="8"/>
    <s v="Kings Valley"/>
    <s v="1st"/>
    <n v="4.5999999999999996"/>
    <x v="1"/>
    <x v="0"/>
    <s v="-"/>
    <x v="5"/>
    <n v="459.99999999999994"/>
    <n v="359.99999999999994"/>
    <x v="1"/>
    <x v="1"/>
    <n v="72"/>
    <s v="2024-2025"/>
  </r>
  <r>
    <x v="305"/>
    <d v="1899-12-30T15:05:00"/>
    <x v="18"/>
    <n v="6"/>
    <n v="3"/>
    <s v="Miss Tarzy"/>
    <s v="3rd"/>
    <m/>
    <x v="1"/>
    <x v="0"/>
    <s v="-"/>
    <x v="5"/>
    <s v=""/>
    <n v="-100"/>
    <x v="1"/>
    <x v="1"/>
    <n v="73"/>
    <s v="2024-2025"/>
  </r>
  <r>
    <x v="305"/>
    <d v="1899-12-30T15:05:00"/>
    <x v="18"/>
    <n v="6"/>
    <n v="1"/>
    <s v="Samuel Langhorne"/>
    <m/>
    <m/>
    <x v="3"/>
    <x v="0"/>
    <s v="-"/>
    <x v="5"/>
    <s v=""/>
    <n v="-100"/>
    <x v="1"/>
    <x v="1"/>
    <n v="74"/>
    <s v="2024-2025"/>
  </r>
  <r>
    <x v="305"/>
    <d v="1899-12-30T15:40:00"/>
    <x v="18"/>
    <n v="7"/>
    <n v="1"/>
    <s v="Flash Flood"/>
    <m/>
    <m/>
    <x v="1"/>
    <x v="0"/>
    <s v="-"/>
    <x v="5"/>
    <s v=""/>
    <n v="-100"/>
    <x v="1"/>
    <x v="1"/>
    <n v="75"/>
    <s v="2024-2025"/>
  </r>
  <r>
    <x v="305"/>
    <d v="1899-12-30T15:40:00"/>
    <x v="18"/>
    <n v="7"/>
    <n v="5"/>
    <s v="Le Zebra"/>
    <s v="3rd"/>
    <m/>
    <x v="1"/>
    <x v="0"/>
    <s v="-"/>
    <x v="5"/>
    <s v=""/>
    <n v="-100"/>
    <x v="1"/>
    <x v="1"/>
    <n v="76"/>
    <s v="2024-2025"/>
  </r>
  <r>
    <x v="305"/>
    <d v="1899-12-30T16:15:00"/>
    <x v="18"/>
    <n v="8"/>
    <n v="4"/>
    <s v="Chorlton Lane"/>
    <s v="2nd"/>
    <m/>
    <x v="1"/>
    <x v="0"/>
    <s v="-"/>
    <x v="2"/>
    <s v=""/>
    <n v="-120"/>
    <x v="1"/>
    <x v="1"/>
    <n v="77"/>
    <s v="2024-2025"/>
  </r>
  <r>
    <x v="305"/>
    <d v="1899-12-30T17:35:00"/>
    <x v="18"/>
    <n v="10"/>
    <n v="8"/>
    <s v="Sunshineinmypocket"/>
    <s v="1st"/>
    <n v="3.3"/>
    <x v="1"/>
    <x v="0"/>
    <s v="-"/>
    <x v="0"/>
    <n v="660"/>
    <n v="460"/>
    <x v="1"/>
    <x v="1"/>
    <n v="78"/>
    <s v="2024-2025"/>
  </r>
  <r>
    <x v="306"/>
    <d v="1899-12-30T12:15:00"/>
    <x v="18"/>
    <n v="1"/>
    <n v="7"/>
    <s v="New York Lustre"/>
    <s v="1st"/>
    <n v="2.0499999999999998"/>
    <x v="6"/>
    <x v="0"/>
    <s v="-"/>
    <x v="3"/>
    <n v="307.5"/>
    <n v="157.5"/>
    <x v="1"/>
    <x v="1"/>
    <n v="79"/>
    <s v="2024-2025"/>
  </r>
  <r>
    <x v="306"/>
    <d v="1899-12-30T13:05:00"/>
    <x v="2"/>
    <n v="2"/>
    <n v="7"/>
    <s v="Spicy Hotpot"/>
    <s v="1st"/>
    <n v="6.8"/>
    <x v="5"/>
    <x v="1"/>
    <s v="-"/>
    <x v="3"/>
    <n v="1020"/>
    <n v="870"/>
    <x v="1"/>
    <x v="1"/>
    <n v="80"/>
    <s v="2024-2025"/>
  </r>
  <r>
    <x v="306"/>
    <d v="1899-12-30T13:20:00"/>
    <x v="18"/>
    <n v="3"/>
    <n v="4"/>
    <s v="Glens Top Cat"/>
    <m/>
    <m/>
    <x v="8"/>
    <x v="0"/>
    <s v="-"/>
    <x v="5"/>
    <s v=""/>
    <n v="-100"/>
    <x v="1"/>
    <x v="1"/>
    <n v="81"/>
    <s v="2024-2025"/>
  </r>
  <r>
    <x v="306"/>
    <d v="1899-12-30T16:00:00"/>
    <x v="2"/>
    <n v="7"/>
    <n v="11"/>
    <s v="Step Aside"/>
    <s v="3rd"/>
    <m/>
    <x v="5"/>
    <x v="1"/>
    <s v="-"/>
    <x v="3"/>
    <s v=""/>
    <n v="-150"/>
    <x v="1"/>
    <x v="1"/>
    <n v="82"/>
    <s v="2024-2025"/>
  </r>
  <r>
    <x v="306"/>
    <d v="1899-12-30T16:15:00"/>
    <x v="18"/>
    <n v="8"/>
    <n v="6"/>
    <s v="Revelare"/>
    <s v="1st"/>
    <n v="2.2999999999999998"/>
    <x v="1"/>
    <x v="0"/>
    <s v="-"/>
    <x v="1"/>
    <n v="299"/>
    <n v="169"/>
    <x v="1"/>
    <x v="1"/>
    <n v="83"/>
    <s v="2024-2025"/>
  </r>
  <r>
    <x v="306"/>
    <d v="1899-12-30T16:55:00"/>
    <x v="18"/>
    <n v="9"/>
    <n v="9"/>
    <s v="She'S Bulletproof"/>
    <s v="1st"/>
    <n v="4.0999999999999996"/>
    <x v="1"/>
    <x v="0"/>
    <s v="-"/>
    <x v="2"/>
    <n v="491.99999999999994"/>
    <n v="371.99999999999994"/>
    <x v="1"/>
    <x v="1"/>
    <n v="84"/>
    <s v="2024-2025"/>
  </r>
  <r>
    <x v="306"/>
    <d v="1899-12-30T17:15:00"/>
    <x v="2"/>
    <n v="9"/>
    <n v="6"/>
    <s v="Time To Boogie"/>
    <m/>
    <m/>
    <x v="5"/>
    <x v="1"/>
    <s v="-"/>
    <x v="3"/>
    <s v=""/>
    <n v="-150"/>
    <x v="1"/>
    <x v="1"/>
    <n v="85"/>
    <s v="2024-2025"/>
  </r>
  <r>
    <x v="306"/>
    <d v="1899-12-30T17:35:00"/>
    <x v="18"/>
    <n v="10"/>
    <n v="11"/>
    <s v="Name Dropper"/>
    <s v="1st"/>
    <n v="3.8"/>
    <x v="7"/>
    <x v="0"/>
    <s v="-"/>
    <x v="0"/>
    <n v="760"/>
    <n v="560"/>
    <x v="1"/>
    <x v="1"/>
    <n v="86"/>
    <s v="2024-2025"/>
  </r>
  <r>
    <x v="306"/>
    <d v="1899-12-30T17:55:00"/>
    <x v="2"/>
    <n v="10"/>
    <n v="8"/>
    <s v="Yorkshire"/>
    <s v="1st"/>
    <n v="1.6"/>
    <x v="2"/>
    <x v="1"/>
    <s v="-"/>
    <x v="3"/>
    <n v="240"/>
    <n v="90"/>
    <x v="1"/>
    <x v="1"/>
    <n v="87"/>
    <s v="2024-2025"/>
  </r>
  <r>
    <x v="307"/>
    <d v="1899-12-30T16:05:00"/>
    <x v="16"/>
    <n v="3"/>
    <n v="5"/>
    <s v="Winchester"/>
    <m/>
    <m/>
    <x v="2"/>
    <x v="1"/>
    <s v="-"/>
    <x v="4"/>
    <s v=""/>
    <n v="-140"/>
    <x v="1"/>
    <x v="4"/>
    <n v="88"/>
    <s v="2024-2025"/>
  </r>
  <r>
    <x v="307"/>
    <d v="1899-12-30T16:40:00"/>
    <x v="16"/>
    <n v="4"/>
    <n v="8"/>
    <s v="Russian Snitzel"/>
    <m/>
    <m/>
    <x v="2"/>
    <x v="1"/>
    <s v="-"/>
    <x v="4"/>
    <s v=""/>
    <n v="-140"/>
    <x v="1"/>
    <x v="4"/>
    <n v="89"/>
    <s v="2024-2025"/>
  </r>
  <r>
    <x v="307"/>
    <d v="1899-12-30T17:15:00"/>
    <x v="16"/>
    <n v="5"/>
    <n v="6"/>
    <s v="Akkadian Emperor"/>
    <m/>
    <m/>
    <x v="2"/>
    <x v="1"/>
    <s v="-"/>
    <x v="4"/>
    <s v=""/>
    <n v="-140"/>
    <x v="1"/>
    <x v="4"/>
    <n v="90"/>
    <s v="2024-2025"/>
  </r>
  <r>
    <x v="308"/>
    <d v="1899-12-30T13:20:00"/>
    <x v="1"/>
    <n v="3"/>
    <n v="8"/>
    <s v="Shaiyhar"/>
    <s v="3rd"/>
    <m/>
    <x v="7"/>
    <x v="0"/>
    <s v="-"/>
    <x v="0"/>
    <s v=""/>
    <n v="-200"/>
    <x v="1"/>
    <x v="1"/>
    <n v="91"/>
    <s v="2024-2025"/>
  </r>
  <r>
    <x v="308"/>
    <d v="1899-12-30T15:05:00"/>
    <x v="1"/>
    <n v="6"/>
    <n v="4"/>
    <s v="Rey Magnerio"/>
    <s v="1st"/>
    <n v="4.5999999999999996"/>
    <x v="1"/>
    <x v="0"/>
    <s v="-"/>
    <x v="1"/>
    <n v="598"/>
    <n v="468"/>
    <x v="1"/>
    <x v="1"/>
    <n v="92"/>
    <s v="2024-2025"/>
  </r>
  <r>
    <x v="308"/>
    <d v="1899-12-30T16:15:00"/>
    <x v="1"/>
    <n v="8"/>
    <n v="11"/>
    <s v="Marble Arch"/>
    <s v="2nd"/>
    <m/>
    <x v="1"/>
    <x v="0"/>
    <s v="-"/>
    <x v="1"/>
    <s v=""/>
    <n v="-130"/>
    <x v="1"/>
    <x v="1"/>
    <n v="93"/>
    <s v="2024-2025"/>
  </r>
  <r>
    <x v="308"/>
    <d v="1899-12-30T16:35:00"/>
    <x v="4"/>
    <n v="8"/>
    <n v="2"/>
    <s v="Gatsbys"/>
    <s v="3rd"/>
    <m/>
    <x v="2"/>
    <x v="1"/>
    <s v="-"/>
    <x v="4"/>
    <s v=""/>
    <n v="-140"/>
    <x v="1"/>
    <x v="1"/>
    <n v="94"/>
    <s v="2024-2025"/>
  </r>
  <r>
    <x v="308"/>
    <d v="1899-12-30T16:55:00"/>
    <x v="1"/>
    <n v="9"/>
    <n v="1"/>
    <s v="Mr Brightside"/>
    <s v="2nd"/>
    <m/>
    <x v="7"/>
    <x v="0"/>
    <s v="-"/>
    <x v="0"/>
    <s v=""/>
    <n v="-200"/>
    <x v="1"/>
    <x v="1"/>
    <n v="95"/>
    <s v="2024-2025"/>
  </r>
  <r>
    <x v="309"/>
    <d v="1899-12-30T12:15:00"/>
    <x v="0"/>
    <n v="1"/>
    <n v="6"/>
    <s v="Kings Valley"/>
    <s v="2nd"/>
    <m/>
    <x v="1"/>
    <x v="0"/>
    <s v="-"/>
    <x v="2"/>
    <s v=""/>
    <n v="-120"/>
    <x v="1"/>
    <x v="1"/>
    <n v="96"/>
    <s v="2024-2025"/>
  </r>
  <r>
    <x v="309"/>
    <d v="1899-12-30T13:20:00"/>
    <x v="0"/>
    <n v="3"/>
    <n v="3"/>
    <s v="Fancify"/>
    <m/>
    <m/>
    <x v="1"/>
    <x v="0"/>
    <s v="-"/>
    <x v="0"/>
    <s v=""/>
    <n v="-200"/>
    <x v="1"/>
    <x v="1"/>
    <n v="97"/>
    <s v="2024-2025"/>
  </r>
  <r>
    <x v="309"/>
    <d v="1899-12-30T13:55:00"/>
    <x v="0"/>
    <n v="4"/>
    <n v="5"/>
    <s v="Umgawa"/>
    <m/>
    <m/>
    <x v="1"/>
    <x v="0"/>
    <s v="-"/>
    <x v="2"/>
    <s v=""/>
    <n v="-120"/>
    <x v="1"/>
    <x v="1"/>
    <n v="98"/>
    <s v="2024-2025"/>
  </r>
  <r>
    <x v="309"/>
    <d v="1899-12-30T15:05:00"/>
    <x v="0"/>
    <n v="6"/>
    <n v="6"/>
    <s v="Rise At Dawn"/>
    <s v="1st"/>
    <n v="4.7"/>
    <x v="1"/>
    <x v="0"/>
    <s v="-"/>
    <x v="1"/>
    <n v="611"/>
    <n v="481"/>
    <x v="1"/>
    <x v="1"/>
    <n v="99"/>
    <s v="2024-2025"/>
  </r>
  <r>
    <x v="309"/>
    <d v="1899-12-30T15:25:00"/>
    <x v="4"/>
    <n v="6"/>
    <n v="10"/>
    <s v="Clear Thinking"/>
    <s v="2nd"/>
    <m/>
    <x v="5"/>
    <x v="1"/>
    <s v="-"/>
    <x v="2"/>
    <s v=""/>
    <n v="-120"/>
    <x v="1"/>
    <x v="1"/>
    <n v="100"/>
    <s v="2024-2025"/>
  </r>
  <r>
    <x v="309"/>
    <d v="1899-12-30T17:15:00"/>
    <x v="4"/>
    <n v="9"/>
    <n v="9"/>
    <s v="Eye Of The Fire"/>
    <s v="3rd"/>
    <m/>
    <x v="5"/>
    <x v="1"/>
    <s v="-"/>
    <x v="3"/>
    <s v=""/>
    <n v="-150"/>
    <x v="1"/>
    <x v="1"/>
    <n v="101"/>
    <s v="2024-2025"/>
  </r>
  <r>
    <x v="309"/>
    <d v="1899-12-30T17:35:00"/>
    <x v="0"/>
    <n v="10"/>
    <n v="3"/>
    <s v="Is It Me"/>
    <s v="1st"/>
    <n v="3.8"/>
    <x v="1"/>
    <x v="0"/>
    <s v="-"/>
    <x v="4"/>
    <n v="532"/>
    <n v="392"/>
    <x v="1"/>
    <x v="1"/>
    <n v="102"/>
    <s v="2024-2025"/>
  </r>
  <r>
    <x v="310"/>
    <d v="1899-12-30T17:15:00"/>
    <x v="16"/>
    <n v="6"/>
    <n v="5"/>
    <s v="Scintilla"/>
    <s v="1st"/>
    <n v="2.15"/>
    <x v="2"/>
    <x v="1"/>
    <s v="-"/>
    <x v="4"/>
    <n v="301"/>
    <n v="161"/>
    <x v="1"/>
    <x v="4"/>
    <n v="103"/>
    <s v="2024-2025"/>
  </r>
  <r>
    <x v="311"/>
    <d v="1899-12-30T12:15:00"/>
    <x v="1"/>
    <n v="1"/>
    <n v="5"/>
    <s v="Samangu"/>
    <s v="1st"/>
    <n v="3.4"/>
    <x v="1"/>
    <x v="0"/>
    <s v="-"/>
    <x v="4"/>
    <n v="476"/>
    <n v="336"/>
    <x v="1"/>
    <x v="1"/>
    <n v="104"/>
    <s v="2024-2025"/>
  </r>
  <r>
    <x v="311"/>
    <d v="1899-12-30T15:05:00"/>
    <x v="1"/>
    <n v="6"/>
    <n v="4"/>
    <s v="Semana"/>
    <m/>
    <m/>
    <x v="1"/>
    <x v="0"/>
    <s v="-"/>
    <x v="2"/>
    <s v=""/>
    <n v="-120"/>
    <x v="1"/>
    <x v="1"/>
    <n v="105"/>
    <s v="2024-2025"/>
  </r>
  <r>
    <x v="311"/>
    <d v="1899-12-30T15:40:00"/>
    <x v="1"/>
    <n v="7"/>
    <n v="1"/>
    <s v="Mr Brightside"/>
    <s v="1st"/>
    <n v="1.8"/>
    <x v="9"/>
    <x v="0"/>
    <s v="-"/>
    <x v="0"/>
    <n v="360"/>
    <n v="160"/>
    <x v="1"/>
    <x v="1"/>
    <n v="106"/>
    <s v="2024-2025"/>
  </r>
  <r>
    <x v="311"/>
    <d v="1899-12-30T17:35:00"/>
    <x v="1"/>
    <n v="10"/>
    <n v="7"/>
    <s v="Positivity"/>
    <m/>
    <m/>
    <x v="1"/>
    <x v="0"/>
    <s v="-"/>
    <x v="2"/>
    <s v=""/>
    <n v="-120"/>
    <x v="1"/>
    <x v="1"/>
    <n v="107"/>
    <s v="2024-2025"/>
  </r>
  <r>
    <x v="311"/>
    <d v="1899-12-30T17:55:00"/>
    <x v="2"/>
    <n v="10"/>
    <n v="5"/>
    <s v="Shezanalister"/>
    <s v="3rd"/>
    <m/>
    <x v="5"/>
    <x v="1"/>
    <s v="-"/>
    <x v="3"/>
    <s v=""/>
    <n v="-150"/>
    <x v="1"/>
    <x v="1"/>
    <n v="108"/>
    <s v="2024-2025"/>
  </r>
  <r>
    <x v="312"/>
    <d v="1899-12-30T14:20:00"/>
    <x v="2"/>
    <n v="1"/>
    <n v="5"/>
    <s v="Marais"/>
    <s v="3rd"/>
    <m/>
    <x v="2"/>
    <x v="1"/>
    <s v="-"/>
    <x v="4"/>
    <s v=""/>
    <n v="-140"/>
    <x v="1"/>
    <x v="4"/>
    <n v="109"/>
    <s v="2024-2025"/>
  </r>
  <r>
    <x v="312"/>
    <d v="1899-12-30T14:55:00"/>
    <x v="2"/>
    <n v="2"/>
    <n v="8"/>
    <s v="The Stars"/>
    <s v="3rd"/>
    <m/>
    <x v="2"/>
    <x v="1"/>
    <s v="-"/>
    <x v="4"/>
    <s v=""/>
    <n v="-140"/>
    <x v="1"/>
    <x v="4"/>
    <n v="110"/>
    <s v="2024-2025"/>
  </r>
  <r>
    <x v="313"/>
    <d v="1899-12-30T12:30:00"/>
    <x v="4"/>
    <n v="1"/>
    <n v="6"/>
    <s v="Shall Be"/>
    <m/>
    <m/>
    <x v="5"/>
    <x v="1"/>
    <s v="-"/>
    <x v="3"/>
    <s v=""/>
    <n v="-150"/>
    <x v="1"/>
    <x v="1"/>
    <n v="111"/>
    <s v="2024-2025"/>
  </r>
  <r>
    <x v="313"/>
    <d v="1899-12-30T12:45:00"/>
    <x v="0"/>
    <n v="2"/>
    <n v="2"/>
    <s v="Revelare"/>
    <s v="1st"/>
    <n v="1.9"/>
    <x v="3"/>
    <x v="0"/>
    <s v="-"/>
    <x v="0"/>
    <n v="380"/>
    <n v="180"/>
    <x v="1"/>
    <x v="1"/>
    <n v="112"/>
    <s v="2024-2025"/>
  </r>
  <r>
    <x v="313"/>
    <d v="1899-12-30T13:20:00"/>
    <x v="0"/>
    <n v="3"/>
    <n v="3"/>
    <s v="Bossy Nic"/>
    <s v="2nd"/>
    <m/>
    <x v="1"/>
    <x v="0"/>
    <s v="-"/>
    <x v="3"/>
    <s v=""/>
    <n v="-150"/>
    <x v="1"/>
    <x v="1"/>
    <n v="113"/>
    <s v="2024-2025"/>
  </r>
  <r>
    <x v="313"/>
    <d v="1899-12-30T13:20:00"/>
    <x v="0"/>
    <n v="3"/>
    <n v="2"/>
    <s v="Midwest"/>
    <s v="1st"/>
    <n v="4.7"/>
    <x v="3"/>
    <x v="0"/>
    <s v="-"/>
    <x v="0"/>
    <n v="940"/>
    <n v="740"/>
    <x v="1"/>
    <x v="1"/>
    <n v="114"/>
    <s v="2024-2025"/>
  </r>
  <r>
    <x v="313"/>
    <d v="1899-12-30T13:40:00"/>
    <x v="4"/>
    <n v="3"/>
    <n v="6"/>
    <s v="Spring Lee"/>
    <s v="1st"/>
    <n v="2.6"/>
    <x v="2"/>
    <x v="1"/>
    <s v="-"/>
    <x v="3"/>
    <n v="390"/>
    <n v="240"/>
    <x v="1"/>
    <x v="1"/>
    <n v="115"/>
    <s v="2024-2025"/>
  </r>
  <r>
    <x v="313"/>
    <d v="1899-12-30T15:25:00"/>
    <x v="4"/>
    <n v="6"/>
    <n v="1"/>
    <s v="Amelias Jewel"/>
    <s v="1st"/>
    <n v="2.0499999999999998"/>
    <x v="2"/>
    <x v="1"/>
    <s v="-"/>
    <x v="3"/>
    <n v="307.5"/>
    <n v="157.5"/>
    <x v="1"/>
    <x v="1"/>
    <n v="116"/>
    <s v="2024-2025"/>
  </r>
  <r>
    <x v="313"/>
    <d v="1899-12-30T15:25:00"/>
    <x v="4"/>
    <n v="6"/>
    <n v="2"/>
    <s v="Olentia"/>
    <m/>
    <m/>
    <x v="5"/>
    <x v="1"/>
    <s v="-"/>
    <x v="3"/>
    <s v=""/>
    <n v="-150"/>
    <x v="1"/>
    <x v="1"/>
    <n v="117"/>
    <s v="2024-2025"/>
  </r>
  <r>
    <x v="313"/>
    <d v="1899-12-30T15:40:00"/>
    <x v="0"/>
    <n v="7"/>
    <n v="10"/>
    <s v="Place Du Carrousel"/>
    <m/>
    <m/>
    <x v="3"/>
    <x v="0"/>
    <s v="-"/>
    <x v="0"/>
    <s v=""/>
    <n v="-200"/>
    <x v="1"/>
    <x v="1"/>
    <n v="118"/>
    <s v="2024-2025"/>
  </r>
  <r>
    <x v="313"/>
    <d v="1899-12-30T16:00:00"/>
    <x v="4"/>
    <n v="7"/>
    <n v="1"/>
    <s v="Lady Shenandoah"/>
    <s v="1st"/>
    <n v="1.35"/>
    <x v="2"/>
    <x v="1"/>
    <s v="-"/>
    <x v="3"/>
    <n v="202.5"/>
    <n v="52.5"/>
    <x v="1"/>
    <x v="1"/>
    <n v="119"/>
    <s v="2024-2025"/>
  </r>
  <r>
    <x v="313"/>
    <d v="1899-12-30T17:15:00"/>
    <x v="4"/>
    <n v="9"/>
    <n v="3"/>
    <s v="Iowna Merc"/>
    <s v="1st"/>
    <n v="4.2"/>
    <x v="5"/>
    <x v="1"/>
    <s v="-"/>
    <x v="3"/>
    <n v="630"/>
    <n v="480"/>
    <x v="1"/>
    <x v="1"/>
    <n v="120"/>
    <s v="2024-2025"/>
  </r>
  <r>
    <x v="313"/>
    <d v="1899-12-30T17:35:00"/>
    <x v="0"/>
    <n v="10"/>
    <n v="8"/>
    <s v="Verdad"/>
    <s v="1st"/>
    <n v="5.5"/>
    <x v="1"/>
    <x v="0"/>
    <s v="-"/>
    <x v="1"/>
    <n v="715"/>
    <n v="585"/>
    <x v="1"/>
    <x v="1"/>
    <n v="121"/>
    <s v="2024-2025"/>
  </r>
  <r>
    <x v="313"/>
    <d v="1899-12-30T17:55:00"/>
    <x v="4"/>
    <n v="10"/>
    <n v="14"/>
    <s v="Kings Valley"/>
    <s v="1st"/>
    <n v="3.5"/>
    <x v="5"/>
    <x v="1"/>
    <s v="-"/>
    <x v="3"/>
    <n v="525"/>
    <n v="375"/>
    <x v="1"/>
    <x v="1"/>
    <n v="122"/>
    <s v="2024-2025"/>
  </r>
  <r>
    <x v="314"/>
    <d v="1899-12-30T16:05:00"/>
    <x v="16"/>
    <n v="5"/>
    <n v="3"/>
    <s v="Iconic Treasure"/>
    <m/>
    <m/>
    <x v="2"/>
    <x v="1"/>
    <s v="-"/>
    <x v="4"/>
    <s v=""/>
    <n v="-140"/>
    <x v="1"/>
    <x v="4"/>
    <n v="123"/>
    <s v="2024-2025"/>
  </r>
  <r>
    <x v="314"/>
    <d v="1899-12-30T17:50:00"/>
    <x v="16"/>
    <n v="8"/>
    <n v="6"/>
    <s v="Just Glamourous"/>
    <s v="2nd"/>
    <m/>
    <x v="2"/>
    <x v="1"/>
    <s v="-"/>
    <x v="4"/>
    <s v=""/>
    <n v="-140"/>
    <x v="1"/>
    <x v="4"/>
    <n v="124"/>
    <s v="2024-2025"/>
  </r>
  <r>
    <x v="315"/>
    <d v="1899-12-30T12:05:00"/>
    <x v="0"/>
    <n v="1"/>
    <n v="3"/>
    <s v="Interest Point"/>
    <m/>
    <m/>
    <x v="8"/>
    <x v="0"/>
    <s v="-"/>
    <x v="5"/>
    <s v=""/>
    <n v="-100"/>
    <x v="1"/>
    <x v="1"/>
    <n v="125"/>
    <s v="2024-2025"/>
  </r>
  <r>
    <x v="315"/>
    <d v="1899-12-30T12:20:00"/>
    <x v="4"/>
    <n v="1"/>
    <n v="4"/>
    <s v="Rush Attack"/>
    <s v="2nd"/>
    <m/>
    <x v="5"/>
    <x v="1"/>
    <s v="-"/>
    <x v="3"/>
    <s v=""/>
    <n v="-150"/>
    <x v="1"/>
    <x v="1"/>
    <n v="126"/>
    <s v="2024-2025"/>
  </r>
  <r>
    <x v="315"/>
    <d v="1899-12-30T13:45:00"/>
    <x v="0"/>
    <n v="4"/>
    <n v="4"/>
    <s v="Aztec Ruler"/>
    <m/>
    <m/>
    <x v="1"/>
    <x v="0"/>
    <s v="-"/>
    <x v="5"/>
    <s v=""/>
    <n v="-100"/>
    <x v="1"/>
    <x v="1"/>
    <n v="127"/>
    <s v="2024-2025"/>
  </r>
  <r>
    <x v="315"/>
    <d v="1899-12-30T13:45:00"/>
    <x v="0"/>
    <n v="4"/>
    <n v="6"/>
    <s v="Fancify"/>
    <m/>
    <m/>
    <x v="1"/>
    <x v="0"/>
    <s v="-"/>
    <x v="4"/>
    <s v=""/>
    <n v="-140"/>
    <x v="1"/>
    <x v="1"/>
    <n v="128"/>
    <s v="2024-2025"/>
  </r>
  <r>
    <x v="315"/>
    <d v="1899-12-30T14:55:00"/>
    <x v="0"/>
    <n v="6"/>
    <n v="10"/>
    <s v="Aramco"/>
    <m/>
    <m/>
    <x v="3"/>
    <x v="0"/>
    <s v="-"/>
    <x v="0"/>
    <s v=""/>
    <n v="-200"/>
    <x v="1"/>
    <x v="1"/>
    <n v="129"/>
    <s v="2024-2025"/>
  </r>
  <r>
    <x v="315"/>
    <d v="1899-12-30T14:55:00"/>
    <x v="0"/>
    <n v="6"/>
    <n v="6"/>
    <s v="Young Werther"/>
    <m/>
    <m/>
    <x v="1"/>
    <x v="0"/>
    <s v="-"/>
    <x v="5"/>
    <s v=""/>
    <n v="-100"/>
    <x v="1"/>
    <x v="1"/>
    <n v="130"/>
    <s v="2024-2025"/>
  </r>
  <r>
    <x v="315"/>
    <d v="1899-12-30T17:10:00"/>
    <x v="4"/>
    <n v="9"/>
    <n v="9"/>
    <s v="Our Anchorage"/>
    <m/>
    <m/>
    <x v="5"/>
    <x v="1"/>
    <s v="-"/>
    <x v="3"/>
    <s v=""/>
    <n v="-150"/>
    <x v="1"/>
    <x v="1"/>
    <n v="131"/>
    <s v="2024-2025"/>
  </r>
  <r>
    <x v="315"/>
    <d v="1899-12-30T17:30:00"/>
    <x v="0"/>
    <n v="10"/>
    <n v="8"/>
    <s v="So Glamorous"/>
    <m/>
    <m/>
    <x v="1"/>
    <x v="0"/>
    <s v="-"/>
    <x v="5"/>
    <s v=""/>
    <n v="-100"/>
    <x v="1"/>
    <x v="1"/>
    <n v="132"/>
    <s v="2024-2025"/>
  </r>
  <r>
    <x v="315"/>
    <d v="1899-12-30T17:30:00"/>
    <x v="0"/>
    <n v="10"/>
    <n v="3"/>
    <s v="Wrote To Arataki"/>
    <s v="3rd"/>
    <m/>
    <x v="1"/>
    <x v="0"/>
    <s v="-"/>
    <x v="4"/>
    <s v=""/>
    <n v="-140"/>
    <x v="1"/>
    <x v="1"/>
    <n v="133"/>
    <s v="2024-2025"/>
  </r>
  <r>
    <x v="315"/>
    <d v="1899-12-30T17:50:00"/>
    <x v="4"/>
    <n v="10"/>
    <n v="8"/>
    <s v="Shezanalister"/>
    <m/>
    <m/>
    <x v="5"/>
    <x v="1"/>
    <s v="-"/>
    <x v="3"/>
    <s v=""/>
    <n v="-150"/>
    <x v="1"/>
    <x v="1"/>
    <n v="134"/>
    <s v="2024-2025"/>
  </r>
  <r>
    <x v="316"/>
    <d v="1899-12-30T12:15:00"/>
    <x v="1"/>
    <n v="1"/>
    <n v="1"/>
    <s v="Bankers Choice"/>
    <s v="1st"/>
    <n v="4.4000000000000004"/>
    <x v="1"/>
    <x v="0"/>
    <s v="-"/>
    <x v="3"/>
    <n v="660"/>
    <n v="510"/>
    <x v="1"/>
    <x v="1"/>
    <n v="135"/>
    <s v="2024-2025"/>
  </r>
  <r>
    <x v="316"/>
    <d v="1899-12-30T12:15:00"/>
    <x v="1"/>
    <n v="1"/>
    <n v="2"/>
    <s v="Mostly Cloudy"/>
    <s v="3rd"/>
    <m/>
    <x v="8"/>
    <x v="0"/>
    <s v="-"/>
    <x v="5"/>
    <s v=""/>
    <n v="-100"/>
    <x v="1"/>
    <x v="1"/>
    <n v="136"/>
    <s v="2024-2025"/>
  </r>
  <r>
    <x v="316"/>
    <d v="1899-12-30T13:20:00"/>
    <x v="1"/>
    <n v="3"/>
    <n v="2"/>
    <s v="Miss Aria"/>
    <m/>
    <m/>
    <x v="1"/>
    <x v="0"/>
    <s v="-"/>
    <x v="3"/>
    <s v=""/>
    <n v="-150"/>
    <x v="1"/>
    <x v="1"/>
    <n v="137"/>
    <s v="2024-2025"/>
  </r>
  <r>
    <x v="316"/>
    <d v="1899-12-30T13:20:00"/>
    <x v="1"/>
    <n v="3"/>
    <n v="5"/>
    <s v="Samangu"/>
    <s v="1st"/>
    <n v="3.3"/>
    <x v="1"/>
    <x v="0"/>
    <s v="-"/>
    <x v="5"/>
    <n v="330"/>
    <n v="230"/>
    <x v="1"/>
    <x v="1"/>
    <n v="138"/>
    <s v="2024-2025"/>
  </r>
  <r>
    <x v="316"/>
    <d v="1899-12-30T14:50:00"/>
    <x v="2"/>
    <n v="5"/>
    <n v="2"/>
    <s v="Arapaho"/>
    <s v="2nd"/>
    <m/>
    <x v="5"/>
    <x v="1"/>
    <s v="-"/>
    <x v="3"/>
    <s v=""/>
    <n v="-150"/>
    <x v="1"/>
    <x v="1"/>
    <n v="139"/>
    <s v="2024-2025"/>
  </r>
  <r>
    <x v="316"/>
    <d v="1899-12-30T15:05:00"/>
    <x v="1"/>
    <n v="6"/>
    <n v="4"/>
    <s v="Plenty Of Ammo"/>
    <m/>
    <m/>
    <x v="8"/>
    <x v="0"/>
    <s v="-"/>
    <x v="5"/>
    <s v=""/>
    <n v="-100"/>
    <x v="1"/>
    <x v="1"/>
    <n v="140"/>
    <s v="2024-2025"/>
  </r>
  <r>
    <x v="316"/>
    <d v="1899-12-30T16:55:00"/>
    <x v="1"/>
    <n v="9"/>
    <n v="4"/>
    <s v="Regal Zeus"/>
    <s v="1st"/>
    <n v="3.5"/>
    <x v="8"/>
    <x v="0"/>
    <s v="-"/>
    <x v="5"/>
    <n v="350"/>
    <n v="250"/>
    <x v="1"/>
    <x v="1"/>
    <n v="141"/>
    <s v="2024-2025"/>
  </r>
  <r>
    <x v="316"/>
    <d v="1899-12-30T17:15:00"/>
    <x v="2"/>
    <n v="9"/>
    <n v="11"/>
    <s v="Ducasse"/>
    <m/>
    <m/>
    <x v="2"/>
    <x v="1"/>
    <s v="-"/>
    <x v="4"/>
    <s v=""/>
    <n v="-140"/>
    <x v="1"/>
    <x v="1"/>
    <n v="142"/>
    <s v="2024-2025"/>
  </r>
  <r>
    <x v="316"/>
    <d v="1899-12-30T17:15:00"/>
    <x v="2"/>
    <n v="9"/>
    <n v="9"/>
    <s v="Willaidow"/>
    <s v="2nd"/>
    <m/>
    <x v="5"/>
    <x v="1"/>
    <s v="-"/>
    <x v="3"/>
    <s v=""/>
    <n v="-150"/>
    <x v="1"/>
    <x v="1"/>
    <n v="143"/>
    <s v="2024-2025"/>
  </r>
  <r>
    <x v="316"/>
    <d v="1899-12-30T17:55:00"/>
    <x v="2"/>
    <n v="10"/>
    <n v="10"/>
    <s v="Watch My Girl"/>
    <m/>
    <m/>
    <x v="5"/>
    <x v="1"/>
    <s v="-"/>
    <x v="3"/>
    <s v=""/>
    <n v="-150"/>
    <x v="1"/>
    <x v="1"/>
    <n v="144"/>
    <s v="2024-2025"/>
  </r>
  <r>
    <x v="317"/>
    <d v="1899-12-30T12:15:00"/>
    <x v="5"/>
    <n v="1"/>
    <n v="7"/>
    <s v="Bur Dubai"/>
    <s v="1st"/>
    <n v="3.1"/>
    <x v="1"/>
    <x v="0"/>
    <s v="-"/>
    <x v="4"/>
    <n v="434"/>
    <n v="294"/>
    <x v="1"/>
    <x v="1"/>
    <n v="145"/>
    <s v="2024-2025"/>
  </r>
  <r>
    <x v="317"/>
    <d v="1899-12-30T13:55:00"/>
    <x v="5"/>
    <n v="4"/>
    <n v="7"/>
    <s v="Capper Thirtynine"/>
    <m/>
    <m/>
    <x v="1"/>
    <x v="0"/>
    <s v="-"/>
    <x v="2"/>
    <s v=""/>
    <n v="-120"/>
    <x v="1"/>
    <x v="1"/>
    <n v="146"/>
    <s v="2024-2025"/>
  </r>
  <r>
    <x v="317"/>
    <d v="1899-12-30T14:15:00"/>
    <x v="2"/>
    <n v="4"/>
    <n v="3"/>
    <s v="Autumn Glow"/>
    <s v="1st"/>
    <n v="1.95"/>
    <x v="2"/>
    <x v="1"/>
    <s v="-"/>
    <x v="3"/>
    <n v="292.5"/>
    <n v="142.5"/>
    <x v="1"/>
    <x v="1"/>
    <n v="147"/>
    <s v="2024-2025"/>
  </r>
  <r>
    <x v="317"/>
    <d v="1899-12-30T14:30:00"/>
    <x v="5"/>
    <n v="5"/>
    <n v="2"/>
    <s v="Dashing Duchess"/>
    <m/>
    <m/>
    <x v="1"/>
    <x v="0"/>
    <s v="-"/>
    <x v="4"/>
    <s v=""/>
    <n v="-140"/>
    <x v="1"/>
    <x v="1"/>
    <n v="148"/>
    <s v="2024-2025"/>
  </r>
  <r>
    <x v="317"/>
    <d v="1899-12-30T14:50:00"/>
    <x v="2"/>
    <n v="5"/>
    <n v="6"/>
    <s v="Via Sistina"/>
    <s v="1st"/>
    <n v="1.3"/>
    <x v="2"/>
    <x v="1"/>
    <s v="-"/>
    <x v="3"/>
    <n v="195"/>
    <n v="45"/>
    <x v="1"/>
    <x v="1"/>
    <n v="149"/>
    <s v="2024-2025"/>
  </r>
  <r>
    <x v="317"/>
    <d v="1899-12-30T17:35:00"/>
    <x v="5"/>
    <n v="10"/>
    <n v="8"/>
    <s v="Scillato"/>
    <m/>
    <m/>
    <x v="3"/>
    <x v="0"/>
    <s v="-"/>
    <x v="0"/>
    <s v=""/>
    <n v="-200"/>
    <x v="1"/>
    <x v="1"/>
    <n v="150"/>
    <s v="2024-2025"/>
  </r>
  <r>
    <x v="317"/>
    <d v="1899-12-30T17:55:00"/>
    <x v="2"/>
    <n v="10"/>
    <n v="8"/>
    <s v="Spring Lee"/>
    <m/>
    <m/>
    <x v="5"/>
    <x v="1"/>
    <s v="-"/>
    <x v="3"/>
    <s v=""/>
    <n v="-150"/>
    <x v="1"/>
    <x v="1"/>
    <n v="151"/>
    <s v="2024-2025"/>
  </r>
  <r>
    <x v="317"/>
    <d v="1899-12-30T18:05:00"/>
    <x v="5"/>
    <n v="11"/>
    <n v="10"/>
    <s v="Mytemptation"/>
    <m/>
    <m/>
    <x v="1"/>
    <x v="0"/>
    <s v="-"/>
    <x v="2"/>
    <s v=""/>
    <n v="-120"/>
    <x v="1"/>
    <x v="1"/>
    <n v="152"/>
    <s v="2024-2025"/>
  </r>
  <r>
    <x v="318"/>
    <d v="1899-12-30T16:40:00"/>
    <x v="22"/>
    <n v="6"/>
    <n v="8"/>
    <s v="Midnight Dynamite"/>
    <s v="2nd"/>
    <m/>
    <x v="2"/>
    <x v="1"/>
    <s v="-"/>
    <x v="4"/>
    <s v=""/>
    <n v="-140"/>
    <x v="1"/>
    <x v="4"/>
    <n v="153"/>
    <s v="2024-2025"/>
  </r>
  <r>
    <x v="318"/>
    <d v="1899-12-30T17:15:00"/>
    <x v="22"/>
    <n v="7"/>
    <n v="1"/>
    <s v="Roma Avenue"/>
    <m/>
    <m/>
    <x v="2"/>
    <x v="1"/>
    <s v="-"/>
    <x v="4"/>
    <s v=""/>
    <n v="-140"/>
    <x v="1"/>
    <x v="4"/>
    <n v="154"/>
    <s v="2024-2025"/>
  </r>
  <r>
    <x v="319"/>
    <d v="1899-12-30T15:05:00"/>
    <x v="0"/>
    <n v="6"/>
    <n v="1"/>
    <s v="Oscar'S Fortune"/>
    <m/>
    <m/>
    <x v="1"/>
    <x v="0"/>
    <s v="-"/>
    <x v="0"/>
    <s v=""/>
    <n v="-200"/>
    <x v="1"/>
    <x v="1"/>
    <n v="155"/>
    <s v="2024-2025"/>
  </r>
  <r>
    <x v="319"/>
    <d v="1899-12-30T16:55:00"/>
    <x v="0"/>
    <n v="9"/>
    <n v="3"/>
    <s v="Deakin"/>
    <s v="1st"/>
    <n v="1.9"/>
    <x v="3"/>
    <x v="0"/>
    <s v="-"/>
    <x v="0"/>
    <n v="380"/>
    <n v="180"/>
    <x v="1"/>
    <x v="1"/>
    <n v="156"/>
    <s v="2024-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F8B11-8D04-4D32-ABFE-132280D7AF84}" name="PivotTable1" cacheId="2" applyNumberFormats="0" applyBorderFormats="0" applyFontFormats="0" applyPatternFormats="0" applyAlignmentFormats="0" applyWidthHeightFormats="1" dataCaption="Values" grandTotalCaption="Total" updatedVersion="8" minRefreshableVersion="3" itemPrintTitles="1" createdVersion="8" indent="0" outline="1" outlineData="1" multipleFieldFilters="0" rowHeaderCaption="Date">
  <location ref="D12:H20" firstHeaderRow="0" firstDataRow="1" firstDataCol="1" rowPageCount="6" colPageCount="1"/>
  <pivotFields count="20">
    <pivotField numFmtId="164" showAll="0" sortType="ascending">
      <items count="3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m="1" x="324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325"/>
        <item x="114"/>
        <item x="115"/>
        <item x="116"/>
        <item x="117"/>
        <item x="118"/>
        <item m="1" x="326"/>
        <item x="119"/>
        <item x="120"/>
        <item x="121"/>
        <item x="122"/>
        <item m="1" x="327"/>
        <item x="123"/>
        <item m="1" x="328"/>
        <item x="124"/>
        <item x="125"/>
        <item x="126"/>
        <item x="127"/>
        <item x="128"/>
        <item x="129"/>
        <item x="130"/>
        <item x="131"/>
        <item x="132"/>
        <item m="1" x="329"/>
        <item x="133"/>
        <item x="134"/>
        <item x="135"/>
        <item m="1" x="330"/>
        <item x="136"/>
        <item x="137"/>
        <item x="138"/>
        <item x="139"/>
        <item x="140"/>
        <item m="1" x="331"/>
        <item x="141"/>
        <item x="142"/>
        <item x="143"/>
        <item x="144"/>
        <item x="145"/>
        <item m="1" x="332"/>
        <item x="146"/>
        <item x="147"/>
        <item x="148"/>
        <item x="149"/>
        <item m="1" x="333"/>
        <item x="150"/>
        <item x="151"/>
        <item m="1" x="334"/>
        <item x="152"/>
        <item x="153"/>
        <item x="154"/>
        <item x="155"/>
        <item x="156"/>
        <item m="1" x="335"/>
        <item x="157"/>
        <item x="158"/>
        <item x="159"/>
        <item m="1" x="336"/>
        <item x="160"/>
        <item m="1" x="337"/>
        <item x="161"/>
        <item m="1" x="338"/>
        <item x="162"/>
        <item x="163"/>
        <item x="164"/>
        <item x="165"/>
        <item x="166"/>
        <item x="167"/>
        <item x="168"/>
        <item x="169"/>
        <item x="170"/>
        <item x="171"/>
        <item m="1" x="320"/>
        <item x="172"/>
        <item x="173"/>
        <item m="1" x="339"/>
        <item x="174"/>
        <item m="1" x="340"/>
        <item x="175"/>
        <item x="176"/>
        <item x="177"/>
        <item x="178"/>
        <item x="179"/>
        <item m="1" x="341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m="1" x="34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m="1" x="343"/>
        <item x="209"/>
        <item m="1" x="344"/>
        <item x="210"/>
        <item x="211"/>
        <item x="212"/>
        <item m="1" x="345"/>
        <item x="213"/>
        <item m="1" x="346"/>
        <item x="214"/>
        <item x="215"/>
        <item m="1" x="347"/>
        <item x="216"/>
        <item x="217"/>
        <item m="1" x="348"/>
        <item x="218"/>
        <item m="1" x="349"/>
        <item x="219"/>
        <item x="220"/>
        <item x="221"/>
        <item m="1" x="350"/>
        <item x="222"/>
        <item x="223"/>
        <item x="224"/>
        <item x="225"/>
        <item x="226"/>
        <item x="227"/>
        <item x="228"/>
        <item x="229"/>
        <item m="1" x="351"/>
        <item x="230"/>
        <item x="231"/>
        <item x="232"/>
        <item m="1" x="352"/>
        <item x="233"/>
        <item m="1" x="35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m="1" x="354"/>
        <item x="246"/>
        <item m="1" x="355"/>
        <item x="247"/>
        <item x="248"/>
        <item x="249"/>
        <item x="250"/>
        <item x="251"/>
        <item m="1" x="356"/>
        <item x="252"/>
        <item m="1" x="357"/>
        <item x="253"/>
        <item m="1" x="358"/>
        <item x="254"/>
        <item m="1" x="359"/>
        <item x="255"/>
        <item m="1" x="360"/>
        <item x="256"/>
        <item m="1" x="361"/>
        <item x="257"/>
        <item m="1" x="362"/>
        <item x="258"/>
        <item x="259"/>
        <item x="260"/>
        <item m="1" x="363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m="1" x="364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m="1" x="321"/>
        <item x="294"/>
        <item x="295"/>
        <item x="296"/>
        <item x="297"/>
        <item x="298"/>
        <item x="299"/>
        <item x="300"/>
        <item m="1" x="322"/>
        <item m="1" x="323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t="default"/>
      </items>
    </pivotField>
    <pivotField numFmtId="18" showAll="0"/>
    <pivotField axis="axisPage" multipleItemSelectionAllowed="1" showAll="0">
      <items count="25">
        <item x="13"/>
        <item x="7"/>
        <item x="17"/>
        <item x="1"/>
        <item x="12"/>
        <item x="0"/>
        <item x="19"/>
        <item x="9"/>
        <item x="8"/>
        <item x="10"/>
        <item x="22"/>
        <item x="5"/>
        <item x="6"/>
        <item x="11"/>
        <item x="14"/>
        <item x="4"/>
        <item x="15"/>
        <item x="2"/>
        <item x="3"/>
        <item x="18"/>
        <item x="16"/>
        <item x="20"/>
        <item m="1" x="23"/>
        <item x="21"/>
        <item t="default"/>
      </items>
    </pivotField>
    <pivotField numFmtId="1" showAll="0"/>
    <pivotField numFmtId="1" showAll="0"/>
    <pivotField showAll="0"/>
    <pivotField showAll="0"/>
    <pivotField showAll="0"/>
    <pivotField axis="axisPage" multipleItemSelectionAllowed="1" showAll="0">
      <items count="20">
        <item m="1" x="17"/>
        <item m="1" x="18"/>
        <item m="1" x="12"/>
        <item x="2"/>
        <item m="1" x="15"/>
        <item x="3"/>
        <item x="8"/>
        <item m="1" x="16"/>
        <item m="1" x="13"/>
        <item m="1" x="14"/>
        <item x="1"/>
        <item x="5"/>
        <item m="1" x="11"/>
        <item x="0"/>
        <item x="4"/>
        <item x="6"/>
        <item x="7"/>
        <item x="9"/>
        <item x="10"/>
        <item t="default"/>
      </items>
    </pivotField>
    <pivotField axis="axisPage" multipleItemSelectionAllowed="1" showAll="0">
      <items count="6">
        <item x="1"/>
        <item m="1" x="4"/>
        <item x="0"/>
        <item m="1" x="2"/>
        <item m="1" x="3"/>
        <item t="default"/>
      </items>
    </pivotField>
    <pivotField showAll="0"/>
    <pivotField axis="axisPage" dataField="1" multipleItemSelectionAllowed="1" showAll="0">
      <items count="8">
        <item x="5"/>
        <item x="2"/>
        <item x="1"/>
        <item x="4"/>
        <item x="3"/>
        <item x="0"/>
        <item x="6"/>
        <item t="default"/>
      </items>
    </pivotField>
    <pivotField dataField="1" showAll="0"/>
    <pivotField dataField="1" showAll="0"/>
    <pivotField axis="axisPage" multipleItemSelectionAllowed="1" showAll="0">
      <items count="4">
        <item h="1" x="0"/>
        <item x="1"/>
        <item h="1" m="1" x="2"/>
        <item t="default"/>
      </items>
    </pivotField>
    <pivotField axis="axisPage" numFmtId="1" multipleItemSelectionAllowed="1" showAll="0">
      <items count="9">
        <item x="6"/>
        <item x="2"/>
        <item x="4"/>
        <item x="5"/>
        <item x="0"/>
        <item x="1"/>
        <item x="3"/>
        <item m="1" x="7"/>
        <item t="default"/>
      </items>
    </pivotField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19"/>
    <field x="18"/>
  </rowFields>
  <rowItems count="8">
    <i>
      <x v="4"/>
    </i>
    <i r="1">
      <x v="11"/>
    </i>
    <i r="1">
      <x v="12"/>
    </i>
    <i>
      <x v="5"/>
    </i>
    <i r="1">
      <x v="1"/>
    </i>
    <i r="1">
      <x v="2"/>
    </i>
    <i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6">
    <pageField fld="14" hier="-1"/>
    <pageField fld="15" hier="-1"/>
    <pageField fld="2" hier="-1"/>
    <pageField fld="8" hier="-1"/>
    <pageField fld="9" hier="-1"/>
    <pageField fld="11" hier="-1"/>
  </pageFields>
  <dataFields count="4">
    <dataField name="Count of Elite Edge Bet" fld="11" subtotal="count" baseField="0" baseItem="0"/>
    <dataField name="Sum of Elite Edge Bet" fld="11" baseField="0" baseItem="2"/>
    <dataField name="Sum of Elite Edge Return" fld="12" baseField="0" baseItem="0" numFmtId="1"/>
    <dataField name="Sum of Elite Edge Profit" fld="13" baseField="0" baseItem="0" numFmtId="1"/>
  </dataFields>
  <formats count="28"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/>
    </format>
    <format dxfId="70">
      <pivotArea dataOnly="0" labelOnly="1" grandRow="1" outline="0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/>
    </format>
    <format dxfId="66">
      <pivotArea dataOnly="0" labelOnly="1" grandRow="1" outline="0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/>
    </format>
    <format dxfId="62">
      <pivotArea dataOnly="0" labelOnly="1" grandRow="1" outline="0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7">
      <pivotArea field="0" grandRow="1" outline="0" collapsedLevelsAreSubtotals="1">
        <references count="1">
          <reference field="4294967294" count="1" selected="0">
            <x v="3"/>
          </reference>
        </references>
      </pivotArea>
    </format>
    <format dxfId="56">
      <pivotArea field="0" type="button" dataOnly="0" labelOnly="1" outline="0"/>
    </format>
    <format dxfId="5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4">
      <pivotArea field="0" type="button" dataOnly="0" labelOnly="1" outline="0"/>
    </format>
    <format dxfId="5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1">
      <pivotArea outline="0" fieldPosition="0">
        <references count="1">
          <reference field="4294967294" count="1">
            <x v="3"/>
          </reference>
        </references>
      </pivotArea>
    </format>
    <format dxfId="50">
      <pivotArea outline="0" fieldPosition="0">
        <references count="1">
          <reference field="4294967294" count="1">
            <x v="2"/>
          </reference>
        </references>
      </pivotArea>
    </format>
    <format dxfId="49">
      <pivotArea outline="0" collapsedLevelsAreSubtotals="1" fieldPosition="0"/>
    </format>
    <format dxfId="48">
      <pivotArea dataOnly="0" labelOnly="1" grandRow="1" outline="0" fieldPosition="0"/>
    </format>
    <format dxfId="47">
      <pivotArea outline="0" collapsedLevelsAreSubtotals="1" fieldPosition="0"/>
    </format>
    <format dxfId="46">
      <pivotArea dataOnly="0" labelOnly="1" grandRow="1" outline="0" fieldPosition="0"/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08AE20-9FB4-43FF-A293-47316D4A58F0}" name="Table1323" displayName="Table1323" ref="A6:R1360" totalsRowShown="0" headerRowDxfId="95" dataDxfId="93" headerRowBorderDxfId="94" tableBorderDxfId="92" totalsRowBorderDxfId="91">
  <autoFilter ref="A6:R1360" xr:uid="{97B6BE5C-30AC-4F7B-8D99-6DA2D1EB727D}">
    <filterColumn colId="0">
      <filters>
        <dateGroupItem year="2025" dateTimeGrouping="year"/>
      </filters>
    </filterColumn>
  </autoFilter>
  <tableColumns count="18">
    <tableColumn id="112" xr3:uid="{45E665F9-1CCD-4FC5-9BB0-8F89715B3B24}" name="Date" dataDxfId="90"/>
    <tableColumn id="128" xr3:uid="{36AAC9E7-C770-4CA4-AFFF-5354AA9E0344}" name="Time" dataDxfId="89"/>
    <tableColumn id="111" xr3:uid="{9830CC93-DB5A-4DB8-A323-865804BF6E76}" name="Track" dataDxfId="88"/>
    <tableColumn id="130" xr3:uid="{47F0ADD9-C2E2-4804-9193-CCAADE48811C}" name="Race" dataDxfId="87"/>
    <tableColumn id="131" xr3:uid="{D47632A4-C298-4E86-8CCF-24B29DCAFA44}" name="TAB" dataDxfId="86"/>
    <tableColumn id="132" xr3:uid="{33DAC7CB-C782-4ECE-A36F-372ED14823E7}" name="Horse" dataDxfId="85"/>
    <tableColumn id="2" xr3:uid="{BD89CD2C-14C8-443B-A776-D4EBBE186C4D}" name="Fin" dataDxfId="84"/>
    <tableColumn id="1" xr3:uid="{9D244D60-4659-4F6B-8B33-CD6B2F9D9CDE}" name="Div" dataDxfId="83"/>
    <tableColumn id="3" xr3:uid="{A04A37AD-5F1A-4C72-9F56-5390FDA6909E}" name="Algorithm" dataDxfId="82"/>
    <tableColumn id="6" xr3:uid="{51C16D93-55E1-47AA-855E-ACD433554012}" name="State" dataDxfId="81">
      <calculatedColumnFormula>VLOOKUP(Table1323[[#This Row],[Track]],$F$1377:$H$1420,2,FALSE)</calculatedColumnFormula>
    </tableColumn>
    <tableColumn id="18" xr3:uid="{4F885D91-1F13-4C35-A2FD-C0EEFFBB4BCA}" name="Bush" dataDxfId="80"/>
    <tableColumn id="15" xr3:uid="{E0AFF7FE-B4E8-4FC2-A2B0-DACCE02F49F0}" name="Elite Edge Bet" dataDxfId="79"/>
    <tableColumn id="17" xr3:uid="{A60A4C7D-4179-422E-8A38-9484A4B18674}" name="Elite Edge Return" dataDxfId="78">
      <calculatedColumnFormula>IF(Table1323[[#This Row],[Elite Edge Bet]]="","",IF(Table1323[[#This Row],[Fin]]&lt;&gt;"1st","",Table1323[[#This Row],[Div]]*Table1323[[#This Row],[Elite Edge Bet]]))</calculatedColumnFormula>
    </tableColumn>
    <tableColumn id="16" xr3:uid="{BB526D49-08E6-4073-9EFC-C8E9DAE70DE5}" name="Elite Edge Profit" dataDxfId="77">
      <calculatedColumnFormula>IF(Table1323[[#This Row],[Elite Edge Bet]]="","",IF(Table1323[[#This Row],[Elite Edge Return]]="",Table1323[[#This Row],[Elite Edge Bet]]*-1,Table1323[[#This Row],[Elite Edge Return]]-Table1323[[#This Row],[Elite Edge Bet]]))</calculatedColumnFormula>
    </tableColumn>
    <tableColumn id="11" xr3:uid="{C19D6DFA-A05B-4A9D-9528-94D052BB9701}" name="LIVE" dataDxfId="0">
      <calculatedColumnFormula>IF(Table1323[[#This Row],[Date]]&lt;$O$3,"",IF(Table1323[[#This Row],[Date]]&lt;$P$3,"Edge (Orig)",IF(Table1323[[#This Row],[Date]]&lt;$Q$3,"Edge-New","Elite Combo")))</calculatedColumnFormula>
    </tableColumn>
    <tableColumn id="4" xr3:uid="{36FFAB61-5B34-4FF8-96D6-D1B9C6123B0C}" name="Day" dataDxfId="76">
      <calculatedColumnFormula>TEXT(Table1323[[#This Row],[Date]],"DDD")</calculatedColumnFormula>
    </tableColumn>
    <tableColumn id="5" xr3:uid="{8A1114FF-884D-481B-84A9-65804797DF22}" name="Live Bet #" dataDxfId="75"/>
    <tableColumn id="20" xr3:uid="{91483A3B-0A5D-4100-ACCF-9D8B247E4A5A}" name="Season" dataDxfId="74">
      <calculatedColumnFormula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CA484C-E2EA-46FE-8649-ACC8CA7A31D5}" name="Table13232" displayName="Table13232" ref="A6:W240" totalsRowShown="0" headerRowDxfId="45" dataDxfId="43" headerRowBorderDxfId="44" tableBorderDxfId="42" totalsRowBorderDxfId="41">
  <autoFilter ref="A6:W240" xr:uid="{97B6BE5C-30AC-4F7B-8D99-6DA2D1EB727D}">
    <filterColumn colId="19">
      <filters>
        <filter val="E4-Edge"/>
      </filters>
    </filterColumn>
  </autoFilter>
  <sortState xmlns:xlrd2="http://schemas.microsoft.com/office/spreadsheetml/2017/richdata2" ref="A7:W240">
    <sortCondition ref="A7:A240"/>
    <sortCondition ref="B7:B240"/>
    <sortCondition ref="F7:F240"/>
    <sortCondition ref="I7:I240"/>
  </sortState>
  <tableColumns count="23">
    <tableColumn id="112" xr3:uid="{6FBAAE6F-3D63-47C9-91DD-B71F960AFFEA}" name="Date" dataDxfId="40"/>
    <tableColumn id="128" xr3:uid="{BCED7579-E490-40E4-9C5D-0653DA4F661E}" name="Time" dataDxfId="39"/>
    <tableColumn id="111" xr3:uid="{664D4964-2EA1-4A97-A991-2FBD0F253B87}" name="Track" dataDxfId="38"/>
    <tableColumn id="130" xr3:uid="{66E101F1-01A7-49F8-8FA8-9719F0F8EE10}" name="Race" dataDxfId="37"/>
    <tableColumn id="131" xr3:uid="{B943D91D-BA9C-4C08-A0E6-59996BADEB62}" name="TAB" dataDxfId="36"/>
    <tableColumn id="132" xr3:uid="{BF620326-3770-4429-8070-DA9E9934A952}" name="Horse" dataDxfId="35"/>
    <tableColumn id="2" xr3:uid="{D79376E0-9E89-40B1-8753-4659444C7030}" name="Fin" dataDxfId="34"/>
    <tableColumn id="1" xr3:uid="{306C8CF3-729B-4B57-8974-FE92C72DDF9C}" name="Div" dataDxfId="33"/>
    <tableColumn id="3" xr3:uid="{933320A9-A863-46C2-AF9A-BACE4AD3C99F}" name="Algorithm" dataDxfId="32"/>
    <tableColumn id="6" xr3:uid="{B7467962-CAE2-4720-85BF-A0E09E4217D6}" name="State" dataDxfId="31"/>
    <tableColumn id="18" xr3:uid="{5657A026-AA0D-437F-AA80-E50BE4D67144}" name="Bush" dataDxfId="30"/>
    <tableColumn id="15" xr3:uid="{1168B560-7144-463F-B78E-D9BBC2605611}" name="Elite Edge Bet" dataDxfId="29"/>
    <tableColumn id="17" xr3:uid="{B3B55749-E50F-4A60-AF97-ADBDC1640468}" name="Elite Edge Return" dataDxfId="28">
      <calculatedColumnFormula>IF(Table13232[[#This Row],[Elite Edge Bet]]="","",IF(Table13232[[#This Row],[Fin]]&lt;&gt;"1st","",Table13232[[#This Row],[Div]]*Table13232[[#This Row],[Elite Edge Bet]]))</calculatedColumnFormula>
    </tableColumn>
    <tableColumn id="16" xr3:uid="{8D7BC9ED-5B42-4D0A-8F40-AFFA6901E77D}" name="Elite Edge Profit" dataDxfId="27">
      <calculatedColumnFormula>IF(Table13232[[#This Row],[Elite Edge Bet]]="","",IF(Table13232[[#This Row],[Elite Edge Return]]="",Table13232[[#This Row],[Elite Edge Bet]]*-1,Table13232[[#This Row],[Elite Edge Return]]-Table13232[[#This Row],[Elite Edge Bet]]))</calculatedColumnFormula>
    </tableColumn>
    <tableColumn id="11" xr3:uid="{BFA2D2DD-06F9-4342-9927-D9982FEC201D}" name="LIVE" dataDxfId="26">
      <calculatedColumnFormula>IF(Table13232[[#This Row],[Date]]&lt;$O$3,"","Live")</calculatedColumnFormula>
    </tableColumn>
    <tableColumn id="4" xr3:uid="{3E86C3E4-F399-43E1-B340-FA81C286F554}" name="Day" dataDxfId="25">
      <calculatedColumnFormula>TEXT(Table13232[[#This Row],[Date]],"DDD")</calculatedColumnFormula>
    </tableColumn>
    <tableColumn id="5" xr3:uid="{623023CD-C2C3-445C-B6A7-E539DC9A3C3C}" name="Live Bet #" dataDxfId="24"/>
    <tableColumn id="20" xr3:uid="{02B254A7-691F-42AA-8FE4-0D39D03EFEC4}" name="Season" dataDxfId="23">
      <calculatedColumnFormula>IF(Table13232[[#This Row],[Date]]&gt;=$A$1497,"2026-2027",IF(Table13232[[#This Row],[Date]]&gt;=$A$1496,"2025-2026",IF(Table13232[[#This Row],[Date]]&gt;=$A$1495,"2024-2025",IF(Table13232[[#This Row],[Date]]&gt;=$A$1494,"2023-2024",IF(Table13232[[#This Row],[Date]]&gt;=$A$1493,"2022-2023",IF(Table13232[[#This Row],[Date]]&gt;=$A$1492,"2021-2022",IF(Table13232[[#This Row],[Date]]&lt;$A$1492,"2020-2021","xx")))))))</calculatedColumnFormula>
    </tableColumn>
    <tableColumn id="7" xr3:uid="{B2BE04F6-E715-497C-AFFD-165552004662}" name="E4 and or Edge" dataDxfId="22">
      <calculatedColumnFormula>IF(AND(A7=A8,F7=F8),I7&amp;"-"&amp;I8,IF(F8=F7,"",IF(F8&lt;&gt;F7,I7,)))</calculatedColumnFormula>
    </tableColumn>
    <tableColumn id="8" xr3:uid="{B637B856-5978-48FF-B8FF-3314DB250556}" name="Sources" dataDxfId="21">
      <calculatedColumnFormula>IF(S6="E4-Edge","",S7)</calculatedColumnFormula>
    </tableColumn>
    <tableColumn id="9" xr3:uid="{7297950A-8D79-4C7B-BF93-7C8FC4233CA9}" name="Lev $100 Bet" dataDxfId="20">
      <calculatedColumnFormula>100</calculatedColumnFormula>
    </tableColumn>
    <tableColumn id="10" xr3:uid="{42D083C2-84F7-4A4F-BFE3-9D09FFD30591}" name="Lev $100 Return" dataDxfId="19">
      <calculatedColumnFormula>IF(G7&lt;&gt;"1st","",U7*H7)</calculatedColumnFormula>
    </tableColumn>
    <tableColumn id="12" xr3:uid="{CF823986-0102-47F3-B420-A1A07A037D41}" name="Lev $100 Profit" dataDxfId="18">
      <calculatedColumnFormula>IF(Table13232[[#This Row],[Elite Edge Bet]]="","",IF(Table13232[[#This Row],[Elite Edge Return]]="",Table13232[[#This Row],[Lev $100 Bet]]*-1,Table13232[[#This Row],[Lev $100 Return]]-Table13232[[#This Row],[Lev $100 Bet]]))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6685-E611-4F92-80C5-6060F0377D71}">
  <sheetPr codeName="Sheet1">
    <tabColor rgb="FF00B050"/>
    <pageSetUpPr fitToPage="1"/>
  </sheetPr>
  <dimension ref="A1:T1420"/>
  <sheetViews>
    <sheetView showGridLines="0" tabSelected="1" zoomScale="90" zoomScaleNormal="90" workbookViewId="0">
      <pane xSplit="26760" ySplit="4005" topLeftCell="O1321" activePane="bottomLeft"/>
      <selection activeCell="I1" sqref="I1:I1048576"/>
      <selection pane="topRight" activeCell="AD1190" sqref="AD1190"/>
      <selection pane="bottomLeft" activeCell="V1259" sqref="V1259"/>
      <selection pane="bottomRight" activeCell="T1374" sqref="T1374"/>
    </sheetView>
  </sheetViews>
  <sheetFormatPr defaultRowHeight="15.75" x14ac:dyDescent="0.25"/>
  <cols>
    <col min="1" max="1" width="11.140625" style="1" customWidth="1"/>
    <col min="2" max="2" width="9.140625" style="1" customWidth="1"/>
    <col min="3" max="3" width="14.140625" style="1" customWidth="1"/>
    <col min="4" max="4" width="6.42578125" style="23" customWidth="1"/>
    <col min="5" max="5" width="5" style="3" customWidth="1"/>
    <col min="6" max="6" width="17" style="1" customWidth="1"/>
    <col min="7" max="7" width="6" style="1" customWidth="1"/>
    <col min="8" max="8" width="7.7109375" style="1" customWidth="1"/>
    <col min="9" max="9" width="30.85546875" style="1" customWidth="1"/>
    <col min="10" max="10" width="6.7109375" style="1" customWidth="1"/>
    <col min="11" max="11" width="6.85546875" style="1" customWidth="1"/>
    <col min="12" max="12" width="15.85546875" style="15" customWidth="1"/>
    <col min="13" max="13" width="10.7109375" style="15" customWidth="1"/>
    <col min="14" max="14" width="12.140625" style="15" customWidth="1"/>
    <col min="15" max="15" width="12.7109375" style="15" customWidth="1"/>
    <col min="16" max="16" width="11.7109375" customWidth="1"/>
    <col min="17" max="17" width="10.42578125" customWidth="1"/>
    <col min="18" max="18" width="11.85546875" style="1" customWidth="1"/>
    <col min="19" max="19" width="9.140625" style="1" customWidth="1"/>
    <col min="20" max="16384" width="9.140625" style="1"/>
  </cols>
  <sheetData>
    <row r="1" spans="1:18" ht="11.25" customHeight="1" x14ac:dyDescent="0.25">
      <c r="A1" s="31"/>
      <c r="B1" s="31"/>
      <c r="C1" s="31"/>
      <c r="D1" s="57"/>
      <c r="E1" s="57"/>
      <c r="F1" s="57"/>
      <c r="G1" s="57"/>
      <c r="H1" s="57"/>
      <c r="I1" s="57"/>
      <c r="J1" s="57"/>
      <c r="K1" s="57"/>
      <c r="R1" s="18"/>
    </row>
    <row r="2" spans="1:18" ht="24.75" customHeight="1" x14ac:dyDescent="0.25">
      <c r="A2" s="31"/>
      <c r="B2" s="31"/>
      <c r="C2" s="31"/>
      <c r="D2" s="57"/>
      <c r="E2" s="57"/>
      <c r="F2" s="110" t="s">
        <v>1057</v>
      </c>
      <c r="G2" s="110"/>
      <c r="H2" s="110"/>
      <c r="I2" s="110"/>
      <c r="J2" s="110"/>
      <c r="K2" s="110"/>
      <c r="O2" s="69" t="s">
        <v>1102</v>
      </c>
    </row>
    <row r="3" spans="1:18" ht="30" customHeight="1" x14ac:dyDescent="0.25">
      <c r="A3" s="31"/>
      <c r="B3" s="31"/>
      <c r="C3" s="31"/>
      <c r="D3" s="57"/>
      <c r="E3" s="57"/>
      <c r="F3" s="104" t="s">
        <v>1060</v>
      </c>
      <c r="G3" s="104"/>
      <c r="H3" s="104"/>
      <c r="I3" s="104"/>
      <c r="J3" s="104"/>
      <c r="K3" s="104"/>
      <c r="L3" s="5"/>
      <c r="M3" s="5"/>
      <c r="N3" s="5"/>
      <c r="O3" s="70">
        <v>45612</v>
      </c>
      <c r="P3" s="70">
        <v>45745</v>
      </c>
      <c r="Q3" s="70">
        <v>45748</v>
      </c>
    </row>
    <row r="4" spans="1:18" ht="33" customHeight="1" x14ac:dyDescent="0.3">
      <c r="A4" s="105" t="s">
        <v>1058</v>
      </c>
      <c r="B4" s="105"/>
      <c r="C4" s="105"/>
      <c r="D4" s="105"/>
      <c r="E4" s="105"/>
      <c r="F4" s="104" t="s">
        <v>1059</v>
      </c>
      <c r="G4" s="104"/>
      <c r="H4" s="104"/>
      <c r="I4" s="104"/>
      <c r="J4" s="104"/>
      <c r="K4" s="104"/>
      <c r="L4" s="22"/>
      <c r="M4" s="22"/>
      <c r="N4" s="22"/>
      <c r="O4" s="22"/>
      <c r="P4" s="1"/>
      <c r="Q4" s="1"/>
    </row>
    <row r="5" spans="1:18" ht="6.75" customHeight="1" x14ac:dyDescent="0.25">
      <c r="E5" s="1"/>
      <c r="L5" s="5"/>
      <c r="M5" s="5"/>
      <c r="N5" s="5"/>
      <c r="O5" s="5"/>
      <c r="P5" s="1"/>
      <c r="Q5" s="1"/>
    </row>
    <row r="6" spans="1:18" s="2" customFormat="1" ht="49.5" customHeight="1" x14ac:dyDescent="0.25">
      <c r="A6" s="32" t="s">
        <v>0</v>
      </c>
      <c r="B6" s="13" t="s">
        <v>1</v>
      </c>
      <c r="C6" s="33" t="s">
        <v>2</v>
      </c>
      <c r="D6" s="34" t="s">
        <v>3</v>
      </c>
      <c r="E6" s="33" t="s">
        <v>4</v>
      </c>
      <c r="F6" s="33" t="s">
        <v>5</v>
      </c>
      <c r="G6" s="33" t="s">
        <v>11</v>
      </c>
      <c r="H6" s="33" t="s">
        <v>12</v>
      </c>
      <c r="I6" s="14" t="s">
        <v>60</v>
      </c>
      <c r="J6" s="13" t="s">
        <v>22</v>
      </c>
      <c r="K6" s="46" t="s">
        <v>887</v>
      </c>
      <c r="L6" s="87" t="s">
        <v>843</v>
      </c>
      <c r="M6" s="87" t="s">
        <v>844</v>
      </c>
      <c r="N6" s="87" t="s">
        <v>845</v>
      </c>
      <c r="O6" s="71" t="s">
        <v>896</v>
      </c>
      <c r="P6" s="6" t="s">
        <v>19</v>
      </c>
      <c r="Q6" s="6" t="s">
        <v>946</v>
      </c>
      <c r="R6" s="86" t="s">
        <v>898</v>
      </c>
    </row>
    <row r="7" spans="1:18" ht="15.75" hidden="1" customHeight="1" x14ac:dyDescent="0.25">
      <c r="A7" s="48">
        <v>44197</v>
      </c>
      <c r="B7" s="20">
        <v>0.65277777777777779</v>
      </c>
      <c r="C7" s="20" t="s">
        <v>759</v>
      </c>
      <c r="D7" s="49">
        <v>3</v>
      </c>
      <c r="E7" s="27">
        <v>5</v>
      </c>
      <c r="F7" s="50" t="s">
        <v>593</v>
      </c>
      <c r="G7" s="50" t="s">
        <v>13</v>
      </c>
      <c r="H7" s="51">
        <v>2.9</v>
      </c>
      <c r="I7" s="51" t="s">
        <v>922</v>
      </c>
      <c r="J7" s="27" t="str">
        <f>VLOOKUP(Table1323[[#This Row],[Track]],$F$1377:$H$1420,2,FALSE)</f>
        <v>Vic</v>
      </c>
      <c r="K7" s="27" t="s">
        <v>888</v>
      </c>
      <c r="L7" s="35">
        <v>200</v>
      </c>
      <c r="M7" s="27">
        <f>IF(Table1323[[#This Row],[Elite Edge Bet]]="","",IF(Table1323[[#This Row],[Fin]]&lt;&gt;"1st","",Table1323[[#This Row],[Div]]*Table1323[[#This Row],[Elite Edge Bet]]))</f>
        <v>580</v>
      </c>
      <c r="N7" s="35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7" s="35" t="str">
        <f>IF(Table1323[[#This Row],[Date]]&lt;$O$3,"",IF(Table1323[[#This Row],[Date]]&lt;$P$3,"Edge (Orig)",IF(Table1323[[#This Row],[Date]]&lt;$Q$3,"Edge-New","Elite Combo")))</f>
        <v/>
      </c>
      <c r="P7" s="27" t="str">
        <f>TEXT(Table1323[[#This Row],[Date]],"DDD")</f>
        <v>Fri</v>
      </c>
      <c r="Q7" s="27"/>
      <c r="R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" spans="1:18" ht="15.75" hidden="1" customHeight="1" x14ac:dyDescent="0.25">
      <c r="A8" s="48">
        <v>44197</v>
      </c>
      <c r="B8" s="20">
        <v>0.78819444444444453</v>
      </c>
      <c r="C8" s="20" t="s">
        <v>759</v>
      </c>
      <c r="D8" s="49">
        <v>8</v>
      </c>
      <c r="E8" s="27">
        <v>3</v>
      </c>
      <c r="F8" s="50" t="s">
        <v>95</v>
      </c>
      <c r="G8" s="50" t="s">
        <v>13</v>
      </c>
      <c r="H8" s="51">
        <v>3.2</v>
      </c>
      <c r="I8" s="51" t="s">
        <v>851</v>
      </c>
      <c r="J8" s="27" t="str">
        <f>VLOOKUP(Table1323[[#This Row],[Track]],$F$1377:$H$1420,2,FALSE)</f>
        <v>Vic</v>
      </c>
      <c r="K8" s="27" t="s">
        <v>888</v>
      </c>
      <c r="L8" s="35">
        <v>130</v>
      </c>
      <c r="M8" s="35">
        <f>IF(Table1323[[#This Row],[Elite Edge Bet]]="","",IF(Table1323[[#This Row],[Fin]]&lt;&gt;"1st","",Table1323[[#This Row],[Div]]*Table1323[[#This Row],[Elite Edge Bet]]))</f>
        <v>416</v>
      </c>
      <c r="N8" s="35">
        <f>IF(Table1323[[#This Row],[Elite Edge Bet]]="","",IF(Table1323[[#This Row],[Elite Edge Return]]="",Table1323[[#This Row],[Elite Edge Bet]]*-1,Table1323[[#This Row],[Elite Edge Return]]-Table1323[[#This Row],[Elite Edge Bet]]))</f>
        <v>286</v>
      </c>
      <c r="O8" s="35" t="str">
        <f>IF(Table1323[[#This Row],[Date]]&lt;$O$3,"",IF(Table1323[[#This Row],[Date]]&lt;$P$3,"Edge (Orig)",IF(Table1323[[#This Row],[Date]]&lt;$Q$3,"Edge-New","Elite Combo")))</f>
        <v/>
      </c>
      <c r="P8" s="27" t="str">
        <f>TEXT(Table1323[[#This Row],[Date]],"DDD")</f>
        <v>Fri</v>
      </c>
      <c r="Q8" s="27"/>
      <c r="R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" spans="1:18" ht="15.75" hidden="1" customHeight="1" x14ac:dyDescent="0.25">
      <c r="A9" s="48">
        <v>44198</v>
      </c>
      <c r="B9" s="20">
        <v>0.63888888888888895</v>
      </c>
      <c r="C9" s="20" t="s">
        <v>761</v>
      </c>
      <c r="D9" s="49">
        <v>5</v>
      </c>
      <c r="E9" s="27">
        <v>10</v>
      </c>
      <c r="F9" s="50" t="s">
        <v>96</v>
      </c>
      <c r="G9" s="50" t="s">
        <v>13</v>
      </c>
      <c r="H9" s="51">
        <v>4.8</v>
      </c>
      <c r="I9" s="51" t="s">
        <v>851</v>
      </c>
      <c r="J9" s="27" t="str">
        <f>VLOOKUP(Table1323[[#This Row],[Track]],$F$1377:$H$1420,2,FALSE)</f>
        <v>Vic</v>
      </c>
      <c r="K9" s="27" t="s">
        <v>888</v>
      </c>
      <c r="L9" s="35">
        <v>120</v>
      </c>
      <c r="M9" s="35">
        <f>IF(Table1323[[#This Row],[Elite Edge Bet]]="","",IF(Table1323[[#This Row],[Fin]]&lt;&gt;"1st","",Table1323[[#This Row],[Div]]*Table1323[[#This Row],[Elite Edge Bet]]))</f>
        <v>576</v>
      </c>
      <c r="N9" s="35">
        <f>IF(Table1323[[#This Row],[Elite Edge Bet]]="","",IF(Table1323[[#This Row],[Elite Edge Return]]="",Table1323[[#This Row],[Elite Edge Bet]]*-1,Table1323[[#This Row],[Elite Edge Return]]-Table1323[[#This Row],[Elite Edge Bet]]))</f>
        <v>456</v>
      </c>
      <c r="O9" s="35" t="str">
        <f>IF(Table1323[[#This Row],[Date]]&lt;$O$3,"",IF(Table1323[[#This Row],[Date]]&lt;$P$3,"Edge (Orig)",IF(Table1323[[#This Row],[Date]]&lt;$Q$3,"Edge-New","Elite Combo")))</f>
        <v/>
      </c>
      <c r="P9" s="27" t="str">
        <f>TEXT(Table1323[[#This Row],[Date]],"DDD")</f>
        <v>Sat</v>
      </c>
      <c r="Q9" s="27"/>
      <c r="R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" spans="1:18" ht="15.75" hidden="1" customHeight="1" x14ac:dyDescent="0.25">
      <c r="A10" s="48">
        <v>44198</v>
      </c>
      <c r="B10" s="20">
        <v>0.66666666666666663</v>
      </c>
      <c r="C10" s="20" t="s">
        <v>761</v>
      </c>
      <c r="D10" s="49">
        <v>6</v>
      </c>
      <c r="E10" s="27">
        <v>6</v>
      </c>
      <c r="F10" s="50" t="s">
        <v>97</v>
      </c>
      <c r="G10" s="50" t="s">
        <v>13</v>
      </c>
      <c r="H10" s="51">
        <v>3.9</v>
      </c>
      <c r="I10" s="51" t="s">
        <v>851</v>
      </c>
      <c r="J10" s="27" t="str">
        <f>VLOOKUP(Table1323[[#This Row],[Track]],$F$1377:$H$1420,2,FALSE)</f>
        <v>Vic</v>
      </c>
      <c r="K10" s="27" t="s">
        <v>888</v>
      </c>
      <c r="L10" s="35">
        <v>200</v>
      </c>
      <c r="M10" s="35">
        <f>IF(Table1323[[#This Row],[Elite Edge Bet]]="","",IF(Table1323[[#This Row],[Fin]]&lt;&gt;"1st","",Table1323[[#This Row],[Div]]*Table1323[[#This Row],[Elite Edge Bet]]))</f>
        <v>780</v>
      </c>
      <c r="N10" s="35">
        <f>IF(Table1323[[#This Row],[Elite Edge Bet]]="","",IF(Table1323[[#This Row],[Elite Edge Return]]="",Table1323[[#This Row],[Elite Edge Bet]]*-1,Table1323[[#This Row],[Elite Edge Return]]-Table1323[[#This Row],[Elite Edge Bet]]))</f>
        <v>580</v>
      </c>
      <c r="O10" s="35" t="str">
        <f>IF(Table1323[[#This Row],[Date]]&lt;$O$3,"",IF(Table1323[[#This Row],[Date]]&lt;$P$3,"Edge (Orig)",IF(Table1323[[#This Row],[Date]]&lt;$Q$3,"Edge-New","Elite Combo")))</f>
        <v/>
      </c>
      <c r="P10" s="27" t="str">
        <f>TEXT(Table1323[[#This Row],[Date]],"DDD")</f>
        <v>Sat</v>
      </c>
      <c r="Q10" s="27"/>
      <c r="R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" spans="1:18" ht="15.75" hidden="1" customHeight="1" x14ac:dyDescent="0.25">
      <c r="A11" s="48">
        <v>44198</v>
      </c>
      <c r="B11" s="20">
        <v>0.69444444444444453</v>
      </c>
      <c r="C11" s="20" t="s">
        <v>761</v>
      </c>
      <c r="D11" s="49">
        <v>7</v>
      </c>
      <c r="E11" s="27">
        <v>7</v>
      </c>
      <c r="F11" s="50" t="s">
        <v>594</v>
      </c>
      <c r="G11" s="50" t="s">
        <v>15</v>
      </c>
      <c r="H11" s="51"/>
      <c r="I11" s="51" t="s">
        <v>851</v>
      </c>
      <c r="J11" s="27" t="str">
        <f>VLOOKUP(Table1323[[#This Row],[Track]],$F$1377:$H$1420,2,FALSE)</f>
        <v>Vic</v>
      </c>
      <c r="K11" s="27" t="s">
        <v>888</v>
      </c>
      <c r="L11" s="35">
        <v>150</v>
      </c>
      <c r="M11" s="35" t="str">
        <f>IF(Table1323[[#This Row],[Elite Edge Bet]]="","",IF(Table1323[[#This Row],[Fin]]&lt;&gt;"1st","",Table1323[[#This Row],[Div]]*Table1323[[#This Row],[Elite Edge Bet]]))</f>
        <v/>
      </c>
      <c r="N1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" s="35" t="str">
        <f>IF(Table1323[[#This Row],[Date]]&lt;$O$3,"",IF(Table1323[[#This Row],[Date]]&lt;$P$3,"Edge (Orig)",IF(Table1323[[#This Row],[Date]]&lt;$Q$3,"Edge-New","Elite Combo")))</f>
        <v/>
      </c>
      <c r="P11" s="27" t="str">
        <f>TEXT(Table1323[[#This Row],[Date]],"DDD")</f>
        <v>Sat</v>
      </c>
      <c r="Q11" s="27"/>
      <c r="R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" spans="1:18" ht="15.75" hidden="1" customHeight="1" x14ac:dyDescent="0.25">
      <c r="A12" s="48">
        <v>44198</v>
      </c>
      <c r="B12" s="20">
        <v>0.72222222222222221</v>
      </c>
      <c r="C12" s="20" t="s">
        <v>761</v>
      </c>
      <c r="D12" s="49">
        <v>8</v>
      </c>
      <c r="E12" s="27">
        <v>9</v>
      </c>
      <c r="F12" s="50" t="s">
        <v>98</v>
      </c>
      <c r="G12" s="50" t="s">
        <v>13</v>
      </c>
      <c r="H12" s="51">
        <v>5.0999999999999996</v>
      </c>
      <c r="I12" s="51" t="s">
        <v>851</v>
      </c>
      <c r="J12" s="27" t="str">
        <f>VLOOKUP(Table1323[[#This Row],[Track]],$F$1377:$H$1420,2,FALSE)</f>
        <v>Vic</v>
      </c>
      <c r="K12" s="27" t="s">
        <v>888</v>
      </c>
      <c r="L12" s="35">
        <v>140</v>
      </c>
      <c r="M12" s="35">
        <f>IF(Table1323[[#This Row],[Elite Edge Bet]]="","",IF(Table1323[[#This Row],[Fin]]&lt;&gt;"1st","",Table1323[[#This Row],[Div]]*Table1323[[#This Row],[Elite Edge Bet]]))</f>
        <v>714</v>
      </c>
      <c r="N12" s="35">
        <f>IF(Table1323[[#This Row],[Elite Edge Bet]]="","",IF(Table1323[[#This Row],[Elite Edge Return]]="",Table1323[[#This Row],[Elite Edge Bet]]*-1,Table1323[[#This Row],[Elite Edge Return]]-Table1323[[#This Row],[Elite Edge Bet]]))</f>
        <v>574</v>
      </c>
      <c r="O12" s="35" t="str">
        <f>IF(Table1323[[#This Row],[Date]]&lt;$O$3,"",IF(Table1323[[#This Row],[Date]]&lt;$P$3,"Edge (Orig)",IF(Table1323[[#This Row],[Date]]&lt;$Q$3,"Edge-New","Elite Combo")))</f>
        <v/>
      </c>
      <c r="P12" s="27" t="str">
        <f>TEXT(Table1323[[#This Row],[Date]],"DDD")</f>
        <v>Sat</v>
      </c>
      <c r="Q12" s="27"/>
      <c r="R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" spans="1:18" ht="15.75" hidden="1" customHeight="1" x14ac:dyDescent="0.25">
      <c r="A13" s="48">
        <v>44198</v>
      </c>
      <c r="B13" s="20">
        <v>0.72222222222222221</v>
      </c>
      <c r="C13" s="20" t="s">
        <v>761</v>
      </c>
      <c r="D13" s="49">
        <v>8</v>
      </c>
      <c r="E13" s="27">
        <v>1</v>
      </c>
      <c r="F13" s="50" t="s">
        <v>99</v>
      </c>
      <c r="G13" s="50"/>
      <c r="H13" s="51"/>
      <c r="I13" s="51" t="s">
        <v>851</v>
      </c>
      <c r="J13" s="27" t="str">
        <f>VLOOKUP(Table1323[[#This Row],[Track]],$F$1377:$H$1420,2,FALSE)</f>
        <v>Vic</v>
      </c>
      <c r="K13" s="27" t="s">
        <v>888</v>
      </c>
      <c r="L13" s="35">
        <v>100</v>
      </c>
      <c r="M13" s="35" t="str">
        <f>IF(Table1323[[#This Row],[Elite Edge Bet]]="","",IF(Table1323[[#This Row],[Fin]]&lt;&gt;"1st","",Table1323[[#This Row],[Div]]*Table1323[[#This Row],[Elite Edge Bet]]))</f>
        <v/>
      </c>
      <c r="N1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" s="35" t="str">
        <f>IF(Table1323[[#This Row],[Date]]&lt;$O$3,"",IF(Table1323[[#This Row],[Date]]&lt;$P$3,"Edge (Orig)",IF(Table1323[[#This Row],[Date]]&lt;$Q$3,"Edge-New","Elite Combo")))</f>
        <v/>
      </c>
      <c r="P13" s="27" t="str">
        <f>TEXT(Table1323[[#This Row],[Date]],"DDD")</f>
        <v>Sat</v>
      </c>
      <c r="Q13" s="27"/>
      <c r="R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" spans="1:18" ht="15.75" hidden="1" customHeight="1" x14ac:dyDescent="0.25">
      <c r="A14" s="48">
        <v>44205</v>
      </c>
      <c r="B14" s="20">
        <v>0.61111111111111105</v>
      </c>
      <c r="C14" s="20" t="s">
        <v>759</v>
      </c>
      <c r="D14" s="49">
        <v>2</v>
      </c>
      <c r="E14" s="27">
        <v>1</v>
      </c>
      <c r="F14" s="50" t="s">
        <v>595</v>
      </c>
      <c r="G14" s="50" t="s">
        <v>93</v>
      </c>
      <c r="H14" s="51"/>
      <c r="I14" s="51" t="s">
        <v>922</v>
      </c>
      <c r="J14" s="27" t="str">
        <f>VLOOKUP(Table1323[[#This Row],[Track]],$F$1377:$H$1420,2,FALSE)</f>
        <v>Vic</v>
      </c>
      <c r="K14" s="27" t="s">
        <v>888</v>
      </c>
      <c r="L14" s="35">
        <v>200</v>
      </c>
      <c r="M14" s="35" t="str">
        <f>IF(Table1323[[#This Row],[Elite Edge Bet]]="","",IF(Table1323[[#This Row],[Fin]]&lt;&gt;"1st","",Table1323[[#This Row],[Div]]*Table1323[[#This Row],[Elite Edge Bet]]))</f>
        <v/>
      </c>
      <c r="N1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4" s="35" t="str">
        <f>IF(Table1323[[#This Row],[Date]]&lt;$O$3,"",IF(Table1323[[#This Row],[Date]]&lt;$P$3,"Edge (Orig)",IF(Table1323[[#This Row],[Date]]&lt;$Q$3,"Edge-New","Elite Combo")))</f>
        <v/>
      </c>
      <c r="P14" s="27" t="str">
        <f>TEXT(Table1323[[#This Row],[Date]],"DDD")</f>
        <v>Sat</v>
      </c>
      <c r="Q14" s="27"/>
      <c r="R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" spans="1:18" ht="15.75" hidden="1" customHeight="1" x14ac:dyDescent="0.25">
      <c r="A15" s="48">
        <v>44205</v>
      </c>
      <c r="B15" s="20">
        <v>0.75</v>
      </c>
      <c r="C15" s="20" t="s">
        <v>759</v>
      </c>
      <c r="D15" s="49">
        <v>7</v>
      </c>
      <c r="E15" s="27">
        <v>7</v>
      </c>
      <c r="F15" s="50" t="s">
        <v>100</v>
      </c>
      <c r="G15" s="50"/>
      <c r="H15" s="51"/>
      <c r="I15" s="51" t="s">
        <v>922</v>
      </c>
      <c r="J15" s="27" t="str">
        <f>VLOOKUP(Table1323[[#This Row],[Track]],$F$1377:$H$1420,2,FALSE)</f>
        <v>Vic</v>
      </c>
      <c r="K15" s="27" t="s">
        <v>888</v>
      </c>
      <c r="L15" s="35">
        <v>200</v>
      </c>
      <c r="M15" s="35" t="str">
        <f>IF(Table1323[[#This Row],[Elite Edge Bet]]="","",IF(Table1323[[#This Row],[Fin]]&lt;&gt;"1st","",Table1323[[#This Row],[Div]]*Table1323[[#This Row],[Elite Edge Bet]]))</f>
        <v/>
      </c>
      <c r="N1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5" s="35" t="str">
        <f>IF(Table1323[[#This Row],[Date]]&lt;$O$3,"",IF(Table1323[[#This Row],[Date]]&lt;$P$3,"Edge (Orig)",IF(Table1323[[#This Row],[Date]]&lt;$Q$3,"Edge-New","Elite Combo")))</f>
        <v/>
      </c>
      <c r="P15" s="27" t="str">
        <f>TEXT(Table1323[[#This Row],[Date]],"DDD")</f>
        <v>Sat</v>
      </c>
      <c r="Q15" s="27"/>
      <c r="R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" spans="1:18" ht="15.75" hidden="1" customHeight="1" x14ac:dyDescent="0.25">
      <c r="A16" s="48">
        <v>44205</v>
      </c>
      <c r="B16" s="20">
        <v>0.77430555555555547</v>
      </c>
      <c r="C16" s="20" t="s">
        <v>759</v>
      </c>
      <c r="D16" s="49">
        <v>8</v>
      </c>
      <c r="E16" s="27">
        <v>10</v>
      </c>
      <c r="F16" s="50" t="s">
        <v>101</v>
      </c>
      <c r="G16" s="50"/>
      <c r="H16" s="51"/>
      <c r="I16" s="51" t="s">
        <v>851</v>
      </c>
      <c r="J16" s="27" t="str">
        <f>VLOOKUP(Table1323[[#This Row],[Track]],$F$1377:$H$1420,2,FALSE)</f>
        <v>Vic</v>
      </c>
      <c r="K16" s="27" t="s">
        <v>888</v>
      </c>
      <c r="L16" s="35">
        <v>200</v>
      </c>
      <c r="M16" s="35" t="str">
        <f>IF(Table1323[[#This Row],[Elite Edge Bet]]="","",IF(Table1323[[#This Row],[Fin]]&lt;&gt;"1st","",Table1323[[#This Row],[Div]]*Table1323[[#This Row],[Elite Edge Bet]]))</f>
        <v/>
      </c>
      <c r="N1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6" s="35" t="str">
        <f>IF(Table1323[[#This Row],[Date]]&lt;$O$3,"",IF(Table1323[[#This Row],[Date]]&lt;$P$3,"Edge (Orig)",IF(Table1323[[#This Row],[Date]]&lt;$Q$3,"Edge-New","Elite Combo")))</f>
        <v/>
      </c>
      <c r="P16" s="27" t="str">
        <f>TEXT(Table1323[[#This Row],[Date]],"DDD")</f>
        <v>Sat</v>
      </c>
      <c r="Q16" s="27"/>
      <c r="R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7" spans="1:18" ht="15.75" hidden="1" customHeight="1" x14ac:dyDescent="0.25">
      <c r="A17" s="48">
        <v>44205</v>
      </c>
      <c r="B17" s="20">
        <v>0.77430555555555547</v>
      </c>
      <c r="C17" s="20" t="s">
        <v>759</v>
      </c>
      <c r="D17" s="49">
        <v>8</v>
      </c>
      <c r="E17" s="27">
        <v>13</v>
      </c>
      <c r="F17" s="50" t="s">
        <v>102</v>
      </c>
      <c r="G17" s="50" t="s">
        <v>13</v>
      </c>
      <c r="H17" s="51">
        <v>7</v>
      </c>
      <c r="I17" s="51" t="s">
        <v>922</v>
      </c>
      <c r="J17" s="27" t="str">
        <f>VLOOKUP(Table1323[[#This Row],[Track]],$F$1377:$H$1420,2,FALSE)</f>
        <v>Vic</v>
      </c>
      <c r="K17" s="27" t="s">
        <v>888</v>
      </c>
      <c r="L17" s="35">
        <v>200</v>
      </c>
      <c r="M17" s="35">
        <f>IF(Table1323[[#This Row],[Elite Edge Bet]]="","",IF(Table1323[[#This Row],[Fin]]&lt;&gt;"1st","",Table1323[[#This Row],[Div]]*Table1323[[#This Row],[Elite Edge Bet]]))</f>
        <v>1400</v>
      </c>
      <c r="N17" s="35">
        <f>IF(Table1323[[#This Row],[Elite Edge Bet]]="","",IF(Table1323[[#This Row],[Elite Edge Return]]="",Table1323[[#This Row],[Elite Edge Bet]]*-1,Table1323[[#This Row],[Elite Edge Return]]-Table1323[[#This Row],[Elite Edge Bet]]))</f>
        <v>1200</v>
      </c>
      <c r="O17" s="35" t="str">
        <f>IF(Table1323[[#This Row],[Date]]&lt;$O$3,"",IF(Table1323[[#This Row],[Date]]&lt;$P$3,"Edge (Orig)",IF(Table1323[[#This Row],[Date]]&lt;$Q$3,"Edge-New","Elite Combo")))</f>
        <v/>
      </c>
      <c r="P17" s="27" t="str">
        <f>TEXT(Table1323[[#This Row],[Date]],"DDD")</f>
        <v>Sat</v>
      </c>
      <c r="Q17" s="27"/>
      <c r="R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8" spans="1:18" ht="15.75" hidden="1" customHeight="1" x14ac:dyDescent="0.25">
      <c r="A18" s="48">
        <v>44212</v>
      </c>
      <c r="B18" s="20">
        <v>0.62013888888888891</v>
      </c>
      <c r="C18" s="20" t="s">
        <v>759</v>
      </c>
      <c r="D18" s="49">
        <v>3</v>
      </c>
      <c r="E18" s="27">
        <v>2</v>
      </c>
      <c r="F18" s="50" t="s">
        <v>103</v>
      </c>
      <c r="G18" s="50"/>
      <c r="H18" s="51"/>
      <c r="I18" s="51" t="s">
        <v>851</v>
      </c>
      <c r="J18" s="27" t="str">
        <f>VLOOKUP(Table1323[[#This Row],[Track]],$F$1377:$H$1420,2,FALSE)</f>
        <v>Vic</v>
      </c>
      <c r="K18" s="27" t="s">
        <v>888</v>
      </c>
      <c r="L18" s="35">
        <v>120</v>
      </c>
      <c r="M18" s="35" t="str">
        <f>IF(Table1323[[#This Row],[Elite Edge Bet]]="","",IF(Table1323[[#This Row],[Fin]]&lt;&gt;"1st","",Table1323[[#This Row],[Div]]*Table1323[[#This Row],[Elite Edge Bet]]))</f>
        <v/>
      </c>
      <c r="N1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8" s="35" t="str">
        <f>IF(Table1323[[#This Row],[Date]]&lt;$O$3,"",IF(Table1323[[#This Row],[Date]]&lt;$P$3,"Edge (Orig)",IF(Table1323[[#This Row],[Date]]&lt;$Q$3,"Edge-New","Elite Combo")))</f>
        <v/>
      </c>
      <c r="P18" s="27" t="str">
        <f>TEXT(Table1323[[#This Row],[Date]],"DDD")</f>
        <v>Sat</v>
      </c>
      <c r="Q18" s="27"/>
      <c r="R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9" spans="1:18" ht="15.75" hidden="1" customHeight="1" x14ac:dyDescent="0.25">
      <c r="A19" s="48">
        <v>44212</v>
      </c>
      <c r="B19" s="20">
        <v>0.67222222222222217</v>
      </c>
      <c r="C19" s="20" t="s">
        <v>759</v>
      </c>
      <c r="D19" s="49">
        <v>5</v>
      </c>
      <c r="E19" s="27">
        <v>7</v>
      </c>
      <c r="F19" s="50" t="s">
        <v>596</v>
      </c>
      <c r="G19" s="50" t="s">
        <v>15</v>
      </c>
      <c r="H19" s="51"/>
      <c r="I19" s="51" t="s">
        <v>922</v>
      </c>
      <c r="J19" s="27" t="str">
        <f>VLOOKUP(Table1323[[#This Row],[Track]],$F$1377:$H$1420,2,FALSE)</f>
        <v>Vic</v>
      </c>
      <c r="K19" s="27" t="s">
        <v>888</v>
      </c>
      <c r="L19" s="35">
        <v>200</v>
      </c>
      <c r="M19" s="35" t="str">
        <f>IF(Table1323[[#This Row],[Elite Edge Bet]]="","",IF(Table1323[[#This Row],[Fin]]&lt;&gt;"1st","",Table1323[[#This Row],[Div]]*Table1323[[#This Row],[Elite Edge Bet]]))</f>
        <v/>
      </c>
      <c r="N1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9" s="35" t="str">
        <f>IF(Table1323[[#This Row],[Date]]&lt;$O$3,"",IF(Table1323[[#This Row],[Date]]&lt;$P$3,"Edge (Orig)",IF(Table1323[[#This Row],[Date]]&lt;$Q$3,"Edge-New","Elite Combo")))</f>
        <v/>
      </c>
      <c r="P19" s="27" t="str">
        <f>TEXT(Table1323[[#This Row],[Date]],"DDD")</f>
        <v>Sat</v>
      </c>
      <c r="Q19" s="27"/>
      <c r="R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0" spans="1:18" ht="15.75" hidden="1" customHeight="1" x14ac:dyDescent="0.25">
      <c r="A20" s="48">
        <v>44212</v>
      </c>
      <c r="B20" s="20">
        <v>0.69097222222222221</v>
      </c>
      <c r="C20" s="20" t="s">
        <v>6</v>
      </c>
      <c r="D20" s="49">
        <v>7</v>
      </c>
      <c r="E20" s="27">
        <v>8</v>
      </c>
      <c r="F20" s="50" t="s">
        <v>457</v>
      </c>
      <c r="G20" s="50" t="s">
        <v>87</v>
      </c>
      <c r="H20" s="51"/>
      <c r="I20" s="51" t="s">
        <v>92</v>
      </c>
      <c r="J20" s="27" t="str">
        <f>VLOOKUP(Table1323[[#This Row],[Track]],$F$1377:$H$1420,2,FALSE)</f>
        <v>NSW</v>
      </c>
      <c r="K20" s="27" t="s">
        <v>888</v>
      </c>
      <c r="L20" s="35">
        <v>150</v>
      </c>
      <c r="M20" s="35" t="str">
        <f>IF(Table1323[[#This Row],[Elite Edge Bet]]="","",IF(Table1323[[#This Row],[Fin]]&lt;&gt;"1st","",Table1323[[#This Row],[Div]]*Table1323[[#This Row],[Elite Edge Bet]]))</f>
        <v/>
      </c>
      <c r="N2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0" s="35" t="str">
        <f>IF(Table1323[[#This Row],[Date]]&lt;$O$3,"",IF(Table1323[[#This Row],[Date]]&lt;$P$3,"Edge (Orig)",IF(Table1323[[#This Row],[Date]]&lt;$Q$3,"Edge-New","Elite Combo")))</f>
        <v/>
      </c>
      <c r="P20" s="27" t="str">
        <f>TEXT(Table1323[[#This Row],[Date]],"DDD")</f>
        <v>Sat</v>
      </c>
      <c r="Q20" s="27"/>
      <c r="R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1" spans="1:18" ht="15.75" hidden="1" customHeight="1" x14ac:dyDescent="0.25">
      <c r="A21" s="48">
        <v>44212</v>
      </c>
      <c r="B21" s="20">
        <v>0.70138888888888884</v>
      </c>
      <c r="C21" s="20" t="s">
        <v>759</v>
      </c>
      <c r="D21" s="49">
        <v>6</v>
      </c>
      <c r="E21" s="27">
        <v>6</v>
      </c>
      <c r="F21" s="50" t="s">
        <v>104</v>
      </c>
      <c r="G21" s="50" t="s">
        <v>13</v>
      </c>
      <c r="H21" s="51">
        <v>4.8</v>
      </c>
      <c r="I21" s="51" t="s">
        <v>851</v>
      </c>
      <c r="J21" s="27" t="str">
        <f>VLOOKUP(Table1323[[#This Row],[Track]],$F$1377:$H$1420,2,FALSE)</f>
        <v>Vic</v>
      </c>
      <c r="K21" s="27" t="s">
        <v>888</v>
      </c>
      <c r="L21" s="35">
        <v>120</v>
      </c>
      <c r="M21" s="35">
        <f>IF(Table1323[[#This Row],[Elite Edge Bet]]="","",IF(Table1323[[#This Row],[Fin]]&lt;&gt;"1st","",Table1323[[#This Row],[Div]]*Table1323[[#This Row],[Elite Edge Bet]]))</f>
        <v>576</v>
      </c>
      <c r="N21" s="35">
        <f>IF(Table1323[[#This Row],[Elite Edge Bet]]="","",IF(Table1323[[#This Row],[Elite Edge Return]]="",Table1323[[#This Row],[Elite Edge Bet]]*-1,Table1323[[#This Row],[Elite Edge Return]]-Table1323[[#This Row],[Elite Edge Bet]]))</f>
        <v>456</v>
      </c>
      <c r="O21" s="35" t="str">
        <f>IF(Table1323[[#This Row],[Date]]&lt;$O$3,"",IF(Table1323[[#This Row],[Date]]&lt;$P$3,"Edge (Orig)",IF(Table1323[[#This Row],[Date]]&lt;$Q$3,"Edge-New","Elite Combo")))</f>
        <v/>
      </c>
      <c r="P21" s="27" t="str">
        <f>TEXT(Table1323[[#This Row],[Date]],"DDD")</f>
        <v>Sat</v>
      </c>
      <c r="Q21" s="27"/>
      <c r="R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2" spans="1:18" ht="15.75" hidden="1" customHeight="1" x14ac:dyDescent="0.25">
      <c r="A22" s="48">
        <v>44212</v>
      </c>
      <c r="B22" s="20">
        <v>0.73263888888888884</v>
      </c>
      <c r="C22" s="20" t="s">
        <v>759</v>
      </c>
      <c r="D22" s="49">
        <v>7</v>
      </c>
      <c r="E22" s="27">
        <v>1</v>
      </c>
      <c r="F22" s="50" t="s">
        <v>105</v>
      </c>
      <c r="G22" s="50" t="s">
        <v>13</v>
      </c>
      <c r="H22" s="51">
        <v>4.4000000000000004</v>
      </c>
      <c r="I22" s="51" t="s">
        <v>851</v>
      </c>
      <c r="J22" s="27" t="str">
        <f>VLOOKUP(Table1323[[#This Row],[Track]],$F$1377:$H$1420,2,FALSE)</f>
        <v>Vic</v>
      </c>
      <c r="K22" s="27" t="s">
        <v>888</v>
      </c>
      <c r="L22" s="35">
        <v>200</v>
      </c>
      <c r="M22" s="35">
        <f>IF(Table1323[[#This Row],[Elite Edge Bet]]="","",IF(Table1323[[#This Row],[Fin]]&lt;&gt;"1st","",Table1323[[#This Row],[Div]]*Table1323[[#This Row],[Elite Edge Bet]]))</f>
        <v>880.00000000000011</v>
      </c>
      <c r="N22" s="35">
        <f>IF(Table1323[[#This Row],[Elite Edge Bet]]="","",IF(Table1323[[#This Row],[Elite Edge Return]]="",Table1323[[#This Row],[Elite Edge Bet]]*-1,Table1323[[#This Row],[Elite Edge Return]]-Table1323[[#This Row],[Elite Edge Bet]]))</f>
        <v>680.00000000000011</v>
      </c>
      <c r="O22" s="35" t="str">
        <f>IF(Table1323[[#This Row],[Date]]&lt;$O$3,"",IF(Table1323[[#This Row],[Date]]&lt;$P$3,"Edge (Orig)",IF(Table1323[[#This Row],[Date]]&lt;$Q$3,"Edge-New","Elite Combo")))</f>
        <v/>
      </c>
      <c r="P22" s="27" t="str">
        <f>TEXT(Table1323[[#This Row],[Date]],"DDD")</f>
        <v>Sat</v>
      </c>
      <c r="Q22" s="27"/>
      <c r="R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3" spans="1:18" ht="15.75" hidden="1" customHeight="1" x14ac:dyDescent="0.25">
      <c r="A23" s="48">
        <v>44212</v>
      </c>
      <c r="B23" s="20">
        <v>0.73263888888888884</v>
      </c>
      <c r="C23" s="20" t="s">
        <v>759</v>
      </c>
      <c r="D23" s="49">
        <v>7</v>
      </c>
      <c r="E23" s="27">
        <v>2</v>
      </c>
      <c r="F23" s="50" t="s">
        <v>106</v>
      </c>
      <c r="G23" s="50"/>
      <c r="H23" s="51"/>
      <c r="I23" s="51" t="s">
        <v>851</v>
      </c>
      <c r="J23" s="27" t="str">
        <f>VLOOKUP(Table1323[[#This Row],[Track]],$F$1377:$H$1420,2,FALSE)</f>
        <v>Vic</v>
      </c>
      <c r="K23" s="27" t="s">
        <v>888</v>
      </c>
      <c r="L23" s="35">
        <v>100</v>
      </c>
      <c r="M23" s="35" t="str">
        <f>IF(Table1323[[#This Row],[Elite Edge Bet]]="","",IF(Table1323[[#This Row],[Fin]]&lt;&gt;"1st","",Table1323[[#This Row],[Div]]*Table1323[[#This Row],[Elite Edge Bet]]))</f>
        <v/>
      </c>
      <c r="N2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3" s="35" t="str">
        <f>IF(Table1323[[#This Row],[Date]]&lt;$O$3,"",IF(Table1323[[#This Row],[Date]]&lt;$P$3,"Edge (Orig)",IF(Table1323[[#This Row],[Date]]&lt;$Q$3,"Edge-New","Elite Combo")))</f>
        <v/>
      </c>
      <c r="P23" s="27" t="str">
        <f>TEXT(Table1323[[#This Row],[Date]],"DDD")</f>
        <v>Sat</v>
      </c>
      <c r="Q23" s="27"/>
      <c r="R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4" spans="1:18" ht="15.75" hidden="1" customHeight="1" x14ac:dyDescent="0.25">
      <c r="A24" s="48">
        <v>44212</v>
      </c>
      <c r="B24" s="20">
        <v>0.77430555555555547</v>
      </c>
      <c r="C24" s="20" t="s">
        <v>759</v>
      </c>
      <c r="D24" s="49">
        <v>9</v>
      </c>
      <c r="E24" s="27">
        <v>4</v>
      </c>
      <c r="F24" s="50" t="s">
        <v>99</v>
      </c>
      <c r="G24" s="50"/>
      <c r="H24" s="51"/>
      <c r="I24" s="51" t="s">
        <v>851</v>
      </c>
      <c r="J24" s="27" t="str">
        <f>VLOOKUP(Table1323[[#This Row],[Track]],$F$1377:$H$1420,2,FALSE)</f>
        <v>Vic</v>
      </c>
      <c r="K24" s="27" t="s">
        <v>888</v>
      </c>
      <c r="L24" s="35">
        <v>120</v>
      </c>
      <c r="M24" s="35" t="str">
        <f>IF(Table1323[[#This Row],[Elite Edge Bet]]="","",IF(Table1323[[#This Row],[Fin]]&lt;&gt;"1st","",Table1323[[#This Row],[Div]]*Table1323[[#This Row],[Elite Edge Bet]]))</f>
        <v/>
      </c>
      <c r="N2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4" s="35" t="str">
        <f>IF(Table1323[[#This Row],[Date]]&lt;$O$3,"",IF(Table1323[[#This Row],[Date]]&lt;$P$3,"Edge (Orig)",IF(Table1323[[#This Row],[Date]]&lt;$Q$3,"Edge-New","Elite Combo")))</f>
        <v/>
      </c>
      <c r="P24" s="27" t="str">
        <f>TEXT(Table1323[[#This Row],[Date]],"DDD")</f>
        <v>Sat</v>
      </c>
      <c r="Q24" s="27"/>
      <c r="R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5" spans="1:18" ht="15.75" hidden="1" customHeight="1" x14ac:dyDescent="0.25">
      <c r="A25" s="48">
        <v>44219</v>
      </c>
      <c r="B25" s="20">
        <v>0.58680555555555558</v>
      </c>
      <c r="C25" s="20" t="s">
        <v>760</v>
      </c>
      <c r="D25" s="49">
        <v>3</v>
      </c>
      <c r="E25" s="27">
        <v>5</v>
      </c>
      <c r="F25" s="50" t="s">
        <v>107</v>
      </c>
      <c r="G25" s="50" t="s">
        <v>14</v>
      </c>
      <c r="H25" s="51"/>
      <c r="I25" s="51" t="s">
        <v>922</v>
      </c>
      <c r="J25" s="27" t="str">
        <f>VLOOKUP(Table1323[[#This Row],[Track]],$F$1377:$H$1420,2,FALSE)</f>
        <v>Vic</v>
      </c>
      <c r="K25" s="27" t="s">
        <v>888</v>
      </c>
      <c r="L25" s="35">
        <v>200</v>
      </c>
      <c r="M25" s="35" t="str">
        <f>IF(Table1323[[#This Row],[Elite Edge Bet]]="","",IF(Table1323[[#This Row],[Fin]]&lt;&gt;"1st","",Table1323[[#This Row],[Div]]*Table1323[[#This Row],[Elite Edge Bet]]))</f>
        <v/>
      </c>
      <c r="N2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5" s="35" t="str">
        <f>IF(Table1323[[#This Row],[Date]]&lt;$O$3,"",IF(Table1323[[#This Row],[Date]]&lt;$P$3,"Edge (Orig)",IF(Table1323[[#This Row],[Date]]&lt;$Q$3,"Edge-New","Elite Combo")))</f>
        <v/>
      </c>
      <c r="P25" s="27" t="str">
        <f>TEXT(Table1323[[#This Row],[Date]],"DDD")</f>
        <v>Sat</v>
      </c>
      <c r="Q25" s="27"/>
      <c r="R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6" spans="1:18" ht="15.75" hidden="1" customHeight="1" x14ac:dyDescent="0.25">
      <c r="A26" s="48">
        <v>44219</v>
      </c>
      <c r="B26" s="20">
        <v>0.58680555555555558</v>
      </c>
      <c r="C26" s="20" t="s">
        <v>760</v>
      </c>
      <c r="D26" s="49">
        <v>3</v>
      </c>
      <c r="E26" s="27">
        <v>9</v>
      </c>
      <c r="F26" s="50" t="s">
        <v>713</v>
      </c>
      <c r="G26" s="50" t="s">
        <v>13</v>
      </c>
      <c r="H26" s="51">
        <v>3.5</v>
      </c>
      <c r="I26" s="51" t="s">
        <v>851</v>
      </c>
      <c r="J26" s="27" t="str">
        <f>VLOOKUP(Table1323[[#This Row],[Track]],$F$1377:$H$1420,2,FALSE)</f>
        <v>Vic</v>
      </c>
      <c r="K26" s="27" t="s">
        <v>888</v>
      </c>
      <c r="L26" s="35">
        <v>100</v>
      </c>
      <c r="M26" s="35">
        <f>IF(Table1323[[#This Row],[Elite Edge Bet]]="","",IF(Table1323[[#This Row],[Fin]]&lt;&gt;"1st","",Table1323[[#This Row],[Div]]*Table1323[[#This Row],[Elite Edge Bet]]))</f>
        <v>350</v>
      </c>
      <c r="N26" s="35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26" s="35" t="str">
        <f>IF(Table1323[[#This Row],[Date]]&lt;$O$3,"",IF(Table1323[[#This Row],[Date]]&lt;$P$3,"Edge (Orig)",IF(Table1323[[#This Row],[Date]]&lt;$Q$3,"Edge-New","Elite Combo")))</f>
        <v/>
      </c>
      <c r="P26" s="27" t="str">
        <f>TEXT(Table1323[[#This Row],[Date]],"DDD")</f>
        <v>Sat</v>
      </c>
      <c r="Q26" s="27"/>
      <c r="R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7" spans="1:18" ht="15.75" hidden="1" customHeight="1" x14ac:dyDescent="0.25">
      <c r="A27" s="48">
        <v>44219</v>
      </c>
      <c r="B27" s="20">
        <v>0.61111111111111105</v>
      </c>
      <c r="C27" s="20" t="s">
        <v>760</v>
      </c>
      <c r="D27" s="49">
        <v>4</v>
      </c>
      <c r="E27" s="27">
        <v>3</v>
      </c>
      <c r="F27" s="50" t="s">
        <v>109</v>
      </c>
      <c r="G27" s="50" t="s">
        <v>15</v>
      </c>
      <c r="H27" s="51"/>
      <c r="I27" s="51" t="s">
        <v>851</v>
      </c>
      <c r="J27" s="27" t="str">
        <f>VLOOKUP(Table1323[[#This Row],[Track]],$F$1377:$H$1420,2,FALSE)</f>
        <v>Vic</v>
      </c>
      <c r="K27" s="27" t="s">
        <v>888</v>
      </c>
      <c r="L27" s="35">
        <v>100</v>
      </c>
      <c r="M27" s="35" t="str">
        <f>IF(Table1323[[#This Row],[Elite Edge Bet]]="","",IF(Table1323[[#This Row],[Fin]]&lt;&gt;"1st","",Table1323[[#This Row],[Div]]*Table1323[[#This Row],[Elite Edge Bet]]))</f>
        <v/>
      </c>
      <c r="N2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7" s="35" t="str">
        <f>IF(Table1323[[#This Row],[Date]]&lt;$O$3,"",IF(Table1323[[#This Row],[Date]]&lt;$P$3,"Edge (Orig)",IF(Table1323[[#This Row],[Date]]&lt;$Q$3,"Edge-New","Elite Combo")))</f>
        <v/>
      </c>
      <c r="P27" s="27" t="str">
        <f>TEXT(Table1323[[#This Row],[Date]],"DDD")</f>
        <v>Sat</v>
      </c>
      <c r="Q27" s="27"/>
      <c r="R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8" spans="1:18" ht="15.75" hidden="1" customHeight="1" x14ac:dyDescent="0.25">
      <c r="A28" s="48">
        <v>44219</v>
      </c>
      <c r="B28" s="20">
        <v>0.61111111111111105</v>
      </c>
      <c r="C28" s="20" t="s">
        <v>760</v>
      </c>
      <c r="D28" s="49">
        <v>4</v>
      </c>
      <c r="E28" s="27">
        <v>2</v>
      </c>
      <c r="F28" s="50" t="s">
        <v>108</v>
      </c>
      <c r="G28" s="50" t="s">
        <v>13</v>
      </c>
      <c r="H28" s="51">
        <v>6.5</v>
      </c>
      <c r="I28" s="51" t="s">
        <v>851</v>
      </c>
      <c r="J28" s="27" t="str">
        <f>VLOOKUP(Table1323[[#This Row],[Track]],$F$1377:$H$1420,2,FALSE)</f>
        <v>Vic</v>
      </c>
      <c r="K28" s="27" t="s">
        <v>888</v>
      </c>
      <c r="L28" s="35">
        <v>130</v>
      </c>
      <c r="M28" s="35">
        <f>IF(Table1323[[#This Row],[Elite Edge Bet]]="","",IF(Table1323[[#This Row],[Fin]]&lt;&gt;"1st","",Table1323[[#This Row],[Div]]*Table1323[[#This Row],[Elite Edge Bet]]))</f>
        <v>845</v>
      </c>
      <c r="N28" s="35">
        <f>IF(Table1323[[#This Row],[Elite Edge Bet]]="","",IF(Table1323[[#This Row],[Elite Edge Return]]="",Table1323[[#This Row],[Elite Edge Bet]]*-1,Table1323[[#This Row],[Elite Edge Return]]-Table1323[[#This Row],[Elite Edge Bet]]))</f>
        <v>715</v>
      </c>
      <c r="O28" s="35" t="str">
        <f>IF(Table1323[[#This Row],[Date]]&lt;$O$3,"",IF(Table1323[[#This Row],[Date]]&lt;$P$3,"Edge (Orig)",IF(Table1323[[#This Row],[Date]]&lt;$Q$3,"Edge-New","Elite Combo")))</f>
        <v/>
      </c>
      <c r="P28" s="27" t="str">
        <f>TEXT(Table1323[[#This Row],[Date]],"DDD")</f>
        <v>Sat</v>
      </c>
      <c r="Q28" s="27"/>
      <c r="R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29" spans="1:18" ht="15.75" hidden="1" customHeight="1" x14ac:dyDescent="0.25">
      <c r="A29" s="48">
        <v>44219</v>
      </c>
      <c r="B29" s="20">
        <v>0.66666666666666663</v>
      </c>
      <c r="C29" s="20" t="s">
        <v>760</v>
      </c>
      <c r="D29" s="49">
        <v>6</v>
      </c>
      <c r="E29" s="27">
        <v>1</v>
      </c>
      <c r="F29" s="50" t="s">
        <v>110</v>
      </c>
      <c r="G29" s="50" t="s">
        <v>13</v>
      </c>
      <c r="H29" s="51">
        <v>2.9</v>
      </c>
      <c r="I29" s="51" t="s">
        <v>922</v>
      </c>
      <c r="J29" s="27" t="str">
        <f>VLOOKUP(Table1323[[#This Row],[Track]],$F$1377:$H$1420,2,FALSE)</f>
        <v>Vic</v>
      </c>
      <c r="K29" s="27" t="s">
        <v>888</v>
      </c>
      <c r="L29" s="35">
        <v>200</v>
      </c>
      <c r="M29" s="35">
        <f>IF(Table1323[[#This Row],[Elite Edge Bet]]="","",IF(Table1323[[#This Row],[Fin]]&lt;&gt;"1st","",Table1323[[#This Row],[Div]]*Table1323[[#This Row],[Elite Edge Bet]]))</f>
        <v>580</v>
      </c>
      <c r="N29" s="35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29" s="35" t="str">
        <f>IF(Table1323[[#This Row],[Date]]&lt;$O$3,"",IF(Table1323[[#This Row],[Date]]&lt;$P$3,"Edge (Orig)",IF(Table1323[[#This Row],[Date]]&lt;$Q$3,"Edge-New","Elite Combo")))</f>
        <v/>
      </c>
      <c r="P29" s="27" t="str">
        <f>TEXT(Table1323[[#This Row],[Date]],"DDD")</f>
        <v>Sat</v>
      </c>
      <c r="Q29" s="27"/>
      <c r="R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0" spans="1:18" ht="15.75" hidden="1" customHeight="1" x14ac:dyDescent="0.25">
      <c r="A30" s="48">
        <v>44219</v>
      </c>
      <c r="B30" s="20">
        <v>0.69444444444444453</v>
      </c>
      <c r="C30" s="20" t="s">
        <v>760</v>
      </c>
      <c r="D30" s="49">
        <v>7</v>
      </c>
      <c r="E30" s="27">
        <v>4</v>
      </c>
      <c r="F30" s="50" t="s">
        <v>95</v>
      </c>
      <c r="G30" s="50" t="s">
        <v>14</v>
      </c>
      <c r="H30" s="51"/>
      <c r="I30" s="51" t="s">
        <v>851</v>
      </c>
      <c r="J30" s="27" t="str">
        <f>VLOOKUP(Table1323[[#This Row],[Track]],$F$1377:$H$1420,2,FALSE)</f>
        <v>Vic</v>
      </c>
      <c r="K30" s="27" t="s">
        <v>888</v>
      </c>
      <c r="L30" s="35">
        <v>100</v>
      </c>
      <c r="M30" s="35" t="str">
        <f>IF(Table1323[[#This Row],[Elite Edge Bet]]="","",IF(Table1323[[#This Row],[Fin]]&lt;&gt;"1st","",Table1323[[#This Row],[Div]]*Table1323[[#This Row],[Elite Edge Bet]]))</f>
        <v/>
      </c>
      <c r="N3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0" s="35" t="str">
        <f>IF(Table1323[[#This Row],[Date]]&lt;$O$3,"",IF(Table1323[[#This Row],[Date]]&lt;$P$3,"Edge (Orig)",IF(Table1323[[#This Row],[Date]]&lt;$Q$3,"Edge-New","Elite Combo")))</f>
        <v/>
      </c>
      <c r="P30" s="27" t="str">
        <f>TEXT(Table1323[[#This Row],[Date]],"DDD")</f>
        <v>Sat</v>
      </c>
      <c r="Q30" s="27"/>
      <c r="R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1" spans="1:18" ht="15.75" hidden="1" customHeight="1" x14ac:dyDescent="0.25">
      <c r="A31" s="48">
        <v>44219</v>
      </c>
      <c r="B31" s="20">
        <v>0.69444444444444453</v>
      </c>
      <c r="C31" s="20" t="s">
        <v>760</v>
      </c>
      <c r="D31" s="49">
        <v>7</v>
      </c>
      <c r="E31" s="27">
        <v>3</v>
      </c>
      <c r="F31" s="50" t="s">
        <v>111</v>
      </c>
      <c r="G31" s="50"/>
      <c r="H31" s="51"/>
      <c r="I31" s="51" t="s">
        <v>851</v>
      </c>
      <c r="J31" s="27" t="str">
        <f>VLOOKUP(Table1323[[#This Row],[Track]],$F$1377:$H$1420,2,FALSE)</f>
        <v>Vic</v>
      </c>
      <c r="K31" s="27" t="s">
        <v>888</v>
      </c>
      <c r="L31" s="35">
        <v>100</v>
      </c>
      <c r="M31" s="35" t="str">
        <f>IF(Table1323[[#This Row],[Elite Edge Bet]]="","",IF(Table1323[[#This Row],[Fin]]&lt;&gt;"1st","",Table1323[[#This Row],[Div]]*Table1323[[#This Row],[Elite Edge Bet]]))</f>
        <v/>
      </c>
      <c r="N3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1" s="35" t="str">
        <f>IF(Table1323[[#This Row],[Date]]&lt;$O$3,"",IF(Table1323[[#This Row],[Date]]&lt;$P$3,"Edge (Orig)",IF(Table1323[[#This Row],[Date]]&lt;$Q$3,"Edge-New","Elite Combo")))</f>
        <v/>
      </c>
      <c r="P31" s="27" t="str">
        <f>TEXT(Table1323[[#This Row],[Date]],"DDD")</f>
        <v>Sat</v>
      </c>
      <c r="Q31" s="27"/>
      <c r="R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2" spans="1:18" ht="15.75" hidden="1" customHeight="1" x14ac:dyDescent="0.25">
      <c r="A32" s="48">
        <v>44219</v>
      </c>
      <c r="B32" s="20">
        <v>0.72222222222222221</v>
      </c>
      <c r="C32" s="20" t="s">
        <v>760</v>
      </c>
      <c r="D32" s="49">
        <v>8</v>
      </c>
      <c r="E32" s="27">
        <v>3</v>
      </c>
      <c r="F32" s="50" t="s">
        <v>174</v>
      </c>
      <c r="G32" s="50" t="s">
        <v>13</v>
      </c>
      <c r="H32" s="51">
        <v>5.5</v>
      </c>
      <c r="I32" s="51" t="s">
        <v>781</v>
      </c>
      <c r="J32" s="27" t="str">
        <f>VLOOKUP(Table1323[[#This Row],[Track]],$F$1377:$H$1420,2,FALSE)</f>
        <v>Vic</v>
      </c>
      <c r="K32" s="27" t="s">
        <v>888</v>
      </c>
      <c r="L32" s="35">
        <v>200</v>
      </c>
      <c r="M32" s="35">
        <f>IF(Table1323[[#This Row],[Elite Edge Bet]]="","",IF(Table1323[[#This Row],[Fin]]&lt;&gt;"1st","",Table1323[[#This Row],[Div]]*Table1323[[#This Row],[Elite Edge Bet]]))</f>
        <v>1100</v>
      </c>
      <c r="N32" s="35">
        <f>IF(Table1323[[#This Row],[Elite Edge Bet]]="","",IF(Table1323[[#This Row],[Elite Edge Return]]="",Table1323[[#This Row],[Elite Edge Bet]]*-1,Table1323[[#This Row],[Elite Edge Return]]-Table1323[[#This Row],[Elite Edge Bet]]))</f>
        <v>900</v>
      </c>
      <c r="O32" s="35" t="str">
        <f>IF(Table1323[[#This Row],[Date]]&lt;$O$3,"",IF(Table1323[[#This Row],[Date]]&lt;$P$3,"Edge (Orig)",IF(Table1323[[#This Row],[Date]]&lt;$Q$3,"Edge-New","Elite Combo")))</f>
        <v/>
      </c>
      <c r="P32" s="27" t="str">
        <f>TEXT(Table1323[[#This Row],[Date]],"DDD")</f>
        <v>Sat</v>
      </c>
      <c r="Q32" s="27"/>
      <c r="R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3" spans="1:18" ht="15.75" hidden="1" customHeight="1" x14ac:dyDescent="0.25">
      <c r="A33" s="48">
        <v>44219</v>
      </c>
      <c r="B33" s="20">
        <v>0.74652777777777779</v>
      </c>
      <c r="C33" s="20" t="s">
        <v>760</v>
      </c>
      <c r="D33" s="49">
        <v>9</v>
      </c>
      <c r="E33" s="27">
        <v>8</v>
      </c>
      <c r="F33" s="50" t="s">
        <v>112</v>
      </c>
      <c r="G33" s="50"/>
      <c r="H33" s="51"/>
      <c r="I33" s="51" t="s">
        <v>851</v>
      </c>
      <c r="J33" s="27" t="str">
        <f>VLOOKUP(Table1323[[#This Row],[Track]],$F$1377:$H$1420,2,FALSE)</f>
        <v>Vic</v>
      </c>
      <c r="K33" s="27" t="s">
        <v>888</v>
      </c>
      <c r="L33" s="35">
        <v>150</v>
      </c>
      <c r="M33" s="35" t="str">
        <f>IF(Table1323[[#This Row],[Elite Edge Bet]]="","",IF(Table1323[[#This Row],[Fin]]&lt;&gt;"1st","",Table1323[[#This Row],[Div]]*Table1323[[#This Row],[Elite Edge Bet]]))</f>
        <v/>
      </c>
      <c r="N3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3" s="35" t="str">
        <f>IF(Table1323[[#This Row],[Date]]&lt;$O$3,"",IF(Table1323[[#This Row],[Date]]&lt;$P$3,"Edge (Orig)",IF(Table1323[[#This Row],[Date]]&lt;$Q$3,"Edge-New","Elite Combo")))</f>
        <v/>
      </c>
      <c r="P33" s="27" t="str">
        <f>TEXT(Table1323[[#This Row],[Date]],"DDD")</f>
        <v>Sat</v>
      </c>
      <c r="Q33" s="27"/>
      <c r="R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4" spans="1:18" ht="15.75" hidden="1" customHeight="1" x14ac:dyDescent="0.25">
      <c r="A34" s="48">
        <v>44222</v>
      </c>
      <c r="B34" s="20">
        <v>0.54861111111111105</v>
      </c>
      <c r="C34" s="20" t="s">
        <v>761</v>
      </c>
      <c r="D34" s="49">
        <v>1</v>
      </c>
      <c r="E34" s="27">
        <v>3</v>
      </c>
      <c r="F34" s="50" t="s">
        <v>113</v>
      </c>
      <c r="G34" s="50" t="s">
        <v>13</v>
      </c>
      <c r="H34" s="51">
        <v>6</v>
      </c>
      <c r="I34" s="51" t="s">
        <v>922</v>
      </c>
      <c r="J34" s="27" t="str">
        <f>VLOOKUP(Table1323[[#This Row],[Track]],$F$1377:$H$1420,2,FALSE)</f>
        <v>Vic</v>
      </c>
      <c r="K34" s="27" t="s">
        <v>888</v>
      </c>
      <c r="L34" s="35">
        <v>200</v>
      </c>
      <c r="M34" s="35">
        <f>IF(Table1323[[#This Row],[Elite Edge Bet]]="","",IF(Table1323[[#This Row],[Fin]]&lt;&gt;"1st","",Table1323[[#This Row],[Div]]*Table1323[[#This Row],[Elite Edge Bet]]))</f>
        <v>1200</v>
      </c>
      <c r="N34" s="35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34" s="35" t="str">
        <f>IF(Table1323[[#This Row],[Date]]&lt;$O$3,"",IF(Table1323[[#This Row],[Date]]&lt;$P$3,"Edge (Orig)",IF(Table1323[[#This Row],[Date]]&lt;$Q$3,"Edge-New","Elite Combo")))</f>
        <v/>
      </c>
      <c r="P34" s="27" t="str">
        <f>TEXT(Table1323[[#This Row],[Date]],"DDD")</f>
        <v>Tue</v>
      </c>
      <c r="Q34" s="27"/>
      <c r="R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5" spans="1:18" ht="15.75" hidden="1" customHeight="1" x14ac:dyDescent="0.25">
      <c r="A35" s="48">
        <v>44222</v>
      </c>
      <c r="B35" s="20">
        <v>0.57291666666666663</v>
      </c>
      <c r="C35" s="20" t="s">
        <v>761</v>
      </c>
      <c r="D35" s="49">
        <v>2</v>
      </c>
      <c r="E35" s="27">
        <v>3</v>
      </c>
      <c r="F35" s="50" t="s">
        <v>114</v>
      </c>
      <c r="G35" s="50"/>
      <c r="H35" s="51"/>
      <c r="I35" s="51" t="s">
        <v>851</v>
      </c>
      <c r="J35" s="27" t="str">
        <f>VLOOKUP(Table1323[[#This Row],[Track]],$F$1377:$H$1420,2,FALSE)</f>
        <v>Vic</v>
      </c>
      <c r="K35" s="27" t="s">
        <v>888</v>
      </c>
      <c r="L35" s="35">
        <v>140</v>
      </c>
      <c r="M35" s="35" t="str">
        <f>IF(Table1323[[#This Row],[Elite Edge Bet]]="","",IF(Table1323[[#This Row],[Fin]]&lt;&gt;"1st","",Table1323[[#This Row],[Div]]*Table1323[[#This Row],[Elite Edge Bet]]))</f>
        <v/>
      </c>
      <c r="N3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5" s="35" t="str">
        <f>IF(Table1323[[#This Row],[Date]]&lt;$O$3,"",IF(Table1323[[#This Row],[Date]]&lt;$P$3,"Edge (Orig)",IF(Table1323[[#This Row],[Date]]&lt;$Q$3,"Edge-New","Elite Combo")))</f>
        <v/>
      </c>
      <c r="P35" s="27" t="str">
        <f>TEXT(Table1323[[#This Row],[Date]],"DDD")</f>
        <v>Tue</v>
      </c>
      <c r="Q35" s="27"/>
      <c r="R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6" spans="1:18" ht="15.75" hidden="1" customHeight="1" x14ac:dyDescent="0.25">
      <c r="A36" s="48">
        <v>44222</v>
      </c>
      <c r="B36" s="20">
        <v>0.57291666666666663</v>
      </c>
      <c r="C36" s="20" t="s">
        <v>761</v>
      </c>
      <c r="D36" s="49">
        <v>2</v>
      </c>
      <c r="E36" s="27">
        <v>7</v>
      </c>
      <c r="F36" s="50" t="s">
        <v>714</v>
      </c>
      <c r="G36" s="50" t="s">
        <v>13</v>
      </c>
      <c r="H36" s="51">
        <v>4.2</v>
      </c>
      <c r="I36" s="51" t="s">
        <v>851</v>
      </c>
      <c r="J36" s="27" t="str">
        <f>VLOOKUP(Table1323[[#This Row],[Track]],$F$1377:$H$1420,2,FALSE)</f>
        <v>Vic</v>
      </c>
      <c r="K36" s="27" t="s">
        <v>888</v>
      </c>
      <c r="L36" s="35">
        <v>100</v>
      </c>
      <c r="M36" s="35">
        <f>IF(Table1323[[#This Row],[Elite Edge Bet]]="","",IF(Table1323[[#This Row],[Fin]]&lt;&gt;"1st","",Table1323[[#This Row],[Div]]*Table1323[[#This Row],[Elite Edge Bet]]))</f>
        <v>420</v>
      </c>
      <c r="N36" s="35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36" s="35" t="str">
        <f>IF(Table1323[[#This Row],[Date]]&lt;$O$3,"",IF(Table1323[[#This Row],[Date]]&lt;$P$3,"Edge (Orig)",IF(Table1323[[#This Row],[Date]]&lt;$Q$3,"Edge-New","Elite Combo")))</f>
        <v/>
      </c>
      <c r="P36" s="27" t="str">
        <f>TEXT(Table1323[[#This Row],[Date]],"DDD")</f>
        <v>Tue</v>
      </c>
      <c r="Q36" s="27"/>
      <c r="R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7" spans="1:18" ht="15.75" hidden="1" customHeight="1" x14ac:dyDescent="0.25">
      <c r="A37" s="48">
        <v>44222</v>
      </c>
      <c r="B37" s="20">
        <v>0.64583333333333337</v>
      </c>
      <c r="C37" s="20" t="s">
        <v>761</v>
      </c>
      <c r="D37" s="49">
        <v>5</v>
      </c>
      <c r="E37" s="27">
        <v>1</v>
      </c>
      <c r="F37" s="50" t="s">
        <v>115</v>
      </c>
      <c r="G37" s="50" t="s">
        <v>93</v>
      </c>
      <c r="H37" s="51"/>
      <c r="I37" s="51" t="s">
        <v>851</v>
      </c>
      <c r="J37" s="27" t="str">
        <f>VLOOKUP(Table1323[[#This Row],[Track]],$F$1377:$H$1420,2,FALSE)</f>
        <v>Vic</v>
      </c>
      <c r="K37" s="27" t="s">
        <v>888</v>
      </c>
      <c r="L37" s="35">
        <v>200</v>
      </c>
      <c r="M37" s="35" t="str">
        <f>IF(Table1323[[#This Row],[Elite Edge Bet]]="","",IF(Table1323[[#This Row],[Fin]]&lt;&gt;"1st","",Table1323[[#This Row],[Div]]*Table1323[[#This Row],[Elite Edge Bet]]))</f>
        <v/>
      </c>
      <c r="N3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7" s="35" t="str">
        <f>IF(Table1323[[#This Row],[Date]]&lt;$O$3,"",IF(Table1323[[#This Row],[Date]]&lt;$P$3,"Edge (Orig)",IF(Table1323[[#This Row],[Date]]&lt;$Q$3,"Edge-New","Elite Combo")))</f>
        <v/>
      </c>
      <c r="P37" s="27" t="str">
        <f>TEXT(Table1323[[#This Row],[Date]],"DDD")</f>
        <v>Tue</v>
      </c>
      <c r="Q37" s="27"/>
      <c r="R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8" spans="1:18" ht="15.75" hidden="1" customHeight="1" x14ac:dyDescent="0.25">
      <c r="A38" s="48">
        <v>44222</v>
      </c>
      <c r="B38" s="20">
        <v>0.67013888888888884</v>
      </c>
      <c r="C38" s="20" t="s">
        <v>761</v>
      </c>
      <c r="D38" s="49">
        <v>6</v>
      </c>
      <c r="E38" s="27">
        <v>4</v>
      </c>
      <c r="F38" s="50" t="s">
        <v>116</v>
      </c>
      <c r="G38" s="50"/>
      <c r="H38" s="51"/>
      <c r="I38" s="51" t="s">
        <v>851</v>
      </c>
      <c r="J38" s="27" t="str">
        <f>VLOOKUP(Table1323[[#This Row],[Track]],$F$1377:$H$1420,2,FALSE)</f>
        <v>Vic</v>
      </c>
      <c r="K38" s="27" t="s">
        <v>888</v>
      </c>
      <c r="L38" s="35">
        <v>120</v>
      </c>
      <c r="M38" s="35" t="str">
        <f>IF(Table1323[[#This Row],[Elite Edge Bet]]="","",IF(Table1323[[#This Row],[Fin]]&lt;&gt;"1st","",Table1323[[#This Row],[Div]]*Table1323[[#This Row],[Elite Edge Bet]]))</f>
        <v/>
      </c>
      <c r="N3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8" s="35" t="str">
        <f>IF(Table1323[[#This Row],[Date]]&lt;$O$3,"",IF(Table1323[[#This Row],[Date]]&lt;$P$3,"Edge (Orig)",IF(Table1323[[#This Row],[Date]]&lt;$Q$3,"Edge-New","Elite Combo")))</f>
        <v/>
      </c>
      <c r="P38" s="27" t="str">
        <f>TEXT(Table1323[[#This Row],[Date]],"DDD")</f>
        <v>Tue</v>
      </c>
      <c r="Q38" s="27"/>
      <c r="R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39" spans="1:18" ht="15.75" hidden="1" customHeight="1" x14ac:dyDescent="0.25">
      <c r="A39" s="48">
        <v>44222</v>
      </c>
      <c r="B39" s="20">
        <v>0.67013888888888884</v>
      </c>
      <c r="C39" s="20" t="s">
        <v>761</v>
      </c>
      <c r="D39" s="49">
        <v>6</v>
      </c>
      <c r="E39" s="27">
        <v>6</v>
      </c>
      <c r="F39" s="50" t="s">
        <v>104</v>
      </c>
      <c r="G39" s="50" t="s">
        <v>14</v>
      </c>
      <c r="H39" s="51"/>
      <c r="I39" s="51" t="s">
        <v>851</v>
      </c>
      <c r="J39" s="27" t="str">
        <f>VLOOKUP(Table1323[[#This Row],[Track]],$F$1377:$H$1420,2,FALSE)</f>
        <v>Vic</v>
      </c>
      <c r="K39" s="27" t="s">
        <v>888</v>
      </c>
      <c r="L39" s="35">
        <v>130</v>
      </c>
      <c r="M39" s="35" t="str">
        <f>IF(Table1323[[#This Row],[Elite Edge Bet]]="","",IF(Table1323[[#This Row],[Fin]]&lt;&gt;"1st","",Table1323[[#This Row],[Div]]*Table1323[[#This Row],[Elite Edge Bet]]))</f>
        <v/>
      </c>
      <c r="N39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9" s="35" t="str">
        <f>IF(Table1323[[#This Row],[Date]]&lt;$O$3,"",IF(Table1323[[#This Row],[Date]]&lt;$P$3,"Edge (Orig)",IF(Table1323[[#This Row],[Date]]&lt;$Q$3,"Edge-New","Elite Combo")))</f>
        <v/>
      </c>
      <c r="P39" s="27" t="str">
        <f>TEXT(Table1323[[#This Row],[Date]],"DDD")</f>
        <v>Tue</v>
      </c>
      <c r="Q39" s="27"/>
      <c r="R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0" spans="1:18" ht="15.75" hidden="1" customHeight="1" x14ac:dyDescent="0.25">
      <c r="A40" s="48">
        <v>44222</v>
      </c>
      <c r="B40" s="20">
        <v>0.69444444444444453</v>
      </c>
      <c r="C40" s="20" t="s">
        <v>761</v>
      </c>
      <c r="D40" s="49">
        <v>7</v>
      </c>
      <c r="E40" s="27">
        <v>9</v>
      </c>
      <c r="F40" s="50" t="s">
        <v>117</v>
      </c>
      <c r="G40" s="50" t="s">
        <v>13</v>
      </c>
      <c r="H40" s="51">
        <v>4</v>
      </c>
      <c r="I40" s="51" t="s">
        <v>922</v>
      </c>
      <c r="J40" s="27" t="str">
        <f>VLOOKUP(Table1323[[#This Row],[Track]],$F$1377:$H$1420,2,FALSE)</f>
        <v>Vic</v>
      </c>
      <c r="K40" s="27" t="s">
        <v>888</v>
      </c>
      <c r="L40" s="35">
        <v>200</v>
      </c>
      <c r="M40" s="35">
        <f>IF(Table1323[[#This Row],[Elite Edge Bet]]="","",IF(Table1323[[#This Row],[Fin]]&lt;&gt;"1st","",Table1323[[#This Row],[Div]]*Table1323[[#This Row],[Elite Edge Bet]]))</f>
        <v>800</v>
      </c>
      <c r="N40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40" s="35" t="str">
        <f>IF(Table1323[[#This Row],[Date]]&lt;$O$3,"",IF(Table1323[[#This Row],[Date]]&lt;$P$3,"Edge (Orig)",IF(Table1323[[#This Row],[Date]]&lt;$Q$3,"Edge-New","Elite Combo")))</f>
        <v/>
      </c>
      <c r="P40" s="27" t="str">
        <f>TEXT(Table1323[[#This Row],[Date]],"DDD")</f>
        <v>Tue</v>
      </c>
      <c r="Q40" s="27"/>
      <c r="R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1" spans="1:18" ht="15.75" hidden="1" customHeight="1" x14ac:dyDescent="0.25">
      <c r="A41" s="48">
        <v>44226</v>
      </c>
      <c r="B41" s="20">
        <v>0.66666666666666663</v>
      </c>
      <c r="C41" s="20" t="s">
        <v>761</v>
      </c>
      <c r="D41" s="49">
        <v>6</v>
      </c>
      <c r="E41" s="27">
        <v>2</v>
      </c>
      <c r="F41" s="50" t="s">
        <v>118</v>
      </c>
      <c r="G41" s="50" t="s">
        <v>15</v>
      </c>
      <c r="H41" s="51"/>
      <c r="I41" s="51" t="s">
        <v>851</v>
      </c>
      <c r="J41" s="27" t="str">
        <f>VLOOKUP(Table1323[[#This Row],[Track]],$F$1377:$H$1420,2,FALSE)</f>
        <v>Vic</v>
      </c>
      <c r="K41" s="27" t="s">
        <v>888</v>
      </c>
      <c r="L41" s="35">
        <v>200</v>
      </c>
      <c r="M41" s="35" t="str">
        <f>IF(Table1323[[#This Row],[Elite Edge Bet]]="","",IF(Table1323[[#This Row],[Fin]]&lt;&gt;"1st","",Table1323[[#This Row],[Div]]*Table1323[[#This Row],[Elite Edge Bet]]))</f>
        <v/>
      </c>
      <c r="N4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1" s="35" t="str">
        <f>IF(Table1323[[#This Row],[Date]]&lt;$O$3,"",IF(Table1323[[#This Row],[Date]]&lt;$P$3,"Edge (Orig)",IF(Table1323[[#This Row],[Date]]&lt;$Q$3,"Edge-New","Elite Combo")))</f>
        <v/>
      </c>
      <c r="P41" s="27" t="str">
        <f>TEXT(Table1323[[#This Row],[Date]],"DDD")</f>
        <v>Sat</v>
      </c>
      <c r="Q41" s="27"/>
      <c r="R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2" spans="1:18" ht="15.75" hidden="1" customHeight="1" x14ac:dyDescent="0.25">
      <c r="A42" s="48">
        <v>44226</v>
      </c>
      <c r="B42" s="20">
        <v>0.68055555555555547</v>
      </c>
      <c r="C42" s="20" t="s">
        <v>6</v>
      </c>
      <c r="D42" s="49">
        <v>6</v>
      </c>
      <c r="E42" s="27">
        <v>5</v>
      </c>
      <c r="F42" s="50" t="s">
        <v>753</v>
      </c>
      <c r="G42" s="50" t="s">
        <v>13</v>
      </c>
      <c r="H42" s="51">
        <v>5.5</v>
      </c>
      <c r="I42" s="51" t="s">
        <v>92</v>
      </c>
      <c r="J42" s="27" t="str">
        <f>VLOOKUP(Table1323[[#This Row],[Track]],$F$1377:$H$1420,2,FALSE)</f>
        <v>NSW</v>
      </c>
      <c r="K42" s="27" t="s">
        <v>888</v>
      </c>
      <c r="L42" s="35">
        <v>150</v>
      </c>
      <c r="M42" s="35">
        <f>IF(Table1323[[#This Row],[Elite Edge Bet]]="","",IF(Table1323[[#This Row],[Fin]]&lt;&gt;"1st","",Table1323[[#This Row],[Div]]*Table1323[[#This Row],[Elite Edge Bet]]))</f>
        <v>825</v>
      </c>
      <c r="N42" s="35">
        <f>IF(Table1323[[#This Row],[Elite Edge Bet]]="","",IF(Table1323[[#This Row],[Elite Edge Return]]="",Table1323[[#This Row],[Elite Edge Bet]]*-1,Table1323[[#This Row],[Elite Edge Return]]-Table1323[[#This Row],[Elite Edge Bet]]))</f>
        <v>675</v>
      </c>
      <c r="O42" s="35" t="str">
        <f>IF(Table1323[[#This Row],[Date]]&lt;$O$3,"",IF(Table1323[[#This Row],[Date]]&lt;$P$3,"Edge (Orig)",IF(Table1323[[#This Row],[Date]]&lt;$Q$3,"Edge-New","Elite Combo")))</f>
        <v/>
      </c>
      <c r="P42" s="27" t="str">
        <f>TEXT(Table1323[[#This Row],[Date]],"DDD")</f>
        <v>Sat</v>
      </c>
      <c r="Q42" s="27"/>
      <c r="R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3" spans="1:18" ht="15.75" hidden="1" customHeight="1" x14ac:dyDescent="0.25">
      <c r="A43" s="48">
        <v>44226</v>
      </c>
      <c r="B43" s="20">
        <v>0.69444444444444453</v>
      </c>
      <c r="C43" s="20" t="s">
        <v>761</v>
      </c>
      <c r="D43" s="49">
        <v>7</v>
      </c>
      <c r="E43" s="27">
        <v>1</v>
      </c>
      <c r="F43" s="50" t="s">
        <v>676</v>
      </c>
      <c r="G43" s="50" t="s">
        <v>13</v>
      </c>
      <c r="H43" s="51">
        <v>4.2</v>
      </c>
      <c r="I43" s="51" t="s">
        <v>922</v>
      </c>
      <c r="J43" s="27" t="str">
        <f>VLOOKUP(Table1323[[#This Row],[Track]],$F$1377:$H$1420,2,FALSE)</f>
        <v>Vic</v>
      </c>
      <c r="K43" s="27" t="s">
        <v>888</v>
      </c>
      <c r="L43" s="35">
        <v>200</v>
      </c>
      <c r="M43" s="35">
        <f>IF(Table1323[[#This Row],[Elite Edge Bet]]="","",IF(Table1323[[#This Row],[Fin]]&lt;&gt;"1st","",Table1323[[#This Row],[Div]]*Table1323[[#This Row],[Elite Edge Bet]]))</f>
        <v>840</v>
      </c>
      <c r="N43" s="35">
        <f>IF(Table1323[[#This Row],[Elite Edge Bet]]="","",IF(Table1323[[#This Row],[Elite Edge Return]]="",Table1323[[#This Row],[Elite Edge Bet]]*-1,Table1323[[#This Row],[Elite Edge Return]]-Table1323[[#This Row],[Elite Edge Bet]]))</f>
        <v>640</v>
      </c>
      <c r="O43" s="35" t="str">
        <f>IF(Table1323[[#This Row],[Date]]&lt;$O$3,"",IF(Table1323[[#This Row],[Date]]&lt;$P$3,"Edge (Orig)",IF(Table1323[[#This Row],[Date]]&lt;$Q$3,"Edge-New","Elite Combo")))</f>
        <v/>
      </c>
      <c r="P43" s="27" t="str">
        <f>TEXT(Table1323[[#This Row],[Date]],"DDD")</f>
        <v>Sat</v>
      </c>
      <c r="Q43" s="27"/>
      <c r="R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4" spans="1:18" ht="15.75" hidden="1" customHeight="1" x14ac:dyDescent="0.25">
      <c r="A44" s="48">
        <v>44226</v>
      </c>
      <c r="B44" s="20">
        <v>0.74652777777777779</v>
      </c>
      <c r="C44" s="20" t="s">
        <v>761</v>
      </c>
      <c r="D44" s="49">
        <v>9</v>
      </c>
      <c r="E44" s="27">
        <v>3</v>
      </c>
      <c r="F44" s="50" t="s">
        <v>715</v>
      </c>
      <c r="G44" s="50" t="s">
        <v>13</v>
      </c>
      <c r="H44" s="51">
        <v>1.2</v>
      </c>
      <c r="I44" s="51" t="s">
        <v>851</v>
      </c>
      <c r="J44" s="27" t="str">
        <f>VLOOKUP(Table1323[[#This Row],[Track]],$F$1377:$H$1420,2,FALSE)</f>
        <v>Vic</v>
      </c>
      <c r="K44" s="27" t="s">
        <v>888</v>
      </c>
      <c r="L44" s="35">
        <v>100</v>
      </c>
      <c r="M44" s="35">
        <f>IF(Table1323[[#This Row],[Elite Edge Bet]]="","",IF(Table1323[[#This Row],[Fin]]&lt;&gt;"1st","",Table1323[[#This Row],[Div]]*Table1323[[#This Row],[Elite Edge Bet]]))</f>
        <v>120</v>
      </c>
      <c r="N44" s="35">
        <f>IF(Table1323[[#This Row],[Elite Edge Bet]]="","",IF(Table1323[[#This Row],[Elite Edge Return]]="",Table1323[[#This Row],[Elite Edge Bet]]*-1,Table1323[[#This Row],[Elite Edge Return]]-Table1323[[#This Row],[Elite Edge Bet]]))</f>
        <v>20</v>
      </c>
      <c r="O44" s="35" t="str">
        <f>IF(Table1323[[#This Row],[Date]]&lt;$O$3,"",IF(Table1323[[#This Row],[Date]]&lt;$P$3,"Edge (Orig)",IF(Table1323[[#This Row],[Date]]&lt;$Q$3,"Edge-New","Elite Combo")))</f>
        <v/>
      </c>
      <c r="P44" s="27" t="str">
        <f>TEXT(Table1323[[#This Row],[Date]],"DDD")</f>
        <v>Sat</v>
      </c>
      <c r="Q44" s="27"/>
      <c r="R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5" spans="1:18" ht="15.75" hidden="1" customHeight="1" x14ac:dyDescent="0.25">
      <c r="A45" s="48">
        <v>44226</v>
      </c>
      <c r="B45" s="20">
        <v>0.74652777777777779</v>
      </c>
      <c r="C45" s="20" t="s">
        <v>761</v>
      </c>
      <c r="D45" s="49">
        <v>9</v>
      </c>
      <c r="E45" s="27">
        <v>9</v>
      </c>
      <c r="F45" s="50" t="s">
        <v>596</v>
      </c>
      <c r="G45" s="50"/>
      <c r="H45" s="51"/>
      <c r="I45" s="51" t="s">
        <v>781</v>
      </c>
      <c r="J45" s="27" t="str">
        <f>VLOOKUP(Table1323[[#This Row],[Track]],$F$1377:$H$1420,2,FALSE)</f>
        <v>Vic</v>
      </c>
      <c r="K45" s="27" t="s">
        <v>888</v>
      </c>
      <c r="L45" s="35">
        <v>200</v>
      </c>
      <c r="M45" s="35" t="str">
        <f>IF(Table1323[[#This Row],[Elite Edge Bet]]="","",IF(Table1323[[#This Row],[Fin]]&lt;&gt;"1st","",Table1323[[#This Row],[Div]]*Table1323[[#This Row],[Elite Edge Bet]]))</f>
        <v/>
      </c>
      <c r="N4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5" s="35" t="str">
        <f>IF(Table1323[[#This Row],[Date]]&lt;$O$3,"",IF(Table1323[[#This Row],[Date]]&lt;$P$3,"Edge (Orig)",IF(Table1323[[#This Row],[Date]]&lt;$Q$3,"Edge-New","Elite Combo")))</f>
        <v/>
      </c>
      <c r="P45" s="27" t="str">
        <f>TEXT(Table1323[[#This Row],[Date]],"DDD")</f>
        <v>Sat</v>
      </c>
      <c r="Q45" s="27"/>
      <c r="R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6" spans="1:18" ht="15.75" hidden="1" customHeight="1" x14ac:dyDescent="0.25">
      <c r="A46" s="48">
        <v>44233</v>
      </c>
      <c r="B46" s="20">
        <v>0.52777777777777779</v>
      </c>
      <c r="C46" s="20" t="s">
        <v>761</v>
      </c>
      <c r="D46" s="49">
        <v>1</v>
      </c>
      <c r="E46" s="27">
        <v>8</v>
      </c>
      <c r="F46" s="50" t="s">
        <v>119</v>
      </c>
      <c r="G46" s="50"/>
      <c r="H46" s="51"/>
      <c r="I46" s="51" t="s">
        <v>851</v>
      </c>
      <c r="J46" s="27" t="str">
        <f>VLOOKUP(Table1323[[#This Row],[Track]],$F$1377:$H$1420,2,FALSE)</f>
        <v>Vic</v>
      </c>
      <c r="K46" s="27" t="s">
        <v>888</v>
      </c>
      <c r="L46" s="35">
        <v>100</v>
      </c>
      <c r="M46" s="35" t="str">
        <f>IF(Table1323[[#This Row],[Elite Edge Bet]]="","",IF(Table1323[[#This Row],[Fin]]&lt;&gt;"1st","",Table1323[[#This Row],[Div]]*Table1323[[#This Row],[Elite Edge Bet]]))</f>
        <v/>
      </c>
      <c r="N4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6" s="35" t="str">
        <f>IF(Table1323[[#This Row],[Date]]&lt;$O$3,"",IF(Table1323[[#This Row],[Date]]&lt;$P$3,"Edge (Orig)",IF(Table1323[[#This Row],[Date]]&lt;$Q$3,"Edge-New","Elite Combo")))</f>
        <v/>
      </c>
      <c r="P46" s="27" t="str">
        <f>TEXT(Table1323[[#This Row],[Date]],"DDD")</f>
        <v>Sat</v>
      </c>
      <c r="Q46" s="27"/>
      <c r="R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7" spans="1:18" ht="15.75" hidden="1" customHeight="1" x14ac:dyDescent="0.25">
      <c r="A47" s="48">
        <v>44233</v>
      </c>
      <c r="B47" s="20">
        <v>0.52777777777777779</v>
      </c>
      <c r="C47" s="20" t="s">
        <v>761</v>
      </c>
      <c r="D47" s="49">
        <v>1</v>
      </c>
      <c r="E47" s="27">
        <v>7</v>
      </c>
      <c r="F47" s="50" t="s">
        <v>120</v>
      </c>
      <c r="G47" s="50" t="s">
        <v>13</v>
      </c>
      <c r="H47" s="51">
        <v>1.9</v>
      </c>
      <c r="I47" s="51" t="s">
        <v>851</v>
      </c>
      <c r="J47" s="27" t="str">
        <f>VLOOKUP(Table1323[[#This Row],[Track]],$F$1377:$H$1420,2,FALSE)</f>
        <v>Vic</v>
      </c>
      <c r="K47" s="27" t="s">
        <v>888</v>
      </c>
      <c r="L47" s="35">
        <v>100</v>
      </c>
      <c r="M47" s="35">
        <f>IF(Table1323[[#This Row],[Elite Edge Bet]]="","",IF(Table1323[[#This Row],[Fin]]&lt;&gt;"1st","",Table1323[[#This Row],[Div]]*Table1323[[#This Row],[Elite Edge Bet]]))</f>
        <v>190</v>
      </c>
      <c r="N47" s="35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47" s="35" t="str">
        <f>IF(Table1323[[#This Row],[Date]]&lt;$O$3,"",IF(Table1323[[#This Row],[Date]]&lt;$P$3,"Edge (Orig)",IF(Table1323[[#This Row],[Date]]&lt;$Q$3,"Edge-New","Elite Combo")))</f>
        <v/>
      </c>
      <c r="P47" s="27" t="str">
        <f>TEXT(Table1323[[#This Row],[Date]],"DDD")</f>
        <v>Sat</v>
      </c>
      <c r="Q47" s="27"/>
      <c r="R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8" spans="1:18" ht="15.75" hidden="1" customHeight="1" x14ac:dyDescent="0.25">
      <c r="A48" s="48">
        <v>44233</v>
      </c>
      <c r="B48" s="20">
        <v>0.61458333333333337</v>
      </c>
      <c r="C48" s="20" t="s">
        <v>7</v>
      </c>
      <c r="D48" s="49">
        <v>4</v>
      </c>
      <c r="E48" s="27">
        <v>8</v>
      </c>
      <c r="F48" s="50" t="s">
        <v>752</v>
      </c>
      <c r="G48" s="50" t="s">
        <v>13</v>
      </c>
      <c r="H48" s="51">
        <v>1.85</v>
      </c>
      <c r="I48" s="51" t="s">
        <v>879</v>
      </c>
      <c r="J48" s="27" t="str">
        <f>VLOOKUP(Table1323[[#This Row],[Track]],$F$1377:$H$1420,2,FALSE)</f>
        <v>NSW</v>
      </c>
      <c r="K48" s="27" t="s">
        <v>888</v>
      </c>
      <c r="L48" s="35">
        <v>150</v>
      </c>
      <c r="M48" s="35">
        <f>IF(Table1323[[#This Row],[Elite Edge Bet]]="","",IF(Table1323[[#This Row],[Fin]]&lt;&gt;"1st","",Table1323[[#This Row],[Div]]*Table1323[[#This Row],[Elite Edge Bet]]))</f>
        <v>277.5</v>
      </c>
      <c r="N48" s="35">
        <f>IF(Table1323[[#This Row],[Elite Edge Bet]]="","",IF(Table1323[[#This Row],[Elite Edge Return]]="",Table1323[[#This Row],[Elite Edge Bet]]*-1,Table1323[[#This Row],[Elite Edge Return]]-Table1323[[#This Row],[Elite Edge Bet]]))</f>
        <v>127.5</v>
      </c>
      <c r="O48" s="35" t="str">
        <f>IF(Table1323[[#This Row],[Date]]&lt;$O$3,"",IF(Table1323[[#This Row],[Date]]&lt;$P$3,"Edge (Orig)",IF(Table1323[[#This Row],[Date]]&lt;$Q$3,"Edge-New","Elite Combo")))</f>
        <v/>
      </c>
      <c r="P48" s="27" t="str">
        <f>TEXT(Table1323[[#This Row],[Date]],"DDD")</f>
        <v>Sat</v>
      </c>
      <c r="Q48" s="27"/>
      <c r="R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49" spans="1:18" ht="15.75" hidden="1" customHeight="1" x14ac:dyDescent="0.25">
      <c r="A49" s="48">
        <v>44233</v>
      </c>
      <c r="B49" s="20">
        <v>0.64930555555555558</v>
      </c>
      <c r="C49" s="20" t="s">
        <v>761</v>
      </c>
      <c r="D49" s="49">
        <v>6</v>
      </c>
      <c r="E49" s="27">
        <v>2</v>
      </c>
      <c r="F49" s="50" t="s">
        <v>121</v>
      </c>
      <c r="G49" s="50" t="s">
        <v>14</v>
      </c>
      <c r="H49" s="51"/>
      <c r="I49" s="51" t="s">
        <v>851</v>
      </c>
      <c r="J49" s="27" t="str">
        <f>VLOOKUP(Table1323[[#This Row],[Track]],$F$1377:$H$1420,2,FALSE)</f>
        <v>Vic</v>
      </c>
      <c r="K49" s="27" t="s">
        <v>888</v>
      </c>
      <c r="L49" s="35">
        <v>140</v>
      </c>
      <c r="M49" s="35" t="str">
        <f>IF(Table1323[[#This Row],[Elite Edge Bet]]="","",IF(Table1323[[#This Row],[Fin]]&lt;&gt;"1st","",Table1323[[#This Row],[Div]]*Table1323[[#This Row],[Elite Edge Bet]]))</f>
        <v/>
      </c>
      <c r="N4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9" s="35" t="str">
        <f>IF(Table1323[[#This Row],[Date]]&lt;$O$3,"",IF(Table1323[[#This Row],[Date]]&lt;$P$3,"Edge (Orig)",IF(Table1323[[#This Row],[Date]]&lt;$Q$3,"Edge-New","Elite Combo")))</f>
        <v/>
      </c>
      <c r="P49" s="27" t="str">
        <f>TEXT(Table1323[[#This Row],[Date]],"DDD")</f>
        <v>Sat</v>
      </c>
      <c r="Q49" s="27"/>
      <c r="R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0" spans="1:18" ht="15.75" hidden="1" customHeight="1" x14ac:dyDescent="0.25">
      <c r="A50" s="48">
        <v>44233</v>
      </c>
      <c r="B50" s="20">
        <v>0.73263888888888884</v>
      </c>
      <c r="C50" s="20" t="s">
        <v>761</v>
      </c>
      <c r="D50" s="49">
        <v>9</v>
      </c>
      <c r="E50" s="27">
        <v>10</v>
      </c>
      <c r="F50" s="50" t="s">
        <v>98</v>
      </c>
      <c r="G50" s="50"/>
      <c r="H50" s="51"/>
      <c r="I50" s="51" t="s">
        <v>851</v>
      </c>
      <c r="J50" s="27" t="str">
        <f>VLOOKUP(Table1323[[#This Row],[Track]],$F$1377:$H$1420,2,FALSE)</f>
        <v>Vic</v>
      </c>
      <c r="K50" s="27" t="s">
        <v>888</v>
      </c>
      <c r="L50" s="35">
        <v>150</v>
      </c>
      <c r="M50" s="35" t="str">
        <f>IF(Table1323[[#This Row],[Elite Edge Bet]]="","",IF(Table1323[[#This Row],[Fin]]&lt;&gt;"1st","",Table1323[[#This Row],[Div]]*Table1323[[#This Row],[Elite Edge Bet]]))</f>
        <v/>
      </c>
      <c r="N5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0" s="35" t="str">
        <f>IF(Table1323[[#This Row],[Date]]&lt;$O$3,"",IF(Table1323[[#This Row],[Date]]&lt;$P$3,"Edge (Orig)",IF(Table1323[[#This Row],[Date]]&lt;$Q$3,"Edge-New","Elite Combo")))</f>
        <v/>
      </c>
      <c r="P50" s="27" t="str">
        <f>TEXT(Table1323[[#This Row],[Date]],"DDD")</f>
        <v>Sat</v>
      </c>
      <c r="Q50" s="27"/>
      <c r="R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1" spans="1:18" ht="15.75" hidden="1" customHeight="1" x14ac:dyDescent="0.25">
      <c r="A51" s="48">
        <v>44240</v>
      </c>
      <c r="B51" s="20">
        <v>0.51388888888888895</v>
      </c>
      <c r="C51" s="20" t="s">
        <v>759</v>
      </c>
      <c r="D51" s="49">
        <v>1</v>
      </c>
      <c r="E51" s="27">
        <v>6</v>
      </c>
      <c r="F51" s="50" t="s">
        <v>123</v>
      </c>
      <c r="G51" s="50" t="s">
        <v>15</v>
      </c>
      <c r="H51" s="51"/>
      <c r="I51" s="51" t="s">
        <v>851</v>
      </c>
      <c r="J51" s="27" t="str">
        <f>VLOOKUP(Table1323[[#This Row],[Track]],$F$1377:$H$1420,2,FALSE)</f>
        <v>Vic</v>
      </c>
      <c r="K51" s="27" t="s">
        <v>888</v>
      </c>
      <c r="L51" s="35">
        <v>150</v>
      </c>
      <c r="M51" s="35" t="str">
        <f>IF(Table1323[[#This Row],[Elite Edge Bet]]="","",IF(Table1323[[#This Row],[Fin]]&lt;&gt;"1st","",Table1323[[#This Row],[Div]]*Table1323[[#This Row],[Elite Edge Bet]]))</f>
        <v/>
      </c>
      <c r="N5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1" s="35" t="str">
        <f>IF(Table1323[[#This Row],[Date]]&lt;$O$3,"",IF(Table1323[[#This Row],[Date]]&lt;$P$3,"Edge (Orig)",IF(Table1323[[#This Row],[Date]]&lt;$Q$3,"Edge-New","Elite Combo")))</f>
        <v/>
      </c>
      <c r="P51" s="27" t="str">
        <f>TEXT(Table1323[[#This Row],[Date]],"DDD")</f>
        <v>Sat</v>
      </c>
      <c r="Q51" s="27"/>
      <c r="R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2" spans="1:18" ht="15.75" hidden="1" customHeight="1" x14ac:dyDescent="0.25">
      <c r="A52" s="48">
        <v>44240</v>
      </c>
      <c r="B52" s="20">
        <v>0.5625</v>
      </c>
      <c r="C52" s="20" t="s">
        <v>759</v>
      </c>
      <c r="D52" s="49">
        <v>3</v>
      </c>
      <c r="E52" s="27">
        <v>9</v>
      </c>
      <c r="F52" s="50" t="s">
        <v>120</v>
      </c>
      <c r="G52" s="50" t="s">
        <v>13</v>
      </c>
      <c r="H52" s="51">
        <v>2.15</v>
      </c>
      <c r="I52" s="51" t="s">
        <v>922</v>
      </c>
      <c r="J52" s="27" t="str">
        <f>VLOOKUP(Table1323[[#This Row],[Track]],$F$1377:$H$1420,2,FALSE)</f>
        <v>Vic</v>
      </c>
      <c r="K52" s="27" t="s">
        <v>888</v>
      </c>
      <c r="L52" s="35">
        <v>200</v>
      </c>
      <c r="M52" s="35">
        <f>IF(Table1323[[#This Row],[Elite Edge Bet]]="","",IF(Table1323[[#This Row],[Fin]]&lt;&gt;"1st","",Table1323[[#This Row],[Div]]*Table1323[[#This Row],[Elite Edge Bet]]))</f>
        <v>430</v>
      </c>
      <c r="N52" s="35">
        <f>IF(Table1323[[#This Row],[Elite Edge Bet]]="","",IF(Table1323[[#This Row],[Elite Edge Return]]="",Table1323[[#This Row],[Elite Edge Bet]]*-1,Table1323[[#This Row],[Elite Edge Return]]-Table1323[[#This Row],[Elite Edge Bet]]))</f>
        <v>230</v>
      </c>
      <c r="O52" s="35" t="str">
        <f>IF(Table1323[[#This Row],[Date]]&lt;$O$3,"",IF(Table1323[[#This Row],[Date]]&lt;$P$3,"Edge (Orig)",IF(Table1323[[#This Row],[Date]]&lt;$Q$3,"Edge-New","Elite Combo")))</f>
        <v/>
      </c>
      <c r="P52" s="27" t="str">
        <f>TEXT(Table1323[[#This Row],[Date]],"DDD")</f>
        <v>Sat</v>
      </c>
      <c r="Q52" s="27"/>
      <c r="R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3" spans="1:18" ht="15.75" hidden="1" customHeight="1" x14ac:dyDescent="0.25">
      <c r="A53" s="48">
        <v>44240</v>
      </c>
      <c r="B53" s="20">
        <v>0.58680555555555558</v>
      </c>
      <c r="C53" s="20" t="s">
        <v>759</v>
      </c>
      <c r="D53" s="49">
        <v>4</v>
      </c>
      <c r="E53" s="27">
        <v>8</v>
      </c>
      <c r="F53" s="50" t="s">
        <v>124</v>
      </c>
      <c r="G53" s="50"/>
      <c r="H53" s="51"/>
      <c r="I53" s="51" t="s">
        <v>851</v>
      </c>
      <c r="J53" s="27" t="str">
        <f>VLOOKUP(Table1323[[#This Row],[Track]],$F$1377:$H$1420,2,FALSE)</f>
        <v>Vic</v>
      </c>
      <c r="K53" s="27" t="s">
        <v>888</v>
      </c>
      <c r="L53" s="35">
        <v>120</v>
      </c>
      <c r="M53" s="35" t="str">
        <f>IF(Table1323[[#This Row],[Elite Edge Bet]]="","",IF(Table1323[[#This Row],[Fin]]&lt;&gt;"1st","",Table1323[[#This Row],[Div]]*Table1323[[#This Row],[Elite Edge Bet]]))</f>
        <v/>
      </c>
      <c r="N5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3" s="35" t="str">
        <f>IF(Table1323[[#This Row],[Date]]&lt;$O$3,"",IF(Table1323[[#This Row],[Date]]&lt;$P$3,"Edge (Orig)",IF(Table1323[[#This Row],[Date]]&lt;$Q$3,"Edge-New","Elite Combo")))</f>
        <v/>
      </c>
      <c r="P53" s="27" t="str">
        <f>TEXT(Table1323[[#This Row],[Date]],"DDD")</f>
        <v>Sat</v>
      </c>
      <c r="Q53" s="27"/>
      <c r="R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4" spans="1:18" ht="15.75" hidden="1" customHeight="1" x14ac:dyDescent="0.25">
      <c r="A54" s="48">
        <v>44240</v>
      </c>
      <c r="B54" s="20">
        <v>0.71180555555555547</v>
      </c>
      <c r="C54" s="20" t="s">
        <v>7</v>
      </c>
      <c r="D54" s="49">
        <v>7</v>
      </c>
      <c r="E54" s="27">
        <v>6</v>
      </c>
      <c r="F54" s="52" t="s">
        <v>461</v>
      </c>
      <c r="G54" s="50" t="s">
        <v>14</v>
      </c>
      <c r="H54" s="51"/>
      <c r="I54" s="51" t="s">
        <v>879</v>
      </c>
      <c r="J54" s="27" t="str">
        <f>VLOOKUP(Table1323[[#This Row],[Track]],$F$1377:$H$1420,2,FALSE)</f>
        <v>NSW</v>
      </c>
      <c r="K54" s="27" t="s">
        <v>888</v>
      </c>
      <c r="L54" s="35">
        <v>150</v>
      </c>
      <c r="M54" s="35" t="str">
        <f>IF(Table1323[[#This Row],[Elite Edge Bet]]="","",IF(Table1323[[#This Row],[Fin]]&lt;&gt;"1st","",Table1323[[#This Row],[Div]]*Table1323[[#This Row],[Elite Edge Bet]]))</f>
        <v/>
      </c>
      <c r="N5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4" s="35" t="str">
        <f>IF(Table1323[[#This Row],[Date]]&lt;$O$3,"",IF(Table1323[[#This Row],[Date]]&lt;$P$3,"Edge (Orig)",IF(Table1323[[#This Row],[Date]]&lt;$Q$3,"Edge-New","Elite Combo")))</f>
        <v/>
      </c>
      <c r="P54" s="27" t="str">
        <f>TEXT(Table1323[[#This Row],[Date]],"DDD")</f>
        <v>Sat</v>
      </c>
      <c r="Q54" s="27"/>
      <c r="R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5" spans="1:18" ht="15.75" hidden="1" customHeight="1" x14ac:dyDescent="0.25">
      <c r="A55" s="48">
        <v>44240</v>
      </c>
      <c r="B55" s="20">
        <v>0.72222222222222221</v>
      </c>
      <c r="C55" s="20" t="s">
        <v>759</v>
      </c>
      <c r="D55" s="49">
        <v>9</v>
      </c>
      <c r="E55" s="27">
        <v>2</v>
      </c>
      <c r="F55" s="50" t="s">
        <v>125</v>
      </c>
      <c r="G55" s="50" t="s">
        <v>14</v>
      </c>
      <c r="H55" s="51"/>
      <c r="I55" s="51" t="s">
        <v>851</v>
      </c>
      <c r="J55" s="27" t="str">
        <f>VLOOKUP(Table1323[[#This Row],[Track]],$F$1377:$H$1420,2,FALSE)</f>
        <v>Vic</v>
      </c>
      <c r="K55" s="27" t="s">
        <v>888</v>
      </c>
      <c r="L55" s="35">
        <v>150</v>
      </c>
      <c r="M55" s="35" t="str">
        <f>IF(Table1323[[#This Row],[Elite Edge Bet]]="","",IF(Table1323[[#This Row],[Fin]]&lt;&gt;"1st","",Table1323[[#This Row],[Div]]*Table1323[[#This Row],[Elite Edge Bet]]))</f>
        <v/>
      </c>
      <c r="N5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5" s="35" t="str">
        <f>IF(Table1323[[#This Row],[Date]]&lt;$O$3,"",IF(Table1323[[#This Row],[Date]]&lt;$P$3,"Edge (Orig)",IF(Table1323[[#This Row],[Date]]&lt;$Q$3,"Edge-New","Elite Combo")))</f>
        <v/>
      </c>
      <c r="P55" s="27" t="str">
        <f>TEXT(Table1323[[#This Row],[Date]],"DDD")</f>
        <v>Sat</v>
      </c>
      <c r="Q55" s="27"/>
      <c r="R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6" spans="1:18" ht="15.75" hidden="1" customHeight="1" x14ac:dyDescent="0.25">
      <c r="A56" s="48">
        <v>44247</v>
      </c>
      <c r="B56" s="20">
        <v>0.52777777777777779</v>
      </c>
      <c r="C56" s="20" t="s">
        <v>761</v>
      </c>
      <c r="D56" s="49">
        <v>1</v>
      </c>
      <c r="E56" s="27">
        <v>4</v>
      </c>
      <c r="F56" s="50" t="s">
        <v>715</v>
      </c>
      <c r="G56" s="50" t="s">
        <v>13</v>
      </c>
      <c r="H56" s="51">
        <v>2.5</v>
      </c>
      <c r="I56" s="51" t="s">
        <v>851</v>
      </c>
      <c r="J56" s="27" t="str">
        <f>VLOOKUP(Table1323[[#This Row],[Track]],$F$1377:$H$1420,2,FALSE)</f>
        <v>Vic</v>
      </c>
      <c r="K56" s="27" t="s">
        <v>888</v>
      </c>
      <c r="L56" s="35">
        <v>140</v>
      </c>
      <c r="M56" s="35">
        <f>IF(Table1323[[#This Row],[Elite Edge Bet]]="","",IF(Table1323[[#This Row],[Fin]]&lt;&gt;"1st","",Table1323[[#This Row],[Div]]*Table1323[[#This Row],[Elite Edge Bet]]))</f>
        <v>350</v>
      </c>
      <c r="N56" s="35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56" s="35" t="str">
        <f>IF(Table1323[[#This Row],[Date]]&lt;$O$3,"",IF(Table1323[[#This Row],[Date]]&lt;$P$3,"Edge (Orig)",IF(Table1323[[#This Row],[Date]]&lt;$Q$3,"Edge-New","Elite Combo")))</f>
        <v/>
      </c>
      <c r="P56" s="27" t="str">
        <f>TEXT(Table1323[[#This Row],[Date]],"DDD")</f>
        <v>Sat</v>
      </c>
      <c r="Q56" s="27"/>
      <c r="R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7" spans="1:18" ht="15.75" hidden="1" customHeight="1" x14ac:dyDescent="0.25">
      <c r="A57" s="48">
        <v>44247</v>
      </c>
      <c r="B57" s="20">
        <v>0.57638888888888895</v>
      </c>
      <c r="C57" s="20" t="s">
        <v>761</v>
      </c>
      <c r="D57" s="49">
        <v>3</v>
      </c>
      <c r="E57" s="27">
        <v>3</v>
      </c>
      <c r="F57" s="50" t="s">
        <v>126</v>
      </c>
      <c r="G57" s="50" t="s">
        <v>15</v>
      </c>
      <c r="H57" s="51"/>
      <c r="I57" s="51" t="s">
        <v>922</v>
      </c>
      <c r="J57" s="27" t="str">
        <f>VLOOKUP(Table1323[[#This Row],[Track]],$F$1377:$H$1420,2,FALSE)</f>
        <v>Vic</v>
      </c>
      <c r="K57" s="27" t="s">
        <v>888</v>
      </c>
      <c r="L57" s="35">
        <v>200</v>
      </c>
      <c r="M57" s="35" t="str">
        <f>IF(Table1323[[#This Row],[Elite Edge Bet]]="","",IF(Table1323[[#This Row],[Fin]]&lt;&gt;"1st","",Table1323[[#This Row],[Div]]*Table1323[[#This Row],[Elite Edge Bet]]))</f>
        <v/>
      </c>
      <c r="N5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7" s="35" t="str">
        <f>IF(Table1323[[#This Row],[Date]]&lt;$O$3,"",IF(Table1323[[#This Row],[Date]]&lt;$P$3,"Edge (Orig)",IF(Table1323[[#This Row],[Date]]&lt;$Q$3,"Edge-New","Elite Combo")))</f>
        <v/>
      </c>
      <c r="P57" s="27" t="str">
        <f>TEXT(Table1323[[#This Row],[Date]],"DDD")</f>
        <v>Sat</v>
      </c>
      <c r="Q57" s="27"/>
      <c r="R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8" spans="1:18" ht="15.75" hidden="1" customHeight="1" x14ac:dyDescent="0.25">
      <c r="A58" s="48">
        <v>44254</v>
      </c>
      <c r="B58" s="20">
        <v>0.53819444444444442</v>
      </c>
      <c r="C58" s="20" t="s">
        <v>759</v>
      </c>
      <c r="D58" s="49">
        <v>2</v>
      </c>
      <c r="E58" s="27">
        <v>2</v>
      </c>
      <c r="F58" s="50" t="s">
        <v>108</v>
      </c>
      <c r="G58" s="50" t="s">
        <v>13</v>
      </c>
      <c r="H58" s="51">
        <v>5.6</v>
      </c>
      <c r="I58" s="51" t="s">
        <v>851</v>
      </c>
      <c r="J58" s="27" t="str">
        <f>VLOOKUP(Table1323[[#This Row],[Track]],$F$1377:$H$1420,2,FALSE)</f>
        <v>Vic</v>
      </c>
      <c r="K58" s="27" t="s">
        <v>888</v>
      </c>
      <c r="L58" s="35">
        <v>140</v>
      </c>
      <c r="M58" s="35">
        <f>IF(Table1323[[#This Row],[Elite Edge Bet]]="","",IF(Table1323[[#This Row],[Fin]]&lt;&gt;"1st","",Table1323[[#This Row],[Div]]*Table1323[[#This Row],[Elite Edge Bet]]))</f>
        <v>784</v>
      </c>
      <c r="N58" s="35">
        <f>IF(Table1323[[#This Row],[Elite Edge Bet]]="","",IF(Table1323[[#This Row],[Elite Edge Return]]="",Table1323[[#This Row],[Elite Edge Bet]]*-1,Table1323[[#This Row],[Elite Edge Return]]-Table1323[[#This Row],[Elite Edge Bet]]))</f>
        <v>644</v>
      </c>
      <c r="O58" s="35" t="str">
        <f>IF(Table1323[[#This Row],[Date]]&lt;$O$3,"",IF(Table1323[[#This Row],[Date]]&lt;$P$3,"Edge (Orig)",IF(Table1323[[#This Row],[Date]]&lt;$Q$3,"Edge-New","Elite Combo")))</f>
        <v/>
      </c>
      <c r="P58" s="27" t="str">
        <f>TEXT(Table1323[[#This Row],[Date]],"DDD")</f>
        <v>Sat</v>
      </c>
      <c r="Q58" s="27"/>
      <c r="R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59" spans="1:18" ht="15.75" hidden="1" customHeight="1" x14ac:dyDescent="0.25">
      <c r="A59" s="48">
        <v>44254</v>
      </c>
      <c r="B59" s="20">
        <v>0.53819444444444442</v>
      </c>
      <c r="C59" s="20" t="s">
        <v>759</v>
      </c>
      <c r="D59" s="49">
        <v>2</v>
      </c>
      <c r="E59" s="27">
        <v>3</v>
      </c>
      <c r="F59" s="50" t="s">
        <v>717</v>
      </c>
      <c r="G59" s="50"/>
      <c r="H59" s="51"/>
      <c r="I59" s="51" t="s">
        <v>922</v>
      </c>
      <c r="J59" s="27" t="str">
        <f>VLOOKUP(Table1323[[#This Row],[Track]],$F$1377:$H$1420,2,FALSE)</f>
        <v>Vic</v>
      </c>
      <c r="K59" s="27" t="s">
        <v>888</v>
      </c>
      <c r="L59" s="35">
        <v>200</v>
      </c>
      <c r="M59" s="35" t="str">
        <f>IF(Table1323[[#This Row],[Elite Edge Bet]]="","",IF(Table1323[[#This Row],[Fin]]&lt;&gt;"1st","",Table1323[[#This Row],[Div]]*Table1323[[#This Row],[Elite Edge Bet]]))</f>
        <v/>
      </c>
      <c r="N5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9" s="35" t="str">
        <f>IF(Table1323[[#This Row],[Date]]&lt;$O$3,"",IF(Table1323[[#This Row],[Date]]&lt;$P$3,"Edge (Orig)",IF(Table1323[[#This Row],[Date]]&lt;$Q$3,"Edge-New","Elite Combo")))</f>
        <v/>
      </c>
      <c r="P59" s="27" t="str">
        <f>TEXT(Table1323[[#This Row],[Date]],"DDD")</f>
        <v>Sat</v>
      </c>
      <c r="Q59" s="27"/>
      <c r="R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0" spans="1:18" ht="15.75" hidden="1" customHeight="1" x14ac:dyDescent="0.25">
      <c r="A60" s="48">
        <v>44254</v>
      </c>
      <c r="B60" s="20">
        <v>0.5625</v>
      </c>
      <c r="C60" s="20" t="s">
        <v>759</v>
      </c>
      <c r="D60" s="49">
        <v>3</v>
      </c>
      <c r="E60" s="27">
        <v>2</v>
      </c>
      <c r="F60" s="50" t="s">
        <v>127</v>
      </c>
      <c r="G60" s="50"/>
      <c r="H60" s="51"/>
      <c r="I60" s="51" t="s">
        <v>851</v>
      </c>
      <c r="J60" s="27" t="str">
        <f>VLOOKUP(Table1323[[#This Row],[Track]],$F$1377:$H$1420,2,FALSE)</f>
        <v>Vic</v>
      </c>
      <c r="K60" s="27" t="s">
        <v>888</v>
      </c>
      <c r="L60" s="35">
        <v>120</v>
      </c>
      <c r="M60" s="35" t="str">
        <f>IF(Table1323[[#This Row],[Elite Edge Bet]]="","",IF(Table1323[[#This Row],[Fin]]&lt;&gt;"1st","",Table1323[[#This Row],[Div]]*Table1323[[#This Row],[Elite Edge Bet]]))</f>
        <v/>
      </c>
      <c r="N6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0" s="35" t="str">
        <f>IF(Table1323[[#This Row],[Date]]&lt;$O$3,"",IF(Table1323[[#This Row],[Date]]&lt;$P$3,"Edge (Orig)",IF(Table1323[[#This Row],[Date]]&lt;$Q$3,"Edge-New","Elite Combo")))</f>
        <v/>
      </c>
      <c r="P60" s="27" t="str">
        <f>TEXT(Table1323[[#This Row],[Date]],"DDD")</f>
        <v>Sat</v>
      </c>
      <c r="Q60" s="27"/>
      <c r="R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1" spans="1:18" ht="15.75" hidden="1" customHeight="1" x14ac:dyDescent="0.25">
      <c r="A61" s="48">
        <v>44254</v>
      </c>
      <c r="B61" s="20">
        <v>0.61458333333333337</v>
      </c>
      <c r="C61" s="20" t="s">
        <v>759</v>
      </c>
      <c r="D61" s="49">
        <v>5</v>
      </c>
      <c r="E61" s="27">
        <v>8</v>
      </c>
      <c r="F61" s="50" t="s">
        <v>117</v>
      </c>
      <c r="G61" s="50"/>
      <c r="H61" s="51"/>
      <c r="I61" s="51" t="s">
        <v>851</v>
      </c>
      <c r="J61" s="27" t="str">
        <f>VLOOKUP(Table1323[[#This Row],[Track]],$F$1377:$H$1420,2,FALSE)</f>
        <v>Vic</v>
      </c>
      <c r="K61" s="27" t="s">
        <v>888</v>
      </c>
      <c r="L61" s="35">
        <v>100</v>
      </c>
      <c r="M61" s="35" t="str">
        <f>IF(Table1323[[#This Row],[Elite Edge Bet]]="","",IF(Table1323[[#This Row],[Fin]]&lt;&gt;"1st","",Table1323[[#This Row],[Div]]*Table1323[[#This Row],[Elite Edge Bet]]))</f>
        <v/>
      </c>
      <c r="N6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1" s="35" t="str">
        <f>IF(Table1323[[#This Row],[Date]]&lt;$O$3,"",IF(Table1323[[#This Row],[Date]]&lt;$P$3,"Edge (Orig)",IF(Table1323[[#This Row],[Date]]&lt;$Q$3,"Edge-New","Elite Combo")))</f>
        <v/>
      </c>
      <c r="P61" s="27" t="str">
        <f>TEXT(Table1323[[#This Row],[Date]],"DDD")</f>
        <v>Sat</v>
      </c>
      <c r="Q61" s="27"/>
      <c r="R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2" spans="1:18" ht="15.75" hidden="1" customHeight="1" x14ac:dyDescent="0.25">
      <c r="A62" s="48">
        <v>44254</v>
      </c>
      <c r="B62" s="20">
        <v>0.61458333333333337</v>
      </c>
      <c r="C62" s="20" t="s">
        <v>759</v>
      </c>
      <c r="D62" s="49">
        <v>5</v>
      </c>
      <c r="E62" s="27">
        <v>2</v>
      </c>
      <c r="F62" s="50" t="s">
        <v>105</v>
      </c>
      <c r="G62" s="50" t="s">
        <v>13</v>
      </c>
      <c r="H62" s="51">
        <v>3.4</v>
      </c>
      <c r="I62" s="51" t="s">
        <v>851</v>
      </c>
      <c r="J62" s="27" t="str">
        <f>VLOOKUP(Table1323[[#This Row],[Track]],$F$1377:$H$1420,2,FALSE)</f>
        <v>Vic</v>
      </c>
      <c r="K62" s="27" t="s">
        <v>888</v>
      </c>
      <c r="L62" s="35">
        <v>140</v>
      </c>
      <c r="M62" s="35">
        <f>IF(Table1323[[#This Row],[Elite Edge Bet]]="","",IF(Table1323[[#This Row],[Fin]]&lt;&gt;"1st","",Table1323[[#This Row],[Div]]*Table1323[[#This Row],[Elite Edge Bet]]))</f>
        <v>476</v>
      </c>
      <c r="N62" s="35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62" s="35" t="str">
        <f>IF(Table1323[[#This Row],[Date]]&lt;$O$3,"",IF(Table1323[[#This Row],[Date]]&lt;$P$3,"Edge (Orig)",IF(Table1323[[#This Row],[Date]]&lt;$Q$3,"Edge-New","Elite Combo")))</f>
        <v/>
      </c>
      <c r="P62" s="27" t="str">
        <f>TEXT(Table1323[[#This Row],[Date]],"DDD")</f>
        <v>Sat</v>
      </c>
      <c r="Q62" s="27"/>
      <c r="R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3" spans="1:18" ht="15.75" hidden="1" customHeight="1" x14ac:dyDescent="0.25">
      <c r="A63" s="48">
        <v>44254</v>
      </c>
      <c r="B63" s="20">
        <v>0.64236111111111105</v>
      </c>
      <c r="C63" s="20" t="s">
        <v>759</v>
      </c>
      <c r="D63" s="49">
        <v>6</v>
      </c>
      <c r="E63" s="27">
        <v>5</v>
      </c>
      <c r="F63" s="50" t="s">
        <v>716</v>
      </c>
      <c r="G63" s="50"/>
      <c r="H63" s="51"/>
      <c r="I63" s="51" t="s">
        <v>851</v>
      </c>
      <c r="J63" s="27" t="str">
        <f>VLOOKUP(Table1323[[#This Row],[Track]],$F$1377:$H$1420,2,FALSE)</f>
        <v>Vic</v>
      </c>
      <c r="K63" s="27" t="s">
        <v>888</v>
      </c>
      <c r="L63" s="35">
        <v>130</v>
      </c>
      <c r="M63" s="35" t="str">
        <f>IF(Table1323[[#This Row],[Elite Edge Bet]]="","",IF(Table1323[[#This Row],[Fin]]&lt;&gt;"1st","",Table1323[[#This Row],[Div]]*Table1323[[#This Row],[Elite Edge Bet]]))</f>
        <v/>
      </c>
      <c r="N63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3" s="35" t="str">
        <f>IF(Table1323[[#This Row],[Date]]&lt;$O$3,"",IF(Table1323[[#This Row],[Date]]&lt;$P$3,"Edge (Orig)",IF(Table1323[[#This Row],[Date]]&lt;$Q$3,"Edge-New","Elite Combo")))</f>
        <v/>
      </c>
      <c r="P63" s="27" t="str">
        <f>TEXT(Table1323[[#This Row],[Date]],"DDD")</f>
        <v>Sat</v>
      </c>
      <c r="Q63" s="27"/>
      <c r="R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4" spans="1:18" ht="15.75" hidden="1" customHeight="1" x14ac:dyDescent="0.25">
      <c r="A64" s="48">
        <v>44254</v>
      </c>
      <c r="B64" s="20">
        <v>0.72222222222222221</v>
      </c>
      <c r="C64" s="20" t="s">
        <v>759</v>
      </c>
      <c r="D64" s="49">
        <v>9</v>
      </c>
      <c r="E64" s="27">
        <v>8</v>
      </c>
      <c r="F64" s="50" t="s">
        <v>128</v>
      </c>
      <c r="G64" s="50"/>
      <c r="H64" s="51"/>
      <c r="I64" s="51" t="s">
        <v>851</v>
      </c>
      <c r="J64" s="27" t="str">
        <f>VLOOKUP(Table1323[[#This Row],[Track]],$F$1377:$H$1420,2,FALSE)</f>
        <v>Vic</v>
      </c>
      <c r="K64" s="27" t="s">
        <v>888</v>
      </c>
      <c r="L64" s="35">
        <v>120</v>
      </c>
      <c r="M64" s="35" t="str">
        <f>IF(Table1323[[#This Row],[Elite Edge Bet]]="","",IF(Table1323[[#This Row],[Fin]]&lt;&gt;"1st","",Table1323[[#This Row],[Div]]*Table1323[[#This Row],[Elite Edge Bet]]))</f>
        <v/>
      </c>
      <c r="N6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4" s="35" t="str">
        <f>IF(Table1323[[#This Row],[Date]]&lt;$O$3,"",IF(Table1323[[#This Row],[Date]]&lt;$P$3,"Edge (Orig)",IF(Table1323[[#This Row],[Date]]&lt;$Q$3,"Edge-New","Elite Combo")))</f>
        <v/>
      </c>
      <c r="P64" s="27" t="str">
        <f>TEXT(Table1323[[#This Row],[Date]],"DDD")</f>
        <v>Sat</v>
      </c>
      <c r="Q64" s="27"/>
      <c r="R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5" spans="1:18" ht="15.75" hidden="1" customHeight="1" x14ac:dyDescent="0.25">
      <c r="A65" s="48">
        <v>44261</v>
      </c>
      <c r="B65" s="20">
        <v>0.53819444444444442</v>
      </c>
      <c r="C65" s="20" t="s">
        <v>759</v>
      </c>
      <c r="D65" s="49">
        <v>2</v>
      </c>
      <c r="E65" s="27">
        <v>5</v>
      </c>
      <c r="F65" s="50" t="s">
        <v>129</v>
      </c>
      <c r="G65" s="50" t="s">
        <v>13</v>
      </c>
      <c r="H65" s="51">
        <v>5.9</v>
      </c>
      <c r="I65" s="51" t="s">
        <v>922</v>
      </c>
      <c r="J65" s="27" t="str">
        <f>VLOOKUP(Table1323[[#This Row],[Track]],$F$1377:$H$1420,2,FALSE)</f>
        <v>Vic</v>
      </c>
      <c r="K65" s="27" t="s">
        <v>888</v>
      </c>
      <c r="L65" s="35">
        <v>200</v>
      </c>
      <c r="M65" s="35">
        <f>IF(Table1323[[#This Row],[Elite Edge Bet]]="","",IF(Table1323[[#This Row],[Fin]]&lt;&gt;"1st","",Table1323[[#This Row],[Div]]*Table1323[[#This Row],[Elite Edge Bet]]))</f>
        <v>1180</v>
      </c>
      <c r="N65" s="35">
        <f>IF(Table1323[[#This Row],[Elite Edge Bet]]="","",IF(Table1323[[#This Row],[Elite Edge Return]]="",Table1323[[#This Row],[Elite Edge Bet]]*-1,Table1323[[#This Row],[Elite Edge Return]]-Table1323[[#This Row],[Elite Edge Bet]]))</f>
        <v>980</v>
      </c>
      <c r="O65" s="35" t="str">
        <f>IF(Table1323[[#This Row],[Date]]&lt;$O$3,"",IF(Table1323[[#This Row],[Date]]&lt;$P$3,"Edge (Orig)",IF(Table1323[[#This Row],[Date]]&lt;$Q$3,"Edge-New","Elite Combo")))</f>
        <v/>
      </c>
      <c r="P65" s="27" t="str">
        <f>TEXT(Table1323[[#This Row],[Date]],"DDD")</f>
        <v>Sat</v>
      </c>
      <c r="Q65" s="27"/>
      <c r="R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6" spans="1:18" ht="15.75" hidden="1" customHeight="1" x14ac:dyDescent="0.25">
      <c r="A66" s="48">
        <v>44261</v>
      </c>
      <c r="B66" s="20">
        <v>0.5625</v>
      </c>
      <c r="C66" s="20" t="s">
        <v>759</v>
      </c>
      <c r="D66" s="49">
        <v>3</v>
      </c>
      <c r="E66" s="27">
        <v>1</v>
      </c>
      <c r="F66" s="50" t="s">
        <v>130</v>
      </c>
      <c r="G66" s="50" t="s">
        <v>13</v>
      </c>
      <c r="H66" s="51">
        <v>8.1999999999999993</v>
      </c>
      <c r="I66" s="51" t="s">
        <v>851</v>
      </c>
      <c r="J66" s="27" t="str">
        <f>VLOOKUP(Table1323[[#This Row],[Track]],$F$1377:$H$1420,2,FALSE)</f>
        <v>Vic</v>
      </c>
      <c r="K66" s="27" t="s">
        <v>888</v>
      </c>
      <c r="L66" s="35">
        <v>150</v>
      </c>
      <c r="M66" s="35">
        <f>IF(Table1323[[#This Row],[Elite Edge Bet]]="","",IF(Table1323[[#This Row],[Fin]]&lt;&gt;"1st","",Table1323[[#This Row],[Div]]*Table1323[[#This Row],[Elite Edge Bet]]))</f>
        <v>1230</v>
      </c>
      <c r="N66" s="35">
        <f>IF(Table1323[[#This Row],[Elite Edge Bet]]="","",IF(Table1323[[#This Row],[Elite Edge Return]]="",Table1323[[#This Row],[Elite Edge Bet]]*-1,Table1323[[#This Row],[Elite Edge Return]]-Table1323[[#This Row],[Elite Edge Bet]]))</f>
        <v>1080</v>
      </c>
      <c r="O66" s="35" t="str">
        <f>IF(Table1323[[#This Row],[Date]]&lt;$O$3,"",IF(Table1323[[#This Row],[Date]]&lt;$P$3,"Edge (Orig)",IF(Table1323[[#This Row],[Date]]&lt;$Q$3,"Edge-New","Elite Combo")))</f>
        <v/>
      </c>
      <c r="P66" s="27" t="str">
        <f>TEXT(Table1323[[#This Row],[Date]],"DDD")</f>
        <v>Sat</v>
      </c>
      <c r="Q66" s="27"/>
      <c r="R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7" spans="1:18" ht="15.75" hidden="1" customHeight="1" x14ac:dyDescent="0.25">
      <c r="A67" s="48">
        <v>44261</v>
      </c>
      <c r="B67" s="20">
        <v>0.61458333333333337</v>
      </c>
      <c r="C67" s="20" t="s">
        <v>759</v>
      </c>
      <c r="D67" s="49">
        <v>5</v>
      </c>
      <c r="E67" s="27">
        <v>5</v>
      </c>
      <c r="F67" s="50" t="s">
        <v>131</v>
      </c>
      <c r="G67" s="50" t="s">
        <v>13</v>
      </c>
      <c r="H67" s="51">
        <v>4.5999999999999996</v>
      </c>
      <c r="I67" s="51" t="s">
        <v>851</v>
      </c>
      <c r="J67" s="27" t="str">
        <f>VLOOKUP(Table1323[[#This Row],[Track]],$F$1377:$H$1420,2,FALSE)</f>
        <v>Vic</v>
      </c>
      <c r="K67" s="27" t="s">
        <v>888</v>
      </c>
      <c r="L67" s="35">
        <v>120</v>
      </c>
      <c r="M67" s="35">
        <f>IF(Table1323[[#This Row],[Elite Edge Bet]]="","",IF(Table1323[[#This Row],[Fin]]&lt;&gt;"1st","",Table1323[[#This Row],[Div]]*Table1323[[#This Row],[Elite Edge Bet]]))</f>
        <v>552</v>
      </c>
      <c r="N67" s="35">
        <f>IF(Table1323[[#This Row],[Elite Edge Bet]]="","",IF(Table1323[[#This Row],[Elite Edge Return]]="",Table1323[[#This Row],[Elite Edge Bet]]*-1,Table1323[[#This Row],[Elite Edge Return]]-Table1323[[#This Row],[Elite Edge Bet]]))</f>
        <v>432</v>
      </c>
      <c r="O67" s="35" t="str">
        <f>IF(Table1323[[#This Row],[Date]]&lt;$O$3,"",IF(Table1323[[#This Row],[Date]]&lt;$P$3,"Edge (Orig)",IF(Table1323[[#This Row],[Date]]&lt;$Q$3,"Edge-New","Elite Combo")))</f>
        <v/>
      </c>
      <c r="P67" s="27" t="str">
        <f>TEXT(Table1323[[#This Row],[Date]],"DDD")</f>
        <v>Sat</v>
      </c>
      <c r="Q67" s="27"/>
      <c r="R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8" spans="1:18" ht="15.75" hidden="1" customHeight="1" x14ac:dyDescent="0.25">
      <c r="A68" s="48">
        <v>44261</v>
      </c>
      <c r="B68" s="20">
        <v>0.73611111111111116</v>
      </c>
      <c r="C68" s="20" t="s">
        <v>7</v>
      </c>
      <c r="D68" s="49">
        <v>9</v>
      </c>
      <c r="E68" s="27">
        <v>5</v>
      </c>
      <c r="F68" s="50" t="s">
        <v>808</v>
      </c>
      <c r="G68" s="50" t="s">
        <v>15</v>
      </c>
      <c r="H68" s="51"/>
      <c r="I68" s="51" t="s">
        <v>92</v>
      </c>
      <c r="J68" s="27" t="str">
        <f>VLOOKUP(Table1323[[#This Row],[Track]],$F$1377:$H$1420,2,FALSE)</f>
        <v>NSW</v>
      </c>
      <c r="K68" s="27" t="s">
        <v>888</v>
      </c>
      <c r="L68" s="35">
        <v>150</v>
      </c>
      <c r="M68" s="35" t="str">
        <f>IF(Table1323[[#This Row],[Elite Edge Bet]]="","",IF(Table1323[[#This Row],[Fin]]&lt;&gt;"1st","",Table1323[[#This Row],[Div]]*Table1323[[#This Row],[Elite Edge Bet]]))</f>
        <v/>
      </c>
      <c r="N6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8" s="35" t="str">
        <f>IF(Table1323[[#This Row],[Date]]&lt;$O$3,"",IF(Table1323[[#This Row],[Date]]&lt;$P$3,"Edge (Orig)",IF(Table1323[[#This Row],[Date]]&lt;$Q$3,"Edge-New","Elite Combo")))</f>
        <v/>
      </c>
      <c r="P68" s="27" t="str">
        <f>TEXT(Table1323[[#This Row],[Date]],"DDD")</f>
        <v>Sat</v>
      </c>
      <c r="Q68" s="27"/>
      <c r="R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69" spans="1:18" ht="15.75" hidden="1" customHeight="1" x14ac:dyDescent="0.25">
      <c r="A69" s="48">
        <v>44268</v>
      </c>
      <c r="B69" s="20">
        <v>0.51041666666666663</v>
      </c>
      <c r="C69" s="20" t="s">
        <v>762</v>
      </c>
      <c r="D69" s="49">
        <v>1</v>
      </c>
      <c r="E69" s="27">
        <v>1</v>
      </c>
      <c r="F69" s="50" t="s">
        <v>132</v>
      </c>
      <c r="G69" s="50" t="s">
        <v>15</v>
      </c>
      <c r="H69" s="51"/>
      <c r="I69" s="51" t="s">
        <v>851</v>
      </c>
      <c r="J69" s="27" t="str">
        <f>VLOOKUP(Table1323[[#This Row],[Track]],$F$1377:$H$1420,2,FALSE)</f>
        <v>Vic</v>
      </c>
      <c r="K69" s="27" t="s">
        <v>888</v>
      </c>
      <c r="L69" s="35">
        <v>150</v>
      </c>
      <c r="M69" s="35" t="str">
        <f>IF(Table1323[[#This Row],[Elite Edge Bet]]="","",IF(Table1323[[#This Row],[Fin]]&lt;&gt;"1st","",Table1323[[#This Row],[Div]]*Table1323[[#This Row],[Elite Edge Bet]]))</f>
        <v/>
      </c>
      <c r="N6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9" s="35" t="str">
        <f>IF(Table1323[[#This Row],[Date]]&lt;$O$3,"",IF(Table1323[[#This Row],[Date]]&lt;$P$3,"Edge (Orig)",IF(Table1323[[#This Row],[Date]]&lt;$Q$3,"Edge-New","Elite Combo")))</f>
        <v/>
      </c>
      <c r="P69" s="27" t="str">
        <f>TEXT(Table1323[[#This Row],[Date]],"DDD")</f>
        <v>Sat</v>
      </c>
      <c r="Q69" s="27"/>
      <c r="R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0" spans="1:18" ht="15.75" hidden="1" customHeight="1" x14ac:dyDescent="0.25">
      <c r="A70" s="48">
        <v>44268</v>
      </c>
      <c r="B70" s="20">
        <v>0.55902777777777779</v>
      </c>
      <c r="C70" s="20" t="s">
        <v>762</v>
      </c>
      <c r="D70" s="49">
        <v>3</v>
      </c>
      <c r="E70" s="27">
        <v>2</v>
      </c>
      <c r="F70" s="50" t="s">
        <v>133</v>
      </c>
      <c r="G70" s="50"/>
      <c r="H70" s="51"/>
      <c r="I70" s="51" t="s">
        <v>851</v>
      </c>
      <c r="J70" s="27" t="str">
        <f>VLOOKUP(Table1323[[#This Row],[Track]],$F$1377:$H$1420,2,FALSE)</f>
        <v>Vic</v>
      </c>
      <c r="K70" s="27" t="s">
        <v>888</v>
      </c>
      <c r="L70" s="35">
        <v>200</v>
      </c>
      <c r="M70" s="35" t="str">
        <f>IF(Table1323[[#This Row],[Elite Edge Bet]]="","",IF(Table1323[[#This Row],[Fin]]&lt;&gt;"1st","",Table1323[[#This Row],[Div]]*Table1323[[#This Row],[Elite Edge Bet]]))</f>
        <v/>
      </c>
      <c r="N7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0" s="35" t="str">
        <f>IF(Table1323[[#This Row],[Date]]&lt;$O$3,"",IF(Table1323[[#This Row],[Date]]&lt;$P$3,"Edge (Orig)",IF(Table1323[[#This Row],[Date]]&lt;$Q$3,"Edge-New","Elite Combo")))</f>
        <v/>
      </c>
      <c r="P70" s="27" t="str">
        <f>TEXT(Table1323[[#This Row],[Date]],"DDD")</f>
        <v>Sat</v>
      </c>
      <c r="Q70" s="27"/>
      <c r="R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1" spans="1:18" ht="15.75" hidden="1" customHeight="1" x14ac:dyDescent="0.25">
      <c r="A71" s="48">
        <v>44268</v>
      </c>
      <c r="B71" s="20">
        <v>0.58333333333333337</v>
      </c>
      <c r="C71" s="20" t="s">
        <v>762</v>
      </c>
      <c r="D71" s="49">
        <v>4</v>
      </c>
      <c r="E71" s="27">
        <v>3</v>
      </c>
      <c r="F71" s="50" t="s">
        <v>134</v>
      </c>
      <c r="G71" s="50" t="s">
        <v>13</v>
      </c>
      <c r="H71" s="51">
        <v>3.5</v>
      </c>
      <c r="I71" s="51" t="s">
        <v>851</v>
      </c>
      <c r="J71" s="27" t="str">
        <f>VLOOKUP(Table1323[[#This Row],[Track]],$F$1377:$H$1420,2,FALSE)</f>
        <v>Vic</v>
      </c>
      <c r="K71" s="27" t="s">
        <v>888</v>
      </c>
      <c r="L71" s="35">
        <v>130</v>
      </c>
      <c r="M71" s="35">
        <f>IF(Table1323[[#This Row],[Elite Edge Bet]]="","",IF(Table1323[[#This Row],[Fin]]&lt;&gt;"1st","",Table1323[[#This Row],[Div]]*Table1323[[#This Row],[Elite Edge Bet]]))</f>
        <v>455</v>
      </c>
      <c r="N71" s="35">
        <f>IF(Table1323[[#This Row],[Elite Edge Bet]]="","",IF(Table1323[[#This Row],[Elite Edge Return]]="",Table1323[[#This Row],[Elite Edge Bet]]*-1,Table1323[[#This Row],[Elite Edge Return]]-Table1323[[#This Row],[Elite Edge Bet]]))</f>
        <v>325</v>
      </c>
      <c r="O71" s="35" t="str">
        <f>IF(Table1323[[#This Row],[Date]]&lt;$O$3,"",IF(Table1323[[#This Row],[Date]]&lt;$P$3,"Edge (Orig)",IF(Table1323[[#This Row],[Date]]&lt;$Q$3,"Edge-New","Elite Combo")))</f>
        <v/>
      </c>
      <c r="P71" s="27" t="str">
        <f>TEXT(Table1323[[#This Row],[Date]],"DDD")</f>
        <v>Sat</v>
      </c>
      <c r="Q71" s="27"/>
      <c r="R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2" spans="1:18" ht="15.75" hidden="1" customHeight="1" x14ac:dyDescent="0.25">
      <c r="A72" s="48">
        <v>44274</v>
      </c>
      <c r="B72" s="20">
        <v>0.875</v>
      </c>
      <c r="C72" s="20" t="s">
        <v>762</v>
      </c>
      <c r="D72" s="49">
        <v>6</v>
      </c>
      <c r="E72" s="27">
        <v>6</v>
      </c>
      <c r="F72" s="50" t="s">
        <v>135</v>
      </c>
      <c r="G72" s="50"/>
      <c r="H72" s="51"/>
      <c r="I72" s="51" t="s">
        <v>851</v>
      </c>
      <c r="J72" s="27" t="str">
        <f>VLOOKUP(Table1323[[#This Row],[Track]],$F$1377:$H$1420,2,FALSE)</f>
        <v>Vic</v>
      </c>
      <c r="K72" s="27" t="s">
        <v>888</v>
      </c>
      <c r="L72" s="35">
        <v>130</v>
      </c>
      <c r="M72" s="35" t="str">
        <f>IF(Table1323[[#This Row],[Elite Edge Bet]]="","",IF(Table1323[[#This Row],[Fin]]&lt;&gt;"1st","",Table1323[[#This Row],[Div]]*Table1323[[#This Row],[Elite Edge Bet]]))</f>
        <v/>
      </c>
      <c r="N7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2" s="35" t="str">
        <f>IF(Table1323[[#This Row],[Date]]&lt;$O$3,"",IF(Table1323[[#This Row],[Date]]&lt;$P$3,"Edge (Orig)",IF(Table1323[[#This Row],[Date]]&lt;$Q$3,"Edge-New","Elite Combo")))</f>
        <v/>
      </c>
      <c r="P72" s="27" t="str">
        <f>TEXT(Table1323[[#This Row],[Date]],"DDD")</f>
        <v>Fri</v>
      </c>
      <c r="Q72" s="27"/>
      <c r="R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3" spans="1:18" ht="15.75" hidden="1" customHeight="1" x14ac:dyDescent="0.25">
      <c r="A73" s="48">
        <v>44275</v>
      </c>
      <c r="B73" s="20">
        <v>0.58680555555555558</v>
      </c>
      <c r="C73" s="20" t="s">
        <v>770</v>
      </c>
      <c r="D73" s="49">
        <v>4</v>
      </c>
      <c r="E73" s="27">
        <v>11</v>
      </c>
      <c r="F73" s="50" t="s">
        <v>137</v>
      </c>
      <c r="G73" s="50"/>
      <c r="H73" s="51"/>
      <c r="I73" s="51" t="s">
        <v>851</v>
      </c>
      <c r="J73" s="27" t="str">
        <f>VLOOKUP(Table1323[[#This Row],[Track]],$F$1377:$H$1420,2,FALSE)</f>
        <v>Vic</v>
      </c>
      <c r="K73" s="27" t="s">
        <v>887</v>
      </c>
      <c r="L73" s="35">
        <v>100</v>
      </c>
      <c r="M73" s="35" t="str">
        <f>IF(Table1323[[#This Row],[Elite Edge Bet]]="","",IF(Table1323[[#This Row],[Fin]]&lt;&gt;"1st","",Table1323[[#This Row],[Div]]*Table1323[[#This Row],[Elite Edge Bet]]))</f>
        <v/>
      </c>
      <c r="N7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3" s="35" t="str">
        <f>IF(Table1323[[#This Row],[Date]]&lt;$O$3,"",IF(Table1323[[#This Row],[Date]]&lt;$P$3,"Edge (Orig)",IF(Table1323[[#This Row],[Date]]&lt;$Q$3,"Edge-New","Elite Combo")))</f>
        <v/>
      </c>
      <c r="P73" s="27" t="str">
        <f>TEXT(Table1323[[#This Row],[Date]],"DDD")</f>
        <v>Sat</v>
      </c>
      <c r="Q73" s="27"/>
      <c r="R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4" spans="1:18" ht="15.75" hidden="1" customHeight="1" x14ac:dyDescent="0.25">
      <c r="A74" s="48">
        <v>44275</v>
      </c>
      <c r="B74" s="20">
        <v>0.58680555555555558</v>
      </c>
      <c r="C74" s="20" t="s">
        <v>770</v>
      </c>
      <c r="D74" s="49">
        <v>4</v>
      </c>
      <c r="E74" s="27">
        <v>3</v>
      </c>
      <c r="F74" s="50" t="s">
        <v>136</v>
      </c>
      <c r="G74" s="50"/>
      <c r="H74" s="51"/>
      <c r="I74" s="51" t="s">
        <v>851</v>
      </c>
      <c r="J74" s="27" t="str">
        <f>VLOOKUP(Table1323[[#This Row],[Track]],$F$1377:$H$1420,2,FALSE)</f>
        <v>Vic</v>
      </c>
      <c r="K74" s="27" t="s">
        <v>887</v>
      </c>
      <c r="L74" s="35">
        <v>130</v>
      </c>
      <c r="M74" s="35" t="str">
        <f>IF(Table1323[[#This Row],[Elite Edge Bet]]="","",IF(Table1323[[#This Row],[Fin]]&lt;&gt;"1st","",Table1323[[#This Row],[Div]]*Table1323[[#This Row],[Elite Edge Bet]]))</f>
        <v/>
      </c>
      <c r="N74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4" s="35" t="str">
        <f>IF(Table1323[[#This Row],[Date]]&lt;$O$3,"",IF(Table1323[[#This Row],[Date]]&lt;$P$3,"Edge (Orig)",IF(Table1323[[#This Row],[Date]]&lt;$Q$3,"Edge-New","Elite Combo")))</f>
        <v/>
      </c>
      <c r="P74" s="27" t="str">
        <f>TEXT(Table1323[[#This Row],[Date]],"DDD")</f>
        <v>Sat</v>
      </c>
      <c r="Q74" s="27"/>
      <c r="R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5" spans="1:18" ht="15.75" hidden="1" customHeight="1" x14ac:dyDescent="0.25">
      <c r="A75" s="48">
        <v>44275</v>
      </c>
      <c r="B75" s="20">
        <v>0.61458333333333337</v>
      </c>
      <c r="C75" s="20" t="s">
        <v>770</v>
      </c>
      <c r="D75" s="49">
        <v>5</v>
      </c>
      <c r="E75" s="27">
        <v>1</v>
      </c>
      <c r="F75" s="50" t="s">
        <v>138</v>
      </c>
      <c r="G75" s="50" t="s">
        <v>13</v>
      </c>
      <c r="H75" s="51">
        <v>5</v>
      </c>
      <c r="I75" s="51" t="s">
        <v>851</v>
      </c>
      <c r="J75" s="27" t="str">
        <f>VLOOKUP(Table1323[[#This Row],[Track]],$F$1377:$H$1420,2,FALSE)</f>
        <v>Vic</v>
      </c>
      <c r="K75" s="27" t="s">
        <v>887</v>
      </c>
      <c r="L75" s="35">
        <v>130</v>
      </c>
      <c r="M75" s="35">
        <f>IF(Table1323[[#This Row],[Elite Edge Bet]]="","",IF(Table1323[[#This Row],[Fin]]&lt;&gt;"1st","",Table1323[[#This Row],[Div]]*Table1323[[#This Row],[Elite Edge Bet]]))</f>
        <v>650</v>
      </c>
      <c r="N75" s="35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75" s="35" t="str">
        <f>IF(Table1323[[#This Row],[Date]]&lt;$O$3,"",IF(Table1323[[#This Row],[Date]]&lt;$P$3,"Edge (Orig)",IF(Table1323[[#This Row],[Date]]&lt;$Q$3,"Edge-New","Elite Combo")))</f>
        <v/>
      </c>
      <c r="P75" s="27" t="str">
        <f>TEXT(Table1323[[#This Row],[Date]],"DDD")</f>
        <v>Sat</v>
      </c>
      <c r="Q75" s="27"/>
      <c r="R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6" spans="1:18" ht="15.75" hidden="1" customHeight="1" x14ac:dyDescent="0.25">
      <c r="A76" s="48">
        <v>44275</v>
      </c>
      <c r="B76" s="20">
        <v>0.67361111111111116</v>
      </c>
      <c r="C76" s="20" t="s">
        <v>770</v>
      </c>
      <c r="D76" s="49">
        <v>7</v>
      </c>
      <c r="E76" s="27">
        <v>4</v>
      </c>
      <c r="F76" s="50" t="s">
        <v>719</v>
      </c>
      <c r="G76" s="50" t="s">
        <v>14</v>
      </c>
      <c r="H76" s="51"/>
      <c r="I76" s="51" t="s">
        <v>851</v>
      </c>
      <c r="J76" s="27" t="str">
        <f>VLOOKUP(Table1323[[#This Row],[Track]],$F$1377:$H$1420,2,FALSE)</f>
        <v>Vic</v>
      </c>
      <c r="K76" s="27" t="s">
        <v>887</v>
      </c>
      <c r="L76" s="35">
        <v>100</v>
      </c>
      <c r="M76" s="35" t="str">
        <f>IF(Table1323[[#This Row],[Elite Edge Bet]]="","",IF(Table1323[[#This Row],[Fin]]&lt;&gt;"1st","",Table1323[[#This Row],[Div]]*Table1323[[#This Row],[Elite Edge Bet]]))</f>
        <v/>
      </c>
      <c r="N7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6" s="35" t="str">
        <f>IF(Table1323[[#This Row],[Date]]&lt;$O$3,"",IF(Table1323[[#This Row],[Date]]&lt;$P$3,"Edge (Orig)",IF(Table1323[[#This Row],[Date]]&lt;$Q$3,"Edge-New","Elite Combo")))</f>
        <v/>
      </c>
      <c r="P76" s="27" t="str">
        <f>TEXT(Table1323[[#This Row],[Date]],"DDD")</f>
        <v>Sat</v>
      </c>
      <c r="Q76" s="27"/>
      <c r="R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7" spans="1:18" ht="15.75" hidden="1" customHeight="1" x14ac:dyDescent="0.25">
      <c r="A77" s="48">
        <v>44275</v>
      </c>
      <c r="B77" s="20">
        <v>0.67361111111111116</v>
      </c>
      <c r="C77" s="20" t="s">
        <v>770</v>
      </c>
      <c r="D77" s="49">
        <v>7</v>
      </c>
      <c r="E77" s="27">
        <v>7</v>
      </c>
      <c r="F77" s="50" t="s">
        <v>718</v>
      </c>
      <c r="G77" s="50" t="s">
        <v>13</v>
      </c>
      <c r="H77" s="51">
        <v>2.2999999999999998</v>
      </c>
      <c r="I77" s="51" t="s">
        <v>851</v>
      </c>
      <c r="J77" s="27" t="str">
        <f>VLOOKUP(Table1323[[#This Row],[Track]],$F$1377:$H$1420,2,FALSE)</f>
        <v>Vic</v>
      </c>
      <c r="K77" s="27" t="s">
        <v>887</v>
      </c>
      <c r="L77" s="35">
        <v>140</v>
      </c>
      <c r="M77" s="35">
        <f>IF(Table1323[[#This Row],[Elite Edge Bet]]="","",IF(Table1323[[#This Row],[Fin]]&lt;&gt;"1st","",Table1323[[#This Row],[Div]]*Table1323[[#This Row],[Elite Edge Bet]]))</f>
        <v>322</v>
      </c>
      <c r="N77" s="35">
        <f>IF(Table1323[[#This Row],[Elite Edge Bet]]="","",IF(Table1323[[#This Row],[Elite Edge Return]]="",Table1323[[#This Row],[Elite Edge Bet]]*-1,Table1323[[#This Row],[Elite Edge Return]]-Table1323[[#This Row],[Elite Edge Bet]]))</f>
        <v>182</v>
      </c>
      <c r="O77" s="35" t="str">
        <f>IF(Table1323[[#This Row],[Date]]&lt;$O$3,"",IF(Table1323[[#This Row],[Date]]&lt;$P$3,"Edge (Orig)",IF(Table1323[[#This Row],[Date]]&lt;$Q$3,"Edge-New","Elite Combo")))</f>
        <v/>
      </c>
      <c r="P77" s="27" t="str">
        <f>TEXT(Table1323[[#This Row],[Date]],"DDD")</f>
        <v>Sat</v>
      </c>
      <c r="Q77" s="27"/>
      <c r="R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8" spans="1:18" ht="15.75" hidden="1" customHeight="1" x14ac:dyDescent="0.25">
      <c r="A78" s="48">
        <v>44282</v>
      </c>
      <c r="B78" s="20">
        <v>0.51041666666666663</v>
      </c>
      <c r="C78" s="20" t="s">
        <v>771</v>
      </c>
      <c r="D78" s="49">
        <v>1</v>
      </c>
      <c r="E78" s="27">
        <v>4</v>
      </c>
      <c r="F78" s="50" t="s">
        <v>139</v>
      </c>
      <c r="G78" s="50" t="s">
        <v>15</v>
      </c>
      <c r="H78" s="51"/>
      <c r="I78" s="51" t="s">
        <v>851</v>
      </c>
      <c r="J78" s="27" t="str">
        <f>VLOOKUP(Table1323[[#This Row],[Track]],$F$1377:$H$1420,2,FALSE)</f>
        <v>Vic</v>
      </c>
      <c r="K78" s="27" t="s">
        <v>887</v>
      </c>
      <c r="L78" s="35">
        <v>200</v>
      </c>
      <c r="M78" s="35" t="str">
        <f>IF(Table1323[[#This Row],[Elite Edge Bet]]="","",IF(Table1323[[#This Row],[Fin]]&lt;&gt;"1st","",Table1323[[#This Row],[Div]]*Table1323[[#This Row],[Elite Edge Bet]]))</f>
        <v/>
      </c>
      <c r="N7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8" s="35" t="str">
        <f>IF(Table1323[[#This Row],[Date]]&lt;$O$3,"",IF(Table1323[[#This Row],[Date]]&lt;$P$3,"Edge (Orig)",IF(Table1323[[#This Row],[Date]]&lt;$Q$3,"Edge-New","Elite Combo")))</f>
        <v/>
      </c>
      <c r="P78" s="27" t="str">
        <f>TEXT(Table1323[[#This Row],[Date]],"DDD")</f>
        <v>Sat</v>
      </c>
      <c r="Q78" s="27"/>
      <c r="R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79" spans="1:18" ht="15.75" hidden="1" customHeight="1" x14ac:dyDescent="0.25">
      <c r="A79" s="48">
        <v>44282</v>
      </c>
      <c r="B79" s="20">
        <v>0.52083333333333337</v>
      </c>
      <c r="C79" s="20" t="s">
        <v>6</v>
      </c>
      <c r="D79" s="49">
        <v>1</v>
      </c>
      <c r="E79" s="27">
        <v>6</v>
      </c>
      <c r="F79" s="50" t="s">
        <v>809</v>
      </c>
      <c r="G79" s="50" t="s">
        <v>13</v>
      </c>
      <c r="H79" s="51">
        <v>3.5</v>
      </c>
      <c r="I79" s="51" t="s">
        <v>92</v>
      </c>
      <c r="J79" s="27" t="str">
        <f>VLOOKUP(Table1323[[#This Row],[Track]],$F$1377:$H$1420,2,FALSE)</f>
        <v>NSW</v>
      </c>
      <c r="K79" s="27" t="s">
        <v>888</v>
      </c>
      <c r="L79" s="35">
        <v>150</v>
      </c>
      <c r="M79" s="35">
        <f>IF(Table1323[[#This Row],[Elite Edge Bet]]="","",IF(Table1323[[#This Row],[Fin]]&lt;&gt;"1st","",Table1323[[#This Row],[Div]]*Table1323[[#This Row],[Elite Edge Bet]]))</f>
        <v>525</v>
      </c>
      <c r="N79" s="35">
        <f>IF(Table1323[[#This Row],[Elite Edge Bet]]="","",IF(Table1323[[#This Row],[Elite Edge Return]]="",Table1323[[#This Row],[Elite Edge Bet]]*-1,Table1323[[#This Row],[Elite Edge Return]]-Table1323[[#This Row],[Elite Edge Bet]]))</f>
        <v>375</v>
      </c>
      <c r="O79" s="35" t="str">
        <f>IF(Table1323[[#This Row],[Date]]&lt;$O$3,"",IF(Table1323[[#This Row],[Date]]&lt;$P$3,"Edge (Orig)",IF(Table1323[[#This Row],[Date]]&lt;$Q$3,"Edge-New","Elite Combo")))</f>
        <v/>
      </c>
      <c r="P79" s="27" t="str">
        <f>TEXT(Table1323[[#This Row],[Date]],"DDD")</f>
        <v>Sat</v>
      </c>
      <c r="Q79" s="27"/>
      <c r="R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0" spans="1:18" ht="15.75" hidden="1" customHeight="1" x14ac:dyDescent="0.25">
      <c r="A80" s="48">
        <v>44282</v>
      </c>
      <c r="B80" s="20">
        <v>0.59027777777777779</v>
      </c>
      <c r="C80" s="20" t="s">
        <v>771</v>
      </c>
      <c r="D80" s="49">
        <v>4</v>
      </c>
      <c r="E80" s="27">
        <v>4</v>
      </c>
      <c r="F80" s="50" t="s">
        <v>132</v>
      </c>
      <c r="G80" s="50" t="s">
        <v>13</v>
      </c>
      <c r="H80" s="51">
        <v>2.4</v>
      </c>
      <c r="I80" s="51" t="s">
        <v>851</v>
      </c>
      <c r="J80" s="27" t="str">
        <f>VLOOKUP(Table1323[[#This Row],[Track]],$F$1377:$H$1420,2,FALSE)</f>
        <v>Vic</v>
      </c>
      <c r="K80" s="27" t="s">
        <v>887</v>
      </c>
      <c r="L80" s="35">
        <v>130</v>
      </c>
      <c r="M80" s="35">
        <f>IF(Table1323[[#This Row],[Elite Edge Bet]]="","",IF(Table1323[[#This Row],[Fin]]&lt;&gt;"1st","",Table1323[[#This Row],[Div]]*Table1323[[#This Row],[Elite Edge Bet]]))</f>
        <v>312</v>
      </c>
      <c r="N80" s="35">
        <f>IF(Table1323[[#This Row],[Elite Edge Bet]]="","",IF(Table1323[[#This Row],[Elite Edge Return]]="",Table1323[[#This Row],[Elite Edge Bet]]*-1,Table1323[[#This Row],[Elite Edge Return]]-Table1323[[#This Row],[Elite Edge Bet]]))</f>
        <v>182</v>
      </c>
      <c r="O80" s="35" t="str">
        <f>IF(Table1323[[#This Row],[Date]]&lt;$O$3,"",IF(Table1323[[#This Row],[Date]]&lt;$P$3,"Edge (Orig)",IF(Table1323[[#This Row],[Date]]&lt;$Q$3,"Edge-New","Elite Combo")))</f>
        <v/>
      </c>
      <c r="P80" s="27" t="str">
        <f>TEXT(Table1323[[#This Row],[Date]],"DDD")</f>
        <v>Sat</v>
      </c>
      <c r="Q80" s="27"/>
      <c r="R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1" spans="1:18" ht="15.75" hidden="1" customHeight="1" x14ac:dyDescent="0.25">
      <c r="A81" s="48">
        <v>44282</v>
      </c>
      <c r="B81" s="20">
        <v>0.61805555555555558</v>
      </c>
      <c r="C81" s="20" t="s">
        <v>771</v>
      </c>
      <c r="D81" s="49">
        <v>5</v>
      </c>
      <c r="E81" s="27">
        <v>5</v>
      </c>
      <c r="F81" s="50" t="s">
        <v>140</v>
      </c>
      <c r="G81" s="50"/>
      <c r="H81" s="51"/>
      <c r="I81" s="51" t="s">
        <v>851</v>
      </c>
      <c r="J81" s="27" t="str">
        <f>VLOOKUP(Table1323[[#This Row],[Track]],$F$1377:$H$1420,2,FALSE)</f>
        <v>Vic</v>
      </c>
      <c r="K81" s="27" t="s">
        <v>887</v>
      </c>
      <c r="L81" s="35">
        <v>130</v>
      </c>
      <c r="M81" s="35" t="str">
        <f>IF(Table1323[[#This Row],[Elite Edge Bet]]="","",IF(Table1323[[#This Row],[Fin]]&lt;&gt;"1st","",Table1323[[#This Row],[Div]]*Table1323[[#This Row],[Elite Edge Bet]]))</f>
        <v/>
      </c>
      <c r="N81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81" s="35" t="str">
        <f>IF(Table1323[[#This Row],[Date]]&lt;$O$3,"",IF(Table1323[[#This Row],[Date]]&lt;$P$3,"Edge (Orig)",IF(Table1323[[#This Row],[Date]]&lt;$Q$3,"Edge-New","Elite Combo")))</f>
        <v/>
      </c>
      <c r="P81" s="27" t="str">
        <f>TEXT(Table1323[[#This Row],[Date]],"DDD")</f>
        <v>Sat</v>
      </c>
      <c r="Q81" s="27"/>
      <c r="R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2" spans="1:18" ht="15.75" hidden="1" customHeight="1" x14ac:dyDescent="0.25">
      <c r="A82" s="48">
        <v>44289</v>
      </c>
      <c r="B82" s="20">
        <v>0.64930555555555558</v>
      </c>
      <c r="C82" s="20" t="s">
        <v>761</v>
      </c>
      <c r="D82" s="49">
        <v>6</v>
      </c>
      <c r="E82" s="27">
        <v>6</v>
      </c>
      <c r="F82" s="50" t="s">
        <v>720</v>
      </c>
      <c r="G82" s="50" t="s">
        <v>14</v>
      </c>
      <c r="H82" s="51"/>
      <c r="I82" s="51" t="s">
        <v>922</v>
      </c>
      <c r="J82" s="27" t="str">
        <f>VLOOKUP(Table1323[[#This Row],[Track]],$F$1377:$H$1420,2,FALSE)</f>
        <v>Vic</v>
      </c>
      <c r="K82" s="27" t="s">
        <v>888</v>
      </c>
      <c r="L82" s="35">
        <v>200</v>
      </c>
      <c r="M82" s="35" t="str">
        <f>IF(Table1323[[#This Row],[Elite Edge Bet]]="","",IF(Table1323[[#This Row],[Fin]]&lt;&gt;"1st","",Table1323[[#This Row],[Div]]*Table1323[[#This Row],[Elite Edge Bet]]))</f>
        <v/>
      </c>
      <c r="N82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2" s="35" t="str">
        <f>IF(Table1323[[#This Row],[Date]]&lt;$O$3,"",IF(Table1323[[#This Row],[Date]]&lt;$P$3,"Edge (Orig)",IF(Table1323[[#This Row],[Date]]&lt;$Q$3,"Edge-New","Elite Combo")))</f>
        <v/>
      </c>
      <c r="P82" s="27" t="str">
        <f>TEXT(Table1323[[#This Row],[Date]],"DDD")</f>
        <v>Sat</v>
      </c>
      <c r="Q82" s="27"/>
      <c r="R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3" spans="1:18" ht="15.75" hidden="1" customHeight="1" x14ac:dyDescent="0.25">
      <c r="A83" s="48">
        <v>44289</v>
      </c>
      <c r="B83" s="20">
        <v>0.64930555555555558</v>
      </c>
      <c r="C83" s="20" t="s">
        <v>761</v>
      </c>
      <c r="D83" s="49">
        <v>6</v>
      </c>
      <c r="E83" s="27">
        <v>4</v>
      </c>
      <c r="F83" s="50" t="s">
        <v>98</v>
      </c>
      <c r="G83" s="50" t="s">
        <v>13</v>
      </c>
      <c r="H83" s="51">
        <v>7</v>
      </c>
      <c r="I83" s="51" t="s">
        <v>851</v>
      </c>
      <c r="J83" s="27" t="str">
        <f>VLOOKUP(Table1323[[#This Row],[Track]],$F$1377:$H$1420,2,FALSE)</f>
        <v>Vic</v>
      </c>
      <c r="K83" s="27" t="s">
        <v>888</v>
      </c>
      <c r="L83" s="35">
        <v>100</v>
      </c>
      <c r="M83" s="35">
        <f>IF(Table1323[[#This Row],[Elite Edge Bet]]="","",IF(Table1323[[#This Row],[Fin]]&lt;&gt;"1st","",Table1323[[#This Row],[Div]]*Table1323[[#This Row],[Elite Edge Bet]]))</f>
        <v>700</v>
      </c>
      <c r="N83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83" s="35" t="str">
        <f>IF(Table1323[[#This Row],[Date]]&lt;$O$3,"",IF(Table1323[[#This Row],[Date]]&lt;$P$3,"Edge (Orig)",IF(Table1323[[#This Row],[Date]]&lt;$Q$3,"Edge-New","Elite Combo")))</f>
        <v/>
      </c>
      <c r="P83" s="27" t="str">
        <f>TEXT(Table1323[[#This Row],[Date]],"DDD")</f>
        <v>Sat</v>
      </c>
      <c r="Q83" s="27"/>
      <c r="R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4" spans="1:18" ht="15.75" hidden="1" customHeight="1" x14ac:dyDescent="0.25">
      <c r="A84" s="48">
        <v>44289</v>
      </c>
      <c r="B84" s="20">
        <v>0.67708333333333337</v>
      </c>
      <c r="C84" s="20" t="s">
        <v>761</v>
      </c>
      <c r="D84" s="49">
        <v>7</v>
      </c>
      <c r="E84" s="27">
        <v>3</v>
      </c>
      <c r="F84" s="50" t="s">
        <v>721</v>
      </c>
      <c r="G84" s="50"/>
      <c r="H84" s="51"/>
      <c r="I84" s="51" t="s">
        <v>851</v>
      </c>
      <c r="J84" s="27" t="str">
        <f>VLOOKUP(Table1323[[#This Row],[Track]],$F$1377:$H$1420,2,FALSE)</f>
        <v>Vic</v>
      </c>
      <c r="K84" s="27" t="s">
        <v>888</v>
      </c>
      <c r="L84" s="35">
        <v>130</v>
      </c>
      <c r="M84" s="35" t="str">
        <f>IF(Table1323[[#This Row],[Elite Edge Bet]]="","",IF(Table1323[[#This Row],[Fin]]&lt;&gt;"1st","",Table1323[[#This Row],[Div]]*Table1323[[#This Row],[Elite Edge Bet]]))</f>
        <v/>
      </c>
      <c r="N84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84" s="35" t="str">
        <f>IF(Table1323[[#This Row],[Date]]&lt;$O$3,"",IF(Table1323[[#This Row],[Date]]&lt;$P$3,"Edge (Orig)",IF(Table1323[[#This Row],[Date]]&lt;$Q$3,"Edge-New","Elite Combo")))</f>
        <v/>
      </c>
      <c r="P84" s="27" t="str">
        <f>TEXT(Table1323[[#This Row],[Date]],"DDD")</f>
        <v>Sat</v>
      </c>
      <c r="Q84" s="27"/>
      <c r="R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5" spans="1:18" ht="15.75" hidden="1" customHeight="1" x14ac:dyDescent="0.25">
      <c r="A85" s="48">
        <v>44289</v>
      </c>
      <c r="B85" s="20">
        <v>0.70486111111111116</v>
      </c>
      <c r="C85" s="20" t="s">
        <v>761</v>
      </c>
      <c r="D85" s="49">
        <v>8</v>
      </c>
      <c r="E85" s="27">
        <v>6</v>
      </c>
      <c r="F85" s="50" t="s">
        <v>141</v>
      </c>
      <c r="G85" s="50"/>
      <c r="H85" s="51"/>
      <c r="I85" s="51" t="s">
        <v>851</v>
      </c>
      <c r="J85" s="27" t="str">
        <f>VLOOKUP(Table1323[[#This Row],[Track]],$F$1377:$H$1420,2,FALSE)</f>
        <v>Vic</v>
      </c>
      <c r="K85" s="27" t="s">
        <v>888</v>
      </c>
      <c r="L85" s="35">
        <v>120</v>
      </c>
      <c r="M85" s="35" t="str">
        <f>IF(Table1323[[#This Row],[Elite Edge Bet]]="","",IF(Table1323[[#This Row],[Fin]]&lt;&gt;"1st","",Table1323[[#This Row],[Div]]*Table1323[[#This Row],[Elite Edge Bet]]))</f>
        <v/>
      </c>
      <c r="N8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5" s="35" t="str">
        <f>IF(Table1323[[#This Row],[Date]]&lt;$O$3,"",IF(Table1323[[#This Row],[Date]]&lt;$P$3,"Edge (Orig)",IF(Table1323[[#This Row],[Date]]&lt;$Q$3,"Edge-New","Elite Combo")))</f>
        <v/>
      </c>
      <c r="P85" s="27" t="str">
        <f>TEXT(Table1323[[#This Row],[Date]],"DDD")</f>
        <v>Sat</v>
      </c>
      <c r="Q85" s="27"/>
      <c r="R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6" spans="1:18" ht="15.75" hidden="1" customHeight="1" x14ac:dyDescent="0.25">
      <c r="A86" s="48">
        <v>44289</v>
      </c>
      <c r="B86" s="20">
        <v>0.71875</v>
      </c>
      <c r="C86" s="20" t="s">
        <v>6</v>
      </c>
      <c r="D86" s="49">
        <v>8</v>
      </c>
      <c r="E86" s="27">
        <v>13</v>
      </c>
      <c r="F86" s="50" t="s">
        <v>810</v>
      </c>
      <c r="G86" s="50" t="s">
        <v>13</v>
      </c>
      <c r="H86" s="51">
        <v>4.2</v>
      </c>
      <c r="I86" s="51" t="s">
        <v>92</v>
      </c>
      <c r="J86" s="27" t="str">
        <f>VLOOKUP(Table1323[[#This Row],[Track]],$F$1377:$H$1420,2,FALSE)</f>
        <v>NSW</v>
      </c>
      <c r="K86" s="27" t="s">
        <v>888</v>
      </c>
      <c r="L86" s="35">
        <v>150</v>
      </c>
      <c r="M86" s="35">
        <f>IF(Table1323[[#This Row],[Elite Edge Bet]]="","",IF(Table1323[[#This Row],[Fin]]&lt;&gt;"1st","",Table1323[[#This Row],[Div]]*Table1323[[#This Row],[Elite Edge Bet]]))</f>
        <v>630</v>
      </c>
      <c r="N86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86" s="35" t="str">
        <f>IF(Table1323[[#This Row],[Date]]&lt;$O$3,"",IF(Table1323[[#This Row],[Date]]&lt;$P$3,"Edge (Orig)",IF(Table1323[[#This Row],[Date]]&lt;$Q$3,"Edge-New","Elite Combo")))</f>
        <v/>
      </c>
      <c r="P86" s="27" t="str">
        <f>TEXT(Table1323[[#This Row],[Date]],"DDD")</f>
        <v>Sat</v>
      </c>
      <c r="Q86" s="27"/>
      <c r="R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7" spans="1:18" ht="15.75" hidden="1" customHeight="1" x14ac:dyDescent="0.25">
      <c r="A87" s="48">
        <v>44289</v>
      </c>
      <c r="B87" s="20">
        <v>0.72916666666666663</v>
      </c>
      <c r="C87" s="20" t="s">
        <v>761</v>
      </c>
      <c r="D87" s="49">
        <v>9</v>
      </c>
      <c r="E87" s="27">
        <v>3</v>
      </c>
      <c r="F87" s="50" t="s">
        <v>142</v>
      </c>
      <c r="G87" s="50"/>
      <c r="H87" s="51"/>
      <c r="I87" s="51" t="s">
        <v>851</v>
      </c>
      <c r="J87" s="27" t="str">
        <f>VLOOKUP(Table1323[[#This Row],[Track]],$F$1377:$H$1420,2,FALSE)</f>
        <v>Vic</v>
      </c>
      <c r="K87" s="27" t="s">
        <v>888</v>
      </c>
      <c r="L87" s="35">
        <v>100</v>
      </c>
      <c r="M87" s="35" t="str">
        <f>IF(Table1323[[#This Row],[Elite Edge Bet]]="","",IF(Table1323[[#This Row],[Fin]]&lt;&gt;"1st","",Table1323[[#This Row],[Div]]*Table1323[[#This Row],[Elite Edge Bet]]))</f>
        <v/>
      </c>
      <c r="N8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7" s="35" t="str">
        <f>IF(Table1323[[#This Row],[Date]]&lt;$O$3,"",IF(Table1323[[#This Row],[Date]]&lt;$P$3,"Edge (Orig)",IF(Table1323[[#This Row],[Date]]&lt;$Q$3,"Edge-New","Elite Combo")))</f>
        <v/>
      </c>
      <c r="P87" s="27" t="str">
        <f>TEXT(Table1323[[#This Row],[Date]],"DDD")</f>
        <v>Sat</v>
      </c>
      <c r="Q87" s="27"/>
      <c r="R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8" spans="1:18" ht="15.75" hidden="1" customHeight="1" x14ac:dyDescent="0.25">
      <c r="A88" s="48">
        <v>44289</v>
      </c>
      <c r="B88" s="20">
        <v>0.72916666666666663</v>
      </c>
      <c r="C88" s="20" t="s">
        <v>761</v>
      </c>
      <c r="D88" s="49">
        <v>9</v>
      </c>
      <c r="E88" s="27">
        <v>2</v>
      </c>
      <c r="F88" s="50" t="s">
        <v>722</v>
      </c>
      <c r="G88" s="50" t="s">
        <v>13</v>
      </c>
      <c r="H88" s="51">
        <v>4.8</v>
      </c>
      <c r="I88" s="51" t="s">
        <v>851</v>
      </c>
      <c r="J88" s="27" t="str">
        <f>VLOOKUP(Table1323[[#This Row],[Track]],$F$1377:$H$1420,2,FALSE)</f>
        <v>Vic</v>
      </c>
      <c r="K88" s="27" t="s">
        <v>888</v>
      </c>
      <c r="L88" s="35">
        <v>200</v>
      </c>
      <c r="M88" s="35">
        <f>IF(Table1323[[#This Row],[Elite Edge Bet]]="","",IF(Table1323[[#This Row],[Fin]]&lt;&gt;"1st","",Table1323[[#This Row],[Div]]*Table1323[[#This Row],[Elite Edge Bet]]))</f>
        <v>960</v>
      </c>
      <c r="N88" s="35">
        <f>IF(Table1323[[#This Row],[Elite Edge Bet]]="","",IF(Table1323[[#This Row],[Elite Edge Return]]="",Table1323[[#This Row],[Elite Edge Bet]]*-1,Table1323[[#This Row],[Elite Edge Return]]-Table1323[[#This Row],[Elite Edge Bet]]))</f>
        <v>760</v>
      </c>
      <c r="O88" s="35" t="str">
        <f>IF(Table1323[[#This Row],[Date]]&lt;$O$3,"",IF(Table1323[[#This Row],[Date]]&lt;$P$3,"Edge (Orig)",IF(Table1323[[#This Row],[Date]]&lt;$Q$3,"Edge-New","Elite Combo")))</f>
        <v/>
      </c>
      <c r="P88" s="27" t="str">
        <f>TEXT(Table1323[[#This Row],[Date]],"DDD")</f>
        <v>Sat</v>
      </c>
      <c r="Q88" s="27"/>
      <c r="R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89" spans="1:18" ht="15.75" hidden="1" customHeight="1" x14ac:dyDescent="0.25">
      <c r="A89" s="48">
        <v>44296</v>
      </c>
      <c r="B89" s="20">
        <v>0.59027777777777779</v>
      </c>
      <c r="C89" s="20" t="s">
        <v>761</v>
      </c>
      <c r="D89" s="49">
        <v>4</v>
      </c>
      <c r="E89" s="27">
        <v>9</v>
      </c>
      <c r="F89" s="50" t="s">
        <v>143</v>
      </c>
      <c r="G89" s="50" t="s">
        <v>14</v>
      </c>
      <c r="H89" s="51"/>
      <c r="I89" s="51" t="s">
        <v>851</v>
      </c>
      <c r="J89" s="27" t="str">
        <f>VLOOKUP(Table1323[[#This Row],[Track]],$F$1377:$H$1420,2,FALSE)</f>
        <v>Vic</v>
      </c>
      <c r="K89" s="27" t="s">
        <v>888</v>
      </c>
      <c r="L89" s="35">
        <v>200</v>
      </c>
      <c r="M89" s="35" t="str">
        <f>IF(Table1323[[#This Row],[Elite Edge Bet]]="","",IF(Table1323[[#This Row],[Fin]]&lt;&gt;"1st","",Table1323[[#This Row],[Div]]*Table1323[[#This Row],[Elite Edge Bet]]))</f>
        <v/>
      </c>
      <c r="N8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9" s="35" t="str">
        <f>IF(Table1323[[#This Row],[Date]]&lt;$O$3,"",IF(Table1323[[#This Row],[Date]]&lt;$P$3,"Edge (Orig)",IF(Table1323[[#This Row],[Date]]&lt;$Q$3,"Edge-New","Elite Combo")))</f>
        <v/>
      </c>
      <c r="P89" s="27" t="str">
        <f>TEXT(Table1323[[#This Row],[Date]],"DDD")</f>
        <v>Sat</v>
      </c>
      <c r="Q89" s="27"/>
      <c r="R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0" spans="1:18" ht="15.75" hidden="1" customHeight="1" x14ac:dyDescent="0.25">
      <c r="A90" s="48">
        <v>44296</v>
      </c>
      <c r="B90" s="20">
        <v>0.63194444444444442</v>
      </c>
      <c r="C90" s="20" t="s">
        <v>7</v>
      </c>
      <c r="D90" s="49">
        <v>10</v>
      </c>
      <c r="E90" s="27">
        <v>6</v>
      </c>
      <c r="F90" s="50" t="s">
        <v>811</v>
      </c>
      <c r="G90" s="50" t="s">
        <v>87</v>
      </c>
      <c r="H90" s="51"/>
      <c r="I90" s="51" t="s">
        <v>92</v>
      </c>
      <c r="J90" s="27" t="str">
        <f>VLOOKUP(Table1323[[#This Row],[Track]],$F$1377:$H$1420,2,FALSE)</f>
        <v>NSW</v>
      </c>
      <c r="K90" s="27" t="s">
        <v>888</v>
      </c>
      <c r="L90" s="35">
        <v>150</v>
      </c>
      <c r="M90" s="35" t="str">
        <f>IF(Table1323[[#This Row],[Elite Edge Bet]]="","",IF(Table1323[[#This Row],[Fin]]&lt;&gt;"1st","",Table1323[[#This Row],[Div]]*Table1323[[#This Row],[Elite Edge Bet]]))</f>
        <v/>
      </c>
      <c r="N9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0" s="35" t="str">
        <f>IF(Table1323[[#This Row],[Date]]&lt;$O$3,"",IF(Table1323[[#This Row],[Date]]&lt;$P$3,"Edge (Orig)",IF(Table1323[[#This Row],[Date]]&lt;$Q$3,"Edge-New","Elite Combo")))</f>
        <v/>
      </c>
      <c r="P90" s="27" t="str">
        <f>TEXT(Table1323[[#This Row],[Date]],"DDD")</f>
        <v>Sat</v>
      </c>
      <c r="Q90" s="27"/>
      <c r="R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1" spans="1:18" ht="15.75" hidden="1" customHeight="1" x14ac:dyDescent="0.25">
      <c r="A91" s="48">
        <v>44296</v>
      </c>
      <c r="B91" s="20">
        <v>0.67708333333333337</v>
      </c>
      <c r="C91" s="20" t="s">
        <v>761</v>
      </c>
      <c r="D91" s="49">
        <v>7</v>
      </c>
      <c r="E91" s="27">
        <v>8</v>
      </c>
      <c r="F91" s="50" t="s">
        <v>723</v>
      </c>
      <c r="G91" s="50" t="s">
        <v>13</v>
      </c>
      <c r="H91" s="51">
        <v>5</v>
      </c>
      <c r="I91" s="51" t="s">
        <v>851</v>
      </c>
      <c r="J91" s="27" t="str">
        <f>VLOOKUP(Table1323[[#This Row],[Track]],$F$1377:$H$1420,2,FALSE)</f>
        <v>Vic</v>
      </c>
      <c r="K91" s="27" t="s">
        <v>888</v>
      </c>
      <c r="L91" s="35">
        <v>130</v>
      </c>
      <c r="M91" s="35">
        <f>IF(Table1323[[#This Row],[Elite Edge Bet]]="","",IF(Table1323[[#This Row],[Fin]]&lt;&gt;"1st","",Table1323[[#This Row],[Div]]*Table1323[[#This Row],[Elite Edge Bet]]))</f>
        <v>650</v>
      </c>
      <c r="N91" s="35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91" s="35" t="str">
        <f>IF(Table1323[[#This Row],[Date]]&lt;$O$3,"",IF(Table1323[[#This Row],[Date]]&lt;$P$3,"Edge (Orig)",IF(Table1323[[#This Row],[Date]]&lt;$Q$3,"Edge-New","Elite Combo")))</f>
        <v/>
      </c>
      <c r="P91" s="27" t="str">
        <f>TEXT(Table1323[[#This Row],[Date]],"DDD")</f>
        <v>Sat</v>
      </c>
      <c r="Q91" s="27"/>
      <c r="R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2" spans="1:18" ht="15.75" hidden="1" customHeight="1" x14ac:dyDescent="0.25">
      <c r="A92" s="48">
        <v>44296</v>
      </c>
      <c r="B92" s="20">
        <v>0.70138888888888884</v>
      </c>
      <c r="C92" s="20" t="s">
        <v>761</v>
      </c>
      <c r="D92" s="49">
        <v>8</v>
      </c>
      <c r="E92" s="27">
        <v>2</v>
      </c>
      <c r="F92" s="50" t="s">
        <v>687</v>
      </c>
      <c r="G92" s="50" t="s">
        <v>15</v>
      </c>
      <c r="H92" s="51"/>
      <c r="I92" s="51" t="s">
        <v>851</v>
      </c>
      <c r="J92" s="27" t="str">
        <f>VLOOKUP(Table1323[[#This Row],[Track]],$F$1377:$H$1420,2,FALSE)</f>
        <v>Vic</v>
      </c>
      <c r="K92" s="27" t="s">
        <v>888</v>
      </c>
      <c r="L92" s="35">
        <v>100</v>
      </c>
      <c r="M92" s="35" t="str">
        <f>IF(Table1323[[#This Row],[Elite Edge Bet]]="","",IF(Table1323[[#This Row],[Fin]]&lt;&gt;"1st","",Table1323[[#This Row],[Div]]*Table1323[[#This Row],[Elite Edge Bet]]))</f>
        <v/>
      </c>
      <c r="N9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2" s="35" t="str">
        <f>IF(Table1323[[#This Row],[Date]]&lt;$O$3,"",IF(Table1323[[#This Row],[Date]]&lt;$P$3,"Edge (Orig)",IF(Table1323[[#This Row],[Date]]&lt;$Q$3,"Edge-New","Elite Combo")))</f>
        <v/>
      </c>
      <c r="P92" s="27" t="str">
        <f>TEXT(Table1323[[#This Row],[Date]],"DDD")</f>
        <v>Sat</v>
      </c>
      <c r="Q92" s="27"/>
      <c r="R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3" spans="1:18" ht="15.75" hidden="1" customHeight="1" x14ac:dyDescent="0.25">
      <c r="A93" s="48">
        <v>44296</v>
      </c>
      <c r="B93" s="20">
        <v>0.70138888888888884</v>
      </c>
      <c r="C93" s="20" t="s">
        <v>761</v>
      </c>
      <c r="D93" s="49">
        <v>8</v>
      </c>
      <c r="E93" s="27">
        <v>5</v>
      </c>
      <c r="F93" s="50" t="s">
        <v>144</v>
      </c>
      <c r="G93" s="50" t="s">
        <v>13</v>
      </c>
      <c r="H93" s="51">
        <v>7.5</v>
      </c>
      <c r="I93" s="51" t="s">
        <v>851</v>
      </c>
      <c r="J93" s="27" t="str">
        <f>VLOOKUP(Table1323[[#This Row],[Track]],$F$1377:$H$1420,2,FALSE)</f>
        <v>Vic</v>
      </c>
      <c r="K93" s="27" t="s">
        <v>888</v>
      </c>
      <c r="L93" s="35">
        <v>140</v>
      </c>
      <c r="M93" s="35">
        <f>IF(Table1323[[#This Row],[Elite Edge Bet]]="","",IF(Table1323[[#This Row],[Fin]]&lt;&gt;"1st","",Table1323[[#This Row],[Div]]*Table1323[[#This Row],[Elite Edge Bet]]))</f>
        <v>1050</v>
      </c>
      <c r="N93" s="35">
        <f>IF(Table1323[[#This Row],[Elite Edge Bet]]="","",IF(Table1323[[#This Row],[Elite Edge Return]]="",Table1323[[#This Row],[Elite Edge Bet]]*-1,Table1323[[#This Row],[Elite Edge Return]]-Table1323[[#This Row],[Elite Edge Bet]]))</f>
        <v>910</v>
      </c>
      <c r="O93" s="35" t="str">
        <f>IF(Table1323[[#This Row],[Date]]&lt;$O$3,"",IF(Table1323[[#This Row],[Date]]&lt;$P$3,"Edge (Orig)",IF(Table1323[[#This Row],[Date]]&lt;$Q$3,"Edge-New","Elite Combo")))</f>
        <v/>
      </c>
      <c r="P93" s="27" t="str">
        <f>TEXT(Table1323[[#This Row],[Date]],"DDD")</f>
        <v>Sat</v>
      </c>
      <c r="Q93" s="27"/>
      <c r="R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4" spans="1:18" ht="15.75" hidden="1" customHeight="1" x14ac:dyDescent="0.25">
      <c r="A94" s="48">
        <v>44303</v>
      </c>
      <c r="B94" s="20">
        <v>0.44444444444444442</v>
      </c>
      <c r="C94" s="20" t="s">
        <v>7</v>
      </c>
      <c r="D94" s="49">
        <v>3</v>
      </c>
      <c r="E94" s="27">
        <v>1</v>
      </c>
      <c r="F94" s="50" t="s">
        <v>812</v>
      </c>
      <c r="G94" s="50" t="s">
        <v>15</v>
      </c>
      <c r="H94" s="51"/>
      <c r="I94" s="51" t="s">
        <v>92</v>
      </c>
      <c r="J94" s="27" t="str">
        <f>VLOOKUP(Table1323[[#This Row],[Track]],$F$1377:$H$1420,2,FALSE)</f>
        <v>NSW</v>
      </c>
      <c r="K94" s="27" t="s">
        <v>888</v>
      </c>
      <c r="L94" s="35">
        <v>150</v>
      </c>
      <c r="M94" s="35" t="str">
        <f>IF(Table1323[[#This Row],[Elite Edge Bet]]="","",IF(Table1323[[#This Row],[Fin]]&lt;&gt;"1st","",Table1323[[#This Row],[Div]]*Table1323[[#This Row],[Elite Edge Bet]]))</f>
        <v/>
      </c>
      <c r="N9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4" s="35" t="str">
        <f>IF(Table1323[[#This Row],[Date]]&lt;$O$3,"",IF(Table1323[[#This Row],[Date]]&lt;$P$3,"Edge (Orig)",IF(Table1323[[#This Row],[Date]]&lt;$Q$3,"Edge-New","Elite Combo")))</f>
        <v/>
      </c>
      <c r="P94" s="27" t="str">
        <f>TEXT(Table1323[[#This Row],[Date]],"DDD")</f>
        <v>Sat</v>
      </c>
      <c r="Q94" s="27"/>
      <c r="R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5" spans="1:18" ht="15.75" hidden="1" customHeight="1" x14ac:dyDescent="0.25">
      <c r="A95" s="48">
        <v>44303</v>
      </c>
      <c r="B95" s="20">
        <v>0.51388888888888895</v>
      </c>
      <c r="C95" s="20" t="s">
        <v>761</v>
      </c>
      <c r="D95" s="49">
        <v>1</v>
      </c>
      <c r="E95" s="27">
        <v>4</v>
      </c>
      <c r="F95" s="50" t="s">
        <v>132</v>
      </c>
      <c r="G95" s="50"/>
      <c r="H95" s="51"/>
      <c r="I95" s="51" t="s">
        <v>851</v>
      </c>
      <c r="J95" s="27" t="str">
        <f>VLOOKUP(Table1323[[#This Row],[Track]],$F$1377:$H$1420,2,FALSE)</f>
        <v>Vic</v>
      </c>
      <c r="K95" s="27" t="s">
        <v>888</v>
      </c>
      <c r="L95" s="35">
        <v>120</v>
      </c>
      <c r="M95" s="35" t="str">
        <f>IF(Table1323[[#This Row],[Elite Edge Bet]]="","",IF(Table1323[[#This Row],[Fin]]&lt;&gt;"1st","",Table1323[[#This Row],[Div]]*Table1323[[#This Row],[Elite Edge Bet]]))</f>
        <v/>
      </c>
      <c r="N9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5" s="35" t="str">
        <f>IF(Table1323[[#This Row],[Date]]&lt;$O$3,"",IF(Table1323[[#This Row],[Date]]&lt;$P$3,"Edge (Orig)",IF(Table1323[[#This Row],[Date]]&lt;$Q$3,"Edge-New","Elite Combo")))</f>
        <v/>
      </c>
      <c r="P95" s="27" t="str">
        <f>TEXT(Table1323[[#This Row],[Date]],"DDD")</f>
        <v>Sat</v>
      </c>
      <c r="Q95" s="27"/>
      <c r="R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6" spans="1:18" ht="15.75" hidden="1" customHeight="1" x14ac:dyDescent="0.25">
      <c r="A96" s="48">
        <v>44303</v>
      </c>
      <c r="B96" s="20">
        <v>0.51736111111111105</v>
      </c>
      <c r="C96" s="20" t="s">
        <v>7</v>
      </c>
      <c r="D96" s="49">
        <v>6</v>
      </c>
      <c r="E96" s="27">
        <v>9</v>
      </c>
      <c r="F96" s="50" t="s">
        <v>809</v>
      </c>
      <c r="G96" s="50" t="s">
        <v>15</v>
      </c>
      <c r="H96" s="51"/>
      <c r="I96" s="51" t="s">
        <v>92</v>
      </c>
      <c r="J96" s="27" t="str">
        <f>VLOOKUP(Table1323[[#This Row],[Track]],$F$1377:$H$1420,2,FALSE)</f>
        <v>NSW</v>
      </c>
      <c r="K96" s="27" t="s">
        <v>888</v>
      </c>
      <c r="L96" s="35">
        <v>150</v>
      </c>
      <c r="M96" s="35" t="str">
        <f>IF(Table1323[[#This Row],[Elite Edge Bet]]="","",IF(Table1323[[#This Row],[Fin]]&lt;&gt;"1st","",Table1323[[#This Row],[Div]]*Table1323[[#This Row],[Elite Edge Bet]]))</f>
        <v/>
      </c>
      <c r="N9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6" s="35" t="str">
        <f>IF(Table1323[[#This Row],[Date]]&lt;$O$3,"",IF(Table1323[[#This Row],[Date]]&lt;$P$3,"Edge (Orig)",IF(Table1323[[#This Row],[Date]]&lt;$Q$3,"Edge-New","Elite Combo")))</f>
        <v/>
      </c>
      <c r="P96" s="27" t="str">
        <f>TEXT(Table1323[[#This Row],[Date]],"DDD")</f>
        <v>Sat</v>
      </c>
      <c r="Q96" s="27"/>
      <c r="R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7" spans="1:18" ht="15.75" hidden="1" customHeight="1" x14ac:dyDescent="0.25">
      <c r="A97" s="48">
        <v>44303</v>
      </c>
      <c r="B97" s="20">
        <v>0.52777777777777779</v>
      </c>
      <c r="C97" s="20" t="s">
        <v>7</v>
      </c>
      <c r="D97" s="49">
        <v>3</v>
      </c>
      <c r="E97" s="27">
        <v>1</v>
      </c>
      <c r="F97" s="50" t="s">
        <v>812</v>
      </c>
      <c r="G97" s="50" t="s">
        <v>15</v>
      </c>
      <c r="H97" s="51"/>
      <c r="I97" s="51" t="s">
        <v>852</v>
      </c>
      <c r="J97" s="27" t="str">
        <f>VLOOKUP(Table1323[[#This Row],[Track]],$F$1377:$H$1420,2,FALSE)</f>
        <v>NSW</v>
      </c>
      <c r="K97" s="27" t="s">
        <v>888</v>
      </c>
      <c r="L97" s="35">
        <v>200</v>
      </c>
      <c r="M97" s="35" t="str">
        <f>IF(Table1323[[#This Row],[Elite Edge Bet]]="","",IF(Table1323[[#This Row],[Fin]]&lt;&gt;"1st","",Table1323[[#This Row],[Div]]*Table1323[[#This Row],[Elite Edge Bet]]))</f>
        <v/>
      </c>
      <c r="N9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7" s="35" t="str">
        <f>IF(Table1323[[#This Row],[Date]]&lt;$O$3,"",IF(Table1323[[#This Row],[Date]]&lt;$P$3,"Edge (Orig)",IF(Table1323[[#This Row],[Date]]&lt;$Q$3,"Edge-New","Elite Combo")))</f>
        <v/>
      </c>
      <c r="P97" s="27" t="str">
        <f>TEXT(Table1323[[#This Row],[Date]],"DDD")</f>
        <v>Sat</v>
      </c>
      <c r="Q97" s="27"/>
      <c r="R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8" spans="1:18" ht="15.75" hidden="1" customHeight="1" x14ac:dyDescent="0.25">
      <c r="A98" s="48">
        <v>44303</v>
      </c>
      <c r="B98" s="20">
        <v>0.57638888888888895</v>
      </c>
      <c r="C98" s="20" t="s">
        <v>7</v>
      </c>
      <c r="D98" s="49">
        <v>8</v>
      </c>
      <c r="E98" s="27">
        <v>3</v>
      </c>
      <c r="F98" s="50" t="s">
        <v>813</v>
      </c>
      <c r="G98" s="50" t="s">
        <v>87</v>
      </c>
      <c r="H98" s="51"/>
      <c r="I98" s="51" t="s">
        <v>92</v>
      </c>
      <c r="J98" s="27" t="str">
        <f>VLOOKUP(Table1323[[#This Row],[Track]],$F$1377:$H$1420,2,FALSE)</f>
        <v>NSW</v>
      </c>
      <c r="K98" s="27" t="s">
        <v>888</v>
      </c>
      <c r="L98" s="35">
        <v>150</v>
      </c>
      <c r="M98" s="35" t="str">
        <f>IF(Table1323[[#This Row],[Elite Edge Bet]]="","",IF(Table1323[[#This Row],[Fin]]&lt;&gt;"1st","",Table1323[[#This Row],[Div]]*Table1323[[#This Row],[Elite Edge Bet]]))</f>
        <v/>
      </c>
      <c r="N9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8" s="35" t="str">
        <f>IF(Table1323[[#This Row],[Date]]&lt;$O$3,"",IF(Table1323[[#This Row],[Date]]&lt;$P$3,"Edge (Orig)",IF(Table1323[[#This Row],[Date]]&lt;$Q$3,"Edge-New","Elite Combo")))</f>
        <v/>
      </c>
      <c r="P98" s="27" t="str">
        <f>TEXT(Table1323[[#This Row],[Date]],"DDD")</f>
        <v>Sat</v>
      </c>
      <c r="Q98" s="27"/>
      <c r="R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99" spans="1:18" ht="15.75" hidden="1" customHeight="1" x14ac:dyDescent="0.25">
      <c r="A99" s="48">
        <v>44303</v>
      </c>
      <c r="B99" s="20">
        <v>0.58680555555555558</v>
      </c>
      <c r="C99" s="20" t="s">
        <v>761</v>
      </c>
      <c r="D99" s="49">
        <v>4</v>
      </c>
      <c r="E99" s="27">
        <v>2</v>
      </c>
      <c r="F99" s="50" t="s">
        <v>130</v>
      </c>
      <c r="G99" s="50" t="s">
        <v>13</v>
      </c>
      <c r="H99" s="51">
        <v>3.6</v>
      </c>
      <c r="I99" s="51" t="s">
        <v>851</v>
      </c>
      <c r="J99" s="27" t="str">
        <f>VLOOKUP(Table1323[[#This Row],[Track]],$F$1377:$H$1420,2,FALSE)</f>
        <v>Vic</v>
      </c>
      <c r="K99" s="27" t="s">
        <v>888</v>
      </c>
      <c r="L99" s="35">
        <v>120</v>
      </c>
      <c r="M99" s="35">
        <f>IF(Table1323[[#This Row],[Elite Edge Bet]]="","",IF(Table1323[[#This Row],[Fin]]&lt;&gt;"1st","",Table1323[[#This Row],[Div]]*Table1323[[#This Row],[Elite Edge Bet]]))</f>
        <v>432</v>
      </c>
      <c r="N99" s="35">
        <f>IF(Table1323[[#This Row],[Elite Edge Bet]]="","",IF(Table1323[[#This Row],[Elite Edge Return]]="",Table1323[[#This Row],[Elite Edge Bet]]*-1,Table1323[[#This Row],[Elite Edge Return]]-Table1323[[#This Row],[Elite Edge Bet]]))</f>
        <v>312</v>
      </c>
      <c r="O99" s="35" t="str">
        <f>IF(Table1323[[#This Row],[Date]]&lt;$O$3,"",IF(Table1323[[#This Row],[Date]]&lt;$P$3,"Edge (Orig)",IF(Table1323[[#This Row],[Date]]&lt;$Q$3,"Edge-New","Elite Combo")))</f>
        <v/>
      </c>
      <c r="P99" s="27" t="str">
        <f>TEXT(Table1323[[#This Row],[Date]],"DDD")</f>
        <v>Sat</v>
      </c>
      <c r="Q99" s="27"/>
      <c r="R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0" spans="1:18" ht="15.75" hidden="1" customHeight="1" x14ac:dyDescent="0.25">
      <c r="A100" s="48">
        <v>44303</v>
      </c>
      <c r="B100" s="20">
        <v>0.61458333333333337</v>
      </c>
      <c r="C100" s="20" t="s">
        <v>761</v>
      </c>
      <c r="D100" s="49">
        <v>5</v>
      </c>
      <c r="E100" s="27">
        <v>2</v>
      </c>
      <c r="F100" s="50" t="s">
        <v>145</v>
      </c>
      <c r="G100" s="50" t="s">
        <v>13</v>
      </c>
      <c r="H100" s="51">
        <v>3.1</v>
      </c>
      <c r="I100" s="51" t="s">
        <v>922</v>
      </c>
      <c r="J100" s="27" t="str">
        <f>VLOOKUP(Table1323[[#This Row],[Track]],$F$1377:$H$1420,2,FALSE)</f>
        <v>Vic</v>
      </c>
      <c r="K100" s="27" t="s">
        <v>888</v>
      </c>
      <c r="L100" s="35">
        <v>200</v>
      </c>
      <c r="M100" s="35">
        <f>IF(Table1323[[#This Row],[Elite Edge Bet]]="","",IF(Table1323[[#This Row],[Fin]]&lt;&gt;"1st","",Table1323[[#This Row],[Div]]*Table1323[[#This Row],[Elite Edge Bet]]))</f>
        <v>620</v>
      </c>
      <c r="N100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100" s="35" t="str">
        <f>IF(Table1323[[#This Row],[Date]]&lt;$O$3,"",IF(Table1323[[#This Row],[Date]]&lt;$P$3,"Edge (Orig)",IF(Table1323[[#This Row],[Date]]&lt;$Q$3,"Edge-New","Elite Combo")))</f>
        <v/>
      </c>
      <c r="P100" s="27" t="str">
        <f>TEXT(Table1323[[#This Row],[Date]],"DDD")</f>
        <v>Sat</v>
      </c>
      <c r="Q100" s="27"/>
      <c r="R1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1" spans="1:18" ht="15.75" hidden="1" customHeight="1" x14ac:dyDescent="0.25">
      <c r="A101" s="48">
        <v>44303</v>
      </c>
      <c r="B101" s="20">
        <v>0.67013888888888884</v>
      </c>
      <c r="C101" s="20" t="s">
        <v>761</v>
      </c>
      <c r="D101" s="49">
        <v>7</v>
      </c>
      <c r="E101" s="27">
        <v>5</v>
      </c>
      <c r="F101" s="50" t="s">
        <v>98</v>
      </c>
      <c r="G101" s="50" t="s">
        <v>14</v>
      </c>
      <c r="H101" s="51"/>
      <c r="I101" s="51" t="s">
        <v>851</v>
      </c>
      <c r="J101" s="27" t="str">
        <f>VLOOKUP(Table1323[[#This Row],[Track]],$F$1377:$H$1420,2,FALSE)</f>
        <v>Vic</v>
      </c>
      <c r="K101" s="27" t="s">
        <v>888</v>
      </c>
      <c r="L101" s="35">
        <v>140</v>
      </c>
      <c r="M101" s="35" t="str">
        <f>IF(Table1323[[#This Row],[Elite Edge Bet]]="","",IF(Table1323[[#This Row],[Fin]]&lt;&gt;"1st","",Table1323[[#This Row],[Div]]*Table1323[[#This Row],[Elite Edge Bet]]))</f>
        <v/>
      </c>
      <c r="N10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1" s="35" t="str">
        <f>IF(Table1323[[#This Row],[Date]]&lt;$O$3,"",IF(Table1323[[#This Row],[Date]]&lt;$P$3,"Edge (Orig)",IF(Table1323[[#This Row],[Date]]&lt;$Q$3,"Edge-New","Elite Combo")))</f>
        <v/>
      </c>
      <c r="P101" s="27" t="str">
        <f>TEXT(Table1323[[#This Row],[Date]],"DDD")</f>
        <v>Sat</v>
      </c>
      <c r="Q101" s="27"/>
      <c r="R1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2" spans="1:18" ht="15.75" hidden="1" customHeight="1" x14ac:dyDescent="0.25">
      <c r="A102" s="48">
        <v>44303</v>
      </c>
      <c r="B102" s="20">
        <v>0.69444444444444453</v>
      </c>
      <c r="C102" s="20" t="s">
        <v>761</v>
      </c>
      <c r="D102" s="49">
        <v>8</v>
      </c>
      <c r="E102" s="27">
        <v>11</v>
      </c>
      <c r="F102" s="50" t="s">
        <v>146</v>
      </c>
      <c r="G102" s="50" t="s">
        <v>15</v>
      </c>
      <c r="H102" s="51"/>
      <c r="I102" s="51" t="s">
        <v>851</v>
      </c>
      <c r="J102" s="27" t="str">
        <f>VLOOKUP(Table1323[[#This Row],[Track]],$F$1377:$H$1420,2,FALSE)</f>
        <v>Vic</v>
      </c>
      <c r="K102" s="27" t="s">
        <v>888</v>
      </c>
      <c r="L102" s="35">
        <v>140</v>
      </c>
      <c r="M102" s="35" t="str">
        <f>IF(Table1323[[#This Row],[Elite Edge Bet]]="","",IF(Table1323[[#This Row],[Fin]]&lt;&gt;"1st","",Table1323[[#This Row],[Div]]*Table1323[[#This Row],[Elite Edge Bet]]))</f>
        <v/>
      </c>
      <c r="N10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2" s="35" t="str">
        <f>IF(Table1323[[#This Row],[Date]]&lt;$O$3,"",IF(Table1323[[#This Row],[Date]]&lt;$P$3,"Edge (Orig)",IF(Table1323[[#This Row],[Date]]&lt;$Q$3,"Edge-New","Elite Combo")))</f>
        <v/>
      </c>
      <c r="P102" s="27" t="str">
        <f>TEXT(Table1323[[#This Row],[Date]],"DDD")</f>
        <v>Sat</v>
      </c>
      <c r="Q102" s="27"/>
      <c r="R1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3" spans="1:18" ht="15.75" hidden="1" customHeight="1" x14ac:dyDescent="0.25">
      <c r="A103" s="48">
        <v>44303</v>
      </c>
      <c r="B103" s="20">
        <v>0.72222222222222221</v>
      </c>
      <c r="C103" s="20" t="s">
        <v>761</v>
      </c>
      <c r="D103" s="49">
        <v>9</v>
      </c>
      <c r="E103" s="27">
        <v>14</v>
      </c>
      <c r="F103" s="50" t="s">
        <v>123</v>
      </c>
      <c r="G103" s="50" t="s">
        <v>14</v>
      </c>
      <c r="H103" s="51"/>
      <c r="I103" s="51" t="s">
        <v>851</v>
      </c>
      <c r="J103" s="27" t="str">
        <f>VLOOKUP(Table1323[[#This Row],[Track]],$F$1377:$H$1420,2,FALSE)</f>
        <v>Vic</v>
      </c>
      <c r="K103" s="27" t="s">
        <v>888</v>
      </c>
      <c r="L103" s="35">
        <v>130</v>
      </c>
      <c r="M103" s="35" t="str">
        <f>IF(Table1323[[#This Row],[Elite Edge Bet]]="","",IF(Table1323[[#This Row],[Fin]]&lt;&gt;"1st","",Table1323[[#This Row],[Div]]*Table1323[[#This Row],[Elite Edge Bet]]))</f>
        <v/>
      </c>
      <c r="N103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3" s="35" t="str">
        <f>IF(Table1323[[#This Row],[Date]]&lt;$O$3,"",IF(Table1323[[#This Row],[Date]]&lt;$P$3,"Edge (Orig)",IF(Table1323[[#This Row],[Date]]&lt;$Q$3,"Edge-New","Elite Combo")))</f>
        <v/>
      </c>
      <c r="P103" s="27" t="str">
        <f>TEXT(Table1323[[#This Row],[Date]],"DDD")</f>
        <v>Sat</v>
      </c>
      <c r="Q103" s="27"/>
      <c r="R1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4" spans="1:18" ht="15.75" hidden="1" customHeight="1" x14ac:dyDescent="0.25">
      <c r="A104" s="48">
        <v>44303</v>
      </c>
      <c r="B104" s="20">
        <v>0.72222222222222221</v>
      </c>
      <c r="C104" s="20" t="s">
        <v>761</v>
      </c>
      <c r="D104" s="49">
        <v>9</v>
      </c>
      <c r="E104" s="27">
        <v>6</v>
      </c>
      <c r="F104" s="50" t="s">
        <v>147</v>
      </c>
      <c r="G104" s="50" t="s">
        <v>13</v>
      </c>
      <c r="H104" s="51">
        <v>6.37</v>
      </c>
      <c r="I104" s="51" t="s">
        <v>851</v>
      </c>
      <c r="J104" s="27" t="str">
        <f>VLOOKUP(Table1323[[#This Row],[Track]],$F$1377:$H$1420,2,FALSE)</f>
        <v>Vic</v>
      </c>
      <c r="K104" s="27" t="s">
        <v>888</v>
      </c>
      <c r="L104" s="35">
        <v>100</v>
      </c>
      <c r="M104" s="35">
        <f>IF(Table1323[[#This Row],[Elite Edge Bet]]="","",IF(Table1323[[#This Row],[Fin]]&lt;&gt;"1st","",Table1323[[#This Row],[Div]]*Table1323[[#This Row],[Elite Edge Bet]]))</f>
        <v>637</v>
      </c>
      <c r="N104" s="35">
        <f>IF(Table1323[[#This Row],[Elite Edge Bet]]="","",IF(Table1323[[#This Row],[Elite Edge Return]]="",Table1323[[#This Row],[Elite Edge Bet]]*-1,Table1323[[#This Row],[Elite Edge Return]]-Table1323[[#This Row],[Elite Edge Bet]]))</f>
        <v>537</v>
      </c>
      <c r="O104" s="35" t="str">
        <f>IF(Table1323[[#This Row],[Date]]&lt;$O$3,"",IF(Table1323[[#This Row],[Date]]&lt;$P$3,"Edge (Orig)",IF(Table1323[[#This Row],[Date]]&lt;$Q$3,"Edge-New","Elite Combo")))</f>
        <v/>
      </c>
      <c r="P104" s="27" t="str">
        <f>TEXT(Table1323[[#This Row],[Date]],"DDD")</f>
        <v>Sat</v>
      </c>
      <c r="Q104" s="27"/>
      <c r="R1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5" spans="1:18" ht="15.75" hidden="1" customHeight="1" x14ac:dyDescent="0.25">
      <c r="A105" s="48">
        <v>44310</v>
      </c>
      <c r="B105" s="20">
        <v>0.44097222222222227</v>
      </c>
      <c r="C105" s="20" t="s">
        <v>7</v>
      </c>
      <c r="D105" s="49">
        <v>2</v>
      </c>
      <c r="E105" s="27">
        <v>2</v>
      </c>
      <c r="F105" s="50" t="s">
        <v>814</v>
      </c>
      <c r="G105" s="50" t="s">
        <v>87</v>
      </c>
      <c r="H105" s="51"/>
      <c r="I105" s="51" t="s">
        <v>92</v>
      </c>
      <c r="J105" s="27" t="str">
        <f>VLOOKUP(Table1323[[#This Row],[Track]],$F$1377:$H$1420,2,FALSE)</f>
        <v>NSW</v>
      </c>
      <c r="K105" s="27" t="s">
        <v>888</v>
      </c>
      <c r="L105" s="35">
        <v>150</v>
      </c>
      <c r="M105" s="35" t="str">
        <f>IF(Table1323[[#This Row],[Elite Edge Bet]]="","",IF(Table1323[[#This Row],[Fin]]&lt;&gt;"1st","",Table1323[[#This Row],[Div]]*Table1323[[#This Row],[Elite Edge Bet]]))</f>
        <v/>
      </c>
      <c r="N10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5" s="35" t="str">
        <f>IF(Table1323[[#This Row],[Date]]&lt;$O$3,"",IF(Table1323[[#This Row],[Date]]&lt;$P$3,"Edge (Orig)",IF(Table1323[[#This Row],[Date]]&lt;$Q$3,"Edge-New","Elite Combo")))</f>
        <v/>
      </c>
      <c r="P105" s="27" t="str">
        <f>TEXT(Table1323[[#This Row],[Date]],"DDD")</f>
        <v>Sat</v>
      </c>
      <c r="Q105" s="27"/>
      <c r="R1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6" spans="1:18" ht="15.75" hidden="1" customHeight="1" x14ac:dyDescent="0.25">
      <c r="A106" s="48">
        <v>44310</v>
      </c>
      <c r="B106" s="20">
        <v>0.53472222222222221</v>
      </c>
      <c r="C106" s="20" t="s">
        <v>761</v>
      </c>
      <c r="D106" s="49">
        <v>2</v>
      </c>
      <c r="E106" s="27">
        <v>3</v>
      </c>
      <c r="F106" s="50" t="s">
        <v>149</v>
      </c>
      <c r="G106" s="50" t="s">
        <v>13</v>
      </c>
      <c r="H106" s="51">
        <v>4</v>
      </c>
      <c r="I106" s="51" t="s">
        <v>922</v>
      </c>
      <c r="J106" s="27" t="str">
        <f>VLOOKUP(Table1323[[#This Row],[Track]],$F$1377:$H$1420,2,FALSE)</f>
        <v>Vic</v>
      </c>
      <c r="K106" s="27" t="s">
        <v>888</v>
      </c>
      <c r="L106" s="35">
        <v>200</v>
      </c>
      <c r="M106" s="35">
        <f>IF(Table1323[[#This Row],[Elite Edge Bet]]="","",IF(Table1323[[#This Row],[Fin]]&lt;&gt;"1st","",Table1323[[#This Row],[Div]]*Table1323[[#This Row],[Elite Edge Bet]]))</f>
        <v>800</v>
      </c>
      <c r="N106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106" s="35" t="str">
        <f>IF(Table1323[[#This Row],[Date]]&lt;$O$3,"",IF(Table1323[[#This Row],[Date]]&lt;$P$3,"Edge (Orig)",IF(Table1323[[#This Row],[Date]]&lt;$Q$3,"Edge-New","Elite Combo")))</f>
        <v/>
      </c>
      <c r="P106" s="27" t="str">
        <f>TEXT(Table1323[[#This Row],[Date]],"DDD")</f>
        <v>Sat</v>
      </c>
      <c r="Q106" s="27"/>
      <c r="R1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7" spans="1:18" ht="15.75" hidden="1" customHeight="1" x14ac:dyDescent="0.25">
      <c r="A107" s="48">
        <v>44310</v>
      </c>
      <c r="B107" s="20">
        <v>0.53472222222222221</v>
      </c>
      <c r="C107" s="20" t="s">
        <v>761</v>
      </c>
      <c r="D107" s="49">
        <v>2</v>
      </c>
      <c r="E107" s="27">
        <v>1</v>
      </c>
      <c r="F107" s="50" t="s">
        <v>148</v>
      </c>
      <c r="G107" s="50"/>
      <c r="H107" s="51"/>
      <c r="I107" s="51" t="s">
        <v>851</v>
      </c>
      <c r="J107" s="27" t="str">
        <f>VLOOKUP(Table1323[[#This Row],[Track]],$F$1377:$H$1420,2,FALSE)</f>
        <v>Vic</v>
      </c>
      <c r="K107" s="27" t="s">
        <v>888</v>
      </c>
      <c r="L107" s="35">
        <v>140</v>
      </c>
      <c r="M107" s="35" t="str">
        <f>IF(Table1323[[#This Row],[Elite Edge Bet]]="","",IF(Table1323[[#This Row],[Fin]]&lt;&gt;"1st","",Table1323[[#This Row],[Div]]*Table1323[[#This Row],[Elite Edge Bet]]))</f>
        <v/>
      </c>
      <c r="N10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7" s="35" t="str">
        <f>IF(Table1323[[#This Row],[Date]]&lt;$O$3,"",IF(Table1323[[#This Row],[Date]]&lt;$P$3,"Edge (Orig)",IF(Table1323[[#This Row],[Date]]&lt;$Q$3,"Edge-New","Elite Combo")))</f>
        <v/>
      </c>
      <c r="P107" s="27" t="str">
        <f>TEXT(Table1323[[#This Row],[Date]],"DDD")</f>
        <v>Sat</v>
      </c>
      <c r="Q107" s="27"/>
      <c r="R1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8" spans="1:18" ht="15.75" hidden="1" customHeight="1" x14ac:dyDescent="0.25">
      <c r="A108" s="48">
        <v>44310</v>
      </c>
      <c r="B108" s="20">
        <v>0.58333333333333337</v>
      </c>
      <c r="C108" s="20" t="s">
        <v>761</v>
      </c>
      <c r="D108" s="49">
        <v>4</v>
      </c>
      <c r="E108" s="27">
        <v>3</v>
      </c>
      <c r="F108" s="50" t="s">
        <v>150</v>
      </c>
      <c r="G108" s="50" t="s">
        <v>13</v>
      </c>
      <c r="H108" s="51">
        <v>4.5999999999999996</v>
      </c>
      <c r="I108" s="51" t="s">
        <v>851</v>
      </c>
      <c r="J108" s="27" t="str">
        <f>VLOOKUP(Table1323[[#This Row],[Track]],$F$1377:$H$1420,2,FALSE)</f>
        <v>Vic</v>
      </c>
      <c r="K108" s="27" t="s">
        <v>888</v>
      </c>
      <c r="L108" s="35">
        <v>130</v>
      </c>
      <c r="M108" s="35">
        <f>IF(Table1323[[#This Row],[Elite Edge Bet]]="","",IF(Table1323[[#This Row],[Fin]]&lt;&gt;"1st","",Table1323[[#This Row],[Div]]*Table1323[[#This Row],[Elite Edge Bet]]))</f>
        <v>598</v>
      </c>
      <c r="N108" s="35">
        <f>IF(Table1323[[#This Row],[Elite Edge Bet]]="","",IF(Table1323[[#This Row],[Elite Edge Return]]="",Table1323[[#This Row],[Elite Edge Bet]]*-1,Table1323[[#This Row],[Elite Edge Return]]-Table1323[[#This Row],[Elite Edge Bet]]))</f>
        <v>468</v>
      </c>
      <c r="O108" s="35" t="str">
        <f>IF(Table1323[[#This Row],[Date]]&lt;$O$3,"",IF(Table1323[[#This Row],[Date]]&lt;$P$3,"Edge (Orig)",IF(Table1323[[#This Row],[Date]]&lt;$Q$3,"Edge-New","Elite Combo")))</f>
        <v/>
      </c>
      <c r="P108" s="27" t="str">
        <f>TEXT(Table1323[[#This Row],[Date]],"DDD")</f>
        <v>Sat</v>
      </c>
      <c r="Q108" s="27"/>
      <c r="R1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09" spans="1:18" ht="15.75" hidden="1" customHeight="1" x14ac:dyDescent="0.25">
      <c r="A109" s="48">
        <v>44310</v>
      </c>
      <c r="B109" s="20">
        <v>0.59375</v>
      </c>
      <c r="C109" s="20" t="s">
        <v>7</v>
      </c>
      <c r="D109" s="49">
        <v>8</v>
      </c>
      <c r="E109" s="27">
        <v>6</v>
      </c>
      <c r="F109" s="50" t="s">
        <v>815</v>
      </c>
      <c r="G109" s="50" t="s">
        <v>87</v>
      </c>
      <c r="H109" s="51"/>
      <c r="I109" s="51" t="s">
        <v>92</v>
      </c>
      <c r="J109" s="27" t="str">
        <f>VLOOKUP(Table1323[[#This Row],[Track]],$F$1377:$H$1420,2,FALSE)</f>
        <v>NSW</v>
      </c>
      <c r="K109" s="27" t="s">
        <v>888</v>
      </c>
      <c r="L109" s="35">
        <v>150</v>
      </c>
      <c r="M109" s="35" t="str">
        <f>IF(Table1323[[#This Row],[Elite Edge Bet]]="","",IF(Table1323[[#This Row],[Fin]]&lt;&gt;"1st","",Table1323[[#This Row],[Div]]*Table1323[[#This Row],[Elite Edge Bet]]))</f>
        <v/>
      </c>
      <c r="N10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9" s="35" t="str">
        <f>IF(Table1323[[#This Row],[Date]]&lt;$O$3,"",IF(Table1323[[#This Row],[Date]]&lt;$P$3,"Edge (Orig)",IF(Table1323[[#This Row],[Date]]&lt;$Q$3,"Edge-New","Elite Combo")))</f>
        <v/>
      </c>
      <c r="P109" s="27" t="str">
        <f>TEXT(Table1323[[#This Row],[Date]],"DDD")</f>
        <v>Sat</v>
      </c>
      <c r="Q109" s="27"/>
      <c r="R1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0" spans="1:18" ht="15.75" hidden="1" customHeight="1" x14ac:dyDescent="0.25">
      <c r="A110" s="48">
        <v>44310</v>
      </c>
      <c r="B110" s="20">
        <v>0.6875</v>
      </c>
      <c r="C110" s="20" t="s">
        <v>761</v>
      </c>
      <c r="D110" s="49">
        <v>8</v>
      </c>
      <c r="E110" s="27">
        <v>6</v>
      </c>
      <c r="F110" s="50" t="s">
        <v>151</v>
      </c>
      <c r="G110" s="50" t="s">
        <v>13</v>
      </c>
      <c r="H110" s="51">
        <v>4.4000000000000004</v>
      </c>
      <c r="I110" s="51" t="s">
        <v>851</v>
      </c>
      <c r="J110" s="27" t="str">
        <f>VLOOKUP(Table1323[[#This Row],[Track]],$F$1377:$H$1420,2,FALSE)</f>
        <v>Vic</v>
      </c>
      <c r="K110" s="27" t="s">
        <v>888</v>
      </c>
      <c r="L110" s="35">
        <v>120</v>
      </c>
      <c r="M110" s="35">
        <f>IF(Table1323[[#This Row],[Elite Edge Bet]]="","",IF(Table1323[[#This Row],[Fin]]&lt;&gt;"1st","",Table1323[[#This Row],[Div]]*Table1323[[#This Row],[Elite Edge Bet]]))</f>
        <v>528</v>
      </c>
      <c r="N110" s="35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110" s="35" t="str">
        <f>IF(Table1323[[#This Row],[Date]]&lt;$O$3,"",IF(Table1323[[#This Row],[Date]]&lt;$P$3,"Edge (Orig)",IF(Table1323[[#This Row],[Date]]&lt;$Q$3,"Edge-New","Elite Combo")))</f>
        <v/>
      </c>
      <c r="P110" s="27" t="str">
        <f>TEXT(Table1323[[#This Row],[Date]],"DDD")</f>
        <v>Sat</v>
      </c>
      <c r="Q110" s="27"/>
      <c r="R1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1" spans="1:18" ht="15.75" hidden="1" customHeight="1" x14ac:dyDescent="0.25">
      <c r="A111" s="48">
        <v>44310</v>
      </c>
      <c r="B111" s="20">
        <v>0.71180555555555547</v>
      </c>
      <c r="C111" s="20" t="s">
        <v>761</v>
      </c>
      <c r="D111" s="49">
        <v>9</v>
      </c>
      <c r="E111" s="27">
        <v>7</v>
      </c>
      <c r="F111" s="50" t="s">
        <v>724</v>
      </c>
      <c r="G111" s="50" t="s">
        <v>14</v>
      </c>
      <c r="H111" s="51"/>
      <c r="I111" s="51" t="s">
        <v>851</v>
      </c>
      <c r="J111" s="27" t="str">
        <f>VLOOKUP(Table1323[[#This Row],[Track]],$F$1377:$H$1420,2,FALSE)</f>
        <v>Vic</v>
      </c>
      <c r="K111" s="27" t="s">
        <v>888</v>
      </c>
      <c r="L111" s="35">
        <v>200</v>
      </c>
      <c r="M111" s="35" t="str">
        <f>IF(Table1323[[#This Row],[Elite Edge Bet]]="","",IF(Table1323[[#This Row],[Fin]]&lt;&gt;"1st","",Table1323[[#This Row],[Div]]*Table1323[[#This Row],[Elite Edge Bet]]))</f>
        <v/>
      </c>
      <c r="N11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1" s="35" t="str">
        <f>IF(Table1323[[#This Row],[Date]]&lt;$O$3,"",IF(Table1323[[#This Row],[Date]]&lt;$P$3,"Edge (Orig)",IF(Table1323[[#This Row],[Date]]&lt;$Q$3,"Edge-New","Elite Combo")))</f>
        <v/>
      </c>
      <c r="P111" s="27" t="str">
        <f>TEXT(Table1323[[#This Row],[Date]],"DDD")</f>
        <v>Sat</v>
      </c>
      <c r="Q111" s="27"/>
      <c r="R1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2" spans="1:18" ht="15.75" hidden="1" customHeight="1" x14ac:dyDescent="0.25">
      <c r="A112" s="48">
        <v>44310</v>
      </c>
      <c r="B112" s="20">
        <v>0.71180555555555547</v>
      </c>
      <c r="C112" s="20" t="s">
        <v>761</v>
      </c>
      <c r="D112" s="49">
        <v>9</v>
      </c>
      <c r="E112" s="27">
        <v>14</v>
      </c>
      <c r="F112" s="50" t="s">
        <v>152</v>
      </c>
      <c r="G112" s="50"/>
      <c r="H112" s="51"/>
      <c r="I112" s="51" t="s">
        <v>851</v>
      </c>
      <c r="J112" s="27" t="str">
        <f>VLOOKUP(Table1323[[#This Row],[Track]],$F$1377:$H$1420,2,FALSE)</f>
        <v>Vic</v>
      </c>
      <c r="K112" s="27" t="s">
        <v>888</v>
      </c>
      <c r="L112" s="35">
        <v>100</v>
      </c>
      <c r="M112" s="35" t="str">
        <f>IF(Table1323[[#This Row],[Elite Edge Bet]]="","",IF(Table1323[[#This Row],[Fin]]&lt;&gt;"1st","",Table1323[[#This Row],[Div]]*Table1323[[#This Row],[Elite Edge Bet]]))</f>
        <v/>
      </c>
      <c r="N11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2" s="35" t="str">
        <f>IF(Table1323[[#This Row],[Date]]&lt;$O$3,"",IF(Table1323[[#This Row],[Date]]&lt;$P$3,"Edge (Orig)",IF(Table1323[[#This Row],[Date]]&lt;$Q$3,"Edge-New","Elite Combo")))</f>
        <v/>
      </c>
      <c r="P112" s="27" t="str">
        <f>TEXT(Table1323[[#This Row],[Date]],"DDD")</f>
        <v>Sat</v>
      </c>
      <c r="Q112" s="27"/>
      <c r="R1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3" spans="1:18" ht="15.75" hidden="1" customHeight="1" x14ac:dyDescent="0.25">
      <c r="A113" s="48">
        <v>44311</v>
      </c>
      <c r="B113" s="20">
        <v>0.54166666666666663</v>
      </c>
      <c r="C113" s="20" t="s">
        <v>759</v>
      </c>
      <c r="D113" s="49">
        <v>1</v>
      </c>
      <c r="E113" s="27">
        <v>6</v>
      </c>
      <c r="F113" s="50" t="s">
        <v>723</v>
      </c>
      <c r="G113" s="50" t="s">
        <v>15</v>
      </c>
      <c r="H113" s="51"/>
      <c r="I113" s="51" t="s">
        <v>851</v>
      </c>
      <c r="J113" s="27" t="str">
        <f>VLOOKUP(Table1323[[#This Row],[Track]],$F$1377:$H$1420,2,FALSE)</f>
        <v>Vic</v>
      </c>
      <c r="K113" s="27" t="s">
        <v>888</v>
      </c>
      <c r="L113" s="35">
        <v>150</v>
      </c>
      <c r="M113" s="35" t="str">
        <f>IF(Table1323[[#This Row],[Elite Edge Bet]]="","",IF(Table1323[[#This Row],[Fin]]&lt;&gt;"1st","",Table1323[[#This Row],[Div]]*Table1323[[#This Row],[Elite Edge Bet]]))</f>
        <v/>
      </c>
      <c r="N11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3" s="35" t="str">
        <f>IF(Table1323[[#This Row],[Date]]&lt;$O$3,"",IF(Table1323[[#This Row],[Date]]&lt;$P$3,"Edge (Orig)",IF(Table1323[[#This Row],[Date]]&lt;$Q$3,"Edge-New","Elite Combo")))</f>
        <v/>
      </c>
      <c r="P113" s="27" t="str">
        <f>TEXT(Table1323[[#This Row],[Date]],"DDD")</f>
        <v>Sun</v>
      </c>
      <c r="Q113" s="27"/>
      <c r="R1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4" spans="1:18" ht="15.75" hidden="1" customHeight="1" x14ac:dyDescent="0.25">
      <c r="A114" s="48">
        <v>44311</v>
      </c>
      <c r="B114" s="20">
        <v>0.56597222222222221</v>
      </c>
      <c r="C114" s="20" t="s">
        <v>759</v>
      </c>
      <c r="D114" s="49">
        <v>2</v>
      </c>
      <c r="E114" s="27">
        <v>5</v>
      </c>
      <c r="F114" s="50" t="s">
        <v>123</v>
      </c>
      <c r="G114" s="50" t="s">
        <v>13</v>
      </c>
      <c r="H114" s="51">
        <v>6.3</v>
      </c>
      <c r="I114" s="51" t="s">
        <v>851</v>
      </c>
      <c r="J114" s="27" t="str">
        <f>VLOOKUP(Table1323[[#This Row],[Track]],$F$1377:$H$1420,2,FALSE)</f>
        <v>Vic</v>
      </c>
      <c r="K114" s="27" t="s">
        <v>888</v>
      </c>
      <c r="L114" s="35">
        <v>120</v>
      </c>
      <c r="M114" s="35">
        <f>IF(Table1323[[#This Row],[Elite Edge Bet]]="","",IF(Table1323[[#This Row],[Fin]]&lt;&gt;"1st","",Table1323[[#This Row],[Div]]*Table1323[[#This Row],[Elite Edge Bet]]))</f>
        <v>756</v>
      </c>
      <c r="N114" s="35">
        <f>IF(Table1323[[#This Row],[Elite Edge Bet]]="","",IF(Table1323[[#This Row],[Elite Edge Return]]="",Table1323[[#This Row],[Elite Edge Bet]]*-1,Table1323[[#This Row],[Elite Edge Return]]-Table1323[[#This Row],[Elite Edge Bet]]))</f>
        <v>636</v>
      </c>
      <c r="O114" s="35" t="str">
        <f>IF(Table1323[[#This Row],[Date]]&lt;$O$3,"",IF(Table1323[[#This Row],[Date]]&lt;$P$3,"Edge (Orig)",IF(Table1323[[#This Row],[Date]]&lt;$Q$3,"Edge-New","Elite Combo")))</f>
        <v/>
      </c>
      <c r="P114" s="27" t="str">
        <f>TEXT(Table1323[[#This Row],[Date]],"DDD")</f>
        <v>Sun</v>
      </c>
      <c r="Q114" s="27"/>
      <c r="R1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5" spans="1:18" ht="15.75" hidden="1" customHeight="1" x14ac:dyDescent="0.25">
      <c r="A115" s="48">
        <v>44311</v>
      </c>
      <c r="B115" s="20">
        <v>0.59027777777777779</v>
      </c>
      <c r="C115" s="20" t="s">
        <v>759</v>
      </c>
      <c r="D115" s="49">
        <v>3</v>
      </c>
      <c r="E115" s="27">
        <v>3</v>
      </c>
      <c r="F115" s="50" t="s">
        <v>153</v>
      </c>
      <c r="G115" s="50" t="s">
        <v>93</v>
      </c>
      <c r="H115" s="51"/>
      <c r="I115" s="51" t="s">
        <v>851</v>
      </c>
      <c r="J115" s="27" t="str">
        <f>VLOOKUP(Table1323[[#This Row],[Track]],$F$1377:$H$1420,2,FALSE)</f>
        <v>Vic</v>
      </c>
      <c r="K115" s="27" t="s">
        <v>888</v>
      </c>
      <c r="L115" s="35">
        <v>130</v>
      </c>
      <c r="M115" s="35" t="str">
        <f>IF(Table1323[[#This Row],[Elite Edge Bet]]="","",IF(Table1323[[#This Row],[Fin]]&lt;&gt;"1st","",Table1323[[#This Row],[Div]]*Table1323[[#This Row],[Elite Edge Bet]]))</f>
        <v/>
      </c>
      <c r="N115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15" s="35" t="str">
        <f>IF(Table1323[[#This Row],[Date]]&lt;$O$3,"",IF(Table1323[[#This Row],[Date]]&lt;$P$3,"Edge (Orig)",IF(Table1323[[#This Row],[Date]]&lt;$Q$3,"Edge-New","Elite Combo")))</f>
        <v/>
      </c>
      <c r="P115" s="27" t="str">
        <f>TEXT(Table1323[[#This Row],[Date]],"DDD")</f>
        <v>Sun</v>
      </c>
      <c r="Q115" s="27"/>
      <c r="R1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6" spans="1:18" ht="15.75" hidden="1" customHeight="1" x14ac:dyDescent="0.25">
      <c r="A116" s="48">
        <v>44311</v>
      </c>
      <c r="B116" s="20">
        <v>0.59027777777777779</v>
      </c>
      <c r="C116" s="20" t="s">
        <v>759</v>
      </c>
      <c r="D116" s="49">
        <v>3</v>
      </c>
      <c r="E116" s="27">
        <v>5</v>
      </c>
      <c r="F116" s="50" t="s">
        <v>138</v>
      </c>
      <c r="G116" s="50" t="s">
        <v>13</v>
      </c>
      <c r="H116" s="51">
        <v>3</v>
      </c>
      <c r="I116" s="51" t="s">
        <v>851</v>
      </c>
      <c r="J116" s="27" t="str">
        <f>VLOOKUP(Table1323[[#This Row],[Track]],$F$1377:$H$1420,2,FALSE)</f>
        <v>Vic</v>
      </c>
      <c r="K116" s="27" t="s">
        <v>888</v>
      </c>
      <c r="L116" s="35">
        <v>100</v>
      </c>
      <c r="M116" s="35">
        <f>IF(Table1323[[#This Row],[Elite Edge Bet]]="","",IF(Table1323[[#This Row],[Fin]]&lt;&gt;"1st","",Table1323[[#This Row],[Div]]*Table1323[[#This Row],[Elite Edge Bet]]))</f>
        <v>300</v>
      </c>
      <c r="N116" s="35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116" s="35" t="str">
        <f>IF(Table1323[[#This Row],[Date]]&lt;$O$3,"",IF(Table1323[[#This Row],[Date]]&lt;$P$3,"Edge (Orig)",IF(Table1323[[#This Row],[Date]]&lt;$Q$3,"Edge-New","Elite Combo")))</f>
        <v/>
      </c>
      <c r="P116" s="27" t="str">
        <f>TEXT(Table1323[[#This Row],[Date]],"DDD")</f>
        <v>Sun</v>
      </c>
      <c r="Q116" s="27"/>
      <c r="R1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7" spans="1:18" ht="15.75" hidden="1" customHeight="1" x14ac:dyDescent="0.25">
      <c r="A117" s="48">
        <v>44311</v>
      </c>
      <c r="B117" s="20">
        <v>0.6875</v>
      </c>
      <c r="C117" s="20" t="s">
        <v>759</v>
      </c>
      <c r="D117" s="49">
        <v>7</v>
      </c>
      <c r="E117" s="27">
        <v>11</v>
      </c>
      <c r="F117" s="50" t="s">
        <v>155</v>
      </c>
      <c r="G117" s="50" t="s">
        <v>15</v>
      </c>
      <c r="H117" s="51"/>
      <c r="I117" s="51" t="s">
        <v>781</v>
      </c>
      <c r="J117" s="27" t="str">
        <f>VLOOKUP(Table1323[[#This Row],[Track]],$F$1377:$H$1420,2,FALSE)</f>
        <v>Vic</v>
      </c>
      <c r="K117" s="27" t="s">
        <v>888</v>
      </c>
      <c r="L117" s="35">
        <v>200</v>
      </c>
      <c r="M117" s="35" t="str">
        <f>IF(Table1323[[#This Row],[Elite Edge Bet]]="","",IF(Table1323[[#This Row],[Fin]]&lt;&gt;"1st","",Table1323[[#This Row],[Div]]*Table1323[[#This Row],[Elite Edge Bet]]))</f>
        <v/>
      </c>
      <c r="N11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7" s="35" t="str">
        <f>IF(Table1323[[#This Row],[Date]]&lt;$O$3,"",IF(Table1323[[#This Row],[Date]]&lt;$P$3,"Edge (Orig)",IF(Table1323[[#This Row],[Date]]&lt;$Q$3,"Edge-New","Elite Combo")))</f>
        <v/>
      </c>
      <c r="P117" s="27" t="str">
        <f>TEXT(Table1323[[#This Row],[Date]],"DDD")</f>
        <v>Sun</v>
      </c>
      <c r="Q117" s="27"/>
      <c r="R1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8" spans="1:18" ht="15.75" hidden="1" customHeight="1" x14ac:dyDescent="0.25">
      <c r="A118" s="48">
        <v>44317</v>
      </c>
      <c r="B118" s="20">
        <v>0.57291666666666663</v>
      </c>
      <c r="C118" s="20" t="s">
        <v>760</v>
      </c>
      <c r="D118" s="49">
        <v>4</v>
      </c>
      <c r="E118" s="27">
        <v>7</v>
      </c>
      <c r="F118" s="50" t="s">
        <v>725</v>
      </c>
      <c r="G118" s="50"/>
      <c r="H118" s="51"/>
      <c r="I118" s="51" t="s">
        <v>851</v>
      </c>
      <c r="J118" s="27" t="str">
        <f>VLOOKUP(Table1323[[#This Row],[Track]],$F$1377:$H$1420,2,FALSE)</f>
        <v>Vic</v>
      </c>
      <c r="K118" s="27" t="s">
        <v>888</v>
      </c>
      <c r="L118" s="35">
        <v>140</v>
      </c>
      <c r="M118" s="35" t="str">
        <f>IF(Table1323[[#This Row],[Elite Edge Bet]]="","",IF(Table1323[[#This Row],[Fin]]&lt;&gt;"1st","",Table1323[[#This Row],[Div]]*Table1323[[#This Row],[Elite Edge Bet]]))</f>
        <v/>
      </c>
      <c r="N11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8" s="35" t="str">
        <f>IF(Table1323[[#This Row],[Date]]&lt;$O$3,"",IF(Table1323[[#This Row],[Date]]&lt;$P$3,"Edge (Orig)",IF(Table1323[[#This Row],[Date]]&lt;$Q$3,"Edge-New","Elite Combo")))</f>
        <v/>
      </c>
      <c r="P118" s="27" t="str">
        <f>TEXT(Table1323[[#This Row],[Date]],"DDD")</f>
        <v>Sat</v>
      </c>
      <c r="Q118" s="27"/>
      <c r="R1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19" spans="1:18" ht="15.75" hidden="1" customHeight="1" x14ac:dyDescent="0.25">
      <c r="A119" s="48">
        <v>44317</v>
      </c>
      <c r="B119" s="20">
        <v>0.57291666666666663</v>
      </c>
      <c r="C119" s="20" t="s">
        <v>760</v>
      </c>
      <c r="D119" s="49">
        <v>4</v>
      </c>
      <c r="E119" s="27">
        <v>3</v>
      </c>
      <c r="F119" s="50" t="s">
        <v>687</v>
      </c>
      <c r="G119" s="50" t="s">
        <v>13</v>
      </c>
      <c r="H119" s="51">
        <v>2.25</v>
      </c>
      <c r="I119" s="51" t="s">
        <v>922</v>
      </c>
      <c r="J119" s="27" t="str">
        <f>VLOOKUP(Table1323[[#This Row],[Track]],$F$1377:$H$1420,2,FALSE)</f>
        <v>Vic</v>
      </c>
      <c r="K119" s="27" t="s">
        <v>888</v>
      </c>
      <c r="L119" s="35">
        <v>200</v>
      </c>
      <c r="M119" s="35">
        <f>IF(Table1323[[#This Row],[Elite Edge Bet]]="","",IF(Table1323[[#This Row],[Fin]]&lt;&gt;"1st","",Table1323[[#This Row],[Div]]*Table1323[[#This Row],[Elite Edge Bet]]))</f>
        <v>450</v>
      </c>
      <c r="N119" s="35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119" s="35" t="str">
        <f>IF(Table1323[[#This Row],[Date]]&lt;$O$3,"",IF(Table1323[[#This Row],[Date]]&lt;$P$3,"Edge (Orig)",IF(Table1323[[#This Row],[Date]]&lt;$Q$3,"Edge-New","Elite Combo")))</f>
        <v/>
      </c>
      <c r="P119" s="27" t="str">
        <f>TEXT(Table1323[[#This Row],[Date]],"DDD")</f>
        <v>Sat</v>
      </c>
      <c r="Q119" s="27"/>
      <c r="R1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0" spans="1:18" ht="15.75" hidden="1" customHeight="1" x14ac:dyDescent="0.25">
      <c r="A120" s="48">
        <v>44317</v>
      </c>
      <c r="B120" s="20">
        <v>0.61458333333333337</v>
      </c>
      <c r="C120" s="20" t="s">
        <v>43</v>
      </c>
      <c r="D120" s="49">
        <v>9</v>
      </c>
      <c r="E120" s="27">
        <v>6</v>
      </c>
      <c r="F120" s="50" t="s">
        <v>816</v>
      </c>
      <c r="G120" s="50" t="s">
        <v>14</v>
      </c>
      <c r="H120" s="51"/>
      <c r="I120" s="51" t="s">
        <v>92</v>
      </c>
      <c r="J120" s="27" t="str">
        <f>VLOOKUP(Table1323[[#This Row],[Track]],$F$1377:$H$1420,2,FALSE)</f>
        <v>NSW</v>
      </c>
      <c r="K120" s="27" t="s">
        <v>887</v>
      </c>
      <c r="L120" s="35">
        <v>150</v>
      </c>
      <c r="M120" s="35" t="str">
        <f>IF(Table1323[[#This Row],[Elite Edge Bet]]="","",IF(Table1323[[#This Row],[Fin]]&lt;&gt;"1st","",Table1323[[#This Row],[Div]]*Table1323[[#This Row],[Elite Edge Bet]]))</f>
        <v/>
      </c>
      <c r="N12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0" s="35" t="str">
        <f>IF(Table1323[[#This Row],[Date]]&lt;$O$3,"",IF(Table1323[[#This Row],[Date]]&lt;$P$3,"Edge (Orig)",IF(Table1323[[#This Row],[Date]]&lt;$Q$3,"Edge-New","Elite Combo")))</f>
        <v/>
      </c>
      <c r="P120" s="27" t="str">
        <f>TEXT(Table1323[[#This Row],[Date]],"DDD")</f>
        <v>Sat</v>
      </c>
      <c r="Q120" s="27"/>
      <c r="R1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1" spans="1:18" ht="15.75" hidden="1" customHeight="1" x14ac:dyDescent="0.25">
      <c r="A121" s="48">
        <v>44324</v>
      </c>
      <c r="B121" s="20">
        <v>0.52083333333333337</v>
      </c>
      <c r="C121" s="20" t="s">
        <v>761</v>
      </c>
      <c r="D121" s="49">
        <v>2</v>
      </c>
      <c r="E121" s="27">
        <v>1</v>
      </c>
      <c r="F121" s="50" t="s">
        <v>726</v>
      </c>
      <c r="G121" s="50"/>
      <c r="H121" s="51"/>
      <c r="I121" s="51" t="s">
        <v>851</v>
      </c>
      <c r="J121" s="27" t="str">
        <f>VLOOKUP(Table1323[[#This Row],[Track]],$F$1377:$H$1420,2,FALSE)</f>
        <v>Vic</v>
      </c>
      <c r="K121" s="27" t="s">
        <v>888</v>
      </c>
      <c r="L121" s="35">
        <v>200</v>
      </c>
      <c r="M121" s="35" t="str">
        <f>IF(Table1323[[#This Row],[Elite Edge Bet]]="","",IF(Table1323[[#This Row],[Fin]]&lt;&gt;"1st","",Table1323[[#This Row],[Div]]*Table1323[[#This Row],[Elite Edge Bet]]))</f>
        <v/>
      </c>
      <c r="N12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1" s="35" t="str">
        <f>IF(Table1323[[#This Row],[Date]]&lt;$O$3,"",IF(Table1323[[#This Row],[Date]]&lt;$P$3,"Edge (Orig)",IF(Table1323[[#This Row],[Date]]&lt;$Q$3,"Edge-New","Elite Combo")))</f>
        <v/>
      </c>
      <c r="P121" s="27" t="str">
        <f>TEXT(Table1323[[#This Row],[Date]],"DDD")</f>
        <v>Sat</v>
      </c>
      <c r="Q121" s="27"/>
      <c r="R1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2" spans="1:18" ht="15.75" hidden="1" customHeight="1" x14ac:dyDescent="0.25">
      <c r="A122" s="48">
        <v>44324</v>
      </c>
      <c r="B122" s="20">
        <v>0.52777777777777779</v>
      </c>
      <c r="C122" s="20" t="s">
        <v>18</v>
      </c>
      <c r="D122" s="49">
        <v>6</v>
      </c>
      <c r="E122" s="27">
        <v>4</v>
      </c>
      <c r="F122" s="50" t="s">
        <v>817</v>
      </c>
      <c r="G122" s="50" t="s">
        <v>13</v>
      </c>
      <c r="H122" s="51">
        <v>2.6</v>
      </c>
      <c r="I122" s="51" t="s">
        <v>879</v>
      </c>
      <c r="J122" s="27" t="str">
        <f>VLOOKUP(Table1323[[#This Row],[Track]],$F$1377:$H$1420,2,FALSE)</f>
        <v>NSW</v>
      </c>
      <c r="K122" s="27" t="s">
        <v>887</v>
      </c>
      <c r="L122" s="35">
        <v>150</v>
      </c>
      <c r="M122" s="35">
        <f>IF(Table1323[[#This Row],[Elite Edge Bet]]="","",IF(Table1323[[#This Row],[Fin]]&lt;&gt;"1st","",Table1323[[#This Row],[Div]]*Table1323[[#This Row],[Elite Edge Bet]]))</f>
        <v>390</v>
      </c>
      <c r="N122" s="35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122" s="35" t="str">
        <f>IF(Table1323[[#This Row],[Date]]&lt;$O$3,"",IF(Table1323[[#This Row],[Date]]&lt;$P$3,"Edge (Orig)",IF(Table1323[[#This Row],[Date]]&lt;$Q$3,"Edge-New","Elite Combo")))</f>
        <v/>
      </c>
      <c r="P122" s="27" t="str">
        <f>TEXT(Table1323[[#This Row],[Date]],"DDD")</f>
        <v>Sat</v>
      </c>
      <c r="Q122" s="27"/>
      <c r="R1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3" spans="1:18" ht="15.75" hidden="1" customHeight="1" x14ac:dyDescent="0.25">
      <c r="A123" s="48">
        <v>44331</v>
      </c>
      <c r="B123" s="20">
        <v>0.53819444444444442</v>
      </c>
      <c r="C123" s="20" t="s">
        <v>759</v>
      </c>
      <c r="D123" s="49">
        <v>3</v>
      </c>
      <c r="E123" s="27">
        <v>2</v>
      </c>
      <c r="F123" s="50" t="s">
        <v>153</v>
      </c>
      <c r="G123" s="50"/>
      <c r="H123" s="51"/>
      <c r="I123" s="51" t="s">
        <v>851</v>
      </c>
      <c r="J123" s="27" t="str">
        <f>VLOOKUP(Table1323[[#This Row],[Track]],$F$1377:$H$1420,2,FALSE)</f>
        <v>Vic</v>
      </c>
      <c r="K123" s="27" t="s">
        <v>888</v>
      </c>
      <c r="L123" s="35">
        <v>120</v>
      </c>
      <c r="M123" s="35" t="str">
        <f>IF(Table1323[[#This Row],[Elite Edge Bet]]="","",IF(Table1323[[#This Row],[Fin]]&lt;&gt;"1st","",Table1323[[#This Row],[Div]]*Table1323[[#This Row],[Elite Edge Bet]]))</f>
        <v/>
      </c>
      <c r="N12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3" s="35" t="str">
        <f>IF(Table1323[[#This Row],[Date]]&lt;$O$3,"",IF(Table1323[[#This Row],[Date]]&lt;$P$3,"Edge (Orig)",IF(Table1323[[#This Row],[Date]]&lt;$Q$3,"Edge-New","Elite Combo")))</f>
        <v/>
      </c>
      <c r="P123" s="27" t="str">
        <f>TEXT(Table1323[[#This Row],[Date]],"DDD")</f>
        <v>Sat</v>
      </c>
      <c r="Q123" s="27"/>
      <c r="R1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4" spans="1:18" ht="15.75" hidden="1" customHeight="1" x14ac:dyDescent="0.25">
      <c r="A124" s="48">
        <v>44331</v>
      </c>
      <c r="B124" s="20">
        <v>0.5625</v>
      </c>
      <c r="C124" s="20" t="s">
        <v>759</v>
      </c>
      <c r="D124" s="49">
        <v>4</v>
      </c>
      <c r="E124" s="27">
        <v>1</v>
      </c>
      <c r="F124" s="50" t="s">
        <v>727</v>
      </c>
      <c r="G124" s="50"/>
      <c r="H124" s="51"/>
      <c r="I124" s="51" t="s">
        <v>851</v>
      </c>
      <c r="J124" s="27" t="str">
        <f>VLOOKUP(Table1323[[#This Row],[Track]],$F$1377:$H$1420,2,FALSE)</f>
        <v>Vic</v>
      </c>
      <c r="K124" s="27" t="s">
        <v>888</v>
      </c>
      <c r="L124" s="35">
        <v>150</v>
      </c>
      <c r="M124" s="35" t="str">
        <f>IF(Table1323[[#This Row],[Elite Edge Bet]]="","",IF(Table1323[[#This Row],[Fin]]&lt;&gt;"1st","",Table1323[[#This Row],[Div]]*Table1323[[#This Row],[Elite Edge Bet]]))</f>
        <v/>
      </c>
      <c r="N12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4" s="35" t="str">
        <f>IF(Table1323[[#This Row],[Date]]&lt;$O$3,"",IF(Table1323[[#This Row],[Date]]&lt;$P$3,"Edge (Orig)",IF(Table1323[[#This Row],[Date]]&lt;$Q$3,"Edge-New","Elite Combo")))</f>
        <v/>
      </c>
      <c r="P124" s="27" t="str">
        <f>TEXT(Table1323[[#This Row],[Date]],"DDD")</f>
        <v>Sat</v>
      </c>
      <c r="Q124" s="27"/>
      <c r="R1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5" spans="1:18" ht="15.75" hidden="1" customHeight="1" x14ac:dyDescent="0.25">
      <c r="A125" s="48">
        <v>44331</v>
      </c>
      <c r="B125" s="20">
        <v>0.67222222222222217</v>
      </c>
      <c r="C125" s="20" t="s">
        <v>759</v>
      </c>
      <c r="D125" s="49">
        <v>8</v>
      </c>
      <c r="E125" s="27">
        <v>7</v>
      </c>
      <c r="F125" s="50" t="s">
        <v>154</v>
      </c>
      <c r="G125" s="50" t="s">
        <v>13</v>
      </c>
      <c r="H125" s="51">
        <v>3.7</v>
      </c>
      <c r="I125" s="51" t="s">
        <v>851</v>
      </c>
      <c r="J125" s="27" t="str">
        <f>VLOOKUP(Table1323[[#This Row],[Track]],$F$1377:$H$1420,2,FALSE)</f>
        <v>Vic</v>
      </c>
      <c r="K125" s="27" t="s">
        <v>888</v>
      </c>
      <c r="L125" s="35">
        <v>130</v>
      </c>
      <c r="M125" s="35">
        <f>IF(Table1323[[#This Row],[Elite Edge Bet]]="","",IF(Table1323[[#This Row],[Fin]]&lt;&gt;"1st","",Table1323[[#This Row],[Div]]*Table1323[[#This Row],[Elite Edge Bet]]))</f>
        <v>481</v>
      </c>
      <c r="N125" s="35">
        <f>IF(Table1323[[#This Row],[Elite Edge Bet]]="","",IF(Table1323[[#This Row],[Elite Edge Return]]="",Table1323[[#This Row],[Elite Edge Bet]]*-1,Table1323[[#This Row],[Elite Edge Return]]-Table1323[[#This Row],[Elite Edge Bet]]))</f>
        <v>351</v>
      </c>
      <c r="O125" s="35" t="str">
        <f>IF(Table1323[[#This Row],[Date]]&lt;$O$3,"",IF(Table1323[[#This Row],[Date]]&lt;$P$3,"Edge (Orig)",IF(Table1323[[#This Row],[Date]]&lt;$Q$3,"Edge-New","Elite Combo")))</f>
        <v/>
      </c>
      <c r="P125" s="27" t="str">
        <f>TEXT(Table1323[[#This Row],[Date]],"DDD")</f>
        <v>Sat</v>
      </c>
      <c r="Q125" s="27"/>
      <c r="R1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6" spans="1:18" ht="15.75" hidden="1" customHeight="1" x14ac:dyDescent="0.25">
      <c r="A126" s="48">
        <v>44338</v>
      </c>
      <c r="B126" s="20">
        <v>0.5625</v>
      </c>
      <c r="C126" s="20" t="s">
        <v>759</v>
      </c>
      <c r="D126" s="49">
        <v>4</v>
      </c>
      <c r="E126" s="27">
        <v>3</v>
      </c>
      <c r="F126" s="50" t="s">
        <v>220</v>
      </c>
      <c r="G126" s="50"/>
      <c r="H126" s="51"/>
      <c r="I126" s="51" t="s">
        <v>851</v>
      </c>
      <c r="J126" s="27" t="str">
        <f>VLOOKUP(Table1323[[#This Row],[Track]],$F$1377:$H$1420,2,FALSE)</f>
        <v>Vic</v>
      </c>
      <c r="K126" s="27" t="s">
        <v>888</v>
      </c>
      <c r="L126" s="35">
        <v>120</v>
      </c>
      <c r="M126" s="35" t="str">
        <f>IF(Table1323[[#This Row],[Elite Edge Bet]]="","",IF(Table1323[[#This Row],[Fin]]&lt;&gt;"1st","",Table1323[[#This Row],[Div]]*Table1323[[#This Row],[Elite Edge Bet]]))</f>
        <v/>
      </c>
      <c r="N12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6" s="35" t="str">
        <f>IF(Table1323[[#This Row],[Date]]&lt;$O$3,"",IF(Table1323[[#This Row],[Date]]&lt;$P$3,"Edge (Orig)",IF(Table1323[[#This Row],[Date]]&lt;$Q$3,"Edge-New","Elite Combo")))</f>
        <v/>
      </c>
      <c r="P126" s="27" t="str">
        <f>TEXT(Table1323[[#This Row],[Date]],"DDD")</f>
        <v>Sat</v>
      </c>
      <c r="Q126" s="27"/>
      <c r="R1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7" spans="1:18" ht="15.75" hidden="1" customHeight="1" x14ac:dyDescent="0.25">
      <c r="A127" s="48">
        <v>44338</v>
      </c>
      <c r="B127" s="20">
        <v>0.69444444444444453</v>
      </c>
      <c r="C127" s="20" t="s">
        <v>759</v>
      </c>
      <c r="D127" s="49">
        <v>9</v>
      </c>
      <c r="E127" s="27">
        <v>12</v>
      </c>
      <c r="F127" s="50" t="s">
        <v>728</v>
      </c>
      <c r="G127" s="50"/>
      <c r="H127" s="51"/>
      <c r="I127" s="51" t="s">
        <v>851</v>
      </c>
      <c r="J127" s="27" t="str">
        <f>VLOOKUP(Table1323[[#This Row],[Track]],$F$1377:$H$1420,2,FALSE)</f>
        <v>Vic</v>
      </c>
      <c r="K127" s="27" t="s">
        <v>888</v>
      </c>
      <c r="L127" s="35">
        <v>130</v>
      </c>
      <c r="M127" s="35" t="str">
        <f>IF(Table1323[[#This Row],[Elite Edge Bet]]="","",IF(Table1323[[#This Row],[Fin]]&lt;&gt;"1st","",Table1323[[#This Row],[Div]]*Table1323[[#This Row],[Elite Edge Bet]]))</f>
        <v/>
      </c>
      <c r="N127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27" s="35" t="str">
        <f>IF(Table1323[[#This Row],[Date]]&lt;$O$3,"",IF(Table1323[[#This Row],[Date]]&lt;$P$3,"Edge (Orig)",IF(Table1323[[#This Row],[Date]]&lt;$Q$3,"Edge-New","Elite Combo")))</f>
        <v/>
      </c>
      <c r="P127" s="27" t="str">
        <f>TEXT(Table1323[[#This Row],[Date]],"DDD")</f>
        <v>Sat</v>
      </c>
      <c r="Q127" s="27"/>
      <c r="R1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8" spans="1:18" ht="15.75" hidden="1" customHeight="1" x14ac:dyDescent="0.25">
      <c r="A128" s="48">
        <v>44345</v>
      </c>
      <c r="B128" s="20">
        <v>0.5625</v>
      </c>
      <c r="C128" s="20" t="s">
        <v>761</v>
      </c>
      <c r="D128" s="49">
        <v>4</v>
      </c>
      <c r="E128" s="27">
        <v>3</v>
      </c>
      <c r="F128" s="50" t="s">
        <v>156</v>
      </c>
      <c r="G128" s="50"/>
      <c r="H128" s="51"/>
      <c r="I128" s="51" t="s">
        <v>851</v>
      </c>
      <c r="J128" s="27" t="str">
        <f>VLOOKUP(Table1323[[#This Row],[Track]],$F$1377:$H$1420,2,FALSE)</f>
        <v>Vic</v>
      </c>
      <c r="K128" s="27" t="s">
        <v>888</v>
      </c>
      <c r="L128" s="35">
        <v>150</v>
      </c>
      <c r="M128" s="35" t="str">
        <f>IF(Table1323[[#This Row],[Elite Edge Bet]]="","",IF(Table1323[[#This Row],[Fin]]&lt;&gt;"1st","",Table1323[[#This Row],[Div]]*Table1323[[#This Row],[Elite Edge Bet]]))</f>
        <v/>
      </c>
      <c r="N12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8" s="35" t="str">
        <f>IF(Table1323[[#This Row],[Date]]&lt;$O$3,"",IF(Table1323[[#This Row],[Date]]&lt;$P$3,"Edge (Orig)",IF(Table1323[[#This Row],[Date]]&lt;$Q$3,"Edge-New","Elite Combo")))</f>
        <v/>
      </c>
      <c r="P128" s="27" t="str">
        <f>TEXT(Table1323[[#This Row],[Date]],"DDD")</f>
        <v>Sat</v>
      </c>
      <c r="Q128" s="27"/>
      <c r="R1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29" spans="1:18" ht="15.75" hidden="1" customHeight="1" x14ac:dyDescent="0.25">
      <c r="A129" s="48">
        <v>44345</v>
      </c>
      <c r="B129" s="20">
        <v>0.59027777777777779</v>
      </c>
      <c r="C129" s="20" t="s">
        <v>761</v>
      </c>
      <c r="D129" s="49">
        <v>5</v>
      </c>
      <c r="E129" s="27">
        <v>6</v>
      </c>
      <c r="F129" s="50" t="s">
        <v>614</v>
      </c>
      <c r="G129" s="50" t="s">
        <v>13</v>
      </c>
      <c r="H129" s="51">
        <v>13</v>
      </c>
      <c r="I129" s="51" t="s">
        <v>851</v>
      </c>
      <c r="J129" s="27" t="str">
        <f>VLOOKUP(Table1323[[#This Row],[Track]],$F$1377:$H$1420,2,FALSE)</f>
        <v>Vic</v>
      </c>
      <c r="K129" s="27" t="s">
        <v>888</v>
      </c>
      <c r="L129" s="35">
        <v>120</v>
      </c>
      <c r="M129" s="35">
        <f>IF(Table1323[[#This Row],[Elite Edge Bet]]="","",IF(Table1323[[#This Row],[Fin]]&lt;&gt;"1st","",Table1323[[#This Row],[Div]]*Table1323[[#This Row],[Elite Edge Bet]]))</f>
        <v>1560</v>
      </c>
      <c r="N129" s="35">
        <f>IF(Table1323[[#This Row],[Elite Edge Bet]]="","",IF(Table1323[[#This Row],[Elite Edge Return]]="",Table1323[[#This Row],[Elite Edge Bet]]*-1,Table1323[[#This Row],[Elite Edge Return]]-Table1323[[#This Row],[Elite Edge Bet]]))</f>
        <v>1440</v>
      </c>
      <c r="O129" s="35" t="str">
        <f>IF(Table1323[[#This Row],[Date]]&lt;$O$3,"",IF(Table1323[[#This Row],[Date]]&lt;$P$3,"Edge (Orig)",IF(Table1323[[#This Row],[Date]]&lt;$Q$3,"Edge-New","Elite Combo")))</f>
        <v/>
      </c>
      <c r="P129" s="27" t="str">
        <f>TEXT(Table1323[[#This Row],[Date]],"DDD")</f>
        <v>Sat</v>
      </c>
      <c r="Q129" s="27"/>
      <c r="R1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0" spans="1:18" ht="15.75" hidden="1" customHeight="1" x14ac:dyDescent="0.25">
      <c r="A130" s="48">
        <v>44345</v>
      </c>
      <c r="B130" s="20">
        <v>0.67361111111111116</v>
      </c>
      <c r="C130" s="20" t="s">
        <v>761</v>
      </c>
      <c r="D130" s="49">
        <v>8</v>
      </c>
      <c r="E130" s="27">
        <v>5</v>
      </c>
      <c r="F130" s="50" t="s">
        <v>731</v>
      </c>
      <c r="G130" s="50" t="s">
        <v>13</v>
      </c>
      <c r="H130" s="51">
        <v>2.7</v>
      </c>
      <c r="I130" s="51" t="s">
        <v>851</v>
      </c>
      <c r="J130" s="27" t="str">
        <f>VLOOKUP(Table1323[[#This Row],[Track]],$F$1377:$H$1420,2,FALSE)</f>
        <v>Vic</v>
      </c>
      <c r="K130" s="27" t="s">
        <v>888</v>
      </c>
      <c r="L130" s="35">
        <v>200</v>
      </c>
      <c r="M130" s="35">
        <f>IF(Table1323[[#This Row],[Elite Edge Bet]]="","",IF(Table1323[[#This Row],[Fin]]&lt;&gt;"1st","",Table1323[[#This Row],[Div]]*Table1323[[#This Row],[Elite Edge Bet]]))</f>
        <v>540</v>
      </c>
      <c r="N130" s="35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130" s="35" t="str">
        <f>IF(Table1323[[#This Row],[Date]]&lt;$O$3,"",IF(Table1323[[#This Row],[Date]]&lt;$P$3,"Edge (Orig)",IF(Table1323[[#This Row],[Date]]&lt;$Q$3,"Edge-New","Elite Combo")))</f>
        <v/>
      </c>
      <c r="P130" s="27" t="str">
        <f>TEXT(Table1323[[#This Row],[Date]],"DDD")</f>
        <v>Sat</v>
      </c>
      <c r="Q130" s="27"/>
      <c r="R1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1" spans="1:18" ht="15.75" hidden="1" customHeight="1" x14ac:dyDescent="0.25">
      <c r="A131" s="48">
        <v>44345</v>
      </c>
      <c r="B131" s="20">
        <v>0.69444444444444453</v>
      </c>
      <c r="C131" s="20" t="s">
        <v>761</v>
      </c>
      <c r="D131" s="49">
        <v>9</v>
      </c>
      <c r="E131" s="27">
        <v>2</v>
      </c>
      <c r="F131" s="50" t="s">
        <v>157</v>
      </c>
      <c r="G131" s="50"/>
      <c r="H131" s="51"/>
      <c r="I131" s="51" t="s">
        <v>851</v>
      </c>
      <c r="J131" s="27" t="str">
        <f>VLOOKUP(Table1323[[#This Row],[Track]],$F$1377:$H$1420,2,FALSE)</f>
        <v>Vic</v>
      </c>
      <c r="K131" s="27" t="s">
        <v>888</v>
      </c>
      <c r="L131" s="35">
        <v>150</v>
      </c>
      <c r="M131" s="35" t="str">
        <f>IF(Table1323[[#This Row],[Elite Edge Bet]]="","",IF(Table1323[[#This Row],[Fin]]&lt;&gt;"1st","",Table1323[[#This Row],[Div]]*Table1323[[#This Row],[Elite Edge Bet]]))</f>
        <v/>
      </c>
      <c r="N13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1" s="35" t="str">
        <f>IF(Table1323[[#This Row],[Date]]&lt;$O$3,"",IF(Table1323[[#This Row],[Date]]&lt;$P$3,"Edge (Orig)",IF(Table1323[[#This Row],[Date]]&lt;$Q$3,"Edge-New","Elite Combo")))</f>
        <v/>
      </c>
      <c r="P131" s="27" t="str">
        <f>TEXT(Table1323[[#This Row],[Date]],"DDD")</f>
        <v>Sat</v>
      </c>
      <c r="Q131" s="27"/>
      <c r="R1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2" spans="1:18" ht="15.75" hidden="1" customHeight="1" x14ac:dyDescent="0.25">
      <c r="A132" s="48">
        <v>44345</v>
      </c>
      <c r="B132" s="20">
        <v>0.70138888888888884</v>
      </c>
      <c r="C132" s="20" t="s">
        <v>761</v>
      </c>
      <c r="D132" s="49">
        <v>6</v>
      </c>
      <c r="E132" s="27">
        <v>1</v>
      </c>
      <c r="F132" s="50" t="s">
        <v>729</v>
      </c>
      <c r="G132" s="50"/>
      <c r="H132" s="51"/>
      <c r="I132" s="51" t="s">
        <v>851</v>
      </c>
      <c r="J132" s="27" t="str">
        <f>VLOOKUP(Table1323[[#This Row],[Track]],$F$1377:$H$1420,2,FALSE)</f>
        <v>Vic</v>
      </c>
      <c r="K132" s="27" t="s">
        <v>888</v>
      </c>
      <c r="L132" s="35">
        <v>140</v>
      </c>
      <c r="M132" s="35" t="str">
        <f>IF(Table1323[[#This Row],[Elite Edge Bet]]="","",IF(Table1323[[#This Row],[Fin]]&lt;&gt;"1st","",Table1323[[#This Row],[Div]]*Table1323[[#This Row],[Elite Edge Bet]]))</f>
        <v/>
      </c>
      <c r="N13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2" s="35" t="str">
        <f>IF(Table1323[[#This Row],[Date]]&lt;$O$3,"",IF(Table1323[[#This Row],[Date]]&lt;$P$3,"Edge (Orig)",IF(Table1323[[#This Row],[Date]]&lt;$Q$3,"Edge-New","Elite Combo")))</f>
        <v/>
      </c>
      <c r="P132" s="27" t="str">
        <f>TEXT(Table1323[[#This Row],[Date]],"DDD")</f>
        <v>Sat</v>
      </c>
      <c r="Q132" s="27"/>
      <c r="R1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3" spans="1:18" ht="15.75" hidden="1" customHeight="1" x14ac:dyDescent="0.25">
      <c r="A133" s="48">
        <v>44345</v>
      </c>
      <c r="B133" s="20">
        <v>0.70138888888888884</v>
      </c>
      <c r="C133" s="20" t="s">
        <v>761</v>
      </c>
      <c r="D133" s="49">
        <v>6</v>
      </c>
      <c r="E133" s="27">
        <v>4</v>
      </c>
      <c r="F133" s="50" t="s">
        <v>730</v>
      </c>
      <c r="G133" s="50" t="s">
        <v>13</v>
      </c>
      <c r="H133" s="51">
        <v>2.8</v>
      </c>
      <c r="I133" s="51" t="s">
        <v>922</v>
      </c>
      <c r="J133" s="27" t="str">
        <f>VLOOKUP(Table1323[[#This Row],[Track]],$F$1377:$H$1420,2,FALSE)</f>
        <v>Vic</v>
      </c>
      <c r="K133" s="27" t="s">
        <v>888</v>
      </c>
      <c r="L133" s="35">
        <v>200</v>
      </c>
      <c r="M133" s="35">
        <f>IF(Table1323[[#This Row],[Elite Edge Bet]]="","",IF(Table1323[[#This Row],[Fin]]&lt;&gt;"1st","",Table1323[[#This Row],[Div]]*Table1323[[#This Row],[Elite Edge Bet]]))</f>
        <v>560</v>
      </c>
      <c r="N133" s="35">
        <f>IF(Table1323[[#This Row],[Elite Edge Bet]]="","",IF(Table1323[[#This Row],[Elite Edge Return]]="",Table1323[[#This Row],[Elite Edge Bet]]*-1,Table1323[[#This Row],[Elite Edge Return]]-Table1323[[#This Row],[Elite Edge Bet]]))</f>
        <v>360</v>
      </c>
      <c r="O133" s="35" t="str">
        <f>IF(Table1323[[#This Row],[Date]]&lt;$O$3,"",IF(Table1323[[#This Row],[Date]]&lt;$P$3,"Edge (Orig)",IF(Table1323[[#This Row],[Date]]&lt;$Q$3,"Edge-New","Elite Combo")))</f>
        <v/>
      </c>
      <c r="P133" s="27" t="str">
        <f>TEXT(Table1323[[#This Row],[Date]],"DDD")</f>
        <v>Sat</v>
      </c>
      <c r="Q133" s="27"/>
      <c r="R1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4" spans="1:18" ht="15.75" hidden="1" customHeight="1" x14ac:dyDescent="0.25">
      <c r="A134" s="48">
        <v>44352</v>
      </c>
      <c r="B134" s="20">
        <v>0.4861111111111111</v>
      </c>
      <c r="C134" s="20" t="s">
        <v>759</v>
      </c>
      <c r="D134" s="49">
        <v>1</v>
      </c>
      <c r="E134" s="27">
        <v>2</v>
      </c>
      <c r="F134" s="50" t="s">
        <v>687</v>
      </c>
      <c r="G134" s="50" t="s">
        <v>13</v>
      </c>
      <c r="H134" s="51">
        <v>1.35</v>
      </c>
      <c r="I134" s="51" t="s">
        <v>851</v>
      </c>
      <c r="J134" s="27" t="str">
        <f>VLOOKUP(Table1323[[#This Row],[Track]],$F$1377:$H$1420,2,FALSE)</f>
        <v>Vic</v>
      </c>
      <c r="K134" s="27" t="s">
        <v>888</v>
      </c>
      <c r="L134" s="35">
        <v>140</v>
      </c>
      <c r="M134" s="35">
        <f>IF(Table1323[[#This Row],[Elite Edge Bet]]="","",IF(Table1323[[#This Row],[Fin]]&lt;&gt;"1st","",Table1323[[#This Row],[Div]]*Table1323[[#This Row],[Elite Edge Bet]]))</f>
        <v>189</v>
      </c>
      <c r="N134" s="35">
        <f>IF(Table1323[[#This Row],[Elite Edge Bet]]="","",IF(Table1323[[#This Row],[Elite Edge Return]]="",Table1323[[#This Row],[Elite Edge Bet]]*-1,Table1323[[#This Row],[Elite Edge Return]]-Table1323[[#This Row],[Elite Edge Bet]]))</f>
        <v>49</v>
      </c>
      <c r="O134" s="35" t="str">
        <f>IF(Table1323[[#This Row],[Date]]&lt;$O$3,"",IF(Table1323[[#This Row],[Date]]&lt;$P$3,"Edge (Orig)",IF(Table1323[[#This Row],[Date]]&lt;$Q$3,"Edge-New","Elite Combo")))</f>
        <v/>
      </c>
      <c r="P134" s="27" t="str">
        <f>TEXT(Table1323[[#This Row],[Date]],"DDD")</f>
        <v>Sat</v>
      </c>
      <c r="Q134" s="27"/>
      <c r="R1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5" spans="1:18" ht="15.75" hidden="1" customHeight="1" x14ac:dyDescent="0.25">
      <c r="A135" s="48">
        <v>44352</v>
      </c>
      <c r="B135" s="20">
        <v>0.4861111111111111</v>
      </c>
      <c r="C135" s="20" t="s">
        <v>759</v>
      </c>
      <c r="D135" s="49">
        <v>1</v>
      </c>
      <c r="E135" s="27">
        <v>1</v>
      </c>
      <c r="F135" s="50" t="s">
        <v>732</v>
      </c>
      <c r="G135" s="50"/>
      <c r="H135" s="51"/>
      <c r="I135" s="51" t="s">
        <v>851</v>
      </c>
      <c r="J135" s="27" t="str">
        <f>VLOOKUP(Table1323[[#This Row],[Track]],$F$1377:$H$1420,2,FALSE)</f>
        <v>Vic</v>
      </c>
      <c r="K135" s="27" t="s">
        <v>888</v>
      </c>
      <c r="L135" s="35">
        <v>100</v>
      </c>
      <c r="M135" s="35" t="str">
        <f>IF(Table1323[[#This Row],[Elite Edge Bet]]="","",IF(Table1323[[#This Row],[Fin]]&lt;&gt;"1st","",Table1323[[#This Row],[Div]]*Table1323[[#This Row],[Elite Edge Bet]]))</f>
        <v/>
      </c>
      <c r="N13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5" s="35" t="str">
        <f>IF(Table1323[[#This Row],[Date]]&lt;$O$3,"",IF(Table1323[[#This Row],[Date]]&lt;$P$3,"Edge (Orig)",IF(Table1323[[#This Row],[Date]]&lt;$Q$3,"Edge-New","Elite Combo")))</f>
        <v/>
      </c>
      <c r="P135" s="27" t="str">
        <f>TEXT(Table1323[[#This Row],[Date]],"DDD")</f>
        <v>Sat</v>
      </c>
      <c r="Q135" s="27"/>
      <c r="R1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6" spans="1:18" ht="15.75" hidden="1" customHeight="1" x14ac:dyDescent="0.25">
      <c r="A136" s="48">
        <v>44352</v>
      </c>
      <c r="B136" s="20">
        <v>0.51041666666666663</v>
      </c>
      <c r="C136" s="20" t="s">
        <v>759</v>
      </c>
      <c r="D136" s="49">
        <v>2</v>
      </c>
      <c r="E136" s="27">
        <v>2</v>
      </c>
      <c r="F136" s="50" t="s">
        <v>159</v>
      </c>
      <c r="G136" s="50"/>
      <c r="H136" s="51"/>
      <c r="I136" s="51" t="s">
        <v>922</v>
      </c>
      <c r="J136" s="27" t="str">
        <f>VLOOKUP(Table1323[[#This Row],[Track]],$F$1377:$H$1420,2,FALSE)</f>
        <v>Vic</v>
      </c>
      <c r="K136" s="27" t="s">
        <v>888</v>
      </c>
      <c r="L136" s="35">
        <v>200</v>
      </c>
      <c r="M136" s="35" t="str">
        <f>IF(Table1323[[#This Row],[Elite Edge Bet]]="","",IF(Table1323[[#This Row],[Fin]]&lt;&gt;"1st","",Table1323[[#This Row],[Div]]*Table1323[[#This Row],[Elite Edge Bet]]))</f>
        <v/>
      </c>
      <c r="N13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36" s="35" t="str">
        <f>IF(Table1323[[#This Row],[Date]]&lt;$O$3,"",IF(Table1323[[#This Row],[Date]]&lt;$P$3,"Edge (Orig)",IF(Table1323[[#This Row],[Date]]&lt;$Q$3,"Edge-New","Elite Combo")))</f>
        <v/>
      </c>
      <c r="P136" s="27" t="str">
        <f>TEXT(Table1323[[#This Row],[Date]],"DDD")</f>
        <v>Sat</v>
      </c>
      <c r="Q136" s="27"/>
      <c r="R1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7" spans="1:18" ht="15.75" hidden="1" customHeight="1" x14ac:dyDescent="0.25">
      <c r="A137" s="48">
        <v>44352</v>
      </c>
      <c r="B137" s="20">
        <v>0.51041666666666663</v>
      </c>
      <c r="C137" s="20" t="s">
        <v>759</v>
      </c>
      <c r="D137" s="49">
        <v>2</v>
      </c>
      <c r="E137" s="27">
        <v>3</v>
      </c>
      <c r="F137" s="50" t="s">
        <v>158</v>
      </c>
      <c r="G137" s="50" t="s">
        <v>13</v>
      </c>
      <c r="H137" s="51">
        <v>3.3</v>
      </c>
      <c r="I137" s="51" t="s">
        <v>851</v>
      </c>
      <c r="J137" s="27" t="str">
        <f>VLOOKUP(Table1323[[#This Row],[Track]],$F$1377:$H$1420,2,FALSE)</f>
        <v>Vic</v>
      </c>
      <c r="K137" s="27" t="s">
        <v>888</v>
      </c>
      <c r="L137" s="35">
        <v>200</v>
      </c>
      <c r="M137" s="35">
        <f>IF(Table1323[[#This Row],[Elite Edge Bet]]="","",IF(Table1323[[#This Row],[Fin]]&lt;&gt;"1st","",Table1323[[#This Row],[Div]]*Table1323[[#This Row],[Elite Edge Bet]]))</f>
        <v>660</v>
      </c>
      <c r="N137" s="35">
        <f>IF(Table1323[[#This Row],[Elite Edge Bet]]="","",IF(Table1323[[#This Row],[Elite Edge Return]]="",Table1323[[#This Row],[Elite Edge Bet]]*-1,Table1323[[#This Row],[Elite Edge Return]]-Table1323[[#This Row],[Elite Edge Bet]]))</f>
        <v>460</v>
      </c>
      <c r="O137" s="35" t="str">
        <f>IF(Table1323[[#This Row],[Date]]&lt;$O$3,"",IF(Table1323[[#This Row],[Date]]&lt;$P$3,"Edge (Orig)",IF(Table1323[[#This Row],[Date]]&lt;$Q$3,"Edge-New","Elite Combo")))</f>
        <v/>
      </c>
      <c r="P137" s="27" t="str">
        <f>TEXT(Table1323[[#This Row],[Date]],"DDD")</f>
        <v>Sat</v>
      </c>
      <c r="Q137" s="27"/>
      <c r="R1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8" spans="1:18" ht="15.75" hidden="1" customHeight="1" x14ac:dyDescent="0.25">
      <c r="A138" s="48">
        <v>44352</v>
      </c>
      <c r="B138" s="20">
        <v>0.58680555555555558</v>
      </c>
      <c r="C138" s="20" t="s">
        <v>759</v>
      </c>
      <c r="D138" s="49">
        <v>5</v>
      </c>
      <c r="E138" s="27">
        <v>6</v>
      </c>
      <c r="F138" s="50" t="s">
        <v>733</v>
      </c>
      <c r="G138" s="50" t="s">
        <v>14</v>
      </c>
      <c r="H138" s="51"/>
      <c r="I138" s="51" t="s">
        <v>851</v>
      </c>
      <c r="J138" s="27" t="str">
        <f>VLOOKUP(Table1323[[#This Row],[Track]],$F$1377:$H$1420,2,FALSE)</f>
        <v>Vic</v>
      </c>
      <c r="K138" s="27" t="s">
        <v>888</v>
      </c>
      <c r="L138" s="35">
        <v>120</v>
      </c>
      <c r="M138" s="35" t="str">
        <f>IF(Table1323[[#This Row],[Elite Edge Bet]]="","",IF(Table1323[[#This Row],[Fin]]&lt;&gt;"1st","",Table1323[[#This Row],[Div]]*Table1323[[#This Row],[Elite Edge Bet]]))</f>
        <v/>
      </c>
      <c r="N13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38" s="35" t="str">
        <f>IF(Table1323[[#This Row],[Date]]&lt;$O$3,"",IF(Table1323[[#This Row],[Date]]&lt;$P$3,"Edge (Orig)",IF(Table1323[[#This Row],[Date]]&lt;$Q$3,"Edge-New","Elite Combo")))</f>
        <v/>
      </c>
      <c r="P138" s="27" t="str">
        <f>TEXT(Table1323[[#This Row],[Date]],"DDD")</f>
        <v>Sat</v>
      </c>
      <c r="Q138" s="27"/>
      <c r="R1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39" spans="1:18" ht="15.75" hidden="1" customHeight="1" x14ac:dyDescent="0.25">
      <c r="A139" s="48">
        <v>44352</v>
      </c>
      <c r="B139" s="20">
        <v>0.61458333333333337</v>
      </c>
      <c r="C139" s="20" t="s">
        <v>759</v>
      </c>
      <c r="D139" s="49">
        <v>6</v>
      </c>
      <c r="E139" s="27">
        <v>10</v>
      </c>
      <c r="F139" s="50" t="s">
        <v>160</v>
      </c>
      <c r="G139" s="50" t="s">
        <v>14</v>
      </c>
      <c r="H139" s="51"/>
      <c r="I139" s="51" t="s">
        <v>851</v>
      </c>
      <c r="J139" s="27" t="str">
        <f>VLOOKUP(Table1323[[#This Row],[Track]],$F$1377:$H$1420,2,FALSE)</f>
        <v>Vic</v>
      </c>
      <c r="K139" s="27" t="s">
        <v>888</v>
      </c>
      <c r="L139" s="35">
        <v>130</v>
      </c>
      <c r="M139" s="35" t="str">
        <f>IF(Table1323[[#This Row],[Elite Edge Bet]]="","",IF(Table1323[[#This Row],[Fin]]&lt;&gt;"1st","",Table1323[[#This Row],[Div]]*Table1323[[#This Row],[Elite Edge Bet]]))</f>
        <v/>
      </c>
      <c r="N139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39" s="35" t="str">
        <f>IF(Table1323[[#This Row],[Date]]&lt;$O$3,"",IF(Table1323[[#This Row],[Date]]&lt;$P$3,"Edge (Orig)",IF(Table1323[[#This Row],[Date]]&lt;$Q$3,"Edge-New","Elite Combo")))</f>
        <v/>
      </c>
      <c r="P139" s="27" t="str">
        <f>TEXT(Table1323[[#This Row],[Date]],"DDD")</f>
        <v>Sat</v>
      </c>
      <c r="Q139" s="27"/>
      <c r="R1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0" spans="1:18" ht="15.75" hidden="1" customHeight="1" x14ac:dyDescent="0.25">
      <c r="A140" s="48">
        <v>44352</v>
      </c>
      <c r="B140" s="20">
        <v>0.69097222222222221</v>
      </c>
      <c r="C140" s="20" t="s">
        <v>759</v>
      </c>
      <c r="D140" s="49">
        <v>9</v>
      </c>
      <c r="E140" s="27">
        <v>9</v>
      </c>
      <c r="F140" s="50" t="s">
        <v>161</v>
      </c>
      <c r="G140" s="50"/>
      <c r="H140" s="51"/>
      <c r="I140" s="51" t="s">
        <v>851</v>
      </c>
      <c r="J140" s="27" t="str">
        <f>VLOOKUP(Table1323[[#This Row],[Track]],$F$1377:$H$1420,2,FALSE)</f>
        <v>Vic</v>
      </c>
      <c r="K140" s="27" t="s">
        <v>888</v>
      </c>
      <c r="L140" s="35">
        <v>100</v>
      </c>
      <c r="M140" s="35" t="str">
        <f>IF(Table1323[[#This Row],[Elite Edge Bet]]="","",IF(Table1323[[#This Row],[Fin]]&lt;&gt;"1st","",Table1323[[#This Row],[Div]]*Table1323[[#This Row],[Elite Edge Bet]]))</f>
        <v/>
      </c>
      <c r="N14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40" s="35" t="str">
        <f>IF(Table1323[[#This Row],[Date]]&lt;$O$3,"",IF(Table1323[[#This Row],[Date]]&lt;$P$3,"Edge (Orig)",IF(Table1323[[#This Row],[Date]]&lt;$Q$3,"Edge-New","Elite Combo")))</f>
        <v/>
      </c>
      <c r="P140" s="27" t="str">
        <f>TEXT(Table1323[[#This Row],[Date]],"DDD")</f>
        <v>Sat</v>
      </c>
      <c r="Q140" s="27"/>
      <c r="R1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1" spans="1:18" ht="15.75" hidden="1" customHeight="1" x14ac:dyDescent="0.25">
      <c r="A141" s="48">
        <v>44359</v>
      </c>
      <c r="B141" s="20">
        <v>0.69097222222222221</v>
      </c>
      <c r="C141" s="20" t="s">
        <v>760</v>
      </c>
      <c r="D141" s="49">
        <v>9</v>
      </c>
      <c r="E141" s="27">
        <v>12</v>
      </c>
      <c r="F141" s="50" t="s">
        <v>162</v>
      </c>
      <c r="G141" s="50" t="s">
        <v>13</v>
      </c>
      <c r="H141" s="51">
        <v>4</v>
      </c>
      <c r="I141" s="51" t="s">
        <v>851</v>
      </c>
      <c r="J141" s="27" t="str">
        <f>VLOOKUP(Table1323[[#This Row],[Track]],$F$1377:$H$1420,2,FALSE)</f>
        <v>Vic</v>
      </c>
      <c r="K141" s="27" t="s">
        <v>888</v>
      </c>
      <c r="L141" s="35">
        <v>200</v>
      </c>
      <c r="M141" s="35">
        <f>IF(Table1323[[#This Row],[Elite Edge Bet]]="","",IF(Table1323[[#This Row],[Fin]]&lt;&gt;"1st","",Table1323[[#This Row],[Div]]*Table1323[[#This Row],[Elite Edge Bet]]))</f>
        <v>800</v>
      </c>
      <c r="N141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141" s="35" t="str">
        <f>IF(Table1323[[#This Row],[Date]]&lt;$O$3,"",IF(Table1323[[#This Row],[Date]]&lt;$P$3,"Edge (Orig)",IF(Table1323[[#This Row],[Date]]&lt;$Q$3,"Edge-New","Elite Combo")))</f>
        <v/>
      </c>
      <c r="P141" s="27" t="str">
        <f>TEXT(Table1323[[#This Row],[Date]],"DDD")</f>
        <v>Sat</v>
      </c>
      <c r="Q141" s="27"/>
      <c r="R1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2" spans="1:18" ht="15.75" hidden="1" customHeight="1" x14ac:dyDescent="0.25">
      <c r="A142" s="48">
        <v>44366</v>
      </c>
      <c r="B142" s="20">
        <v>0.5625</v>
      </c>
      <c r="C142" s="20" t="s">
        <v>759</v>
      </c>
      <c r="D142" s="49">
        <v>4</v>
      </c>
      <c r="E142" s="27">
        <v>4</v>
      </c>
      <c r="F142" s="50" t="s">
        <v>163</v>
      </c>
      <c r="G142" s="50"/>
      <c r="H142" s="51"/>
      <c r="I142" s="51" t="s">
        <v>851</v>
      </c>
      <c r="J142" s="27" t="str">
        <f>VLOOKUP(Table1323[[#This Row],[Track]],$F$1377:$H$1420,2,FALSE)</f>
        <v>Vic</v>
      </c>
      <c r="K142" s="27" t="s">
        <v>888</v>
      </c>
      <c r="L142" s="35">
        <v>130</v>
      </c>
      <c r="M142" s="35" t="str">
        <f>IF(Table1323[[#This Row],[Elite Edge Bet]]="","",IF(Table1323[[#This Row],[Fin]]&lt;&gt;"1st","",Table1323[[#This Row],[Div]]*Table1323[[#This Row],[Elite Edge Bet]]))</f>
        <v/>
      </c>
      <c r="N14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42" s="35" t="str">
        <f>IF(Table1323[[#This Row],[Date]]&lt;$O$3,"",IF(Table1323[[#This Row],[Date]]&lt;$P$3,"Edge (Orig)",IF(Table1323[[#This Row],[Date]]&lt;$Q$3,"Edge-New","Elite Combo")))</f>
        <v/>
      </c>
      <c r="P142" s="27" t="str">
        <f>TEXT(Table1323[[#This Row],[Date]],"DDD")</f>
        <v>Sat</v>
      </c>
      <c r="Q142" s="27"/>
      <c r="R1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3" spans="1:18" ht="15.75" hidden="1" customHeight="1" x14ac:dyDescent="0.25">
      <c r="A143" s="48">
        <v>44366</v>
      </c>
      <c r="B143" s="20">
        <v>0.58680555555555558</v>
      </c>
      <c r="C143" s="20" t="s">
        <v>759</v>
      </c>
      <c r="D143" s="49">
        <v>5</v>
      </c>
      <c r="E143" s="27">
        <v>6</v>
      </c>
      <c r="F143" s="50" t="s">
        <v>164</v>
      </c>
      <c r="G143" s="50" t="s">
        <v>15</v>
      </c>
      <c r="H143" s="51"/>
      <c r="I143" s="51" t="s">
        <v>851</v>
      </c>
      <c r="J143" s="27" t="str">
        <f>VLOOKUP(Table1323[[#This Row],[Track]],$F$1377:$H$1420,2,FALSE)</f>
        <v>Vic</v>
      </c>
      <c r="K143" s="27" t="s">
        <v>888</v>
      </c>
      <c r="L143" s="35">
        <v>130</v>
      </c>
      <c r="M143" s="35" t="str">
        <f>IF(Table1323[[#This Row],[Elite Edge Bet]]="","",IF(Table1323[[#This Row],[Fin]]&lt;&gt;"1st","",Table1323[[#This Row],[Div]]*Table1323[[#This Row],[Elite Edge Bet]]))</f>
        <v/>
      </c>
      <c r="N143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43" s="35" t="str">
        <f>IF(Table1323[[#This Row],[Date]]&lt;$O$3,"",IF(Table1323[[#This Row],[Date]]&lt;$P$3,"Edge (Orig)",IF(Table1323[[#This Row],[Date]]&lt;$Q$3,"Edge-New","Elite Combo")))</f>
        <v/>
      </c>
      <c r="P143" s="27" t="str">
        <f>TEXT(Table1323[[#This Row],[Date]],"DDD")</f>
        <v>Sat</v>
      </c>
      <c r="Q143" s="27"/>
      <c r="R1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4" spans="1:18" ht="15.75" hidden="1" customHeight="1" x14ac:dyDescent="0.25">
      <c r="A144" s="48">
        <v>44366</v>
      </c>
      <c r="B144" s="20">
        <v>0.66666666666666663</v>
      </c>
      <c r="C144" s="20" t="s">
        <v>759</v>
      </c>
      <c r="D144" s="49">
        <v>8</v>
      </c>
      <c r="E144" s="27">
        <v>13</v>
      </c>
      <c r="F144" s="50" t="s">
        <v>735</v>
      </c>
      <c r="G144" s="50" t="s">
        <v>13</v>
      </c>
      <c r="H144" s="51">
        <v>2.5</v>
      </c>
      <c r="I144" s="51" t="s">
        <v>851</v>
      </c>
      <c r="J144" s="27" t="str">
        <f>VLOOKUP(Table1323[[#This Row],[Track]],$F$1377:$H$1420,2,FALSE)</f>
        <v>Vic</v>
      </c>
      <c r="K144" s="27" t="s">
        <v>888</v>
      </c>
      <c r="L144" s="35">
        <v>150</v>
      </c>
      <c r="M144" s="35">
        <f>IF(Table1323[[#This Row],[Elite Edge Bet]]="","",IF(Table1323[[#This Row],[Fin]]&lt;&gt;"1st","",Table1323[[#This Row],[Div]]*Table1323[[#This Row],[Elite Edge Bet]]))</f>
        <v>375</v>
      </c>
      <c r="N144" s="35">
        <f>IF(Table1323[[#This Row],[Elite Edge Bet]]="","",IF(Table1323[[#This Row],[Elite Edge Return]]="",Table1323[[#This Row],[Elite Edge Bet]]*-1,Table1323[[#This Row],[Elite Edge Return]]-Table1323[[#This Row],[Elite Edge Bet]]))</f>
        <v>225</v>
      </c>
      <c r="O144" s="35" t="str">
        <f>IF(Table1323[[#This Row],[Date]]&lt;$O$3,"",IF(Table1323[[#This Row],[Date]]&lt;$P$3,"Edge (Orig)",IF(Table1323[[#This Row],[Date]]&lt;$Q$3,"Edge-New","Elite Combo")))</f>
        <v/>
      </c>
      <c r="P144" s="27" t="str">
        <f>TEXT(Table1323[[#This Row],[Date]],"DDD")</f>
        <v>Sat</v>
      </c>
      <c r="Q144" s="27"/>
      <c r="R1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5" spans="1:18" ht="15.75" hidden="1" customHeight="1" x14ac:dyDescent="0.25">
      <c r="A145" s="48">
        <v>44373</v>
      </c>
      <c r="B145" s="20">
        <v>0.55555555555555558</v>
      </c>
      <c r="C145" s="20" t="s">
        <v>6</v>
      </c>
      <c r="D145" s="49">
        <v>4</v>
      </c>
      <c r="E145" s="27">
        <v>4</v>
      </c>
      <c r="F145" s="50" t="s">
        <v>818</v>
      </c>
      <c r="G145" s="50" t="s">
        <v>13</v>
      </c>
      <c r="H145" s="51">
        <v>2.4</v>
      </c>
      <c r="I145" s="51" t="s">
        <v>879</v>
      </c>
      <c r="J145" s="27" t="str">
        <f>VLOOKUP(Table1323[[#This Row],[Track]],$F$1377:$H$1420,2,FALSE)</f>
        <v>NSW</v>
      </c>
      <c r="K145" s="27" t="s">
        <v>888</v>
      </c>
      <c r="L145" s="35">
        <v>150</v>
      </c>
      <c r="M145" s="35">
        <f>IF(Table1323[[#This Row],[Elite Edge Bet]]="","",IF(Table1323[[#This Row],[Fin]]&lt;&gt;"1st","",Table1323[[#This Row],[Div]]*Table1323[[#This Row],[Elite Edge Bet]]))</f>
        <v>360</v>
      </c>
      <c r="N145" s="35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145" s="35" t="str">
        <f>IF(Table1323[[#This Row],[Date]]&lt;$O$3,"",IF(Table1323[[#This Row],[Date]]&lt;$P$3,"Edge (Orig)",IF(Table1323[[#This Row],[Date]]&lt;$Q$3,"Edge-New","Elite Combo")))</f>
        <v/>
      </c>
      <c r="P145" s="27" t="str">
        <f>TEXT(Table1323[[#This Row],[Date]],"DDD")</f>
        <v>Sat</v>
      </c>
      <c r="Q145" s="27"/>
      <c r="R1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6" spans="1:18" ht="15.75" hidden="1" customHeight="1" x14ac:dyDescent="0.25">
      <c r="A146" s="48">
        <v>44373</v>
      </c>
      <c r="B146" s="20">
        <v>0.61805555555555558</v>
      </c>
      <c r="C146" s="20" t="s">
        <v>761</v>
      </c>
      <c r="D146" s="49">
        <v>6</v>
      </c>
      <c r="E146" s="27">
        <v>4</v>
      </c>
      <c r="F146" s="50" t="s">
        <v>115</v>
      </c>
      <c r="G146" s="50" t="s">
        <v>13</v>
      </c>
      <c r="H146" s="51">
        <v>3.5</v>
      </c>
      <c r="I146" s="51" t="s">
        <v>851</v>
      </c>
      <c r="J146" s="27" t="str">
        <f>VLOOKUP(Table1323[[#This Row],[Track]],$F$1377:$H$1420,2,FALSE)</f>
        <v>Vic</v>
      </c>
      <c r="K146" s="27" t="s">
        <v>888</v>
      </c>
      <c r="L146" s="35">
        <v>100</v>
      </c>
      <c r="M146" s="35">
        <f>IF(Table1323[[#This Row],[Elite Edge Bet]]="","",IF(Table1323[[#This Row],[Fin]]&lt;&gt;"1st","",Table1323[[#This Row],[Div]]*Table1323[[#This Row],[Elite Edge Bet]]))</f>
        <v>350</v>
      </c>
      <c r="N146" s="35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146" s="35" t="str">
        <f>IF(Table1323[[#This Row],[Date]]&lt;$O$3,"",IF(Table1323[[#This Row],[Date]]&lt;$P$3,"Edge (Orig)",IF(Table1323[[#This Row],[Date]]&lt;$Q$3,"Edge-New","Elite Combo")))</f>
        <v/>
      </c>
      <c r="P146" s="27" t="str">
        <f>TEXT(Table1323[[#This Row],[Date]],"DDD")</f>
        <v>Sat</v>
      </c>
      <c r="Q146" s="27"/>
      <c r="R1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7" spans="1:18" ht="15.75" hidden="1" customHeight="1" x14ac:dyDescent="0.25">
      <c r="A147" s="48">
        <v>44373</v>
      </c>
      <c r="B147" s="20">
        <v>0.61805555555555558</v>
      </c>
      <c r="C147" s="20" t="s">
        <v>761</v>
      </c>
      <c r="D147" s="49">
        <v>6</v>
      </c>
      <c r="E147" s="27">
        <v>6</v>
      </c>
      <c r="F147" s="50" t="s">
        <v>165</v>
      </c>
      <c r="G147" s="50"/>
      <c r="H147" s="51"/>
      <c r="I147" s="51" t="s">
        <v>851</v>
      </c>
      <c r="J147" s="27" t="str">
        <f>VLOOKUP(Table1323[[#This Row],[Track]],$F$1377:$H$1420,2,FALSE)</f>
        <v>Vic</v>
      </c>
      <c r="K147" s="27" t="s">
        <v>888</v>
      </c>
      <c r="L147" s="35">
        <v>140</v>
      </c>
      <c r="M147" s="35" t="str">
        <f>IF(Table1323[[#This Row],[Elite Edge Bet]]="","",IF(Table1323[[#This Row],[Fin]]&lt;&gt;"1st","",Table1323[[#This Row],[Div]]*Table1323[[#This Row],[Elite Edge Bet]]))</f>
        <v/>
      </c>
      <c r="N14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47" s="35" t="str">
        <f>IF(Table1323[[#This Row],[Date]]&lt;$O$3,"",IF(Table1323[[#This Row],[Date]]&lt;$P$3,"Edge (Orig)",IF(Table1323[[#This Row],[Date]]&lt;$Q$3,"Edge-New","Elite Combo")))</f>
        <v/>
      </c>
      <c r="P147" s="27" t="str">
        <f>TEXT(Table1323[[#This Row],[Date]],"DDD")</f>
        <v>Sat</v>
      </c>
      <c r="Q147" s="27"/>
      <c r="R1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8" spans="1:18" ht="15.75" hidden="1" customHeight="1" x14ac:dyDescent="0.25">
      <c r="A148" s="48">
        <v>44373</v>
      </c>
      <c r="B148" s="20">
        <v>0.63194444444444442</v>
      </c>
      <c r="C148" s="20" t="s">
        <v>6</v>
      </c>
      <c r="D148" s="49">
        <v>7</v>
      </c>
      <c r="E148" s="27">
        <v>10</v>
      </c>
      <c r="F148" s="50" t="s">
        <v>819</v>
      </c>
      <c r="G148" s="50" t="s">
        <v>14</v>
      </c>
      <c r="H148" s="51"/>
      <c r="I148" s="51" t="s">
        <v>92</v>
      </c>
      <c r="J148" s="27" t="str">
        <f>VLOOKUP(Table1323[[#This Row],[Track]],$F$1377:$H$1420,2,FALSE)</f>
        <v>NSW</v>
      </c>
      <c r="K148" s="27" t="s">
        <v>888</v>
      </c>
      <c r="L148" s="35">
        <v>150</v>
      </c>
      <c r="M148" s="35" t="str">
        <f>IF(Table1323[[#This Row],[Elite Edge Bet]]="","",IF(Table1323[[#This Row],[Fin]]&lt;&gt;"1st","",Table1323[[#This Row],[Div]]*Table1323[[#This Row],[Elite Edge Bet]]))</f>
        <v/>
      </c>
      <c r="N14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48" s="35" t="str">
        <f>IF(Table1323[[#This Row],[Date]]&lt;$O$3,"",IF(Table1323[[#This Row],[Date]]&lt;$P$3,"Edge (Orig)",IF(Table1323[[#This Row],[Date]]&lt;$Q$3,"Edge-New","Elite Combo")))</f>
        <v/>
      </c>
      <c r="P148" s="27" t="str">
        <f>TEXT(Table1323[[#This Row],[Date]],"DDD")</f>
        <v>Sat</v>
      </c>
      <c r="Q148" s="27"/>
      <c r="R1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49" spans="1:18" ht="15.75" hidden="1" customHeight="1" x14ac:dyDescent="0.25">
      <c r="A149" s="48">
        <v>44373</v>
      </c>
      <c r="B149" s="20">
        <v>0.64583333333333337</v>
      </c>
      <c r="C149" s="20" t="s">
        <v>761</v>
      </c>
      <c r="D149" s="49">
        <v>7</v>
      </c>
      <c r="E149" s="27">
        <v>5</v>
      </c>
      <c r="F149" s="50" t="s">
        <v>736</v>
      </c>
      <c r="G149" s="50"/>
      <c r="H149" s="51"/>
      <c r="I149" s="51" t="s">
        <v>851</v>
      </c>
      <c r="J149" s="27" t="str">
        <f>VLOOKUP(Table1323[[#This Row],[Track]],$F$1377:$H$1420,2,FALSE)</f>
        <v>Vic</v>
      </c>
      <c r="K149" s="27" t="s">
        <v>888</v>
      </c>
      <c r="L149" s="35">
        <v>120</v>
      </c>
      <c r="M149" s="35" t="str">
        <f>IF(Table1323[[#This Row],[Elite Edge Bet]]="","",IF(Table1323[[#This Row],[Fin]]&lt;&gt;"1st","",Table1323[[#This Row],[Div]]*Table1323[[#This Row],[Elite Edge Bet]]))</f>
        <v/>
      </c>
      <c r="N14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49" s="35" t="str">
        <f>IF(Table1323[[#This Row],[Date]]&lt;$O$3,"",IF(Table1323[[#This Row],[Date]]&lt;$P$3,"Edge (Orig)",IF(Table1323[[#This Row],[Date]]&lt;$Q$3,"Edge-New","Elite Combo")))</f>
        <v/>
      </c>
      <c r="P149" s="27" t="str">
        <f>TEXT(Table1323[[#This Row],[Date]],"DDD")</f>
        <v>Sat</v>
      </c>
      <c r="Q149" s="27"/>
      <c r="R1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0" spans="1:18" ht="15.75" hidden="1" customHeight="1" x14ac:dyDescent="0.25">
      <c r="A150" s="48">
        <v>44380</v>
      </c>
      <c r="B150" s="20">
        <v>0.54166666666666663</v>
      </c>
      <c r="C150" s="20" t="s">
        <v>759</v>
      </c>
      <c r="D150" s="49">
        <v>3</v>
      </c>
      <c r="E150" s="27">
        <v>2</v>
      </c>
      <c r="F150" s="50" t="s">
        <v>687</v>
      </c>
      <c r="G150" s="50" t="s">
        <v>13</v>
      </c>
      <c r="H150" s="51">
        <v>1.8</v>
      </c>
      <c r="I150" s="51" t="s">
        <v>851</v>
      </c>
      <c r="J150" s="27" t="str">
        <f>VLOOKUP(Table1323[[#This Row],[Track]],$F$1377:$H$1420,2,FALSE)</f>
        <v>Vic</v>
      </c>
      <c r="K150" s="27" t="s">
        <v>888</v>
      </c>
      <c r="L150" s="35">
        <v>200</v>
      </c>
      <c r="M150" s="35">
        <f>IF(Table1323[[#This Row],[Elite Edge Bet]]="","",IF(Table1323[[#This Row],[Fin]]&lt;&gt;"1st","",Table1323[[#This Row],[Div]]*Table1323[[#This Row],[Elite Edge Bet]]))</f>
        <v>360</v>
      </c>
      <c r="N150" s="35">
        <f>IF(Table1323[[#This Row],[Elite Edge Bet]]="","",IF(Table1323[[#This Row],[Elite Edge Return]]="",Table1323[[#This Row],[Elite Edge Bet]]*-1,Table1323[[#This Row],[Elite Edge Return]]-Table1323[[#This Row],[Elite Edge Bet]]))</f>
        <v>160</v>
      </c>
      <c r="O150" s="35" t="str">
        <f>IF(Table1323[[#This Row],[Date]]&lt;$O$3,"",IF(Table1323[[#This Row],[Date]]&lt;$P$3,"Edge (Orig)",IF(Table1323[[#This Row],[Date]]&lt;$Q$3,"Edge-New","Elite Combo")))</f>
        <v/>
      </c>
      <c r="P150" s="27" t="str">
        <f>TEXT(Table1323[[#This Row],[Date]],"DDD")</f>
        <v>Sat</v>
      </c>
      <c r="Q150" s="27"/>
      <c r="R1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1" spans="1:18" ht="15.75" hidden="1" customHeight="1" x14ac:dyDescent="0.25">
      <c r="A151" s="48">
        <v>44380</v>
      </c>
      <c r="B151" s="20">
        <v>0.69097222222222221</v>
      </c>
      <c r="C151" s="20" t="s">
        <v>759</v>
      </c>
      <c r="D151" s="49">
        <v>9</v>
      </c>
      <c r="E151" s="27">
        <v>10</v>
      </c>
      <c r="F151" s="50" t="s">
        <v>167</v>
      </c>
      <c r="G151" s="50" t="s">
        <v>15</v>
      </c>
      <c r="H151" s="51"/>
      <c r="I151" s="51" t="s">
        <v>922</v>
      </c>
      <c r="J151" s="27" t="str">
        <f>VLOOKUP(Table1323[[#This Row],[Track]],$F$1377:$H$1420,2,FALSE)</f>
        <v>Vic</v>
      </c>
      <c r="K151" s="27" t="s">
        <v>888</v>
      </c>
      <c r="L151" s="35">
        <v>200</v>
      </c>
      <c r="M151" s="35" t="str">
        <f>IF(Table1323[[#This Row],[Elite Edge Bet]]="","",IF(Table1323[[#This Row],[Fin]]&lt;&gt;"1st","",Table1323[[#This Row],[Div]]*Table1323[[#This Row],[Elite Edge Bet]]))</f>
        <v/>
      </c>
      <c r="N15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51" s="35" t="str">
        <f>IF(Table1323[[#This Row],[Date]]&lt;$O$3,"",IF(Table1323[[#This Row],[Date]]&lt;$P$3,"Edge (Orig)",IF(Table1323[[#This Row],[Date]]&lt;$Q$3,"Edge-New","Elite Combo")))</f>
        <v/>
      </c>
      <c r="P151" s="27" t="str">
        <f>TEXT(Table1323[[#This Row],[Date]],"DDD")</f>
        <v>Sat</v>
      </c>
      <c r="Q151" s="27"/>
      <c r="R1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2" spans="1:18" ht="15.75" hidden="1" customHeight="1" x14ac:dyDescent="0.25">
      <c r="A152" s="48">
        <v>44387</v>
      </c>
      <c r="B152" s="20">
        <v>0.4826388888888889</v>
      </c>
      <c r="C152" s="20" t="s">
        <v>7</v>
      </c>
      <c r="D152" s="49">
        <v>2</v>
      </c>
      <c r="E152" s="27">
        <v>1</v>
      </c>
      <c r="F152" s="50" t="s">
        <v>820</v>
      </c>
      <c r="G152" s="50" t="s">
        <v>15</v>
      </c>
      <c r="H152" s="51"/>
      <c r="I152" s="51" t="s">
        <v>92</v>
      </c>
      <c r="J152" s="27" t="str">
        <f>VLOOKUP(Table1323[[#This Row],[Track]],$F$1377:$H$1420,2,FALSE)</f>
        <v>NSW</v>
      </c>
      <c r="K152" s="27" t="s">
        <v>888</v>
      </c>
      <c r="L152" s="35">
        <v>150</v>
      </c>
      <c r="M152" s="35" t="str">
        <f>IF(Table1323[[#This Row],[Elite Edge Bet]]="","",IF(Table1323[[#This Row],[Fin]]&lt;&gt;"1st","",Table1323[[#This Row],[Div]]*Table1323[[#This Row],[Elite Edge Bet]]))</f>
        <v/>
      </c>
      <c r="N15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52" s="35" t="str">
        <f>IF(Table1323[[#This Row],[Date]]&lt;$O$3,"",IF(Table1323[[#This Row],[Date]]&lt;$P$3,"Edge (Orig)",IF(Table1323[[#This Row],[Date]]&lt;$Q$3,"Edge-New","Elite Combo")))</f>
        <v/>
      </c>
      <c r="P152" s="27" t="str">
        <f>TEXT(Table1323[[#This Row],[Date]],"DDD")</f>
        <v>Sat</v>
      </c>
      <c r="Q152" s="27"/>
      <c r="R1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3" spans="1:18" ht="15.75" hidden="1" customHeight="1" x14ac:dyDescent="0.25">
      <c r="A153" s="48">
        <v>44387</v>
      </c>
      <c r="B153" s="20">
        <v>0.59375</v>
      </c>
      <c r="C153" s="20" t="s">
        <v>761</v>
      </c>
      <c r="D153" s="49">
        <v>5</v>
      </c>
      <c r="E153" s="27">
        <v>4</v>
      </c>
      <c r="F153" s="50" t="s">
        <v>737</v>
      </c>
      <c r="G153" s="50"/>
      <c r="H153" s="51"/>
      <c r="I153" s="51" t="s">
        <v>851</v>
      </c>
      <c r="J153" s="27" t="str">
        <f>VLOOKUP(Table1323[[#This Row],[Track]],$F$1377:$H$1420,2,FALSE)</f>
        <v>Vic</v>
      </c>
      <c r="K153" s="27" t="s">
        <v>888</v>
      </c>
      <c r="L153" s="35">
        <v>120</v>
      </c>
      <c r="M153" s="35" t="str">
        <f>IF(Table1323[[#This Row],[Elite Edge Bet]]="","",IF(Table1323[[#This Row],[Fin]]&lt;&gt;"1st","",Table1323[[#This Row],[Div]]*Table1323[[#This Row],[Elite Edge Bet]]))</f>
        <v/>
      </c>
      <c r="N15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53" s="35" t="str">
        <f>IF(Table1323[[#This Row],[Date]]&lt;$O$3,"",IF(Table1323[[#This Row],[Date]]&lt;$P$3,"Edge (Orig)",IF(Table1323[[#This Row],[Date]]&lt;$Q$3,"Edge-New","Elite Combo")))</f>
        <v/>
      </c>
      <c r="P153" s="27" t="str">
        <f>TEXT(Table1323[[#This Row],[Date]],"DDD")</f>
        <v>Sat</v>
      </c>
      <c r="Q153" s="27"/>
      <c r="R1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4" spans="1:18" ht="15.75" hidden="1" customHeight="1" x14ac:dyDescent="0.25">
      <c r="A154" s="48">
        <v>44387</v>
      </c>
      <c r="B154" s="20">
        <v>0.63541666666666663</v>
      </c>
      <c r="C154" s="20" t="s">
        <v>7</v>
      </c>
      <c r="D154" s="49">
        <v>8</v>
      </c>
      <c r="E154" s="27">
        <v>1</v>
      </c>
      <c r="F154" s="50" t="s">
        <v>299</v>
      </c>
      <c r="G154" s="50" t="s">
        <v>13</v>
      </c>
      <c r="H154" s="51">
        <v>7.5</v>
      </c>
      <c r="I154" s="51" t="s">
        <v>879</v>
      </c>
      <c r="J154" s="27" t="str">
        <f>VLOOKUP(Table1323[[#This Row],[Track]],$F$1377:$H$1420,2,FALSE)</f>
        <v>NSW</v>
      </c>
      <c r="K154" s="27" t="s">
        <v>888</v>
      </c>
      <c r="L154" s="35">
        <v>200</v>
      </c>
      <c r="M154" s="35">
        <f>IF(Table1323[[#This Row],[Elite Edge Bet]]="","",IF(Table1323[[#This Row],[Fin]]&lt;&gt;"1st","",Table1323[[#This Row],[Div]]*Table1323[[#This Row],[Elite Edge Bet]]))</f>
        <v>1500</v>
      </c>
      <c r="N154" s="35">
        <f>IF(Table1323[[#This Row],[Elite Edge Bet]]="","",IF(Table1323[[#This Row],[Elite Edge Return]]="",Table1323[[#This Row],[Elite Edge Bet]]*-1,Table1323[[#This Row],[Elite Edge Return]]-Table1323[[#This Row],[Elite Edge Bet]]))</f>
        <v>1300</v>
      </c>
      <c r="O154" s="35" t="str">
        <f>IF(Table1323[[#This Row],[Date]]&lt;$O$3,"",IF(Table1323[[#This Row],[Date]]&lt;$P$3,"Edge (Orig)",IF(Table1323[[#This Row],[Date]]&lt;$Q$3,"Edge-New","Elite Combo")))</f>
        <v/>
      </c>
      <c r="P154" s="27" t="str">
        <f>TEXT(Table1323[[#This Row],[Date]],"DDD")</f>
        <v>Sat</v>
      </c>
      <c r="Q154" s="27"/>
      <c r="R1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5" spans="1:18" ht="15.75" hidden="1" customHeight="1" x14ac:dyDescent="0.25">
      <c r="A155" s="48">
        <v>44387</v>
      </c>
      <c r="B155" s="20">
        <v>0.67361111111111116</v>
      </c>
      <c r="C155" s="20" t="s">
        <v>761</v>
      </c>
      <c r="D155" s="49">
        <v>8</v>
      </c>
      <c r="E155" s="27">
        <v>10</v>
      </c>
      <c r="F155" s="50" t="s">
        <v>169</v>
      </c>
      <c r="G155" s="50" t="s">
        <v>15</v>
      </c>
      <c r="H155" s="51"/>
      <c r="I155" s="51" t="s">
        <v>922</v>
      </c>
      <c r="J155" s="27" t="str">
        <f>VLOOKUP(Table1323[[#This Row],[Track]],$F$1377:$H$1420,2,FALSE)</f>
        <v>Vic</v>
      </c>
      <c r="K155" s="27" t="s">
        <v>888</v>
      </c>
      <c r="L155" s="35">
        <v>200</v>
      </c>
      <c r="M155" s="35" t="str">
        <f>IF(Table1323[[#This Row],[Elite Edge Bet]]="","",IF(Table1323[[#This Row],[Fin]]&lt;&gt;"1st","",Table1323[[#This Row],[Div]]*Table1323[[#This Row],[Elite Edge Bet]]))</f>
        <v/>
      </c>
      <c r="N15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55" s="35" t="str">
        <f>IF(Table1323[[#This Row],[Date]]&lt;$O$3,"",IF(Table1323[[#This Row],[Date]]&lt;$P$3,"Edge (Orig)",IF(Table1323[[#This Row],[Date]]&lt;$Q$3,"Edge-New","Elite Combo")))</f>
        <v/>
      </c>
      <c r="P155" s="27" t="str">
        <f>TEXT(Table1323[[#This Row],[Date]],"DDD")</f>
        <v>Sat</v>
      </c>
      <c r="Q155" s="27"/>
      <c r="R1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6" spans="1:18" ht="15.75" hidden="1" customHeight="1" x14ac:dyDescent="0.25">
      <c r="A156" s="48">
        <v>44387</v>
      </c>
      <c r="B156" s="20">
        <v>0.6958333333333333</v>
      </c>
      <c r="C156" s="20" t="s">
        <v>761</v>
      </c>
      <c r="D156" s="49">
        <v>9</v>
      </c>
      <c r="E156" s="27">
        <v>13</v>
      </c>
      <c r="F156" s="50" t="s">
        <v>594</v>
      </c>
      <c r="G156" s="50"/>
      <c r="H156" s="51"/>
      <c r="I156" s="51" t="s">
        <v>851</v>
      </c>
      <c r="J156" s="27" t="str">
        <f>VLOOKUP(Table1323[[#This Row],[Track]],$F$1377:$H$1420,2,FALSE)</f>
        <v>Vic</v>
      </c>
      <c r="K156" s="27" t="s">
        <v>888</v>
      </c>
      <c r="L156" s="35">
        <v>100</v>
      </c>
      <c r="M156" s="35" t="str">
        <f>IF(Table1323[[#This Row],[Elite Edge Bet]]="","",IF(Table1323[[#This Row],[Fin]]&lt;&gt;"1st","",Table1323[[#This Row],[Div]]*Table1323[[#This Row],[Elite Edge Bet]]))</f>
        <v/>
      </c>
      <c r="N15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56" s="35" t="str">
        <f>IF(Table1323[[#This Row],[Date]]&lt;$O$3,"",IF(Table1323[[#This Row],[Date]]&lt;$P$3,"Edge (Orig)",IF(Table1323[[#This Row],[Date]]&lt;$Q$3,"Edge-New","Elite Combo")))</f>
        <v/>
      </c>
      <c r="P156" s="27" t="str">
        <f>TEXT(Table1323[[#This Row],[Date]],"DDD")</f>
        <v>Sat</v>
      </c>
      <c r="Q156" s="27"/>
      <c r="R1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7" spans="1:18" ht="15.75" hidden="1" customHeight="1" x14ac:dyDescent="0.25">
      <c r="A157" s="48">
        <v>44387</v>
      </c>
      <c r="B157" s="20">
        <v>0.6958333333333333</v>
      </c>
      <c r="C157" s="20" t="s">
        <v>761</v>
      </c>
      <c r="D157" s="49">
        <v>9</v>
      </c>
      <c r="E157" s="27">
        <v>17</v>
      </c>
      <c r="F157" s="50" t="s">
        <v>170</v>
      </c>
      <c r="G157" s="50" t="s">
        <v>14</v>
      </c>
      <c r="H157" s="51"/>
      <c r="I157" s="51" t="s">
        <v>851</v>
      </c>
      <c r="J157" s="27" t="str">
        <f>VLOOKUP(Table1323[[#This Row],[Track]],$F$1377:$H$1420,2,FALSE)</f>
        <v>Vic</v>
      </c>
      <c r="K157" s="27" t="s">
        <v>888</v>
      </c>
      <c r="L157" s="35">
        <v>140</v>
      </c>
      <c r="M157" s="35" t="str">
        <f>IF(Table1323[[#This Row],[Elite Edge Bet]]="","",IF(Table1323[[#This Row],[Fin]]&lt;&gt;"1st","",Table1323[[#This Row],[Div]]*Table1323[[#This Row],[Elite Edge Bet]]))</f>
        <v/>
      </c>
      <c r="N15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57" s="35" t="str">
        <f>IF(Table1323[[#This Row],[Date]]&lt;$O$3,"",IF(Table1323[[#This Row],[Date]]&lt;$P$3,"Edge (Orig)",IF(Table1323[[#This Row],[Date]]&lt;$Q$3,"Edge-New","Elite Combo")))</f>
        <v/>
      </c>
      <c r="P157" s="27" t="str">
        <f>TEXT(Table1323[[#This Row],[Date]],"DDD")</f>
        <v>Sat</v>
      </c>
      <c r="Q157" s="27"/>
      <c r="R1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8" spans="1:18" ht="15.75" hidden="1" customHeight="1" x14ac:dyDescent="0.25">
      <c r="A158" s="48">
        <v>44394</v>
      </c>
      <c r="B158" s="20">
        <v>0.56944444444444442</v>
      </c>
      <c r="C158" s="20" t="s">
        <v>759</v>
      </c>
      <c r="D158" s="49">
        <v>4</v>
      </c>
      <c r="E158" s="27">
        <v>11</v>
      </c>
      <c r="F158" s="50" t="s">
        <v>171</v>
      </c>
      <c r="G158" s="50"/>
      <c r="H158" s="51"/>
      <c r="I158" s="51" t="s">
        <v>851</v>
      </c>
      <c r="J158" s="27" t="str">
        <f>VLOOKUP(Table1323[[#This Row],[Track]],$F$1377:$H$1420,2,FALSE)</f>
        <v>Vic</v>
      </c>
      <c r="K158" s="27" t="s">
        <v>888</v>
      </c>
      <c r="L158" s="35">
        <v>120</v>
      </c>
      <c r="M158" s="35" t="str">
        <f>IF(Table1323[[#This Row],[Elite Edge Bet]]="","",IF(Table1323[[#This Row],[Fin]]&lt;&gt;"1st","",Table1323[[#This Row],[Div]]*Table1323[[#This Row],[Elite Edge Bet]]))</f>
        <v/>
      </c>
      <c r="N15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58" s="35" t="str">
        <f>IF(Table1323[[#This Row],[Date]]&lt;$O$3,"",IF(Table1323[[#This Row],[Date]]&lt;$P$3,"Edge (Orig)",IF(Table1323[[#This Row],[Date]]&lt;$Q$3,"Edge-New","Elite Combo")))</f>
        <v/>
      </c>
      <c r="P158" s="27" t="str">
        <f>TEXT(Table1323[[#This Row],[Date]],"DDD")</f>
        <v>Sat</v>
      </c>
      <c r="Q158" s="27"/>
      <c r="R1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59" spans="1:18" ht="15.75" hidden="1" customHeight="1" x14ac:dyDescent="0.25">
      <c r="A159" s="48">
        <v>44394</v>
      </c>
      <c r="B159" s="20">
        <v>0.625</v>
      </c>
      <c r="C159" s="20" t="s">
        <v>759</v>
      </c>
      <c r="D159" s="49">
        <v>6</v>
      </c>
      <c r="E159" s="27">
        <v>7</v>
      </c>
      <c r="F159" s="50" t="s">
        <v>739</v>
      </c>
      <c r="G159" s="50" t="s">
        <v>13</v>
      </c>
      <c r="H159" s="51">
        <v>26</v>
      </c>
      <c r="I159" s="51" t="s">
        <v>851</v>
      </c>
      <c r="J159" s="27" t="str">
        <f>VLOOKUP(Table1323[[#This Row],[Track]],$F$1377:$H$1420,2,FALSE)</f>
        <v>Vic</v>
      </c>
      <c r="K159" s="27" t="s">
        <v>888</v>
      </c>
      <c r="L159" s="35">
        <v>100</v>
      </c>
      <c r="M159" s="35">
        <f>IF(Table1323[[#This Row],[Elite Edge Bet]]="","",IF(Table1323[[#This Row],[Fin]]&lt;&gt;"1st","",Table1323[[#This Row],[Div]]*Table1323[[#This Row],[Elite Edge Bet]]))</f>
        <v>2600</v>
      </c>
      <c r="N159" s="35">
        <f>IF(Table1323[[#This Row],[Elite Edge Bet]]="","",IF(Table1323[[#This Row],[Elite Edge Return]]="",Table1323[[#This Row],[Elite Edge Bet]]*-1,Table1323[[#This Row],[Elite Edge Return]]-Table1323[[#This Row],[Elite Edge Bet]]))</f>
        <v>2500</v>
      </c>
      <c r="O159" s="35" t="str">
        <f>IF(Table1323[[#This Row],[Date]]&lt;$O$3,"",IF(Table1323[[#This Row],[Date]]&lt;$P$3,"Edge (Orig)",IF(Table1323[[#This Row],[Date]]&lt;$Q$3,"Edge-New","Elite Combo")))</f>
        <v/>
      </c>
      <c r="P159" s="27" t="str">
        <f>TEXT(Table1323[[#This Row],[Date]],"DDD")</f>
        <v>Sat</v>
      </c>
      <c r="Q159" s="27"/>
      <c r="R1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0" spans="1:18" ht="15.75" hidden="1" customHeight="1" x14ac:dyDescent="0.25">
      <c r="A160" s="48">
        <v>44394</v>
      </c>
      <c r="B160" s="20">
        <v>0.625</v>
      </c>
      <c r="C160" s="20" t="s">
        <v>759</v>
      </c>
      <c r="D160" s="49">
        <v>6</v>
      </c>
      <c r="E160" s="27">
        <v>2</v>
      </c>
      <c r="F160" s="50" t="s">
        <v>735</v>
      </c>
      <c r="G160" s="50" t="s">
        <v>14</v>
      </c>
      <c r="H160" s="51"/>
      <c r="I160" s="51" t="s">
        <v>851</v>
      </c>
      <c r="J160" s="27" t="str">
        <f>VLOOKUP(Table1323[[#This Row],[Track]],$F$1377:$H$1420,2,FALSE)</f>
        <v>Vic</v>
      </c>
      <c r="K160" s="27" t="s">
        <v>888</v>
      </c>
      <c r="L160" s="35">
        <v>100</v>
      </c>
      <c r="M160" s="35" t="str">
        <f>IF(Table1323[[#This Row],[Elite Edge Bet]]="","",IF(Table1323[[#This Row],[Fin]]&lt;&gt;"1st","",Table1323[[#This Row],[Div]]*Table1323[[#This Row],[Elite Edge Bet]]))</f>
        <v/>
      </c>
      <c r="N16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60" s="35" t="str">
        <f>IF(Table1323[[#This Row],[Date]]&lt;$O$3,"",IF(Table1323[[#This Row],[Date]]&lt;$P$3,"Edge (Orig)",IF(Table1323[[#This Row],[Date]]&lt;$Q$3,"Edge-New","Elite Combo")))</f>
        <v/>
      </c>
      <c r="P160" s="27" t="str">
        <f>TEXT(Table1323[[#This Row],[Date]],"DDD")</f>
        <v>Sat</v>
      </c>
      <c r="Q160" s="27"/>
      <c r="R1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1" spans="1:18" ht="15.75" hidden="1" customHeight="1" x14ac:dyDescent="0.25">
      <c r="A161" s="48">
        <v>44394</v>
      </c>
      <c r="B161" s="20">
        <v>0.64930555555555558</v>
      </c>
      <c r="C161" s="20" t="s">
        <v>759</v>
      </c>
      <c r="D161" s="49">
        <v>7</v>
      </c>
      <c r="E161" s="27">
        <v>2</v>
      </c>
      <c r="F161" s="50" t="s">
        <v>172</v>
      </c>
      <c r="G161" s="50"/>
      <c r="H161" s="51"/>
      <c r="I161" s="51" t="s">
        <v>851</v>
      </c>
      <c r="J161" s="27" t="str">
        <f>VLOOKUP(Table1323[[#This Row],[Track]],$F$1377:$H$1420,2,FALSE)</f>
        <v>Vic</v>
      </c>
      <c r="K161" s="27" t="s">
        <v>888</v>
      </c>
      <c r="L161" s="35">
        <v>120</v>
      </c>
      <c r="M161" s="35" t="str">
        <f>IF(Table1323[[#This Row],[Elite Edge Bet]]="","",IF(Table1323[[#This Row],[Fin]]&lt;&gt;"1st","",Table1323[[#This Row],[Div]]*Table1323[[#This Row],[Elite Edge Bet]]))</f>
        <v/>
      </c>
      <c r="N16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61" s="35" t="str">
        <f>IF(Table1323[[#This Row],[Date]]&lt;$O$3,"",IF(Table1323[[#This Row],[Date]]&lt;$P$3,"Edge (Orig)",IF(Table1323[[#This Row],[Date]]&lt;$Q$3,"Edge-New","Elite Combo")))</f>
        <v/>
      </c>
      <c r="P161" s="27" t="str">
        <f>TEXT(Table1323[[#This Row],[Date]],"DDD")</f>
        <v>Sat</v>
      </c>
      <c r="Q161" s="27"/>
      <c r="R1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2" spans="1:18" ht="15.75" hidden="1" customHeight="1" x14ac:dyDescent="0.25">
      <c r="A162" s="48">
        <v>44394</v>
      </c>
      <c r="B162" s="20">
        <v>0.67708333333333337</v>
      </c>
      <c r="C162" s="20" t="s">
        <v>759</v>
      </c>
      <c r="D162" s="49">
        <v>8</v>
      </c>
      <c r="E162" s="27">
        <v>3</v>
      </c>
      <c r="F162" s="50" t="s">
        <v>740</v>
      </c>
      <c r="G162" s="50"/>
      <c r="H162" s="51"/>
      <c r="I162" s="51" t="s">
        <v>851</v>
      </c>
      <c r="J162" s="27" t="str">
        <f>VLOOKUP(Table1323[[#This Row],[Track]],$F$1377:$H$1420,2,FALSE)</f>
        <v>Vic</v>
      </c>
      <c r="K162" s="27" t="s">
        <v>888</v>
      </c>
      <c r="L162" s="35">
        <v>140</v>
      </c>
      <c r="M162" s="35" t="str">
        <f>IF(Table1323[[#This Row],[Elite Edge Bet]]="","",IF(Table1323[[#This Row],[Fin]]&lt;&gt;"1st","",Table1323[[#This Row],[Div]]*Table1323[[#This Row],[Elite Edge Bet]]))</f>
        <v/>
      </c>
      <c r="N16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62" s="35" t="str">
        <f>IF(Table1323[[#This Row],[Date]]&lt;$O$3,"",IF(Table1323[[#This Row],[Date]]&lt;$P$3,"Edge (Orig)",IF(Table1323[[#This Row],[Date]]&lt;$Q$3,"Edge-New","Elite Combo")))</f>
        <v/>
      </c>
      <c r="P162" s="27" t="str">
        <f>TEXT(Table1323[[#This Row],[Date]],"DDD")</f>
        <v>Sat</v>
      </c>
      <c r="Q162" s="27"/>
      <c r="R1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3" spans="1:18" ht="15.75" hidden="1" customHeight="1" x14ac:dyDescent="0.25">
      <c r="A163" s="48">
        <v>44401</v>
      </c>
      <c r="B163" s="20">
        <v>0.50347222222222221</v>
      </c>
      <c r="C163" s="20" t="s">
        <v>761</v>
      </c>
      <c r="D163" s="49">
        <v>1</v>
      </c>
      <c r="E163" s="27">
        <v>8</v>
      </c>
      <c r="F163" s="50" t="s">
        <v>173</v>
      </c>
      <c r="G163" s="50"/>
      <c r="H163" s="51"/>
      <c r="I163" s="51" t="s">
        <v>851</v>
      </c>
      <c r="J163" s="27" t="str">
        <f>VLOOKUP(Table1323[[#This Row],[Track]],$F$1377:$H$1420,2,FALSE)</f>
        <v>Vic</v>
      </c>
      <c r="K163" s="27" t="s">
        <v>888</v>
      </c>
      <c r="L163" s="35">
        <v>200</v>
      </c>
      <c r="M163" s="35" t="str">
        <f>IF(Table1323[[#This Row],[Elite Edge Bet]]="","",IF(Table1323[[#This Row],[Fin]]&lt;&gt;"1st","",Table1323[[#This Row],[Div]]*Table1323[[#This Row],[Elite Edge Bet]]))</f>
        <v/>
      </c>
      <c r="N16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63" s="35" t="str">
        <f>IF(Table1323[[#This Row],[Date]]&lt;$O$3,"",IF(Table1323[[#This Row],[Date]]&lt;$P$3,"Edge (Orig)",IF(Table1323[[#This Row],[Date]]&lt;$Q$3,"Edge-New","Elite Combo")))</f>
        <v/>
      </c>
      <c r="P163" s="27" t="str">
        <f>TEXT(Table1323[[#This Row],[Date]],"DDD")</f>
        <v>Sat</v>
      </c>
      <c r="Q163" s="27"/>
      <c r="R1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4" spans="1:18" ht="15.75" hidden="1" customHeight="1" x14ac:dyDescent="0.25">
      <c r="A164" s="48">
        <v>44401</v>
      </c>
      <c r="B164" s="20">
        <v>0.52777777777777779</v>
      </c>
      <c r="C164" s="20" t="s">
        <v>761</v>
      </c>
      <c r="D164" s="49">
        <v>2</v>
      </c>
      <c r="E164" s="27">
        <v>7</v>
      </c>
      <c r="F164" s="50" t="s">
        <v>174</v>
      </c>
      <c r="G164" s="50" t="s">
        <v>13</v>
      </c>
      <c r="H164" s="51">
        <v>4.2</v>
      </c>
      <c r="I164" s="51" t="s">
        <v>922</v>
      </c>
      <c r="J164" s="27" t="str">
        <f>VLOOKUP(Table1323[[#This Row],[Track]],$F$1377:$H$1420,2,FALSE)</f>
        <v>Vic</v>
      </c>
      <c r="K164" s="27" t="s">
        <v>888</v>
      </c>
      <c r="L164" s="35">
        <v>200</v>
      </c>
      <c r="M164" s="35">
        <f>IF(Table1323[[#This Row],[Elite Edge Bet]]="","",IF(Table1323[[#This Row],[Fin]]&lt;&gt;"1st","",Table1323[[#This Row],[Div]]*Table1323[[#This Row],[Elite Edge Bet]]))</f>
        <v>840</v>
      </c>
      <c r="N164" s="35">
        <f>IF(Table1323[[#This Row],[Elite Edge Bet]]="","",IF(Table1323[[#This Row],[Elite Edge Return]]="",Table1323[[#This Row],[Elite Edge Bet]]*-1,Table1323[[#This Row],[Elite Edge Return]]-Table1323[[#This Row],[Elite Edge Bet]]))</f>
        <v>640</v>
      </c>
      <c r="O164" s="35" t="str">
        <f>IF(Table1323[[#This Row],[Date]]&lt;$O$3,"",IF(Table1323[[#This Row],[Date]]&lt;$P$3,"Edge (Orig)",IF(Table1323[[#This Row],[Date]]&lt;$Q$3,"Edge-New","Elite Combo")))</f>
        <v/>
      </c>
      <c r="P164" s="27" t="str">
        <f>TEXT(Table1323[[#This Row],[Date]],"DDD")</f>
        <v>Sat</v>
      </c>
      <c r="Q164" s="27"/>
      <c r="R1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5" spans="1:18" ht="15.75" hidden="1" customHeight="1" x14ac:dyDescent="0.25">
      <c r="A165" s="48">
        <v>44401</v>
      </c>
      <c r="B165" s="20">
        <v>0.57638888888888895</v>
      </c>
      <c r="C165" s="20" t="s">
        <v>761</v>
      </c>
      <c r="D165" s="49">
        <v>4</v>
      </c>
      <c r="E165" s="27">
        <v>6</v>
      </c>
      <c r="F165" s="50" t="s">
        <v>96</v>
      </c>
      <c r="G165" s="50" t="s">
        <v>93</v>
      </c>
      <c r="H165" s="51"/>
      <c r="I165" s="51" t="s">
        <v>922</v>
      </c>
      <c r="J165" s="27" t="str">
        <f>VLOOKUP(Table1323[[#This Row],[Track]],$F$1377:$H$1420,2,FALSE)</f>
        <v>Vic</v>
      </c>
      <c r="K165" s="27" t="s">
        <v>888</v>
      </c>
      <c r="L165" s="35">
        <v>200</v>
      </c>
      <c r="M165" s="35" t="str">
        <f>IF(Table1323[[#This Row],[Elite Edge Bet]]="","",IF(Table1323[[#This Row],[Fin]]&lt;&gt;"1st","",Table1323[[#This Row],[Div]]*Table1323[[#This Row],[Elite Edge Bet]]))</f>
        <v/>
      </c>
      <c r="N16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65" s="35" t="str">
        <f>IF(Table1323[[#This Row],[Date]]&lt;$O$3,"",IF(Table1323[[#This Row],[Date]]&lt;$P$3,"Edge (Orig)",IF(Table1323[[#This Row],[Date]]&lt;$Q$3,"Edge-New","Elite Combo")))</f>
        <v/>
      </c>
      <c r="P165" s="27" t="str">
        <f>TEXT(Table1323[[#This Row],[Date]],"DDD")</f>
        <v>Sat</v>
      </c>
      <c r="Q165" s="27"/>
      <c r="R1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6" spans="1:18" ht="15.75" hidden="1" customHeight="1" x14ac:dyDescent="0.25">
      <c r="A166" s="48">
        <v>44401</v>
      </c>
      <c r="B166" s="20">
        <v>0.59027777777777779</v>
      </c>
      <c r="C166" s="20" t="s">
        <v>6</v>
      </c>
      <c r="D166" s="49">
        <v>6</v>
      </c>
      <c r="E166" s="27">
        <v>9</v>
      </c>
      <c r="F166" s="50" t="s">
        <v>821</v>
      </c>
      <c r="G166" s="50"/>
      <c r="H166" s="51"/>
      <c r="I166" s="51" t="s">
        <v>879</v>
      </c>
      <c r="J166" s="27" t="str">
        <f>VLOOKUP(Table1323[[#This Row],[Track]],$F$1377:$H$1420,2,FALSE)</f>
        <v>NSW</v>
      </c>
      <c r="K166" s="27" t="s">
        <v>888</v>
      </c>
      <c r="L166" s="35">
        <v>150</v>
      </c>
      <c r="M166" s="35" t="str">
        <f>IF(Table1323[[#This Row],[Elite Edge Bet]]="","",IF(Table1323[[#This Row],[Fin]]&lt;&gt;"1st","",Table1323[[#This Row],[Div]]*Table1323[[#This Row],[Elite Edge Bet]]))</f>
        <v/>
      </c>
      <c r="N16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66" s="35" t="str">
        <f>IF(Table1323[[#This Row],[Date]]&lt;$O$3,"",IF(Table1323[[#This Row],[Date]]&lt;$P$3,"Edge (Orig)",IF(Table1323[[#This Row],[Date]]&lt;$Q$3,"Edge-New","Elite Combo")))</f>
        <v/>
      </c>
      <c r="P166" s="27" t="str">
        <f>TEXT(Table1323[[#This Row],[Date]],"DDD")</f>
        <v>Sat</v>
      </c>
      <c r="Q166" s="27"/>
      <c r="R1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7" spans="1:18" ht="15.75" hidden="1" customHeight="1" x14ac:dyDescent="0.25">
      <c r="A167" s="48">
        <v>44401</v>
      </c>
      <c r="B167" s="20">
        <v>0.69791666666666663</v>
      </c>
      <c r="C167" s="20" t="s">
        <v>6</v>
      </c>
      <c r="D167" s="49">
        <v>10</v>
      </c>
      <c r="E167" s="27">
        <v>3</v>
      </c>
      <c r="F167" s="50" t="s">
        <v>822</v>
      </c>
      <c r="G167" s="50" t="s">
        <v>13</v>
      </c>
      <c r="H167" s="51">
        <v>2.4</v>
      </c>
      <c r="I167" s="51" t="s">
        <v>879</v>
      </c>
      <c r="J167" s="27" t="str">
        <f>VLOOKUP(Table1323[[#This Row],[Track]],$F$1377:$H$1420,2,FALSE)</f>
        <v>NSW</v>
      </c>
      <c r="K167" s="27" t="s">
        <v>888</v>
      </c>
      <c r="L167" s="35">
        <v>200</v>
      </c>
      <c r="M167" s="35">
        <f>IF(Table1323[[#This Row],[Elite Edge Bet]]="","",IF(Table1323[[#This Row],[Fin]]&lt;&gt;"1st","",Table1323[[#This Row],[Div]]*Table1323[[#This Row],[Elite Edge Bet]]))</f>
        <v>480</v>
      </c>
      <c r="N167" s="35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167" s="35" t="str">
        <f>IF(Table1323[[#This Row],[Date]]&lt;$O$3,"",IF(Table1323[[#This Row],[Date]]&lt;$P$3,"Edge (Orig)",IF(Table1323[[#This Row],[Date]]&lt;$Q$3,"Edge-New","Elite Combo")))</f>
        <v/>
      </c>
      <c r="P167" s="27" t="str">
        <f>TEXT(Table1323[[#This Row],[Date]],"DDD")</f>
        <v>Sat</v>
      </c>
      <c r="Q167" s="27"/>
      <c r="R1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8" spans="1:18" ht="15.75" hidden="1" customHeight="1" x14ac:dyDescent="0.25">
      <c r="A168" s="48">
        <v>44408</v>
      </c>
      <c r="B168" s="20">
        <v>0.60416666666666663</v>
      </c>
      <c r="C168" s="20" t="s">
        <v>762</v>
      </c>
      <c r="D168" s="49">
        <v>4</v>
      </c>
      <c r="E168" s="27">
        <v>5</v>
      </c>
      <c r="F168" s="50" t="s">
        <v>736</v>
      </c>
      <c r="G168" s="50" t="s">
        <v>93</v>
      </c>
      <c r="H168" s="51"/>
      <c r="I168" s="51" t="s">
        <v>851</v>
      </c>
      <c r="J168" s="27" t="str">
        <f>VLOOKUP(Table1323[[#This Row],[Track]],$F$1377:$H$1420,2,FALSE)</f>
        <v>Vic</v>
      </c>
      <c r="K168" s="27" t="s">
        <v>888</v>
      </c>
      <c r="L168" s="35">
        <v>150</v>
      </c>
      <c r="M168" s="35" t="str">
        <f>IF(Table1323[[#This Row],[Elite Edge Bet]]="","",IF(Table1323[[#This Row],[Fin]]&lt;&gt;"1st","",Table1323[[#This Row],[Div]]*Table1323[[#This Row],[Elite Edge Bet]]))</f>
        <v/>
      </c>
      <c r="N16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68" s="35" t="str">
        <f>IF(Table1323[[#This Row],[Date]]&lt;$O$3,"",IF(Table1323[[#This Row],[Date]]&lt;$P$3,"Edge (Orig)",IF(Table1323[[#This Row],[Date]]&lt;$Q$3,"Edge-New","Elite Combo")))</f>
        <v/>
      </c>
      <c r="P168" s="27" t="str">
        <f>TEXT(Table1323[[#This Row],[Date]],"DDD")</f>
        <v>Sat</v>
      </c>
      <c r="Q168" s="27"/>
      <c r="R1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69" spans="1:18" ht="15.75" hidden="1" customHeight="1" x14ac:dyDescent="0.25">
      <c r="A169" s="48">
        <v>44408</v>
      </c>
      <c r="B169" s="20">
        <v>0.65972222222222221</v>
      </c>
      <c r="C169" s="20" t="s">
        <v>762</v>
      </c>
      <c r="D169" s="49">
        <v>6</v>
      </c>
      <c r="E169" s="27">
        <v>2</v>
      </c>
      <c r="F169" s="50" t="s">
        <v>176</v>
      </c>
      <c r="G169" s="50"/>
      <c r="H169" s="51"/>
      <c r="I169" s="51" t="s">
        <v>851</v>
      </c>
      <c r="J169" s="27" t="str">
        <f>VLOOKUP(Table1323[[#This Row],[Track]],$F$1377:$H$1420,2,FALSE)</f>
        <v>Vic</v>
      </c>
      <c r="K169" s="27" t="s">
        <v>888</v>
      </c>
      <c r="L169" s="35">
        <v>120</v>
      </c>
      <c r="M169" s="35" t="str">
        <f>IF(Table1323[[#This Row],[Elite Edge Bet]]="","",IF(Table1323[[#This Row],[Fin]]&lt;&gt;"1st","",Table1323[[#This Row],[Div]]*Table1323[[#This Row],[Elite Edge Bet]]))</f>
        <v/>
      </c>
      <c r="N16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69" s="35" t="str">
        <f>IF(Table1323[[#This Row],[Date]]&lt;$O$3,"",IF(Table1323[[#This Row],[Date]]&lt;$P$3,"Edge (Orig)",IF(Table1323[[#This Row],[Date]]&lt;$Q$3,"Edge-New","Elite Combo")))</f>
        <v/>
      </c>
      <c r="P169" s="27" t="str">
        <f>TEXT(Table1323[[#This Row],[Date]],"DDD")</f>
        <v>Sat</v>
      </c>
      <c r="Q169" s="27"/>
      <c r="R1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70" spans="1:18" ht="15.75" hidden="1" customHeight="1" x14ac:dyDescent="0.25">
      <c r="A170" s="48">
        <v>44408</v>
      </c>
      <c r="B170" s="20">
        <v>0.6875</v>
      </c>
      <c r="C170" s="20" t="s">
        <v>762</v>
      </c>
      <c r="D170" s="49">
        <v>7</v>
      </c>
      <c r="E170" s="27">
        <v>5</v>
      </c>
      <c r="F170" s="50" t="s">
        <v>630</v>
      </c>
      <c r="G170" s="50" t="s">
        <v>13</v>
      </c>
      <c r="H170" s="51">
        <v>2.6</v>
      </c>
      <c r="I170" s="51" t="s">
        <v>781</v>
      </c>
      <c r="J170" s="27" t="str">
        <f>VLOOKUP(Table1323[[#This Row],[Track]],$F$1377:$H$1420,2,FALSE)</f>
        <v>Vic</v>
      </c>
      <c r="K170" s="27" t="s">
        <v>888</v>
      </c>
      <c r="L170" s="35">
        <v>200</v>
      </c>
      <c r="M170" s="35">
        <f>IF(Table1323[[#This Row],[Elite Edge Bet]]="","",IF(Table1323[[#This Row],[Fin]]&lt;&gt;"1st","",Table1323[[#This Row],[Div]]*Table1323[[#This Row],[Elite Edge Bet]]))</f>
        <v>520</v>
      </c>
      <c r="N170" s="35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170" s="35" t="str">
        <f>IF(Table1323[[#This Row],[Date]]&lt;$O$3,"",IF(Table1323[[#This Row],[Date]]&lt;$P$3,"Edge (Orig)",IF(Table1323[[#This Row],[Date]]&lt;$Q$3,"Edge-New","Elite Combo")))</f>
        <v/>
      </c>
      <c r="P170" s="27" t="str">
        <f>TEXT(Table1323[[#This Row],[Date]],"DDD")</f>
        <v>Sat</v>
      </c>
      <c r="Q170" s="27"/>
      <c r="R1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2020-2021</v>
      </c>
    </row>
    <row r="171" spans="1:18" ht="15.75" hidden="1" customHeight="1" x14ac:dyDescent="0.25">
      <c r="A171" s="48">
        <v>44415</v>
      </c>
      <c r="B171" s="20">
        <v>0.50347222222222221</v>
      </c>
      <c r="C171" s="20" t="s">
        <v>759</v>
      </c>
      <c r="D171" s="49">
        <v>1</v>
      </c>
      <c r="E171" s="27">
        <v>3</v>
      </c>
      <c r="F171" s="50" t="s">
        <v>738</v>
      </c>
      <c r="G171" s="50" t="s">
        <v>13</v>
      </c>
      <c r="H171" s="51">
        <v>4</v>
      </c>
      <c r="I171" s="51" t="s">
        <v>851</v>
      </c>
      <c r="J171" s="27" t="str">
        <f>VLOOKUP(Table1323[[#This Row],[Track]],$F$1377:$H$1420,2,FALSE)</f>
        <v>Vic</v>
      </c>
      <c r="K171" s="27" t="s">
        <v>888</v>
      </c>
      <c r="L171" s="35">
        <v>120</v>
      </c>
      <c r="M171" s="35">
        <f>IF(Table1323[[#This Row],[Elite Edge Bet]]="","",IF(Table1323[[#This Row],[Fin]]&lt;&gt;"1st","",Table1323[[#This Row],[Div]]*Table1323[[#This Row],[Elite Edge Bet]]))</f>
        <v>480</v>
      </c>
      <c r="N171" s="35">
        <f>IF(Table1323[[#This Row],[Elite Edge Bet]]="","",IF(Table1323[[#This Row],[Elite Edge Return]]="",Table1323[[#This Row],[Elite Edge Bet]]*-1,Table1323[[#This Row],[Elite Edge Return]]-Table1323[[#This Row],[Elite Edge Bet]]))</f>
        <v>360</v>
      </c>
      <c r="O171" s="35" t="str">
        <f>IF(Table1323[[#This Row],[Date]]&lt;$O$3,"",IF(Table1323[[#This Row],[Date]]&lt;$P$3,"Edge (Orig)",IF(Table1323[[#This Row],[Date]]&lt;$Q$3,"Edge-New","Elite Combo")))</f>
        <v/>
      </c>
      <c r="P171" s="27" t="str">
        <f>TEXT(Table1323[[#This Row],[Date]],"DDD")</f>
        <v>Sat</v>
      </c>
      <c r="Q171" s="27"/>
      <c r="R1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72" spans="1:18" ht="15.75" hidden="1" customHeight="1" x14ac:dyDescent="0.25">
      <c r="A172" s="48">
        <v>44415</v>
      </c>
      <c r="B172" s="20">
        <v>0.57986111111111105</v>
      </c>
      <c r="C172" s="20" t="s">
        <v>759</v>
      </c>
      <c r="D172" s="49">
        <v>4</v>
      </c>
      <c r="E172" s="27">
        <v>7</v>
      </c>
      <c r="F172" s="50" t="s">
        <v>168</v>
      </c>
      <c r="G172" s="50"/>
      <c r="H172" s="51"/>
      <c r="I172" s="51" t="s">
        <v>851</v>
      </c>
      <c r="J172" s="27" t="str">
        <f>VLOOKUP(Table1323[[#This Row],[Track]],$F$1377:$H$1420,2,FALSE)</f>
        <v>Vic</v>
      </c>
      <c r="K172" s="27" t="s">
        <v>888</v>
      </c>
      <c r="L172" s="35">
        <v>140</v>
      </c>
      <c r="M172" s="35" t="str">
        <f>IF(Table1323[[#This Row],[Elite Edge Bet]]="","",IF(Table1323[[#This Row],[Fin]]&lt;&gt;"1st","",Table1323[[#This Row],[Div]]*Table1323[[#This Row],[Elite Edge Bet]]))</f>
        <v/>
      </c>
      <c r="N17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72" s="35" t="str">
        <f>IF(Table1323[[#This Row],[Date]]&lt;$O$3,"",IF(Table1323[[#This Row],[Date]]&lt;$P$3,"Edge (Orig)",IF(Table1323[[#This Row],[Date]]&lt;$Q$3,"Edge-New","Elite Combo")))</f>
        <v/>
      </c>
      <c r="P172" s="27" t="str">
        <f>TEXT(Table1323[[#This Row],[Date]],"DDD")</f>
        <v>Sat</v>
      </c>
      <c r="Q172" s="27"/>
      <c r="R1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73" spans="1:18" ht="15.75" hidden="1" customHeight="1" x14ac:dyDescent="0.25">
      <c r="A173" s="48">
        <v>44415</v>
      </c>
      <c r="B173" s="20">
        <v>0.62152777777777779</v>
      </c>
      <c r="C173" s="20" t="s">
        <v>7</v>
      </c>
      <c r="D173" s="49">
        <v>7</v>
      </c>
      <c r="E173" s="27">
        <v>5</v>
      </c>
      <c r="F173" s="50" t="s">
        <v>823</v>
      </c>
      <c r="G173" s="50" t="s">
        <v>13</v>
      </c>
      <c r="H173" s="51">
        <v>7.5</v>
      </c>
      <c r="I173" s="51" t="s">
        <v>879</v>
      </c>
      <c r="J173" s="27" t="str">
        <f>VLOOKUP(Table1323[[#This Row],[Track]],$F$1377:$H$1420,2,FALSE)</f>
        <v>NSW</v>
      </c>
      <c r="K173" s="27" t="s">
        <v>888</v>
      </c>
      <c r="L173" s="35">
        <v>150</v>
      </c>
      <c r="M173" s="35">
        <f>IF(Table1323[[#This Row],[Elite Edge Bet]]="","",IF(Table1323[[#This Row],[Fin]]&lt;&gt;"1st","",Table1323[[#This Row],[Div]]*Table1323[[#This Row],[Elite Edge Bet]]))</f>
        <v>1125</v>
      </c>
      <c r="N173" s="35">
        <f>IF(Table1323[[#This Row],[Elite Edge Bet]]="","",IF(Table1323[[#This Row],[Elite Edge Return]]="",Table1323[[#This Row],[Elite Edge Bet]]*-1,Table1323[[#This Row],[Elite Edge Return]]-Table1323[[#This Row],[Elite Edge Bet]]))</f>
        <v>975</v>
      </c>
      <c r="O173" s="35" t="str">
        <f>IF(Table1323[[#This Row],[Date]]&lt;$O$3,"",IF(Table1323[[#This Row],[Date]]&lt;$P$3,"Edge (Orig)",IF(Table1323[[#This Row],[Date]]&lt;$Q$3,"Edge-New","Elite Combo")))</f>
        <v/>
      </c>
      <c r="P173" s="27" t="str">
        <f>TEXT(Table1323[[#This Row],[Date]],"DDD")</f>
        <v>Sat</v>
      </c>
      <c r="Q173" s="27"/>
      <c r="R1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74" spans="1:18" ht="15.75" hidden="1" customHeight="1" x14ac:dyDescent="0.25">
      <c r="A174" s="48">
        <v>44415</v>
      </c>
      <c r="B174" s="20">
        <v>0.63541666666666663</v>
      </c>
      <c r="C174" s="20" t="s">
        <v>759</v>
      </c>
      <c r="D174" s="49">
        <v>6</v>
      </c>
      <c r="E174" s="27">
        <v>7</v>
      </c>
      <c r="F174" s="50" t="s">
        <v>174</v>
      </c>
      <c r="G174" s="50" t="s">
        <v>15</v>
      </c>
      <c r="H174" s="51"/>
      <c r="I174" s="51" t="s">
        <v>851</v>
      </c>
      <c r="J174" s="27" t="str">
        <f>VLOOKUP(Table1323[[#This Row],[Track]],$F$1377:$H$1420,2,FALSE)</f>
        <v>Vic</v>
      </c>
      <c r="K174" s="27" t="s">
        <v>888</v>
      </c>
      <c r="L174" s="35">
        <v>120</v>
      </c>
      <c r="M174" s="35" t="str">
        <f>IF(Table1323[[#This Row],[Elite Edge Bet]]="","",IF(Table1323[[#This Row],[Fin]]&lt;&gt;"1st","",Table1323[[#This Row],[Div]]*Table1323[[#This Row],[Elite Edge Bet]]))</f>
        <v/>
      </c>
      <c r="N17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74" s="35" t="str">
        <f>IF(Table1323[[#This Row],[Date]]&lt;$O$3,"",IF(Table1323[[#This Row],[Date]]&lt;$P$3,"Edge (Orig)",IF(Table1323[[#This Row],[Date]]&lt;$Q$3,"Edge-New","Elite Combo")))</f>
        <v/>
      </c>
      <c r="P174" s="27" t="str">
        <f>TEXT(Table1323[[#This Row],[Date]],"DDD")</f>
        <v>Sat</v>
      </c>
      <c r="Q174" s="27"/>
      <c r="R1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75" spans="1:18" ht="15.75" hidden="1" customHeight="1" x14ac:dyDescent="0.25">
      <c r="A175" s="48">
        <v>44415</v>
      </c>
      <c r="B175" s="20">
        <v>0.6875</v>
      </c>
      <c r="C175" s="20" t="s">
        <v>759</v>
      </c>
      <c r="D175" s="49">
        <v>8</v>
      </c>
      <c r="E175" s="27">
        <v>8</v>
      </c>
      <c r="F175" s="50" t="s">
        <v>179</v>
      </c>
      <c r="G175" s="50"/>
      <c r="H175" s="51"/>
      <c r="I175" s="51" t="s">
        <v>851</v>
      </c>
      <c r="J175" s="27" t="str">
        <f>VLOOKUP(Table1323[[#This Row],[Track]],$F$1377:$H$1420,2,FALSE)</f>
        <v>Vic</v>
      </c>
      <c r="K175" s="27" t="s">
        <v>888</v>
      </c>
      <c r="L175" s="35">
        <v>100</v>
      </c>
      <c r="M175" s="35" t="str">
        <f>IF(Table1323[[#This Row],[Elite Edge Bet]]="","",IF(Table1323[[#This Row],[Fin]]&lt;&gt;"1st","",Table1323[[#This Row],[Div]]*Table1323[[#This Row],[Elite Edge Bet]]))</f>
        <v/>
      </c>
      <c r="N17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75" s="35" t="str">
        <f>IF(Table1323[[#This Row],[Date]]&lt;$O$3,"",IF(Table1323[[#This Row],[Date]]&lt;$P$3,"Edge (Orig)",IF(Table1323[[#This Row],[Date]]&lt;$Q$3,"Edge-New","Elite Combo")))</f>
        <v/>
      </c>
      <c r="P175" s="27" t="str">
        <f>TEXT(Table1323[[#This Row],[Date]],"DDD")</f>
        <v>Sat</v>
      </c>
      <c r="Q175" s="27"/>
      <c r="R1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76" spans="1:18" ht="15.75" hidden="1" customHeight="1" x14ac:dyDescent="0.25">
      <c r="A176" s="48">
        <v>44415</v>
      </c>
      <c r="B176" s="20">
        <v>0.6875</v>
      </c>
      <c r="C176" s="20" t="s">
        <v>759</v>
      </c>
      <c r="D176" s="49">
        <v>8</v>
      </c>
      <c r="E176" s="27">
        <v>2</v>
      </c>
      <c r="F176" s="50" t="s">
        <v>178</v>
      </c>
      <c r="G176" s="50"/>
      <c r="H176" s="51"/>
      <c r="I176" s="51" t="s">
        <v>851</v>
      </c>
      <c r="J176" s="27" t="str">
        <f>VLOOKUP(Table1323[[#This Row],[Track]],$F$1377:$H$1420,2,FALSE)</f>
        <v>Vic</v>
      </c>
      <c r="K176" s="27" t="s">
        <v>888</v>
      </c>
      <c r="L176" s="35">
        <v>100</v>
      </c>
      <c r="M176" s="35" t="str">
        <f>IF(Table1323[[#This Row],[Elite Edge Bet]]="","",IF(Table1323[[#This Row],[Fin]]&lt;&gt;"1st","",Table1323[[#This Row],[Div]]*Table1323[[#This Row],[Elite Edge Bet]]))</f>
        <v/>
      </c>
      <c r="N17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76" s="35" t="str">
        <f>IF(Table1323[[#This Row],[Date]]&lt;$O$3,"",IF(Table1323[[#This Row],[Date]]&lt;$P$3,"Edge (Orig)",IF(Table1323[[#This Row],[Date]]&lt;$Q$3,"Edge-New","Elite Combo")))</f>
        <v/>
      </c>
      <c r="P176" s="27" t="str">
        <f>TEXT(Table1323[[#This Row],[Date]],"DDD")</f>
        <v>Sat</v>
      </c>
      <c r="Q176" s="27"/>
      <c r="R1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77" spans="1:18" ht="15.75" hidden="1" customHeight="1" x14ac:dyDescent="0.25">
      <c r="A177" s="48">
        <v>44422</v>
      </c>
      <c r="B177" s="20">
        <v>0.50347222222222221</v>
      </c>
      <c r="C177" s="20" t="s">
        <v>761</v>
      </c>
      <c r="D177" s="49">
        <v>1</v>
      </c>
      <c r="E177" s="27">
        <v>5</v>
      </c>
      <c r="F177" s="50" t="s">
        <v>180</v>
      </c>
      <c r="G177" s="50" t="s">
        <v>13</v>
      </c>
      <c r="H177" s="51">
        <v>3.5</v>
      </c>
      <c r="I177" s="51" t="s">
        <v>851</v>
      </c>
      <c r="J177" s="27" t="str">
        <f>VLOOKUP(Table1323[[#This Row],[Track]],$F$1377:$H$1420,2,FALSE)</f>
        <v>Vic</v>
      </c>
      <c r="K177" s="27" t="s">
        <v>888</v>
      </c>
      <c r="L177" s="35">
        <v>130</v>
      </c>
      <c r="M177" s="35">
        <f>IF(Table1323[[#This Row],[Elite Edge Bet]]="","",IF(Table1323[[#This Row],[Fin]]&lt;&gt;"1st","",Table1323[[#This Row],[Div]]*Table1323[[#This Row],[Elite Edge Bet]]))</f>
        <v>455</v>
      </c>
      <c r="N177" s="35">
        <f>IF(Table1323[[#This Row],[Elite Edge Bet]]="","",IF(Table1323[[#This Row],[Elite Edge Return]]="",Table1323[[#This Row],[Elite Edge Bet]]*-1,Table1323[[#This Row],[Elite Edge Return]]-Table1323[[#This Row],[Elite Edge Bet]]))</f>
        <v>325</v>
      </c>
      <c r="O177" s="35" t="str">
        <f>IF(Table1323[[#This Row],[Date]]&lt;$O$3,"",IF(Table1323[[#This Row],[Date]]&lt;$P$3,"Edge (Orig)",IF(Table1323[[#This Row],[Date]]&lt;$Q$3,"Edge-New","Elite Combo")))</f>
        <v/>
      </c>
      <c r="P177" s="27" t="str">
        <f>TEXT(Table1323[[#This Row],[Date]],"DDD")</f>
        <v>Sat</v>
      </c>
      <c r="Q177" s="27"/>
      <c r="R1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78" spans="1:18" ht="15.75" hidden="1" customHeight="1" x14ac:dyDescent="0.25">
      <c r="A178" s="48">
        <v>44422</v>
      </c>
      <c r="B178" s="20">
        <v>0.52777777777777779</v>
      </c>
      <c r="C178" s="20" t="s">
        <v>761</v>
      </c>
      <c r="D178" s="49">
        <v>2</v>
      </c>
      <c r="E178" s="27">
        <v>4</v>
      </c>
      <c r="F178" s="50" t="s">
        <v>181</v>
      </c>
      <c r="G178" s="50" t="s">
        <v>13</v>
      </c>
      <c r="H178" s="51">
        <v>2.5</v>
      </c>
      <c r="I178" s="51" t="s">
        <v>922</v>
      </c>
      <c r="J178" s="27" t="str">
        <f>VLOOKUP(Table1323[[#This Row],[Track]],$F$1377:$H$1420,2,FALSE)</f>
        <v>Vic</v>
      </c>
      <c r="K178" s="27" t="s">
        <v>888</v>
      </c>
      <c r="L178" s="35">
        <v>200</v>
      </c>
      <c r="M178" s="35">
        <f>IF(Table1323[[#This Row],[Elite Edge Bet]]="","",IF(Table1323[[#This Row],[Fin]]&lt;&gt;"1st","",Table1323[[#This Row],[Div]]*Table1323[[#This Row],[Elite Edge Bet]]))</f>
        <v>500</v>
      </c>
      <c r="N178" s="35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178" s="35" t="str">
        <f>IF(Table1323[[#This Row],[Date]]&lt;$O$3,"",IF(Table1323[[#This Row],[Date]]&lt;$P$3,"Edge (Orig)",IF(Table1323[[#This Row],[Date]]&lt;$Q$3,"Edge-New","Elite Combo")))</f>
        <v/>
      </c>
      <c r="P178" s="27" t="str">
        <f>TEXT(Table1323[[#This Row],[Date]],"DDD")</f>
        <v>Sat</v>
      </c>
      <c r="Q178" s="27"/>
      <c r="R1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79" spans="1:18" ht="15.75" hidden="1" customHeight="1" x14ac:dyDescent="0.25">
      <c r="A179" s="48">
        <v>44422</v>
      </c>
      <c r="B179" s="20">
        <v>0.57986111111111105</v>
      </c>
      <c r="C179" s="20" t="s">
        <v>761</v>
      </c>
      <c r="D179" s="49">
        <v>4</v>
      </c>
      <c r="E179" s="27">
        <v>3</v>
      </c>
      <c r="F179" s="50" t="s">
        <v>182</v>
      </c>
      <c r="G179" s="50" t="s">
        <v>13</v>
      </c>
      <c r="H179" s="51">
        <v>2.4500000000000002</v>
      </c>
      <c r="I179" s="51" t="s">
        <v>922</v>
      </c>
      <c r="J179" s="27" t="str">
        <f>VLOOKUP(Table1323[[#This Row],[Track]],$F$1377:$H$1420,2,FALSE)</f>
        <v>Vic</v>
      </c>
      <c r="K179" s="27" t="s">
        <v>888</v>
      </c>
      <c r="L179" s="35">
        <v>200</v>
      </c>
      <c r="M179" s="35">
        <f>IF(Table1323[[#This Row],[Elite Edge Bet]]="","",IF(Table1323[[#This Row],[Fin]]&lt;&gt;"1st","",Table1323[[#This Row],[Div]]*Table1323[[#This Row],[Elite Edge Bet]]))</f>
        <v>490.00000000000006</v>
      </c>
      <c r="N179" s="35">
        <f>IF(Table1323[[#This Row],[Elite Edge Bet]]="","",IF(Table1323[[#This Row],[Elite Edge Return]]="",Table1323[[#This Row],[Elite Edge Bet]]*-1,Table1323[[#This Row],[Elite Edge Return]]-Table1323[[#This Row],[Elite Edge Bet]]))</f>
        <v>290.00000000000006</v>
      </c>
      <c r="O179" s="35" t="str">
        <f>IF(Table1323[[#This Row],[Date]]&lt;$O$3,"",IF(Table1323[[#This Row],[Date]]&lt;$P$3,"Edge (Orig)",IF(Table1323[[#This Row],[Date]]&lt;$Q$3,"Edge-New","Elite Combo")))</f>
        <v/>
      </c>
      <c r="P179" s="27" t="str">
        <f>TEXT(Table1323[[#This Row],[Date]],"DDD")</f>
        <v>Sat</v>
      </c>
      <c r="Q179" s="27"/>
      <c r="R1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0" spans="1:18" ht="15.75" hidden="1" customHeight="1" x14ac:dyDescent="0.25">
      <c r="A180" s="48">
        <v>44422</v>
      </c>
      <c r="B180" s="20">
        <v>0.60763888888888895</v>
      </c>
      <c r="C180" s="20" t="s">
        <v>761</v>
      </c>
      <c r="D180" s="49">
        <v>5</v>
      </c>
      <c r="E180" s="27">
        <v>11</v>
      </c>
      <c r="F180" s="50" t="s">
        <v>741</v>
      </c>
      <c r="G180" s="50" t="s">
        <v>13</v>
      </c>
      <c r="H180" s="51">
        <v>4.2</v>
      </c>
      <c r="I180" s="51" t="s">
        <v>851</v>
      </c>
      <c r="J180" s="27" t="str">
        <f>VLOOKUP(Table1323[[#This Row],[Track]],$F$1377:$H$1420,2,FALSE)</f>
        <v>Vic</v>
      </c>
      <c r="K180" s="27" t="s">
        <v>888</v>
      </c>
      <c r="L180" s="35">
        <v>100</v>
      </c>
      <c r="M180" s="35">
        <f>IF(Table1323[[#This Row],[Elite Edge Bet]]="","",IF(Table1323[[#This Row],[Fin]]&lt;&gt;"1st","",Table1323[[#This Row],[Div]]*Table1323[[#This Row],[Elite Edge Bet]]))</f>
        <v>420</v>
      </c>
      <c r="N180" s="35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180" s="35" t="str">
        <f>IF(Table1323[[#This Row],[Date]]&lt;$O$3,"",IF(Table1323[[#This Row],[Date]]&lt;$P$3,"Edge (Orig)",IF(Table1323[[#This Row],[Date]]&lt;$Q$3,"Edge-New","Elite Combo")))</f>
        <v/>
      </c>
      <c r="P180" s="27" t="str">
        <f>TEXT(Table1323[[#This Row],[Date]],"DDD")</f>
        <v>Sat</v>
      </c>
      <c r="Q180" s="27"/>
      <c r="R1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1" spans="1:18" ht="15.75" hidden="1" customHeight="1" x14ac:dyDescent="0.25">
      <c r="A181" s="48">
        <v>44422</v>
      </c>
      <c r="B181" s="20">
        <v>0.60763888888888895</v>
      </c>
      <c r="C181" s="20" t="s">
        <v>761</v>
      </c>
      <c r="D181" s="49">
        <v>5</v>
      </c>
      <c r="E181" s="27">
        <v>5</v>
      </c>
      <c r="F181" s="50" t="s">
        <v>183</v>
      </c>
      <c r="G181" s="50"/>
      <c r="H181" s="51"/>
      <c r="I181" s="51" t="s">
        <v>851</v>
      </c>
      <c r="J181" s="27" t="str">
        <f>VLOOKUP(Table1323[[#This Row],[Track]],$F$1377:$H$1420,2,FALSE)</f>
        <v>Vic</v>
      </c>
      <c r="K181" s="27" t="s">
        <v>888</v>
      </c>
      <c r="L181" s="35">
        <v>140</v>
      </c>
      <c r="M181" s="35" t="str">
        <f>IF(Table1323[[#This Row],[Elite Edge Bet]]="","",IF(Table1323[[#This Row],[Fin]]&lt;&gt;"1st","",Table1323[[#This Row],[Div]]*Table1323[[#This Row],[Elite Edge Bet]]))</f>
        <v/>
      </c>
      <c r="N18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81" s="35" t="str">
        <f>IF(Table1323[[#This Row],[Date]]&lt;$O$3,"",IF(Table1323[[#This Row],[Date]]&lt;$P$3,"Edge (Orig)",IF(Table1323[[#This Row],[Date]]&lt;$Q$3,"Edge-New","Elite Combo")))</f>
        <v/>
      </c>
      <c r="P181" s="27" t="str">
        <f>TEXT(Table1323[[#This Row],[Date]],"DDD")</f>
        <v>Sat</v>
      </c>
      <c r="Q181" s="27"/>
      <c r="R1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2" spans="1:18" ht="15.75" hidden="1" customHeight="1" x14ac:dyDescent="0.25">
      <c r="A182" s="48">
        <v>44422</v>
      </c>
      <c r="B182" s="20">
        <v>0.69097222222222221</v>
      </c>
      <c r="C182" s="20" t="s">
        <v>761</v>
      </c>
      <c r="D182" s="49">
        <v>8</v>
      </c>
      <c r="E182" s="27">
        <v>6</v>
      </c>
      <c r="F182" s="50" t="s">
        <v>177</v>
      </c>
      <c r="G182" s="50" t="s">
        <v>14</v>
      </c>
      <c r="H182" s="51"/>
      <c r="I182" s="51" t="s">
        <v>781</v>
      </c>
      <c r="J182" s="27" t="str">
        <f>VLOOKUP(Table1323[[#This Row],[Track]],$F$1377:$H$1420,2,FALSE)</f>
        <v>Vic</v>
      </c>
      <c r="K182" s="27" t="s">
        <v>888</v>
      </c>
      <c r="L182" s="35">
        <v>200</v>
      </c>
      <c r="M182" s="35" t="str">
        <f>IF(Table1323[[#This Row],[Elite Edge Bet]]="","",IF(Table1323[[#This Row],[Fin]]&lt;&gt;"1st","",Table1323[[#This Row],[Div]]*Table1323[[#This Row],[Elite Edge Bet]]))</f>
        <v/>
      </c>
      <c r="N182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82" s="35" t="str">
        <f>IF(Table1323[[#This Row],[Date]]&lt;$O$3,"",IF(Table1323[[#This Row],[Date]]&lt;$P$3,"Edge (Orig)",IF(Table1323[[#This Row],[Date]]&lt;$Q$3,"Edge-New","Elite Combo")))</f>
        <v/>
      </c>
      <c r="P182" s="27" t="str">
        <f>TEXT(Table1323[[#This Row],[Date]],"DDD")</f>
        <v>Sat</v>
      </c>
      <c r="Q182" s="27"/>
      <c r="R1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3" spans="1:18" ht="15.75" hidden="1" customHeight="1" x14ac:dyDescent="0.25">
      <c r="A183" s="48">
        <v>44422</v>
      </c>
      <c r="B183" s="20">
        <v>0.71527777777777779</v>
      </c>
      <c r="C183" s="20" t="s">
        <v>761</v>
      </c>
      <c r="D183" s="49">
        <v>9</v>
      </c>
      <c r="E183" s="27">
        <v>2</v>
      </c>
      <c r="F183" s="50" t="s">
        <v>184</v>
      </c>
      <c r="G183" s="50"/>
      <c r="H183" s="51"/>
      <c r="I183" s="51" t="s">
        <v>851</v>
      </c>
      <c r="J183" s="27" t="str">
        <f>VLOOKUP(Table1323[[#This Row],[Track]],$F$1377:$H$1420,2,FALSE)</f>
        <v>Vic</v>
      </c>
      <c r="K183" s="27" t="s">
        <v>888</v>
      </c>
      <c r="L183" s="35">
        <v>120</v>
      </c>
      <c r="M183" s="35" t="str">
        <f>IF(Table1323[[#This Row],[Elite Edge Bet]]="","",IF(Table1323[[#This Row],[Fin]]&lt;&gt;"1st","",Table1323[[#This Row],[Div]]*Table1323[[#This Row],[Elite Edge Bet]]))</f>
        <v/>
      </c>
      <c r="N18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83" s="35" t="str">
        <f>IF(Table1323[[#This Row],[Date]]&lt;$O$3,"",IF(Table1323[[#This Row],[Date]]&lt;$P$3,"Edge (Orig)",IF(Table1323[[#This Row],[Date]]&lt;$Q$3,"Edge-New","Elite Combo")))</f>
        <v/>
      </c>
      <c r="P183" s="27" t="str">
        <f>TEXT(Table1323[[#This Row],[Date]],"DDD")</f>
        <v>Sat</v>
      </c>
      <c r="Q183" s="27"/>
      <c r="R1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4" spans="1:18" ht="15.75" hidden="1" customHeight="1" x14ac:dyDescent="0.25">
      <c r="A184" s="48">
        <v>44429</v>
      </c>
      <c r="B184" s="20">
        <v>0.52083333333333337</v>
      </c>
      <c r="C184" s="20" t="s">
        <v>7</v>
      </c>
      <c r="D184" s="49">
        <v>3</v>
      </c>
      <c r="E184" s="27">
        <v>11</v>
      </c>
      <c r="F184" s="50" t="s">
        <v>824</v>
      </c>
      <c r="G184" s="50" t="s">
        <v>13</v>
      </c>
      <c r="H184" s="51">
        <v>5.3</v>
      </c>
      <c r="I184" s="51" t="s">
        <v>879</v>
      </c>
      <c r="J184" s="27" t="str">
        <f>VLOOKUP(Table1323[[#This Row],[Track]],$F$1377:$H$1420,2,FALSE)</f>
        <v>NSW</v>
      </c>
      <c r="K184" s="27" t="s">
        <v>888</v>
      </c>
      <c r="L184" s="35">
        <v>150</v>
      </c>
      <c r="M184" s="35">
        <f>IF(Table1323[[#This Row],[Elite Edge Bet]]="","",IF(Table1323[[#This Row],[Fin]]&lt;&gt;"1st","",Table1323[[#This Row],[Div]]*Table1323[[#This Row],[Elite Edge Bet]]))</f>
        <v>795</v>
      </c>
      <c r="N184" s="35">
        <f>IF(Table1323[[#This Row],[Elite Edge Bet]]="","",IF(Table1323[[#This Row],[Elite Edge Return]]="",Table1323[[#This Row],[Elite Edge Bet]]*-1,Table1323[[#This Row],[Elite Edge Return]]-Table1323[[#This Row],[Elite Edge Bet]]))</f>
        <v>645</v>
      </c>
      <c r="O184" s="35" t="str">
        <f>IF(Table1323[[#This Row],[Date]]&lt;$O$3,"",IF(Table1323[[#This Row],[Date]]&lt;$P$3,"Edge (Orig)",IF(Table1323[[#This Row],[Date]]&lt;$Q$3,"Edge-New","Elite Combo")))</f>
        <v/>
      </c>
      <c r="P184" s="27" t="str">
        <f>TEXT(Table1323[[#This Row],[Date]],"DDD")</f>
        <v>Sat</v>
      </c>
      <c r="Q184" s="27"/>
      <c r="R1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5" spans="1:18" ht="15.75" hidden="1" customHeight="1" x14ac:dyDescent="0.25">
      <c r="A185" s="48">
        <v>44429</v>
      </c>
      <c r="B185" s="20">
        <v>0.55902777777777779</v>
      </c>
      <c r="C185" s="20" t="s">
        <v>762</v>
      </c>
      <c r="D185" s="49">
        <v>2</v>
      </c>
      <c r="E185" s="27">
        <v>1</v>
      </c>
      <c r="F185" s="50" t="s">
        <v>126</v>
      </c>
      <c r="G185" s="50"/>
      <c r="H185" s="51"/>
      <c r="I185" s="51" t="s">
        <v>851</v>
      </c>
      <c r="J185" s="27" t="str">
        <f>VLOOKUP(Table1323[[#This Row],[Track]],$F$1377:$H$1420,2,FALSE)</f>
        <v>Vic</v>
      </c>
      <c r="K185" s="27" t="s">
        <v>888</v>
      </c>
      <c r="L185" s="35">
        <v>140</v>
      </c>
      <c r="M185" s="35" t="str">
        <f>IF(Table1323[[#This Row],[Elite Edge Bet]]="","",IF(Table1323[[#This Row],[Fin]]&lt;&gt;"1st","",Table1323[[#This Row],[Div]]*Table1323[[#This Row],[Elite Edge Bet]]))</f>
        <v/>
      </c>
      <c r="N18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85" s="35" t="str">
        <f>IF(Table1323[[#This Row],[Date]]&lt;$O$3,"",IF(Table1323[[#This Row],[Date]]&lt;$P$3,"Edge (Orig)",IF(Table1323[[#This Row],[Date]]&lt;$Q$3,"Edge-New","Elite Combo")))</f>
        <v/>
      </c>
      <c r="P185" s="27" t="str">
        <f>TEXT(Table1323[[#This Row],[Date]],"DDD")</f>
        <v>Sat</v>
      </c>
      <c r="Q185" s="27"/>
      <c r="R1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6" spans="1:18" ht="15.75" hidden="1" customHeight="1" x14ac:dyDescent="0.25">
      <c r="A186" s="48">
        <v>44429</v>
      </c>
      <c r="B186" s="20">
        <v>0.58680555555555558</v>
      </c>
      <c r="C186" s="20" t="s">
        <v>762</v>
      </c>
      <c r="D186" s="49">
        <v>3</v>
      </c>
      <c r="E186" s="27">
        <v>4</v>
      </c>
      <c r="F186" s="50" t="s">
        <v>44</v>
      </c>
      <c r="G186" s="50"/>
      <c r="H186" s="51"/>
      <c r="I186" s="51" t="s">
        <v>851</v>
      </c>
      <c r="J186" s="27" t="str">
        <f>VLOOKUP(Table1323[[#This Row],[Track]],$F$1377:$H$1420,2,FALSE)</f>
        <v>Vic</v>
      </c>
      <c r="K186" s="27" t="s">
        <v>888</v>
      </c>
      <c r="L186" s="35">
        <v>130</v>
      </c>
      <c r="M186" s="35" t="str">
        <f>IF(Table1323[[#This Row],[Elite Edge Bet]]="","",IF(Table1323[[#This Row],[Fin]]&lt;&gt;"1st","",Table1323[[#This Row],[Div]]*Table1323[[#This Row],[Elite Edge Bet]]))</f>
        <v/>
      </c>
      <c r="N186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86" s="35" t="str">
        <f>IF(Table1323[[#This Row],[Date]]&lt;$O$3,"",IF(Table1323[[#This Row],[Date]]&lt;$P$3,"Edge (Orig)",IF(Table1323[[#This Row],[Date]]&lt;$Q$3,"Edge-New","Elite Combo")))</f>
        <v/>
      </c>
      <c r="P186" s="27" t="str">
        <f>TEXT(Table1323[[#This Row],[Date]],"DDD")</f>
        <v>Sat</v>
      </c>
      <c r="Q186" s="27"/>
      <c r="R1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7" spans="1:18" ht="15.75" hidden="1" customHeight="1" x14ac:dyDescent="0.25">
      <c r="A187" s="48">
        <v>44429</v>
      </c>
      <c r="B187" s="20">
        <v>0.64236111111111105</v>
      </c>
      <c r="C187" s="20" t="s">
        <v>762</v>
      </c>
      <c r="D187" s="49">
        <v>5</v>
      </c>
      <c r="E187" s="27">
        <v>1</v>
      </c>
      <c r="F187" s="50" t="s">
        <v>630</v>
      </c>
      <c r="G187" s="50" t="s">
        <v>13</v>
      </c>
      <c r="H187" s="51">
        <v>2.4</v>
      </c>
      <c r="I187" s="51" t="s">
        <v>922</v>
      </c>
      <c r="J187" s="27" t="str">
        <f>VLOOKUP(Table1323[[#This Row],[Track]],$F$1377:$H$1420,2,FALSE)</f>
        <v>Vic</v>
      </c>
      <c r="K187" s="27" t="s">
        <v>888</v>
      </c>
      <c r="L187" s="35">
        <v>200</v>
      </c>
      <c r="M187" s="35">
        <f>IF(Table1323[[#This Row],[Elite Edge Bet]]="","",IF(Table1323[[#This Row],[Fin]]&lt;&gt;"1st","",Table1323[[#This Row],[Div]]*Table1323[[#This Row],[Elite Edge Bet]]))</f>
        <v>480</v>
      </c>
      <c r="N187" s="35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187" s="35" t="str">
        <f>IF(Table1323[[#This Row],[Date]]&lt;$O$3,"",IF(Table1323[[#This Row],[Date]]&lt;$P$3,"Edge (Orig)",IF(Table1323[[#This Row],[Date]]&lt;$Q$3,"Edge-New","Elite Combo")))</f>
        <v/>
      </c>
      <c r="P187" s="27" t="str">
        <f>TEXT(Table1323[[#This Row],[Date]],"DDD")</f>
        <v>Sat</v>
      </c>
      <c r="Q187" s="27"/>
      <c r="R1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8" spans="1:18" ht="15.75" hidden="1" customHeight="1" x14ac:dyDescent="0.25">
      <c r="A188" s="48">
        <v>44429</v>
      </c>
      <c r="B188" s="20">
        <v>0.69444444444444453</v>
      </c>
      <c r="C188" s="20" t="s">
        <v>762</v>
      </c>
      <c r="D188" s="49">
        <v>7</v>
      </c>
      <c r="E188" s="27">
        <v>4</v>
      </c>
      <c r="F188" s="50" t="s">
        <v>175</v>
      </c>
      <c r="G188" s="50"/>
      <c r="H188" s="51"/>
      <c r="I188" s="51" t="s">
        <v>851</v>
      </c>
      <c r="J188" s="27" t="str">
        <f>VLOOKUP(Table1323[[#This Row],[Track]],$F$1377:$H$1420,2,FALSE)</f>
        <v>Vic</v>
      </c>
      <c r="K188" s="27" t="s">
        <v>888</v>
      </c>
      <c r="L188" s="35">
        <v>100</v>
      </c>
      <c r="M188" s="35" t="str">
        <f>IF(Table1323[[#This Row],[Elite Edge Bet]]="","",IF(Table1323[[#This Row],[Fin]]&lt;&gt;"1st","",Table1323[[#This Row],[Div]]*Table1323[[#This Row],[Elite Edge Bet]]))</f>
        <v/>
      </c>
      <c r="N18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88" s="35" t="str">
        <f>IF(Table1323[[#This Row],[Date]]&lt;$O$3,"",IF(Table1323[[#This Row],[Date]]&lt;$P$3,"Edge (Orig)",IF(Table1323[[#This Row],[Date]]&lt;$Q$3,"Edge-New","Elite Combo")))</f>
        <v/>
      </c>
      <c r="P188" s="27" t="str">
        <f>TEXT(Table1323[[#This Row],[Date]],"DDD")</f>
        <v>Sat</v>
      </c>
      <c r="Q188" s="27"/>
      <c r="R1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89" spans="1:18" ht="15.75" hidden="1" customHeight="1" x14ac:dyDescent="0.25">
      <c r="A189" s="48">
        <v>44429</v>
      </c>
      <c r="B189" s="20">
        <v>0.69444444444444453</v>
      </c>
      <c r="C189" s="20" t="s">
        <v>762</v>
      </c>
      <c r="D189" s="49">
        <v>7</v>
      </c>
      <c r="E189" s="27">
        <v>7</v>
      </c>
      <c r="F189" s="50" t="s">
        <v>185</v>
      </c>
      <c r="G189" s="50" t="s">
        <v>13</v>
      </c>
      <c r="H189" s="51">
        <v>5</v>
      </c>
      <c r="I189" s="51" t="s">
        <v>851</v>
      </c>
      <c r="J189" s="27" t="str">
        <f>VLOOKUP(Table1323[[#This Row],[Track]],$F$1377:$H$1420,2,FALSE)</f>
        <v>Vic</v>
      </c>
      <c r="K189" s="27" t="s">
        <v>888</v>
      </c>
      <c r="L189" s="35">
        <v>140</v>
      </c>
      <c r="M189" s="35">
        <f>IF(Table1323[[#This Row],[Elite Edge Bet]]="","",IF(Table1323[[#This Row],[Fin]]&lt;&gt;"1st","",Table1323[[#This Row],[Div]]*Table1323[[#This Row],[Elite Edge Bet]]))</f>
        <v>700</v>
      </c>
      <c r="N189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189" s="35" t="str">
        <f>IF(Table1323[[#This Row],[Date]]&lt;$O$3,"",IF(Table1323[[#This Row],[Date]]&lt;$P$3,"Edge (Orig)",IF(Table1323[[#This Row],[Date]]&lt;$Q$3,"Edge-New","Elite Combo")))</f>
        <v/>
      </c>
      <c r="P189" s="27" t="str">
        <f>TEXT(Table1323[[#This Row],[Date]],"DDD")</f>
        <v>Sat</v>
      </c>
      <c r="Q189" s="27"/>
      <c r="R1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0" spans="1:18" ht="15.75" hidden="1" customHeight="1" x14ac:dyDescent="0.25">
      <c r="A190" s="48">
        <v>44429</v>
      </c>
      <c r="B190" s="20">
        <v>0.71875</v>
      </c>
      <c r="C190" s="20" t="s">
        <v>762</v>
      </c>
      <c r="D190" s="49">
        <v>8</v>
      </c>
      <c r="E190" s="27">
        <v>3</v>
      </c>
      <c r="F190" s="50" t="s">
        <v>186</v>
      </c>
      <c r="G190" s="50"/>
      <c r="H190" s="51"/>
      <c r="I190" s="51" t="s">
        <v>851</v>
      </c>
      <c r="J190" s="27" t="str">
        <f>VLOOKUP(Table1323[[#This Row],[Track]],$F$1377:$H$1420,2,FALSE)</f>
        <v>Vic</v>
      </c>
      <c r="K190" s="27" t="s">
        <v>888</v>
      </c>
      <c r="L190" s="35">
        <v>130</v>
      </c>
      <c r="M190" s="35" t="str">
        <f>IF(Table1323[[#This Row],[Elite Edge Bet]]="","",IF(Table1323[[#This Row],[Fin]]&lt;&gt;"1st","",Table1323[[#This Row],[Div]]*Table1323[[#This Row],[Elite Edge Bet]]))</f>
        <v/>
      </c>
      <c r="N190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90" s="35" t="str">
        <f>IF(Table1323[[#This Row],[Date]]&lt;$O$3,"",IF(Table1323[[#This Row],[Date]]&lt;$P$3,"Edge (Orig)",IF(Table1323[[#This Row],[Date]]&lt;$Q$3,"Edge-New","Elite Combo")))</f>
        <v/>
      </c>
      <c r="P190" s="27" t="str">
        <f>TEXT(Table1323[[#This Row],[Date]],"DDD")</f>
        <v>Sat</v>
      </c>
      <c r="Q190" s="27"/>
      <c r="R1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1" spans="1:18" ht="15.75" hidden="1" customHeight="1" x14ac:dyDescent="0.25">
      <c r="A191" s="48">
        <v>44436</v>
      </c>
      <c r="B191" s="20">
        <v>0.51388888888888895</v>
      </c>
      <c r="C191" s="20" t="s">
        <v>761</v>
      </c>
      <c r="D191" s="49">
        <v>1</v>
      </c>
      <c r="E191" s="27">
        <v>1</v>
      </c>
      <c r="F191" s="50" t="s">
        <v>175</v>
      </c>
      <c r="G191" s="50" t="s">
        <v>93</v>
      </c>
      <c r="H191" s="51"/>
      <c r="I191" s="51" t="s">
        <v>851</v>
      </c>
      <c r="J191" s="27" t="str">
        <f>VLOOKUP(Table1323[[#This Row],[Track]],$F$1377:$H$1420,2,FALSE)</f>
        <v>Vic</v>
      </c>
      <c r="K191" s="27" t="s">
        <v>888</v>
      </c>
      <c r="L191" s="35">
        <v>100</v>
      </c>
      <c r="M191" s="35" t="str">
        <f>IF(Table1323[[#This Row],[Elite Edge Bet]]="","",IF(Table1323[[#This Row],[Fin]]&lt;&gt;"1st","",Table1323[[#This Row],[Div]]*Table1323[[#This Row],[Elite Edge Bet]]))</f>
        <v/>
      </c>
      <c r="N19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91" s="35" t="str">
        <f>IF(Table1323[[#This Row],[Date]]&lt;$O$3,"",IF(Table1323[[#This Row],[Date]]&lt;$P$3,"Edge (Orig)",IF(Table1323[[#This Row],[Date]]&lt;$Q$3,"Edge-New","Elite Combo")))</f>
        <v/>
      </c>
      <c r="P191" s="27" t="str">
        <f>TEXT(Table1323[[#This Row],[Date]],"DDD")</f>
        <v>Sat</v>
      </c>
      <c r="Q191" s="27"/>
      <c r="R1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2" spans="1:18" ht="15.75" hidden="1" customHeight="1" x14ac:dyDescent="0.25">
      <c r="A192" s="48">
        <v>44436</v>
      </c>
      <c r="B192" s="20">
        <v>0.51388888888888895</v>
      </c>
      <c r="C192" s="20" t="s">
        <v>761</v>
      </c>
      <c r="D192" s="49">
        <v>1</v>
      </c>
      <c r="E192" s="27">
        <v>3</v>
      </c>
      <c r="F192" s="50" t="s">
        <v>187</v>
      </c>
      <c r="G192" s="50" t="s">
        <v>13</v>
      </c>
      <c r="H192" s="51">
        <v>2.1</v>
      </c>
      <c r="I192" s="51" t="s">
        <v>922</v>
      </c>
      <c r="J192" s="27" t="str">
        <f>VLOOKUP(Table1323[[#This Row],[Track]],$F$1377:$H$1420,2,FALSE)</f>
        <v>Vic</v>
      </c>
      <c r="K192" s="27" t="s">
        <v>888</v>
      </c>
      <c r="L192" s="35">
        <v>200</v>
      </c>
      <c r="M192" s="35">
        <f>IF(Table1323[[#This Row],[Elite Edge Bet]]="","",IF(Table1323[[#This Row],[Fin]]&lt;&gt;"1st","",Table1323[[#This Row],[Div]]*Table1323[[#This Row],[Elite Edge Bet]]))</f>
        <v>420</v>
      </c>
      <c r="N192" s="35">
        <f>IF(Table1323[[#This Row],[Elite Edge Bet]]="","",IF(Table1323[[#This Row],[Elite Edge Return]]="",Table1323[[#This Row],[Elite Edge Bet]]*-1,Table1323[[#This Row],[Elite Edge Return]]-Table1323[[#This Row],[Elite Edge Bet]]))</f>
        <v>220</v>
      </c>
      <c r="O192" s="35" t="str">
        <f>IF(Table1323[[#This Row],[Date]]&lt;$O$3,"",IF(Table1323[[#This Row],[Date]]&lt;$P$3,"Edge (Orig)",IF(Table1323[[#This Row],[Date]]&lt;$Q$3,"Edge-New","Elite Combo")))</f>
        <v/>
      </c>
      <c r="P192" s="27" t="str">
        <f>TEXT(Table1323[[#This Row],[Date]],"DDD")</f>
        <v>Sat</v>
      </c>
      <c r="Q192" s="27"/>
      <c r="R1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3" spans="1:18" ht="15.75" hidden="1" customHeight="1" x14ac:dyDescent="0.25">
      <c r="A193" s="48">
        <v>44436</v>
      </c>
      <c r="B193" s="20">
        <v>0.5625</v>
      </c>
      <c r="C193" s="20" t="s">
        <v>761</v>
      </c>
      <c r="D193" s="49">
        <v>3</v>
      </c>
      <c r="E193" s="27">
        <v>7</v>
      </c>
      <c r="F193" s="50" t="s">
        <v>610</v>
      </c>
      <c r="G193" s="50" t="s">
        <v>13</v>
      </c>
      <c r="H193" s="51">
        <v>1.75</v>
      </c>
      <c r="I193" s="51" t="s">
        <v>922</v>
      </c>
      <c r="J193" s="27" t="str">
        <f>VLOOKUP(Table1323[[#This Row],[Track]],$F$1377:$H$1420,2,FALSE)</f>
        <v>Vic</v>
      </c>
      <c r="K193" s="27" t="s">
        <v>888</v>
      </c>
      <c r="L193" s="35">
        <v>200</v>
      </c>
      <c r="M193" s="35">
        <f>IF(Table1323[[#This Row],[Elite Edge Bet]]="","",IF(Table1323[[#This Row],[Fin]]&lt;&gt;"1st","",Table1323[[#This Row],[Div]]*Table1323[[#This Row],[Elite Edge Bet]]))</f>
        <v>350</v>
      </c>
      <c r="N193" s="35">
        <f>IF(Table1323[[#This Row],[Elite Edge Bet]]="","",IF(Table1323[[#This Row],[Elite Edge Return]]="",Table1323[[#This Row],[Elite Edge Bet]]*-1,Table1323[[#This Row],[Elite Edge Return]]-Table1323[[#This Row],[Elite Edge Bet]]))</f>
        <v>150</v>
      </c>
      <c r="O193" s="35" t="str">
        <f>IF(Table1323[[#This Row],[Date]]&lt;$O$3,"",IF(Table1323[[#This Row],[Date]]&lt;$P$3,"Edge (Orig)",IF(Table1323[[#This Row],[Date]]&lt;$Q$3,"Edge-New","Elite Combo")))</f>
        <v/>
      </c>
      <c r="P193" s="27" t="str">
        <f>TEXT(Table1323[[#This Row],[Date]],"DDD")</f>
        <v>Sat</v>
      </c>
      <c r="Q193" s="27"/>
      <c r="R1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4" spans="1:18" ht="15.75" hidden="1" customHeight="1" x14ac:dyDescent="0.25">
      <c r="A194" s="48">
        <v>44436</v>
      </c>
      <c r="B194" s="20">
        <v>0.61805555555555558</v>
      </c>
      <c r="C194" s="20" t="s">
        <v>761</v>
      </c>
      <c r="D194" s="49">
        <v>5</v>
      </c>
      <c r="E194" s="27">
        <v>5</v>
      </c>
      <c r="F194" s="50" t="s">
        <v>122</v>
      </c>
      <c r="G194" s="50"/>
      <c r="H194" s="51"/>
      <c r="I194" s="51" t="s">
        <v>851</v>
      </c>
      <c r="J194" s="27" t="str">
        <f>VLOOKUP(Table1323[[#This Row],[Track]],$F$1377:$H$1420,2,FALSE)</f>
        <v>Vic</v>
      </c>
      <c r="K194" s="27" t="s">
        <v>888</v>
      </c>
      <c r="L194" s="35">
        <v>120</v>
      </c>
      <c r="M194" s="35" t="str">
        <f>IF(Table1323[[#This Row],[Elite Edge Bet]]="","",IF(Table1323[[#This Row],[Fin]]&lt;&gt;"1st","",Table1323[[#This Row],[Div]]*Table1323[[#This Row],[Elite Edge Bet]]))</f>
        <v/>
      </c>
      <c r="N19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94" s="35" t="str">
        <f>IF(Table1323[[#This Row],[Date]]&lt;$O$3,"",IF(Table1323[[#This Row],[Date]]&lt;$P$3,"Edge (Orig)",IF(Table1323[[#This Row],[Date]]&lt;$Q$3,"Edge-New","Elite Combo")))</f>
        <v/>
      </c>
      <c r="P194" s="27" t="str">
        <f>TEXT(Table1323[[#This Row],[Date]],"DDD")</f>
        <v>Sat</v>
      </c>
      <c r="Q194" s="27"/>
      <c r="R1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5" spans="1:18" ht="15.75" hidden="1" customHeight="1" x14ac:dyDescent="0.25">
      <c r="A195" s="48">
        <v>44436</v>
      </c>
      <c r="B195" s="20">
        <v>0.67361111111111116</v>
      </c>
      <c r="C195" s="20" t="s">
        <v>761</v>
      </c>
      <c r="D195" s="49">
        <v>7</v>
      </c>
      <c r="E195" s="27">
        <v>12</v>
      </c>
      <c r="F195" s="50" t="s">
        <v>739</v>
      </c>
      <c r="G195" s="50"/>
      <c r="H195" s="51"/>
      <c r="I195" s="51" t="s">
        <v>851</v>
      </c>
      <c r="J195" s="27" t="str">
        <f>VLOOKUP(Table1323[[#This Row],[Track]],$F$1377:$H$1420,2,FALSE)</f>
        <v>Vic</v>
      </c>
      <c r="K195" s="27" t="s">
        <v>888</v>
      </c>
      <c r="L195" s="35">
        <v>120</v>
      </c>
      <c r="M195" s="35" t="str">
        <f>IF(Table1323[[#This Row],[Elite Edge Bet]]="","",IF(Table1323[[#This Row],[Fin]]&lt;&gt;"1st","",Table1323[[#This Row],[Div]]*Table1323[[#This Row],[Elite Edge Bet]]))</f>
        <v/>
      </c>
      <c r="N19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95" s="35" t="str">
        <f>IF(Table1323[[#This Row],[Date]]&lt;$O$3,"",IF(Table1323[[#This Row],[Date]]&lt;$P$3,"Edge (Orig)",IF(Table1323[[#This Row],[Date]]&lt;$Q$3,"Edge-New","Elite Combo")))</f>
        <v/>
      </c>
      <c r="P195" s="27" t="str">
        <f>TEXT(Table1323[[#This Row],[Date]],"DDD")</f>
        <v>Sat</v>
      </c>
      <c r="Q195" s="27"/>
      <c r="R1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6" spans="1:18" ht="15.75" hidden="1" customHeight="1" x14ac:dyDescent="0.25">
      <c r="A196" s="48">
        <v>44436</v>
      </c>
      <c r="B196" s="20">
        <v>0.72222222222222221</v>
      </c>
      <c r="C196" s="20" t="s">
        <v>761</v>
      </c>
      <c r="D196" s="49">
        <v>9</v>
      </c>
      <c r="E196" s="27">
        <v>11</v>
      </c>
      <c r="F196" s="50" t="s">
        <v>634</v>
      </c>
      <c r="G196" s="50" t="s">
        <v>13</v>
      </c>
      <c r="H196" s="51">
        <v>1.8</v>
      </c>
      <c r="I196" s="51" t="s">
        <v>851</v>
      </c>
      <c r="J196" s="27" t="str">
        <f>VLOOKUP(Table1323[[#This Row],[Track]],$F$1377:$H$1420,2,FALSE)</f>
        <v>Vic</v>
      </c>
      <c r="K196" s="27" t="s">
        <v>888</v>
      </c>
      <c r="L196" s="35">
        <v>150</v>
      </c>
      <c r="M196" s="35">
        <f>IF(Table1323[[#This Row],[Elite Edge Bet]]="","",IF(Table1323[[#This Row],[Fin]]&lt;&gt;"1st","",Table1323[[#This Row],[Div]]*Table1323[[#This Row],[Elite Edge Bet]]))</f>
        <v>270</v>
      </c>
      <c r="N196" s="35">
        <f>IF(Table1323[[#This Row],[Elite Edge Bet]]="","",IF(Table1323[[#This Row],[Elite Edge Return]]="",Table1323[[#This Row],[Elite Edge Bet]]*-1,Table1323[[#This Row],[Elite Edge Return]]-Table1323[[#This Row],[Elite Edge Bet]]))</f>
        <v>120</v>
      </c>
      <c r="O196" s="35" t="str">
        <f>IF(Table1323[[#This Row],[Date]]&lt;$O$3,"",IF(Table1323[[#This Row],[Date]]&lt;$P$3,"Edge (Orig)",IF(Table1323[[#This Row],[Date]]&lt;$Q$3,"Edge-New","Elite Combo")))</f>
        <v/>
      </c>
      <c r="P196" s="27" t="str">
        <f>TEXT(Table1323[[#This Row],[Date]],"DDD")</f>
        <v>Sat</v>
      </c>
      <c r="Q196" s="27"/>
      <c r="R1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7" spans="1:18" ht="15.75" hidden="1" customHeight="1" x14ac:dyDescent="0.25">
      <c r="A197" s="48">
        <v>44443</v>
      </c>
      <c r="B197" s="20">
        <v>0.60763888888888895</v>
      </c>
      <c r="C197" s="20" t="s">
        <v>762</v>
      </c>
      <c r="D197" s="49">
        <v>4</v>
      </c>
      <c r="E197" s="27">
        <v>5</v>
      </c>
      <c r="F197" s="50" t="s">
        <v>185</v>
      </c>
      <c r="G197" s="50"/>
      <c r="H197" s="51"/>
      <c r="I197" s="51" t="s">
        <v>851</v>
      </c>
      <c r="J197" s="27" t="str">
        <f>VLOOKUP(Table1323[[#This Row],[Track]],$F$1377:$H$1420,2,FALSE)</f>
        <v>Vic</v>
      </c>
      <c r="K197" s="27" t="s">
        <v>888</v>
      </c>
      <c r="L197" s="35">
        <v>120</v>
      </c>
      <c r="M197" s="35" t="str">
        <f>IF(Table1323[[#This Row],[Elite Edge Bet]]="","",IF(Table1323[[#This Row],[Fin]]&lt;&gt;"1st","",Table1323[[#This Row],[Div]]*Table1323[[#This Row],[Elite Edge Bet]]))</f>
        <v/>
      </c>
      <c r="N19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97" s="35" t="str">
        <f>IF(Table1323[[#This Row],[Date]]&lt;$O$3,"",IF(Table1323[[#This Row],[Date]]&lt;$P$3,"Edge (Orig)",IF(Table1323[[#This Row],[Date]]&lt;$Q$3,"Edge-New","Elite Combo")))</f>
        <v/>
      </c>
      <c r="P197" s="27" t="str">
        <f>TEXT(Table1323[[#This Row],[Date]],"DDD")</f>
        <v>Sat</v>
      </c>
      <c r="Q197" s="27"/>
      <c r="R1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8" spans="1:18" ht="15.75" hidden="1" customHeight="1" x14ac:dyDescent="0.25">
      <c r="A198" s="48">
        <v>44443</v>
      </c>
      <c r="B198" s="20">
        <v>0.63194444444444442</v>
      </c>
      <c r="C198" s="20" t="s">
        <v>7</v>
      </c>
      <c r="D198" s="49">
        <v>7</v>
      </c>
      <c r="E198" s="27">
        <v>1</v>
      </c>
      <c r="F198" s="50" t="s">
        <v>470</v>
      </c>
      <c r="G198" s="50" t="s">
        <v>13</v>
      </c>
      <c r="H198" s="51">
        <v>2.2999999999999998</v>
      </c>
      <c r="I198" s="51" t="s">
        <v>879</v>
      </c>
      <c r="J198" s="27" t="str">
        <f>VLOOKUP(Table1323[[#This Row],[Track]],$F$1377:$H$1420,2,FALSE)</f>
        <v>NSW</v>
      </c>
      <c r="K198" s="27" t="s">
        <v>888</v>
      </c>
      <c r="L198" s="35">
        <v>150</v>
      </c>
      <c r="M198" s="35">
        <f>IF(Table1323[[#This Row],[Elite Edge Bet]]="","",IF(Table1323[[#This Row],[Fin]]&lt;&gt;"1st","",Table1323[[#This Row],[Div]]*Table1323[[#This Row],[Elite Edge Bet]]))</f>
        <v>345</v>
      </c>
      <c r="N198" s="35">
        <f>IF(Table1323[[#This Row],[Elite Edge Bet]]="","",IF(Table1323[[#This Row],[Elite Edge Return]]="",Table1323[[#This Row],[Elite Edge Bet]]*-1,Table1323[[#This Row],[Elite Edge Return]]-Table1323[[#This Row],[Elite Edge Bet]]))</f>
        <v>195</v>
      </c>
      <c r="O198" s="35" t="str">
        <f>IF(Table1323[[#This Row],[Date]]&lt;$O$3,"",IF(Table1323[[#This Row],[Date]]&lt;$P$3,"Edge (Orig)",IF(Table1323[[#This Row],[Date]]&lt;$Q$3,"Edge-New","Elite Combo")))</f>
        <v/>
      </c>
      <c r="P198" s="27" t="str">
        <f>TEXT(Table1323[[#This Row],[Date]],"DDD")</f>
        <v>Sat</v>
      </c>
      <c r="Q198" s="27"/>
      <c r="R1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199" spans="1:18" ht="15.75" hidden="1" customHeight="1" x14ac:dyDescent="0.25">
      <c r="A199" s="48">
        <v>44450</v>
      </c>
      <c r="B199" s="20">
        <v>0.52083333333333337</v>
      </c>
      <c r="C199" s="20" t="s">
        <v>759</v>
      </c>
      <c r="D199" s="49">
        <v>1</v>
      </c>
      <c r="E199" s="27">
        <v>3</v>
      </c>
      <c r="F199" s="50" t="s">
        <v>187</v>
      </c>
      <c r="G199" s="50" t="s">
        <v>13</v>
      </c>
      <c r="H199" s="51">
        <v>3.1</v>
      </c>
      <c r="I199" s="51" t="s">
        <v>922</v>
      </c>
      <c r="J199" s="27" t="str">
        <f>VLOOKUP(Table1323[[#This Row],[Track]],$F$1377:$H$1420,2,FALSE)</f>
        <v>Vic</v>
      </c>
      <c r="K199" s="27" t="s">
        <v>888</v>
      </c>
      <c r="L199" s="35">
        <v>200</v>
      </c>
      <c r="M199" s="35">
        <f>IF(Table1323[[#This Row],[Elite Edge Bet]]="","",IF(Table1323[[#This Row],[Fin]]&lt;&gt;"1st","",Table1323[[#This Row],[Div]]*Table1323[[#This Row],[Elite Edge Bet]]))</f>
        <v>620</v>
      </c>
      <c r="N199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199" s="35" t="str">
        <f>IF(Table1323[[#This Row],[Date]]&lt;$O$3,"",IF(Table1323[[#This Row],[Date]]&lt;$P$3,"Edge (Orig)",IF(Table1323[[#This Row],[Date]]&lt;$Q$3,"Edge-New","Elite Combo")))</f>
        <v/>
      </c>
      <c r="P199" s="27" t="str">
        <f>TEXT(Table1323[[#This Row],[Date]],"DDD")</f>
        <v>Sat</v>
      </c>
      <c r="Q199" s="27"/>
      <c r="R1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0" spans="1:18" ht="15.75" hidden="1" customHeight="1" x14ac:dyDescent="0.25">
      <c r="A200" s="48">
        <v>44450</v>
      </c>
      <c r="B200" s="20">
        <v>0.62152777777777779</v>
      </c>
      <c r="C200" s="20" t="s">
        <v>759</v>
      </c>
      <c r="D200" s="49">
        <v>5</v>
      </c>
      <c r="E200" s="27">
        <v>2</v>
      </c>
      <c r="F200" s="50" t="s">
        <v>634</v>
      </c>
      <c r="G200" s="50" t="s">
        <v>14</v>
      </c>
      <c r="H200" s="51"/>
      <c r="I200" s="51" t="s">
        <v>851</v>
      </c>
      <c r="J200" s="27" t="str">
        <f>VLOOKUP(Table1323[[#This Row],[Track]],$F$1377:$H$1420,2,FALSE)</f>
        <v>Vic</v>
      </c>
      <c r="K200" s="27" t="s">
        <v>888</v>
      </c>
      <c r="L200" s="35">
        <v>200</v>
      </c>
      <c r="M200" s="35" t="str">
        <f>IF(Table1323[[#This Row],[Elite Edge Bet]]="","",IF(Table1323[[#This Row],[Fin]]&lt;&gt;"1st","",Table1323[[#This Row],[Div]]*Table1323[[#This Row],[Elite Edge Bet]]))</f>
        <v/>
      </c>
      <c r="N20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00" s="35" t="str">
        <f>IF(Table1323[[#This Row],[Date]]&lt;$O$3,"",IF(Table1323[[#This Row],[Date]]&lt;$P$3,"Edge (Orig)",IF(Table1323[[#This Row],[Date]]&lt;$Q$3,"Edge-New","Elite Combo")))</f>
        <v/>
      </c>
      <c r="P200" s="27" t="str">
        <f>TEXT(Table1323[[#This Row],[Date]],"DDD")</f>
        <v>Sat</v>
      </c>
      <c r="Q200" s="27"/>
      <c r="R2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1" spans="1:18" ht="15.75" hidden="1" customHeight="1" x14ac:dyDescent="0.25">
      <c r="A201" s="48">
        <v>44450</v>
      </c>
      <c r="B201" s="20">
        <v>0.71875</v>
      </c>
      <c r="C201" s="20" t="s">
        <v>88</v>
      </c>
      <c r="D201" s="49">
        <v>10</v>
      </c>
      <c r="E201" s="27">
        <v>4</v>
      </c>
      <c r="F201" s="50" t="s">
        <v>825</v>
      </c>
      <c r="G201" s="50" t="s">
        <v>13</v>
      </c>
      <c r="H201" s="51">
        <v>13</v>
      </c>
      <c r="I201" s="51" t="s">
        <v>879</v>
      </c>
      <c r="J201" s="27" t="str">
        <f>VLOOKUP(Table1323[[#This Row],[Track]],$F$1377:$H$1420,2,FALSE)</f>
        <v>NSW</v>
      </c>
      <c r="K201" s="27" t="s">
        <v>887</v>
      </c>
      <c r="L201" s="35">
        <v>150</v>
      </c>
      <c r="M201" s="35">
        <f>IF(Table1323[[#This Row],[Elite Edge Bet]]="","",IF(Table1323[[#This Row],[Fin]]&lt;&gt;"1st","",Table1323[[#This Row],[Div]]*Table1323[[#This Row],[Elite Edge Bet]]))</f>
        <v>1950</v>
      </c>
      <c r="N201" s="35">
        <f>IF(Table1323[[#This Row],[Elite Edge Bet]]="","",IF(Table1323[[#This Row],[Elite Edge Return]]="",Table1323[[#This Row],[Elite Edge Bet]]*-1,Table1323[[#This Row],[Elite Edge Return]]-Table1323[[#This Row],[Elite Edge Bet]]))</f>
        <v>1800</v>
      </c>
      <c r="O201" s="35" t="str">
        <f>IF(Table1323[[#This Row],[Date]]&lt;$O$3,"",IF(Table1323[[#This Row],[Date]]&lt;$P$3,"Edge (Orig)",IF(Table1323[[#This Row],[Date]]&lt;$Q$3,"Edge-New","Elite Combo")))</f>
        <v/>
      </c>
      <c r="P201" s="27" t="str">
        <f>TEXT(Table1323[[#This Row],[Date]],"DDD")</f>
        <v>Sat</v>
      </c>
      <c r="Q201" s="27"/>
      <c r="R2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2" spans="1:18" ht="15.75" hidden="1" customHeight="1" x14ac:dyDescent="0.25">
      <c r="A202" s="48">
        <v>44457</v>
      </c>
      <c r="B202" s="20">
        <v>0.54513888888888895</v>
      </c>
      <c r="C202" s="20" t="s">
        <v>761</v>
      </c>
      <c r="D202" s="49">
        <v>2</v>
      </c>
      <c r="E202" s="27">
        <v>5</v>
      </c>
      <c r="F202" s="50" t="s">
        <v>188</v>
      </c>
      <c r="G202" s="50"/>
      <c r="H202" s="51"/>
      <c r="I202" s="51" t="s">
        <v>851</v>
      </c>
      <c r="J202" s="27" t="str">
        <f>VLOOKUP(Table1323[[#This Row],[Track]],$F$1377:$H$1420,2,FALSE)</f>
        <v>Vic</v>
      </c>
      <c r="K202" s="27" t="s">
        <v>888</v>
      </c>
      <c r="L202" s="35">
        <v>120</v>
      </c>
      <c r="M202" s="35" t="str">
        <f>IF(Table1323[[#This Row],[Elite Edge Bet]]="","",IF(Table1323[[#This Row],[Fin]]&lt;&gt;"1st","",Table1323[[#This Row],[Div]]*Table1323[[#This Row],[Elite Edge Bet]]))</f>
        <v/>
      </c>
      <c r="N20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02" s="35" t="str">
        <f>IF(Table1323[[#This Row],[Date]]&lt;$O$3,"",IF(Table1323[[#This Row],[Date]]&lt;$P$3,"Edge (Orig)",IF(Table1323[[#This Row],[Date]]&lt;$Q$3,"Edge-New","Elite Combo")))</f>
        <v/>
      </c>
      <c r="P202" s="27" t="str">
        <f>TEXT(Table1323[[#This Row],[Date]],"DDD")</f>
        <v>Sat</v>
      </c>
      <c r="Q202" s="27"/>
      <c r="R2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3" spans="1:18" ht="15.75" hidden="1" customHeight="1" x14ac:dyDescent="0.25">
      <c r="A203" s="48">
        <v>44457</v>
      </c>
      <c r="B203" s="20">
        <v>0.63541666666666663</v>
      </c>
      <c r="C203" s="20" t="s">
        <v>7</v>
      </c>
      <c r="D203" s="49">
        <v>7</v>
      </c>
      <c r="E203" s="27">
        <v>7</v>
      </c>
      <c r="F203" s="50" t="s">
        <v>461</v>
      </c>
      <c r="G203" s="50" t="s">
        <v>13</v>
      </c>
      <c r="H203" s="51">
        <v>1.8</v>
      </c>
      <c r="I203" s="51" t="s">
        <v>879</v>
      </c>
      <c r="J203" s="27" t="str">
        <f>VLOOKUP(Table1323[[#This Row],[Track]],$F$1377:$H$1420,2,FALSE)</f>
        <v>NSW</v>
      </c>
      <c r="K203" s="27" t="s">
        <v>888</v>
      </c>
      <c r="L203" s="35">
        <v>200</v>
      </c>
      <c r="M203" s="35">
        <f>IF(Table1323[[#This Row],[Elite Edge Bet]]="","",IF(Table1323[[#This Row],[Fin]]&lt;&gt;"1st","",Table1323[[#This Row],[Div]]*Table1323[[#This Row],[Elite Edge Bet]]))</f>
        <v>360</v>
      </c>
      <c r="N203" s="35">
        <f>IF(Table1323[[#This Row],[Elite Edge Bet]]="","",IF(Table1323[[#This Row],[Elite Edge Return]]="",Table1323[[#This Row],[Elite Edge Bet]]*-1,Table1323[[#This Row],[Elite Edge Return]]-Table1323[[#This Row],[Elite Edge Bet]]))</f>
        <v>160</v>
      </c>
      <c r="O203" s="35" t="str">
        <f>IF(Table1323[[#This Row],[Date]]&lt;$O$3,"",IF(Table1323[[#This Row],[Date]]&lt;$P$3,"Edge (Orig)",IF(Table1323[[#This Row],[Date]]&lt;$Q$3,"Edge-New","Elite Combo")))</f>
        <v/>
      </c>
      <c r="P203" s="27" t="str">
        <f>TEXT(Table1323[[#This Row],[Date]],"DDD")</f>
        <v>Sat</v>
      </c>
      <c r="Q203" s="27"/>
      <c r="R2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4" spans="1:18" ht="15.75" hidden="1" customHeight="1" x14ac:dyDescent="0.25">
      <c r="A204" s="48">
        <v>44457</v>
      </c>
      <c r="B204" s="20">
        <v>0.64930555555555558</v>
      </c>
      <c r="C204" s="20" t="s">
        <v>761</v>
      </c>
      <c r="D204" s="49">
        <v>6</v>
      </c>
      <c r="E204" s="27">
        <v>6</v>
      </c>
      <c r="F204" s="50" t="s">
        <v>123</v>
      </c>
      <c r="G204" s="50"/>
      <c r="H204" s="51"/>
      <c r="I204" s="51" t="s">
        <v>851</v>
      </c>
      <c r="J204" s="27" t="str">
        <f>VLOOKUP(Table1323[[#This Row],[Track]],$F$1377:$H$1420,2,FALSE)</f>
        <v>Vic</v>
      </c>
      <c r="K204" s="27" t="s">
        <v>888</v>
      </c>
      <c r="L204" s="35">
        <v>130</v>
      </c>
      <c r="M204" s="35" t="str">
        <f>IF(Table1323[[#This Row],[Elite Edge Bet]]="","",IF(Table1323[[#This Row],[Fin]]&lt;&gt;"1st","",Table1323[[#This Row],[Div]]*Table1323[[#This Row],[Elite Edge Bet]]))</f>
        <v/>
      </c>
      <c r="N204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04" s="35" t="str">
        <f>IF(Table1323[[#This Row],[Date]]&lt;$O$3,"",IF(Table1323[[#This Row],[Date]]&lt;$P$3,"Edge (Orig)",IF(Table1323[[#This Row],[Date]]&lt;$Q$3,"Edge-New","Elite Combo")))</f>
        <v/>
      </c>
      <c r="P204" s="27" t="str">
        <f>TEXT(Table1323[[#This Row],[Date]],"DDD")</f>
        <v>Sat</v>
      </c>
      <c r="Q204" s="27"/>
      <c r="R2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5" spans="1:18" ht="15.75" hidden="1" customHeight="1" x14ac:dyDescent="0.25">
      <c r="A205" s="48">
        <v>44457</v>
      </c>
      <c r="B205" s="20">
        <v>0.70138888888888884</v>
      </c>
      <c r="C205" s="20" t="s">
        <v>761</v>
      </c>
      <c r="D205" s="49">
        <v>8</v>
      </c>
      <c r="E205" s="27">
        <v>7</v>
      </c>
      <c r="F205" s="50" t="s">
        <v>742</v>
      </c>
      <c r="G205" s="50" t="s">
        <v>13</v>
      </c>
      <c r="H205" s="51">
        <v>12.8</v>
      </c>
      <c r="I205" s="51" t="s">
        <v>851</v>
      </c>
      <c r="J205" s="27" t="str">
        <f>VLOOKUP(Table1323[[#This Row],[Track]],$F$1377:$H$1420,2,FALSE)</f>
        <v>Vic</v>
      </c>
      <c r="K205" s="27" t="s">
        <v>888</v>
      </c>
      <c r="L205" s="35">
        <v>140</v>
      </c>
      <c r="M205" s="35">
        <f>IF(Table1323[[#This Row],[Elite Edge Bet]]="","",IF(Table1323[[#This Row],[Fin]]&lt;&gt;"1st","",Table1323[[#This Row],[Div]]*Table1323[[#This Row],[Elite Edge Bet]]))</f>
        <v>1792</v>
      </c>
      <c r="N205" s="35">
        <f>IF(Table1323[[#This Row],[Elite Edge Bet]]="","",IF(Table1323[[#This Row],[Elite Edge Return]]="",Table1323[[#This Row],[Elite Edge Bet]]*-1,Table1323[[#This Row],[Elite Edge Return]]-Table1323[[#This Row],[Elite Edge Bet]]))</f>
        <v>1652</v>
      </c>
      <c r="O205" s="35" t="str">
        <f>IF(Table1323[[#This Row],[Date]]&lt;$O$3,"",IF(Table1323[[#This Row],[Date]]&lt;$P$3,"Edge (Orig)",IF(Table1323[[#This Row],[Date]]&lt;$Q$3,"Edge-New","Elite Combo")))</f>
        <v/>
      </c>
      <c r="P205" s="27" t="str">
        <f>TEXT(Table1323[[#This Row],[Date]],"DDD")</f>
        <v>Sat</v>
      </c>
      <c r="Q205" s="27"/>
      <c r="R2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6" spans="1:18" ht="15.75" hidden="1" customHeight="1" x14ac:dyDescent="0.25">
      <c r="A206" s="48">
        <v>44463</v>
      </c>
      <c r="B206" s="20">
        <v>0.73958333333333337</v>
      </c>
      <c r="C206" s="20" t="s">
        <v>762</v>
      </c>
      <c r="D206" s="49">
        <v>2</v>
      </c>
      <c r="E206" s="27">
        <v>9</v>
      </c>
      <c r="F206" s="50" t="s">
        <v>189</v>
      </c>
      <c r="G206" s="50" t="s">
        <v>13</v>
      </c>
      <c r="H206" s="51">
        <v>2.6</v>
      </c>
      <c r="I206" s="51" t="s">
        <v>851</v>
      </c>
      <c r="J206" s="27" t="str">
        <f>VLOOKUP(Table1323[[#This Row],[Track]],$F$1377:$H$1420,2,FALSE)</f>
        <v>Vic</v>
      </c>
      <c r="K206" s="27" t="s">
        <v>888</v>
      </c>
      <c r="L206" s="35">
        <v>130</v>
      </c>
      <c r="M206" s="35">
        <f>IF(Table1323[[#This Row],[Elite Edge Bet]]="","",IF(Table1323[[#This Row],[Fin]]&lt;&gt;"1st","",Table1323[[#This Row],[Div]]*Table1323[[#This Row],[Elite Edge Bet]]))</f>
        <v>338</v>
      </c>
      <c r="N206" s="35">
        <f>IF(Table1323[[#This Row],[Elite Edge Bet]]="","",IF(Table1323[[#This Row],[Elite Edge Return]]="",Table1323[[#This Row],[Elite Edge Bet]]*-1,Table1323[[#This Row],[Elite Edge Return]]-Table1323[[#This Row],[Elite Edge Bet]]))</f>
        <v>208</v>
      </c>
      <c r="O206" s="35" t="str">
        <f>IF(Table1323[[#This Row],[Date]]&lt;$O$3,"",IF(Table1323[[#This Row],[Date]]&lt;$P$3,"Edge (Orig)",IF(Table1323[[#This Row],[Date]]&lt;$Q$3,"Edge-New","Elite Combo")))</f>
        <v/>
      </c>
      <c r="P206" s="27" t="str">
        <f>TEXT(Table1323[[#This Row],[Date]],"DDD")</f>
        <v>Fri</v>
      </c>
      <c r="Q206" s="27"/>
      <c r="R2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7" spans="1:18" ht="15.75" hidden="1" customHeight="1" x14ac:dyDescent="0.25">
      <c r="A207" s="48">
        <v>44463</v>
      </c>
      <c r="B207" s="20">
        <v>0.80208333333333337</v>
      </c>
      <c r="C207" s="20" t="s">
        <v>762</v>
      </c>
      <c r="D207" s="49">
        <v>5</v>
      </c>
      <c r="E207" s="27">
        <v>6</v>
      </c>
      <c r="F207" s="50" t="s">
        <v>190</v>
      </c>
      <c r="G207" s="50" t="s">
        <v>13</v>
      </c>
      <c r="H207" s="51">
        <v>3.1</v>
      </c>
      <c r="I207" s="51" t="s">
        <v>851</v>
      </c>
      <c r="J207" s="27" t="str">
        <f>VLOOKUP(Table1323[[#This Row],[Track]],$F$1377:$H$1420,2,FALSE)</f>
        <v>Vic</v>
      </c>
      <c r="K207" s="27" t="s">
        <v>888</v>
      </c>
      <c r="L207" s="35">
        <v>150</v>
      </c>
      <c r="M207" s="35">
        <f>IF(Table1323[[#This Row],[Elite Edge Bet]]="","",IF(Table1323[[#This Row],[Fin]]&lt;&gt;"1st","",Table1323[[#This Row],[Div]]*Table1323[[#This Row],[Elite Edge Bet]]))</f>
        <v>465</v>
      </c>
      <c r="N207" s="35">
        <f>IF(Table1323[[#This Row],[Elite Edge Bet]]="","",IF(Table1323[[#This Row],[Elite Edge Return]]="",Table1323[[#This Row],[Elite Edge Bet]]*-1,Table1323[[#This Row],[Elite Edge Return]]-Table1323[[#This Row],[Elite Edge Bet]]))</f>
        <v>315</v>
      </c>
      <c r="O207" s="35" t="str">
        <f>IF(Table1323[[#This Row],[Date]]&lt;$O$3,"",IF(Table1323[[#This Row],[Date]]&lt;$P$3,"Edge (Orig)",IF(Table1323[[#This Row],[Date]]&lt;$Q$3,"Edge-New","Elite Combo")))</f>
        <v/>
      </c>
      <c r="P207" s="27" t="str">
        <f>TEXT(Table1323[[#This Row],[Date]],"DDD")</f>
        <v>Fri</v>
      </c>
      <c r="Q207" s="27"/>
      <c r="R2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8" spans="1:18" ht="15.75" hidden="1" customHeight="1" x14ac:dyDescent="0.25">
      <c r="A208" s="48">
        <v>44463</v>
      </c>
      <c r="B208" s="20">
        <v>0.82291666666666663</v>
      </c>
      <c r="C208" s="20" t="s">
        <v>762</v>
      </c>
      <c r="D208" s="49">
        <v>6</v>
      </c>
      <c r="E208" s="27">
        <v>1</v>
      </c>
      <c r="F208" s="50" t="s">
        <v>743</v>
      </c>
      <c r="G208" s="50" t="s">
        <v>15</v>
      </c>
      <c r="H208" s="51"/>
      <c r="I208" s="51" t="s">
        <v>851</v>
      </c>
      <c r="J208" s="27" t="str">
        <f>VLOOKUP(Table1323[[#This Row],[Track]],$F$1377:$H$1420,2,FALSE)</f>
        <v>Vic</v>
      </c>
      <c r="K208" s="27" t="s">
        <v>888</v>
      </c>
      <c r="L208" s="35">
        <v>130</v>
      </c>
      <c r="M208" s="35" t="str">
        <f>IF(Table1323[[#This Row],[Elite Edge Bet]]="","",IF(Table1323[[#This Row],[Fin]]&lt;&gt;"1st","",Table1323[[#This Row],[Div]]*Table1323[[#This Row],[Elite Edge Bet]]))</f>
        <v/>
      </c>
      <c r="N208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08" s="35" t="str">
        <f>IF(Table1323[[#This Row],[Date]]&lt;$O$3,"",IF(Table1323[[#This Row],[Date]]&lt;$P$3,"Edge (Orig)",IF(Table1323[[#This Row],[Date]]&lt;$Q$3,"Edge-New","Elite Combo")))</f>
        <v/>
      </c>
      <c r="P208" s="27" t="str">
        <f>TEXT(Table1323[[#This Row],[Date]],"DDD")</f>
        <v>Fri</v>
      </c>
      <c r="Q208" s="27"/>
      <c r="R2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09" spans="1:18" ht="15.75" hidden="1" customHeight="1" x14ac:dyDescent="0.25">
      <c r="A209" s="48">
        <v>44463</v>
      </c>
      <c r="B209" s="20">
        <v>0.85069444444444453</v>
      </c>
      <c r="C209" s="20" t="s">
        <v>762</v>
      </c>
      <c r="D209" s="49">
        <v>8</v>
      </c>
      <c r="E209" s="27">
        <v>9</v>
      </c>
      <c r="F209" s="50" t="s">
        <v>180</v>
      </c>
      <c r="G209" s="50" t="s">
        <v>13</v>
      </c>
      <c r="H209" s="51">
        <v>8.5</v>
      </c>
      <c r="I209" s="51" t="s">
        <v>851</v>
      </c>
      <c r="J209" s="27" t="str">
        <f>VLOOKUP(Table1323[[#This Row],[Track]],$F$1377:$H$1420,2,FALSE)</f>
        <v>Vic</v>
      </c>
      <c r="K209" s="27" t="s">
        <v>888</v>
      </c>
      <c r="L209" s="35">
        <v>140</v>
      </c>
      <c r="M209" s="35">
        <f>IF(Table1323[[#This Row],[Elite Edge Bet]]="","",IF(Table1323[[#This Row],[Fin]]&lt;&gt;"1st","",Table1323[[#This Row],[Div]]*Table1323[[#This Row],[Elite Edge Bet]]))</f>
        <v>1190</v>
      </c>
      <c r="N209" s="35">
        <f>IF(Table1323[[#This Row],[Elite Edge Bet]]="","",IF(Table1323[[#This Row],[Elite Edge Return]]="",Table1323[[#This Row],[Elite Edge Bet]]*-1,Table1323[[#This Row],[Elite Edge Return]]-Table1323[[#This Row],[Elite Edge Bet]]))</f>
        <v>1050</v>
      </c>
      <c r="O209" s="35" t="str">
        <f>IF(Table1323[[#This Row],[Date]]&lt;$O$3,"",IF(Table1323[[#This Row],[Date]]&lt;$P$3,"Edge (Orig)",IF(Table1323[[#This Row],[Date]]&lt;$Q$3,"Edge-New","Elite Combo")))</f>
        <v/>
      </c>
      <c r="P209" s="27" t="str">
        <f>TEXT(Table1323[[#This Row],[Date]],"DDD")</f>
        <v>Fri</v>
      </c>
      <c r="Q209" s="27"/>
      <c r="R2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0" spans="1:18" ht="15.75" hidden="1" customHeight="1" x14ac:dyDescent="0.25">
      <c r="A210" s="48">
        <v>44464</v>
      </c>
      <c r="B210" s="20">
        <v>0.50694444444444442</v>
      </c>
      <c r="C210" s="20" t="s">
        <v>760</v>
      </c>
      <c r="D210" s="49">
        <v>1</v>
      </c>
      <c r="E210" s="27">
        <v>3</v>
      </c>
      <c r="F210" s="50" t="s">
        <v>191</v>
      </c>
      <c r="G210" s="50" t="s">
        <v>14</v>
      </c>
      <c r="H210" s="51"/>
      <c r="I210" s="51" t="s">
        <v>851</v>
      </c>
      <c r="J210" s="27" t="str">
        <f>VLOOKUP(Table1323[[#This Row],[Track]],$F$1377:$H$1420,2,FALSE)</f>
        <v>Vic</v>
      </c>
      <c r="K210" s="27" t="s">
        <v>888</v>
      </c>
      <c r="L210" s="35">
        <v>100</v>
      </c>
      <c r="M210" s="35" t="str">
        <f>IF(Table1323[[#This Row],[Elite Edge Bet]]="","",IF(Table1323[[#This Row],[Fin]]&lt;&gt;"1st","",Table1323[[#This Row],[Div]]*Table1323[[#This Row],[Elite Edge Bet]]))</f>
        <v/>
      </c>
      <c r="N21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10" s="35" t="str">
        <f>IF(Table1323[[#This Row],[Date]]&lt;$O$3,"",IF(Table1323[[#This Row],[Date]]&lt;$P$3,"Edge (Orig)",IF(Table1323[[#This Row],[Date]]&lt;$Q$3,"Edge-New","Elite Combo")))</f>
        <v/>
      </c>
      <c r="P210" s="27" t="str">
        <f>TEXT(Table1323[[#This Row],[Date]],"DDD")</f>
        <v>Sat</v>
      </c>
      <c r="Q210" s="27"/>
      <c r="R2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1" spans="1:18" ht="15.75" hidden="1" customHeight="1" x14ac:dyDescent="0.25">
      <c r="A211" s="48">
        <v>44464</v>
      </c>
      <c r="B211" s="20">
        <v>0.50694444444444442</v>
      </c>
      <c r="C211" s="20" t="s">
        <v>760</v>
      </c>
      <c r="D211" s="49">
        <v>1</v>
      </c>
      <c r="E211" s="27">
        <v>5</v>
      </c>
      <c r="F211" s="50" t="s">
        <v>763</v>
      </c>
      <c r="G211" s="50"/>
      <c r="H211" s="51"/>
      <c r="I211" s="51" t="s">
        <v>781</v>
      </c>
      <c r="J211" s="27" t="str">
        <f>VLOOKUP(Table1323[[#This Row],[Track]],$F$1377:$H$1420,2,FALSE)</f>
        <v>Vic</v>
      </c>
      <c r="K211" s="27" t="s">
        <v>888</v>
      </c>
      <c r="L211" s="35">
        <v>200</v>
      </c>
      <c r="M211" s="35" t="str">
        <f>IF(Table1323[[#This Row],[Elite Edge Bet]]="","",IF(Table1323[[#This Row],[Fin]]&lt;&gt;"1st","",Table1323[[#This Row],[Div]]*Table1323[[#This Row],[Elite Edge Bet]]))</f>
        <v/>
      </c>
      <c r="N21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11" s="35" t="str">
        <f>IF(Table1323[[#This Row],[Date]]&lt;$O$3,"",IF(Table1323[[#This Row],[Date]]&lt;$P$3,"Edge (Orig)",IF(Table1323[[#This Row],[Date]]&lt;$Q$3,"Edge-New","Elite Combo")))</f>
        <v/>
      </c>
      <c r="P211" s="27" t="str">
        <f>TEXT(Table1323[[#This Row],[Date]],"DDD")</f>
        <v>Sat</v>
      </c>
      <c r="Q211" s="27"/>
      <c r="R2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2" spans="1:18" ht="15.75" hidden="1" customHeight="1" x14ac:dyDescent="0.25">
      <c r="A212" s="48">
        <v>44464</v>
      </c>
      <c r="B212" s="20">
        <v>0.60416666666666663</v>
      </c>
      <c r="C212" s="20" t="s">
        <v>760</v>
      </c>
      <c r="D212" s="49">
        <v>5</v>
      </c>
      <c r="E212" s="27">
        <v>6</v>
      </c>
      <c r="F212" s="50" t="s">
        <v>192</v>
      </c>
      <c r="G212" s="50"/>
      <c r="H212" s="51"/>
      <c r="I212" s="51" t="s">
        <v>851</v>
      </c>
      <c r="J212" s="27" t="str">
        <f>VLOOKUP(Table1323[[#This Row],[Track]],$F$1377:$H$1420,2,FALSE)</f>
        <v>Vic</v>
      </c>
      <c r="K212" s="27" t="s">
        <v>888</v>
      </c>
      <c r="L212" s="35">
        <v>100</v>
      </c>
      <c r="M212" s="35" t="str">
        <f>IF(Table1323[[#This Row],[Elite Edge Bet]]="","",IF(Table1323[[#This Row],[Fin]]&lt;&gt;"1st","",Table1323[[#This Row],[Div]]*Table1323[[#This Row],[Elite Edge Bet]]))</f>
        <v/>
      </c>
      <c r="N21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12" s="35" t="str">
        <f>IF(Table1323[[#This Row],[Date]]&lt;$O$3,"",IF(Table1323[[#This Row],[Date]]&lt;$P$3,"Edge (Orig)",IF(Table1323[[#This Row],[Date]]&lt;$Q$3,"Edge-New","Elite Combo")))</f>
        <v/>
      </c>
      <c r="P212" s="27" t="str">
        <f>TEXT(Table1323[[#This Row],[Date]],"DDD")</f>
        <v>Sat</v>
      </c>
      <c r="Q212" s="27"/>
      <c r="R2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3" spans="1:18" ht="15.75" hidden="1" customHeight="1" x14ac:dyDescent="0.25">
      <c r="A213" s="48">
        <v>44464</v>
      </c>
      <c r="B213" s="20">
        <v>0.60416666666666663</v>
      </c>
      <c r="C213" s="20" t="s">
        <v>760</v>
      </c>
      <c r="D213" s="49">
        <v>5</v>
      </c>
      <c r="E213" s="27">
        <v>2</v>
      </c>
      <c r="F213" s="50" t="s">
        <v>741</v>
      </c>
      <c r="G213" s="50" t="s">
        <v>13</v>
      </c>
      <c r="H213" s="51">
        <v>2.4</v>
      </c>
      <c r="I213" s="51" t="s">
        <v>851</v>
      </c>
      <c r="J213" s="27" t="str">
        <f>VLOOKUP(Table1323[[#This Row],[Track]],$F$1377:$H$1420,2,FALSE)</f>
        <v>Vic</v>
      </c>
      <c r="K213" s="27" t="s">
        <v>888</v>
      </c>
      <c r="L213" s="35">
        <v>140</v>
      </c>
      <c r="M213" s="35">
        <f>IF(Table1323[[#This Row],[Elite Edge Bet]]="","",IF(Table1323[[#This Row],[Fin]]&lt;&gt;"1st","",Table1323[[#This Row],[Div]]*Table1323[[#This Row],[Elite Edge Bet]]))</f>
        <v>336</v>
      </c>
      <c r="N213" s="35">
        <f>IF(Table1323[[#This Row],[Elite Edge Bet]]="","",IF(Table1323[[#This Row],[Elite Edge Return]]="",Table1323[[#This Row],[Elite Edge Bet]]*-1,Table1323[[#This Row],[Elite Edge Return]]-Table1323[[#This Row],[Elite Edge Bet]]))</f>
        <v>196</v>
      </c>
      <c r="O213" s="35" t="str">
        <f>IF(Table1323[[#This Row],[Date]]&lt;$O$3,"",IF(Table1323[[#This Row],[Date]]&lt;$P$3,"Edge (Orig)",IF(Table1323[[#This Row],[Date]]&lt;$Q$3,"Edge-New","Elite Combo")))</f>
        <v/>
      </c>
      <c r="P213" s="27" t="str">
        <f>TEXT(Table1323[[#This Row],[Date]],"DDD")</f>
        <v>Sat</v>
      </c>
      <c r="Q213" s="27"/>
      <c r="R2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4" spans="1:18" ht="15.75" hidden="1" customHeight="1" x14ac:dyDescent="0.25">
      <c r="A214" s="48">
        <v>44464</v>
      </c>
      <c r="B214" s="20">
        <v>0.62847222222222221</v>
      </c>
      <c r="C214" s="20" t="s">
        <v>760</v>
      </c>
      <c r="D214" s="49">
        <v>6</v>
      </c>
      <c r="E214" s="27">
        <v>5</v>
      </c>
      <c r="F214" s="50" t="s">
        <v>672</v>
      </c>
      <c r="G214" s="50" t="s">
        <v>13</v>
      </c>
      <c r="H214" s="51">
        <v>2.4</v>
      </c>
      <c r="I214" s="51" t="s">
        <v>851</v>
      </c>
      <c r="J214" s="27" t="str">
        <f>VLOOKUP(Table1323[[#This Row],[Track]],$F$1377:$H$1420,2,FALSE)</f>
        <v>Vic</v>
      </c>
      <c r="K214" s="27" t="s">
        <v>888</v>
      </c>
      <c r="L214" s="35">
        <v>120</v>
      </c>
      <c r="M214" s="35">
        <f>IF(Table1323[[#This Row],[Elite Edge Bet]]="","",IF(Table1323[[#This Row],[Fin]]&lt;&gt;"1st","",Table1323[[#This Row],[Div]]*Table1323[[#This Row],[Elite Edge Bet]]))</f>
        <v>288</v>
      </c>
      <c r="N214" s="35">
        <f>IF(Table1323[[#This Row],[Elite Edge Bet]]="","",IF(Table1323[[#This Row],[Elite Edge Return]]="",Table1323[[#This Row],[Elite Edge Bet]]*-1,Table1323[[#This Row],[Elite Edge Return]]-Table1323[[#This Row],[Elite Edge Bet]]))</f>
        <v>168</v>
      </c>
      <c r="O214" s="35" t="str">
        <f>IF(Table1323[[#This Row],[Date]]&lt;$O$3,"",IF(Table1323[[#This Row],[Date]]&lt;$P$3,"Edge (Orig)",IF(Table1323[[#This Row],[Date]]&lt;$Q$3,"Edge-New","Elite Combo")))</f>
        <v/>
      </c>
      <c r="P214" s="27" t="str">
        <f>TEXT(Table1323[[#This Row],[Date]],"DDD")</f>
        <v>Sat</v>
      </c>
      <c r="Q214" s="27"/>
      <c r="R2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5" spans="1:18" ht="15.75" hidden="1" customHeight="1" x14ac:dyDescent="0.25">
      <c r="A215" s="48">
        <v>44464</v>
      </c>
      <c r="B215" s="20">
        <v>0.68402777777777779</v>
      </c>
      <c r="C215" s="20" t="s">
        <v>760</v>
      </c>
      <c r="D215" s="49">
        <v>8</v>
      </c>
      <c r="E215" s="27">
        <v>3</v>
      </c>
      <c r="F215" s="50" t="s">
        <v>744</v>
      </c>
      <c r="G215" s="50"/>
      <c r="H215" s="51"/>
      <c r="I215" s="51" t="s">
        <v>851</v>
      </c>
      <c r="J215" s="27" t="str">
        <f>VLOOKUP(Table1323[[#This Row],[Track]],$F$1377:$H$1420,2,FALSE)</f>
        <v>Vic</v>
      </c>
      <c r="K215" s="27" t="s">
        <v>888</v>
      </c>
      <c r="L215" s="35">
        <v>130</v>
      </c>
      <c r="M215" s="35" t="str">
        <f>IF(Table1323[[#This Row],[Elite Edge Bet]]="","",IF(Table1323[[#This Row],[Fin]]&lt;&gt;"1st","",Table1323[[#This Row],[Div]]*Table1323[[#This Row],[Elite Edge Bet]]))</f>
        <v/>
      </c>
      <c r="N215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15" s="35" t="str">
        <f>IF(Table1323[[#This Row],[Date]]&lt;$O$3,"",IF(Table1323[[#This Row],[Date]]&lt;$P$3,"Edge (Orig)",IF(Table1323[[#This Row],[Date]]&lt;$Q$3,"Edge-New","Elite Combo")))</f>
        <v/>
      </c>
      <c r="P215" s="27" t="str">
        <f>TEXT(Table1323[[#This Row],[Date]],"DDD")</f>
        <v>Sat</v>
      </c>
      <c r="Q215" s="27"/>
      <c r="R2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6" spans="1:18" ht="15.75" hidden="1" customHeight="1" x14ac:dyDescent="0.25">
      <c r="A216" s="48">
        <v>44471</v>
      </c>
      <c r="B216" s="20">
        <v>0.57638888888888895</v>
      </c>
      <c r="C216" s="20" t="s">
        <v>759</v>
      </c>
      <c r="D216" s="49">
        <v>4</v>
      </c>
      <c r="E216" s="27">
        <v>6</v>
      </c>
      <c r="F216" s="50" t="s">
        <v>193</v>
      </c>
      <c r="G216" s="50"/>
      <c r="H216" s="51"/>
      <c r="I216" s="51" t="s">
        <v>851</v>
      </c>
      <c r="J216" s="27" t="str">
        <f>VLOOKUP(Table1323[[#This Row],[Track]],$F$1377:$H$1420,2,FALSE)</f>
        <v>Vic</v>
      </c>
      <c r="K216" s="27" t="s">
        <v>888</v>
      </c>
      <c r="L216" s="35">
        <v>120</v>
      </c>
      <c r="M216" s="35" t="str">
        <f>IF(Table1323[[#This Row],[Elite Edge Bet]]="","",IF(Table1323[[#This Row],[Fin]]&lt;&gt;"1st","",Table1323[[#This Row],[Div]]*Table1323[[#This Row],[Elite Edge Bet]]))</f>
        <v/>
      </c>
      <c r="N21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16" s="35" t="str">
        <f>IF(Table1323[[#This Row],[Date]]&lt;$O$3,"",IF(Table1323[[#This Row],[Date]]&lt;$P$3,"Edge (Orig)",IF(Table1323[[#This Row],[Date]]&lt;$Q$3,"Edge-New","Elite Combo")))</f>
        <v/>
      </c>
      <c r="P216" s="27" t="str">
        <f>TEXT(Table1323[[#This Row],[Date]],"DDD")</f>
        <v>Sat</v>
      </c>
      <c r="Q216" s="27"/>
      <c r="R2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7" spans="1:18" ht="15.75" hidden="1" customHeight="1" x14ac:dyDescent="0.25">
      <c r="A217" s="48">
        <v>44471</v>
      </c>
      <c r="B217" s="20">
        <v>0.65625</v>
      </c>
      <c r="C217" s="20" t="s">
        <v>759</v>
      </c>
      <c r="D217" s="49">
        <v>7</v>
      </c>
      <c r="E217" s="27">
        <v>4</v>
      </c>
      <c r="F217" s="50" t="s">
        <v>461</v>
      </c>
      <c r="G217" s="50"/>
      <c r="H217" s="51"/>
      <c r="I217" s="51" t="s">
        <v>851</v>
      </c>
      <c r="J217" s="27" t="str">
        <f>VLOOKUP(Table1323[[#This Row],[Track]],$F$1377:$H$1420,2,FALSE)</f>
        <v>Vic</v>
      </c>
      <c r="K217" s="27" t="s">
        <v>888</v>
      </c>
      <c r="L217" s="35">
        <v>120</v>
      </c>
      <c r="M217" s="35" t="str">
        <f>IF(Table1323[[#This Row],[Elite Edge Bet]]="","",IF(Table1323[[#This Row],[Fin]]&lt;&gt;"1st","",Table1323[[#This Row],[Div]]*Table1323[[#This Row],[Elite Edge Bet]]))</f>
        <v/>
      </c>
      <c r="N21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17" s="35" t="str">
        <f>IF(Table1323[[#This Row],[Date]]&lt;$O$3,"",IF(Table1323[[#This Row],[Date]]&lt;$P$3,"Edge (Orig)",IF(Table1323[[#This Row],[Date]]&lt;$Q$3,"Edge-New","Elite Combo")))</f>
        <v/>
      </c>
      <c r="P217" s="27" t="str">
        <f>TEXT(Table1323[[#This Row],[Date]],"DDD")</f>
        <v>Sat</v>
      </c>
      <c r="Q217" s="27"/>
      <c r="R2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8" spans="1:18" ht="15.75" hidden="1" customHeight="1" x14ac:dyDescent="0.25">
      <c r="A218" s="48">
        <v>44482</v>
      </c>
      <c r="B218" s="20">
        <v>0.73958333333333337</v>
      </c>
      <c r="C218" s="20" t="s">
        <v>761</v>
      </c>
      <c r="D218" s="49">
        <v>8</v>
      </c>
      <c r="E218" s="27">
        <v>1</v>
      </c>
      <c r="F218" s="50" t="s">
        <v>745</v>
      </c>
      <c r="G218" s="50"/>
      <c r="H218" s="51"/>
      <c r="I218" s="51" t="s">
        <v>851</v>
      </c>
      <c r="J218" s="27" t="str">
        <f>VLOOKUP(Table1323[[#This Row],[Track]],$F$1377:$H$1420,2,FALSE)</f>
        <v>Vic</v>
      </c>
      <c r="K218" s="27" t="s">
        <v>888</v>
      </c>
      <c r="L218" s="35">
        <v>100</v>
      </c>
      <c r="M218" s="35" t="str">
        <f>IF(Table1323[[#This Row],[Elite Edge Bet]]="","",IF(Table1323[[#This Row],[Fin]]&lt;&gt;"1st","",Table1323[[#This Row],[Div]]*Table1323[[#This Row],[Elite Edge Bet]]))</f>
        <v/>
      </c>
      <c r="N21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18" s="35" t="str">
        <f>IF(Table1323[[#This Row],[Date]]&lt;$O$3,"",IF(Table1323[[#This Row],[Date]]&lt;$P$3,"Edge (Orig)",IF(Table1323[[#This Row],[Date]]&lt;$Q$3,"Edge-New","Elite Combo")))</f>
        <v/>
      </c>
      <c r="P218" s="27" t="str">
        <f>TEXT(Table1323[[#This Row],[Date]],"DDD")</f>
        <v>Wed</v>
      </c>
      <c r="Q218" s="27"/>
      <c r="R2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19" spans="1:18" ht="15.75" hidden="1" customHeight="1" x14ac:dyDescent="0.25">
      <c r="A219" s="48">
        <v>44482</v>
      </c>
      <c r="B219" s="20">
        <v>0.73958333333333337</v>
      </c>
      <c r="C219" s="20" t="s">
        <v>761</v>
      </c>
      <c r="D219" s="49">
        <v>8</v>
      </c>
      <c r="E219" s="27">
        <v>9</v>
      </c>
      <c r="F219" s="50" t="s">
        <v>194</v>
      </c>
      <c r="G219" s="50" t="s">
        <v>13</v>
      </c>
      <c r="H219" s="51">
        <v>3</v>
      </c>
      <c r="I219" s="51" t="s">
        <v>851</v>
      </c>
      <c r="J219" s="27" t="str">
        <f>VLOOKUP(Table1323[[#This Row],[Track]],$F$1377:$H$1420,2,FALSE)</f>
        <v>Vic</v>
      </c>
      <c r="K219" s="27" t="s">
        <v>888</v>
      </c>
      <c r="L219" s="35">
        <v>100</v>
      </c>
      <c r="M219" s="35">
        <f>IF(Table1323[[#This Row],[Elite Edge Bet]]="","",IF(Table1323[[#This Row],[Fin]]&lt;&gt;"1st","",Table1323[[#This Row],[Div]]*Table1323[[#This Row],[Elite Edge Bet]]))</f>
        <v>300</v>
      </c>
      <c r="N219" s="35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219" s="35" t="str">
        <f>IF(Table1323[[#This Row],[Date]]&lt;$O$3,"",IF(Table1323[[#This Row],[Date]]&lt;$P$3,"Edge (Orig)",IF(Table1323[[#This Row],[Date]]&lt;$Q$3,"Edge-New","Elite Combo")))</f>
        <v/>
      </c>
      <c r="P219" s="27" t="str">
        <f>TEXT(Table1323[[#This Row],[Date]],"DDD")</f>
        <v>Wed</v>
      </c>
      <c r="Q219" s="27"/>
      <c r="R2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0" spans="1:18" ht="15.75" hidden="1" customHeight="1" x14ac:dyDescent="0.25">
      <c r="A220" s="48">
        <v>44485</v>
      </c>
      <c r="B220" s="20">
        <v>0.51041666666666663</v>
      </c>
      <c r="C220" s="20" t="s">
        <v>761</v>
      </c>
      <c r="D220" s="49">
        <v>1</v>
      </c>
      <c r="E220" s="27">
        <v>8</v>
      </c>
      <c r="F220" s="50" t="s">
        <v>195</v>
      </c>
      <c r="G220" s="50"/>
      <c r="H220" s="51"/>
      <c r="I220" s="51" t="s">
        <v>851</v>
      </c>
      <c r="J220" s="27" t="str">
        <f>VLOOKUP(Table1323[[#This Row],[Track]],$F$1377:$H$1420,2,FALSE)</f>
        <v>Vic</v>
      </c>
      <c r="K220" s="27" t="s">
        <v>888</v>
      </c>
      <c r="L220" s="35">
        <v>120</v>
      </c>
      <c r="M220" s="35" t="str">
        <f>IF(Table1323[[#This Row],[Elite Edge Bet]]="","",IF(Table1323[[#This Row],[Fin]]&lt;&gt;"1st","",Table1323[[#This Row],[Div]]*Table1323[[#This Row],[Elite Edge Bet]]))</f>
        <v/>
      </c>
      <c r="N22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0" s="35" t="str">
        <f>IF(Table1323[[#This Row],[Date]]&lt;$O$3,"",IF(Table1323[[#This Row],[Date]]&lt;$P$3,"Edge (Orig)",IF(Table1323[[#This Row],[Date]]&lt;$Q$3,"Edge-New","Elite Combo")))</f>
        <v/>
      </c>
      <c r="P220" s="27" t="str">
        <f>TEXT(Table1323[[#This Row],[Date]],"DDD")</f>
        <v>Sat</v>
      </c>
      <c r="Q220" s="27"/>
      <c r="R2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1" spans="1:18" ht="15.75" hidden="1" customHeight="1" x14ac:dyDescent="0.25">
      <c r="A221" s="48">
        <v>44485</v>
      </c>
      <c r="B221" s="20">
        <v>0.63194444444444442</v>
      </c>
      <c r="C221" s="20" t="s">
        <v>761</v>
      </c>
      <c r="D221" s="49">
        <v>6</v>
      </c>
      <c r="E221" s="27">
        <v>1</v>
      </c>
      <c r="F221" s="50" t="s">
        <v>196</v>
      </c>
      <c r="G221" s="50"/>
      <c r="H221" s="51"/>
      <c r="I221" s="51" t="s">
        <v>851</v>
      </c>
      <c r="J221" s="27" t="str">
        <f>VLOOKUP(Table1323[[#This Row],[Track]],$F$1377:$H$1420,2,FALSE)</f>
        <v>Vic</v>
      </c>
      <c r="K221" s="27" t="s">
        <v>888</v>
      </c>
      <c r="L221" s="35">
        <v>120</v>
      </c>
      <c r="M221" s="35" t="str">
        <f>IF(Table1323[[#This Row],[Elite Edge Bet]]="","",IF(Table1323[[#This Row],[Fin]]&lt;&gt;"1st","",Table1323[[#This Row],[Div]]*Table1323[[#This Row],[Elite Edge Bet]]))</f>
        <v/>
      </c>
      <c r="N22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1" s="35" t="str">
        <f>IF(Table1323[[#This Row],[Date]]&lt;$O$3,"",IF(Table1323[[#This Row],[Date]]&lt;$P$3,"Edge (Orig)",IF(Table1323[[#This Row],[Date]]&lt;$Q$3,"Edge-New","Elite Combo")))</f>
        <v/>
      </c>
      <c r="P221" s="27" t="str">
        <f>TEXT(Table1323[[#This Row],[Date]],"DDD")</f>
        <v>Sat</v>
      </c>
      <c r="Q221" s="27"/>
      <c r="R2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2" spans="1:18" ht="15.75" hidden="1" customHeight="1" x14ac:dyDescent="0.25">
      <c r="A222" s="48">
        <v>44485</v>
      </c>
      <c r="B222" s="20">
        <v>0.65625</v>
      </c>
      <c r="C222" s="20" t="s">
        <v>761</v>
      </c>
      <c r="D222" s="49">
        <v>7</v>
      </c>
      <c r="E222" s="27">
        <v>3</v>
      </c>
      <c r="F222" s="50" t="s">
        <v>197</v>
      </c>
      <c r="G222" s="50"/>
      <c r="H222" s="51"/>
      <c r="I222" s="51" t="s">
        <v>851</v>
      </c>
      <c r="J222" s="27" t="str">
        <f>VLOOKUP(Table1323[[#This Row],[Track]],$F$1377:$H$1420,2,FALSE)</f>
        <v>Vic</v>
      </c>
      <c r="K222" s="27" t="s">
        <v>888</v>
      </c>
      <c r="L222" s="35">
        <v>120</v>
      </c>
      <c r="M222" s="35" t="str">
        <f>IF(Table1323[[#This Row],[Elite Edge Bet]]="","",IF(Table1323[[#This Row],[Fin]]&lt;&gt;"1st","",Table1323[[#This Row],[Div]]*Table1323[[#This Row],[Elite Edge Bet]]))</f>
        <v/>
      </c>
      <c r="N22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2" s="35" t="str">
        <f>IF(Table1323[[#This Row],[Date]]&lt;$O$3,"",IF(Table1323[[#This Row],[Date]]&lt;$P$3,"Edge (Orig)",IF(Table1323[[#This Row],[Date]]&lt;$Q$3,"Edge-New","Elite Combo")))</f>
        <v/>
      </c>
      <c r="P222" s="27" t="str">
        <f>TEXT(Table1323[[#This Row],[Date]],"DDD")</f>
        <v>Sat</v>
      </c>
      <c r="Q222" s="27"/>
      <c r="R2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3" spans="1:18" ht="15.75" hidden="1" customHeight="1" x14ac:dyDescent="0.25">
      <c r="A223" s="48">
        <v>44485</v>
      </c>
      <c r="B223" s="20">
        <v>0.74305555555555547</v>
      </c>
      <c r="C223" s="20" t="s">
        <v>761</v>
      </c>
      <c r="D223" s="49">
        <v>10</v>
      </c>
      <c r="E223" s="27">
        <v>6</v>
      </c>
      <c r="F223" s="50" t="s">
        <v>198</v>
      </c>
      <c r="G223" s="50"/>
      <c r="H223" s="51"/>
      <c r="I223" s="51" t="s">
        <v>851</v>
      </c>
      <c r="J223" s="27" t="str">
        <f>VLOOKUP(Table1323[[#This Row],[Track]],$F$1377:$H$1420,2,FALSE)</f>
        <v>Vic</v>
      </c>
      <c r="K223" s="27" t="s">
        <v>888</v>
      </c>
      <c r="L223" s="35">
        <v>120</v>
      </c>
      <c r="M223" s="35" t="str">
        <f>IF(Table1323[[#This Row],[Elite Edge Bet]]="","",IF(Table1323[[#This Row],[Fin]]&lt;&gt;"1st","",Table1323[[#This Row],[Div]]*Table1323[[#This Row],[Elite Edge Bet]]))</f>
        <v/>
      </c>
      <c r="N22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3" s="35" t="str">
        <f>IF(Table1323[[#This Row],[Date]]&lt;$O$3,"",IF(Table1323[[#This Row],[Date]]&lt;$P$3,"Edge (Orig)",IF(Table1323[[#This Row],[Date]]&lt;$Q$3,"Edge-New","Elite Combo")))</f>
        <v/>
      </c>
      <c r="P223" s="27" t="str">
        <f>TEXT(Table1323[[#This Row],[Date]],"DDD")</f>
        <v>Sat</v>
      </c>
      <c r="Q223" s="27"/>
      <c r="R2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4" spans="1:18" ht="15.75" hidden="1" customHeight="1" x14ac:dyDescent="0.25">
      <c r="A224" s="48">
        <v>44491</v>
      </c>
      <c r="B224" s="20">
        <v>0.73958333333333337</v>
      </c>
      <c r="C224" s="20" t="s">
        <v>762</v>
      </c>
      <c r="D224" s="49">
        <v>2</v>
      </c>
      <c r="E224" s="27">
        <v>3</v>
      </c>
      <c r="F224" s="50" t="s">
        <v>722</v>
      </c>
      <c r="G224" s="50" t="s">
        <v>15</v>
      </c>
      <c r="H224" s="51"/>
      <c r="I224" s="51" t="s">
        <v>851</v>
      </c>
      <c r="J224" s="27" t="str">
        <f>VLOOKUP(Table1323[[#This Row],[Track]],$F$1377:$H$1420,2,FALSE)</f>
        <v>Vic</v>
      </c>
      <c r="K224" s="27" t="s">
        <v>888</v>
      </c>
      <c r="L224" s="35">
        <v>120</v>
      </c>
      <c r="M224" s="35" t="str">
        <f>IF(Table1323[[#This Row],[Elite Edge Bet]]="","",IF(Table1323[[#This Row],[Fin]]&lt;&gt;"1st","",Table1323[[#This Row],[Div]]*Table1323[[#This Row],[Elite Edge Bet]]))</f>
        <v/>
      </c>
      <c r="N22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4" s="35" t="str">
        <f>IF(Table1323[[#This Row],[Date]]&lt;$O$3,"",IF(Table1323[[#This Row],[Date]]&lt;$P$3,"Edge (Orig)",IF(Table1323[[#This Row],[Date]]&lt;$Q$3,"Edge-New","Elite Combo")))</f>
        <v/>
      </c>
      <c r="P224" s="27" t="str">
        <f>TEXT(Table1323[[#This Row],[Date]],"DDD")</f>
        <v>Fri</v>
      </c>
      <c r="Q224" s="27"/>
      <c r="R2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5" spans="1:18" ht="15.75" hidden="1" customHeight="1" x14ac:dyDescent="0.25">
      <c r="A225" s="48">
        <v>44491</v>
      </c>
      <c r="B225" s="20">
        <v>0.76041666666666663</v>
      </c>
      <c r="C225" s="20" t="s">
        <v>762</v>
      </c>
      <c r="D225" s="49">
        <v>3</v>
      </c>
      <c r="E225" s="27">
        <v>1</v>
      </c>
      <c r="F225" s="50" t="s">
        <v>745</v>
      </c>
      <c r="G225" s="50" t="s">
        <v>13</v>
      </c>
      <c r="H225" s="51">
        <v>2.8</v>
      </c>
      <c r="I225" s="51" t="s">
        <v>851</v>
      </c>
      <c r="J225" s="27" t="str">
        <f>VLOOKUP(Table1323[[#This Row],[Track]],$F$1377:$H$1420,2,FALSE)</f>
        <v>Vic</v>
      </c>
      <c r="K225" s="27" t="s">
        <v>888</v>
      </c>
      <c r="L225" s="35">
        <v>120</v>
      </c>
      <c r="M225" s="35">
        <f>IF(Table1323[[#This Row],[Elite Edge Bet]]="","",IF(Table1323[[#This Row],[Fin]]&lt;&gt;"1st","",Table1323[[#This Row],[Div]]*Table1323[[#This Row],[Elite Edge Bet]]))</f>
        <v>336</v>
      </c>
      <c r="N225" s="35">
        <f>IF(Table1323[[#This Row],[Elite Edge Bet]]="","",IF(Table1323[[#This Row],[Elite Edge Return]]="",Table1323[[#This Row],[Elite Edge Bet]]*-1,Table1323[[#This Row],[Elite Edge Return]]-Table1323[[#This Row],[Elite Edge Bet]]))</f>
        <v>216</v>
      </c>
      <c r="O225" s="35" t="str">
        <f>IF(Table1323[[#This Row],[Date]]&lt;$O$3,"",IF(Table1323[[#This Row],[Date]]&lt;$P$3,"Edge (Orig)",IF(Table1323[[#This Row],[Date]]&lt;$Q$3,"Edge-New","Elite Combo")))</f>
        <v/>
      </c>
      <c r="P225" s="27" t="str">
        <f>TEXT(Table1323[[#This Row],[Date]],"DDD")</f>
        <v>Fri</v>
      </c>
      <c r="Q225" s="27"/>
      <c r="R2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6" spans="1:18" ht="15.75" hidden="1" customHeight="1" x14ac:dyDescent="0.25">
      <c r="A226" s="48">
        <v>44491</v>
      </c>
      <c r="B226" s="20">
        <v>0.82291666666666663</v>
      </c>
      <c r="C226" s="20" t="s">
        <v>762</v>
      </c>
      <c r="D226" s="49">
        <v>6</v>
      </c>
      <c r="E226" s="27">
        <v>4</v>
      </c>
      <c r="F226" s="50" t="s">
        <v>199</v>
      </c>
      <c r="G226" s="50"/>
      <c r="H226" s="51"/>
      <c r="I226" s="51" t="s">
        <v>851</v>
      </c>
      <c r="J226" s="27" t="str">
        <f>VLOOKUP(Table1323[[#This Row],[Track]],$F$1377:$H$1420,2,FALSE)</f>
        <v>Vic</v>
      </c>
      <c r="K226" s="27" t="s">
        <v>888</v>
      </c>
      <c r="L226" s="35">
        <v>120</v>
      </c>
      <c r="M226" s="35" t="str">
        <f>IF(Table1323[[#This Row],[Elite Edge Bet]]="","",IF(Table1323[[#This Row],[Fin]]&lt;&gt;"1st","",Table1323[[#This Row],[Div]]*Table1323[[#This Row],[Elite Edge Bet]]))</f>
        <v/>
      </c>
      <c r="N22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6" s="35" t="str">
        <f>IF(Table1323[[#This Row],[Date]]&lt;$O$3,"",IF(Table1323[[#This Row],[Date]]&lt;$P$3,"Edge (Orig)",IF(Table1323[[#This Row],[Date]]&lt;$Q$3,"Edge-New","Elite Combo")))</f>
        <v/>
      </c>
      <c r="P226" s="27" t="str">
        <f>TEXT(Table1323[[#This Row],[Date]],"DDD")</f>
        <v>Fri</v>
      </c>
      <c r="Q226" s="27"/>
      <c r="R2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7" spans="1:18" ht="15.75" hidden="1" customHeight="1" x14ac:dyDescent="0.25">
      <c r="A227" s="48">
        <v>44491</v>
      </c>
      <c r="B227" s="20">
        <v>0.86458333333333337</v>
      </c>
      <c r="C227" s="20" t="s">
        <v>762</v>
      </c>
      <c r="D227" s="49">
        <v>8</v>
      </c>
      <c r="E227" s="27">
        <v>8</v>
      </c>
      <c r="F227" s="50" t="s">
        <v>200</v>
      </c>
      <c r="G227" s="50"/>
      <c r="H227" s="51"/>
      <c r="I227" s="51" t="s">
        <v>851</v>
      </c>
      <c r="J227" s="27" t="str">
        <f>VLOOKUP(Table1323[[#This Row],[Track]],$F$1377:$H$1420,2,FALSE)</f>
        <v>Vic</v>
      </c>
      <c r="K227" s="27" t="s">
        <v>888</v>
      </c>
      <c r="L227" s="35">
        <v>120</v>
      </c>
      <c r="M227" s="35" t="str">
        <f>IF(Table1323[[#This Row],[Elite Edge Bet]]="","",IF(Table1323[[#This Row],[Fin]]&lt;&gt;"1st","",Table1323[[#This Row],[Div]]*Table1323[[#This Row],[Elite Edge Bet]]))</f>
        <v/>
      </c>
      <c r="N22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7" s="35" t="str">
        <f>IF(Table1323[[#This Row],[Date]]&lt;$O$3,"",IF(Table1323[[#This Row],[Date]]&lt;$P$3,"Edge (Orig)",IF(Table1323[[#This Row],[Date]]&lt;$Q$3,"Edge-New","Elite Combo")))</f>
        <v/>
      </c>
      <c r="P227" s="27" t="str">
        <f>TEXT(Table1323[[#This Row],[Date]],"DDD")</f>
        <v>Fri</v>
      </c>
      <c r="Q227" s="27"/>
      <c r="R2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8" spans="1:18" ht="15.75" hidden="1" customHeight="1" x14ac:dyDescent="0.25">
      <c r="A228" s="48">
        <v>44492</v>
      </c>
      <c r="B228" s="20">
        <v>0.53472222222222221</v>
      </c>
      <c r="C228" s="20" t="s">
        <v>762</v>
      </c>
      <c r="D228" s="49">
        <v>2</v>
      </c>
      <c r="E228" s="27">
        <v>8</v>
      </c>
      <c r="F228" s="50" t="s">
        <v>201</v>
      </c>
      <c r="G228" s="50" t="s">
        <v>15</v>
      </c>
      <c r="H228" s="51"/>
      <c r="I228" s="51" t="s">
        <v>851</v>
      </c>
      <c r="J228" s="27" t="str">
        <f>VLOOKUP(Table1323[[#This Row],[Track]],$F$1377:$H$1420,2,FALSE)</f>
        <v>Vic</v>
      </c>
      <c r="K228" s="27" t="s">
        <v>888</v>
      </c>
      <c r="L228" s="35">
        <v>120</v>
      </c>
      <c r="M228" s="35" t="str">
        <f>IF(Table1323[[#This Row],[Elite Edge Bet]]="","",IF(Table1323[[#This Row],[Fin]]&lt;&gt;"1st","",Table1323[[#This Row],[Div]]*Table1323[[#This Row],[Elite Edge Bet]]))</f>
        <v/>
      </c>
      <c r="N22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8" s="35" t="str">
        <f>IF(Table1323[[#This Row],[Date]]&lt;$O$3,"",IF(Table1323[[#This Row],[Date]]&lt;$P$3,"Edge (Orig)",IF(Table1323[[#This Row],[Date]]&lt;$Q$3,"Edge-New","Elite Combo")))</f>
        <v/>
      </c>
      <c r="P228" s="27" t="str">
        <f>TEXT(Table1323[[#This Row],[Date]],"DDD")</f>
        <v>Sat</v>
      </c>
      <c r="Q228" s="27"/>
      <c r="R2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29" spans="1:18" ht="15.75" hidden="1" customHeight="1" x14ac:dyDescent="0.25">
      <c r="A229" s="48">
        <v>44499</v>
      </c>
      <c r="B229" s="20">
        <v>0.54166666666666663</v>
      </c>
      <c r="C229" s="20" t="s">
        <v>759</v>
      </c>
      <c r="D229" s="49">
        <v>4</v>
      </c>
      <c r="E229" s="27">
        <v>5</v>
      </c>
      <c r="F229" s="50" t="s">
        <v>858</v>
      </c>
      <c r="G229" s="50" t="s">
        <v>93</v>
      </c>
      <c r="H229" s="51"/>
      <c r="I229" s="51" t="s">
        <v>851</v>
      </c>
      <c r="J229" s="27" t="str">
        <f>VLOOKUP(Table1323[[#This Row],[Track]],$F$1377:$H$1420,2,FALSE)</f>
        <v>Vic</v>
      </c>
      <c r="K229" s="27" t="s">
        <v>888</v>
      </c>
      <c r="L229" s="35">
        <v>120</v>
      </c>
      <c r="M229" s="35" t="str">
        <f>IF(Table1323[[#This Row],[Elite Edge Bet]]="","",IF(Table1323[[#This Row],[Fin]]&lt;&gt;"1st","",Table1323[[#This Row],[Div]]*Table1323[[#This Row],[Elite Edge Bet]]))</f>
        <v/>
      </c>
      <c r="N22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9" s="35" t="str">
        <f>IF(Table1323[[#This Row],[Date]]&lt;$O$3,"",IF(Table1323[[#This Row],[Date]]&lt;$P$3,"Edge (Orig)",IF(Table1323[[#This Row],[Date]]&lt;$Q$3,"Edge-New","Elite Combo")))</f>
        <v/>
      </c>
      <c r="P229" s="27" t="str">
        <f>TEXT(Table1323[[#This Row],[Date]],"DDD")</f>
        <v>Sat</v>
      </c>
      <c r="Q229" s="27"/>
      <c r="R2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0" spans="1:18" ht="15.75" hidden="1" customHeight="1" x14ac:dyDescent="0.25">
      <c r="A230" s="48">
        <v>44499</v>
      </c>
      <c r="B230" s="20">
        <v>0.55555555555555558</v>
      </c>
      <c r="C230" s="20" t="s">
        <v>6</v>
      </c>
      <c r="D230" s="49">
        <v>2</v>
      </c>
      <c r="E230" s="27">
        <v>2</v>
      </c>
      <c r="F230" s="50" t="s">
        <v>826</v>
      </c>
      <c r="G230" s="50" t="s">
        <v>15</v>
      </c>
      <c r="H230" s="51"/>
      <c r="I230" s="51" t="s">
        <v>92</v>
      </c>
      <c r="J230" s="27" t="str">
        <f>VLOOKUP(Table1323[[#This Row],[Track]],$F$1377:$H$1420,2,FALSE)</f>
        <v>NSW</v>
      </c>
      <c r="K230" s="27" t="s">
        <v>888</v>
      </c>
      <c r="L230" s="35">
        <v>150</v>
      </c>
      <c r="M230" s="35" t="str">
        <f>IF(Table1323[[#This Row],[Elite Edge Bet]]="","",IF(Table1323[[#This Row],[Fin]]&lt;&gt;"1st","",Table1323[[#This Row],[Div]]*Table1323[[#This Row],[Elite Edge Bet]]))</f>
        <v/>
      </c>
      <c r="N23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30" s="35" t="str">
        <f>IF(Table1323[[#This Row],[Date]]&lt;$O$3,"",IF(Table1323[[#This Row],[Date]]&lt;$P$3,"Edge (Orig)",IF(Table1323[[#This Row],[Date]]&lt;$Q$3,"Edge-New","Elite Combo")))</f>
        <v/>
      </c>
      <c r="P230" s="27" t="str">
        <f>TEXT(Table1323[[#This Row],[Date]],"DDD")</f>
        <v>Sat</v>
      </c>
      <c r="Q230" s="27"/>
      <c r="R2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1" spans="1:18" ht="15.75" hidden="1" customHeight="1" x14ac:dyDescent="0.25">
      <c r="A231" s="48">
        <v>44499</v>
      </c>
      <c r="B231" s="20">
        <v>0.75694444444444453</v>
      </c>
      <c r="C231" s="20" t="s">
        <v>6</v>
      </c>
      <c r="D231" s="49">
        <v>9</v>
      </c>
      <c r="E231" s="27">
        <v>5</v>
      </c>
      <c r="F231" s="50" t="s">
        <v>827</v>
      </c>
      <c r="G231" s="50" t="s">
        <v>13</v>
      </c>
      <c r="H231" s="51">
        <v>2.1</v>
      </c>
      <c r="I231" s="51" t="s">
        <v>879</v>
      </c>
      <c r="J231" s="27" t="str">
        <f>VLOOKUP(Table1323[[#This Row],[Track]],$F$1377:$H$1420,2,FALSE)</f>
        <v>NSW</v>
      </c>
      <c r="K231" s="27" t="s">
        <v>888</v>
      </c>
      <c r="L231" s="35">
        <v>150</v>
      </c>
      <c r="M231" s="35">
        <f>IF(Table1323[[#This Row],[Elite Edge Bet]]="","",IF(Table1323[[#This Row],[Fin]]&lt;&gt;"1st","",Table1323[[#This Row],[Div]]*Table1323[[#This Row],[Elite Edge Bet]]))</f>
        <v>315</v>
      </c>
      <c r="N231" s="35">
        <f>IF(Table1323[[#This Row],[Elite Edge Bet]]="","",IF(Table1323[[#This Row],[Elite Edge Return]]="",Table1323[[#This Row],[Elite Edge Bet]]*-1,Table1323[[#This Row],[Elite Edge Return]]-Table1323[[#This Row],[Elite Edge Bet]]))</f>
        <v>165</v>
      </c>
      <c r="O231" s="35" t="str">
        <f>IF(Table1323[[#This Row],[Date]]&lt;$O$3,"",IF(Table1323[[#This Row],[Date]]&lt;$P$3,"Edge (Orig)",IF(Table1323[[#This Row],[Date]]&lt;$Q$3,"Edge-New","Elite Combo")))</f>
        <v/>
      </c>
      <c r="P231" s="27" t="str">
        <f>TEXT(Table1323[[#This Row],[Date]],"DDD")</f>
        <v>Sat</v>
      </c>
      <c r="Q231" s="27"/>
      <c r="R2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2" spans="1:18" ht="15.75" hidden="1" customHeight="1" x14ac:dyDescent="0.25">
      <c r="A232" s="48">
        <v>44502</v>
      </c>
      <c r="B232" s="20">
        <v>0.47222222222222227</v>
      </c>
      <c r="C232" s="20" t="s">
        <v>759</v>
      </c>
      <c r="D232" s="49">
        <v>2</v>
      </c>
      <c r="E232" s="27">
        <v>10</v>
      </c>
      <c r="F232" s="50" t="s">
        <v>859</v>
      </c>
      <c r="G232" s="50" t="s">
        <v>15</v>
      </c>
      <c r="H232" s="51"/>
      <c r="I232" s="51" t="s">
        <v>851</v>
      </c>
      <c r="J232" s="27" t="str">
        <f>VLOOKUP(Table1323[[#This Row],[Track]],$F$1377:$H$1420,2,FALSE)</f>
        <v>Vic</v>
      </c>
      <c r="K232" s="27" t="s">
        <v>888</v>
      </c>
      <c r="L232" s="35">
        <v>120</v>
      </c>
      <c r="M232" s="35" t="str">
        <f>IF(Table1323[[#This Row],[Elite Edge Bet]]="","",IF(Table1323[[#This Row],[Fin]]&lt;&gt;"1st","",Table1323[[#This Row],[Div]]*Table1323[[#This Row],[Elite Edge Bet]]))</f>
        <v/>
      </c>
      <c r="N23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32" s="35" t="str">
        <f>IF(Table1323[[#This Row],[Date]]&lt;$O$3,"",IF(Table1323[[#This Row],[Date]]&lt;$P$3,"Edge (Orig)",IF(Table1323[[#This Row],[Date]]&lt;$Q$3,"Edge-New","Elite Combo")))</f>
        <v/>
      </c>
      <c r="P232" s="27" t="str">
        <f>TEXT(Table1323[[#This Row],[Date]],"DDD")</f>
        <v>Tue</v>
      </c>
      <c r="Q232" s="27"/>
      <c r="R2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3" spans="1:18" ht="15.75" hidden="1" customHeight="1" x14ac:dyDescent="0.25">
      <c r="A233" s="48">
        <v>44502</v>
      </c>
      <c r="B233" s="20">
        <v>0.52777777777777779</v>
      </c>
      <c r="C233" s="20" t="s">
        <v>759</v>
      </c>
      <c r="D233" s="49">
        <v>4</v>
      </c>
      <c r="E233" s="27">
        <v>1</v>
      </c>
      <c r="F233" s="50" t="s">
        <v>716</v>
      </c>
      <c r="G233" s="50"/>
      <c r="H233" s="51"/>
      <c r="I233" s="51" t="s">
        <v>851</v>
      </c>
      <c r="J233" s="27" t="str">
        <f>VLOOKUP(Table1323[[#This Row],[Track]],$F$1377:$H$1420,2,FALSE)</f>
        <v>Vic</v>
      </c>
      <c r="K233" s="27" t="s">
        <v>888</v>
      </c>
      <c r="L233" s="35">
        <v>100</v>
      </c>
      <c r="M233" s="35" t="str">
        <f>IF(Table1323[[#This Row],[Elite Edge Bet]]="","",IF(Table1323[[#This Row],[Fin]]&lt;&gt;"1st","",Table1323[[#This Row],[Div]]*Table1323[[#This Row],[Elite Edge Bet]]))</f>
        <v/>
      </c>
      <c r="N23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33" s="35" t="str">
        <f>IF(Table1323[[#This Row],[Date]]&lt;$O$3,"",IF(Table1323[[#This Row],[Date]]&lt;$P$3,"Edge (Orig)",IF(Table1323[[#This Row],[Date]]&lt;$Q$3,"Edge-New","Elite Combo")))</f>
        <v/>
      </c>
      <c r="P233" s="27" t="str">
        <f>TEXT(Table1323[[#This Row],[Date]],"DDD")</f>
        <v>Tue</v>
      </c>
      <c r="Q233" s="27"/>
      <c r="R2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4" spans="1:18" ht="15.75" hidden="1" customHeight="1" x14ac:dyDescent="0.25">
      <c r="A234" s="48">
        <v>44502</v>
      </c>
      <c r="B234" s="20">
        <v>0.52777777777777779</v>
      </c>
      <c r="C234" s="20" t="s">
        <v>759</v>
      </c>
      <c r="D234" s="49">
        <v>4</v>
      </c>
      <c r="E234" s="27">
        <v>4</v>
      </c>
      <c r="F234" s="50" t="s">
        <v>860</v>
      </c>
      <c r="G234" s="50" t="s">
        <v>14</v>
      </c>
      <c r="H234" s="51"/>
      <c r="I234" s="51" t="s">
        <v>851</v>
      </c>
      <c r="J234" s="27" t="str">
        <f>VLOOKUP(Table1323[[#This Row],[Track]],$F$1377:$H$1420,2,FALSE)</f>
        <v>Vic</v>
      </c>
      <c r="K234" s="27" t="s">
        <v>888</v>
      </c>
      <c r="L234" s="35">
        <v>100</v>
      </c>
      <c r="M234" s="35" t="str">
        <f>IF(Table1323[[#This Row],[Elite Edge Bet]]="","",IF(Table1323[[#This Row],[Fin]]&lt;&gt;"1st","",Table1323[[#This Row],[Div]]*Table1323[[#This Row],[Elite Edge Bet]]))</f>
        <v/>
      </c>
      <c r="N23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34" s="35" t="str">
        <f>IF(Table1323[[#This Row],[Date]]&lt;$O$3,"",IF(Table1323[[#This Row],[Date]]&lt;$P$3,"Edge (Orig)",IF(Table1323[[#This Row],[Date]]&lt;$Q$3,"Edge-New","Elite Combo")))</f>
        <v/>
      </c>
      <c r="P234" s="27" t="str">
        <f>TEXT(Table1323[[#This Row],[Date]],"DDD")</f>
        <v>Tue</v>
      </c>
      <c r="Q234" s="27"/>
      <c r="R2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5" spans="1:18" ht="15.75" hidden="1" customHeight="1" x14ac:dyDescent="0.25">
      <c r="A235" s="48">
        <v>44502</v>
      </c>
      <c r="B235" s="20">
        <v>0.71875</v>
      </c>
      <c r="C235" s="20" t="s">
        <v>759</v>
      </c>
      <c r="D235" s="49">
        <v>10</v>
      </c>
      <c r="E235" s="27">
        <v>10</v>
      </c>
      <c r="F235" s="50" t="s">
        <v>190</v>
      </c>
      <c r="G235" s="50"/>
      <c r="H235" s="51"/>
      <c r="I235" s="51" t="s">
        <v>851</v>
      </c>
      <c r="J235" s="27" t="str">
        <f>VLOOKUP(Table1323[[#This Row],[Track]],$F$1377:$H$1420,2,FALSE)</f>
        <v>Vic</v>
      </c>
      <c r="K235" s="27" t="s">
        <v>888</v>
      </c>
      <c r="L235" s="35">
        <v>120</v>
      </c>
      <c r="M235" s="35" t="str">
        <f>IF(Table1323[[#This Row],[Elite Edge Bet]]="","",IF(Table1323[[#This Row],[Fin]]&lt;&gt;"1st","",Table1323[[#This Row],[Div]]*Table1323[[#This Row],[Elite Edge Bet]]))</f>
        <v/>
      </c>
      <c r="N23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35" s="35" t="str">
        <f>IF(Table1323[[#This Row],[Date]]&lt;$O$3,"",IF(Table1323[[#This Row],[Date]]&lt;$P$3,"Edge (Orig)",IF(Table1323[[#This Row],[Date]]&lt;$Q$3,"Edge-New","Elite Combo")))</f>
        <v/>
      </c>
      <c r="P235" s="27" t="str">
        <f>TEXT(Table1323[[#This Row],[Date]],"DDD")</f>
        <v>Tue</v>
      </c>
      <c r="Q235" s="27"/>
      <c r="R2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6" spans="1:18" ht="15.75" hidden="1" customHeight="1" x14ac:dyDescent="0.25">
      <c r="A236" s="48">
        <v>44504</v>
      </c>
      <c r="B236" s="20">
        <v>0.55208333333333337</v>
      </c>
      <c r="C236" s="20" t="s">
        <v>759</v>
      </c>
      <c r="D236" s="49">
        <v>2</v>
      </c>
      <c r="E236" s="27">
        <v>2</v>
      </c>
      <c r="F236" s="50" t="s">
        <v>202</v>
      </c>
      <c r="G236" s="50" t="s">
        <v>13</v>
      </c>
      <c r="H236" s="51">
        <v>3.2</v>
      </c>
      <c r="I236" s="51" t="s">
        <v>851</v>
      </c>
      <c r="J236" s="27" t="str">
        <f>VLOOKUP(Table1323[[#This Row],[Track]],$F$1377:$H$1420,2,FALSE)</f>
        <v>Vic</v>
      </c>
      <c r="K236" s="27" t="s">
        <v>888</v>
      </c>
      <c r="L236" s="35">
        <v>120</v>
      </c>
      <c r="M236" s="35">
        <f>IF(Table1323[[#This Row],[Elite Edge Bet]]="","",IF(Table1323[[#This Row],[Fin]]&lt;&gt;"1st","",Table1323[[#This Row],[Div]]*Table1323[[#This Row],[Elite Edge Bet]]))</f>
        <v>384</v>
      </c>
      <c r="N236" s="35">
        <f>IF(Table1323[[#This Row],[Elite Edge Bet]]="","",IF(Table1323[[#This Row],[Elite Edge Return]]="",Table1323[[#This Row],[Elite Edge Bet]]*-1,Table1323[[#This Row],[Elite Edge Return]]-Table1323[[#This Row],[Elite Edge Bet]]))</f>
        <v>264</v>
      </c>
      <c r="O236" s="35" t="str">
        <f>IF(Table1323[[#This Row],[Date]]&lt;$O$3,"",IF(Table1323[[#This Row],[Date]]&lt;$P$3,"Edge (Orig)",IF(Table1323[[#This Row],[Date]]&lt;$Q$3,"Edge-New","Elite Combo")))</f>
        <v/>
      </c>
      <c r="P236" s="27" t="str">
        <f>TEXT(Table1323[[#This Row],[Date]],"DDD")</f>
        <v>Thu</v>
      </c>
      <c r="Q236" s="27"/>
      <c r="R2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7" spans="1:18" ht="15.75" hidden="1" customHeight="1" x14ac:dyDescent="0.25">
      <c r="A237" s="48">
        <v>44504</v>
      </c>
      <c r="B237" s="20">
        <v>0.60763888888888895</v>
      </c>
      <c r="C237" s="20" t="s">
        <v>759</v>
      </c>
      <c r="D237" s="49">
        <v>4</v>
      </c>
      <c r="E237" s="27">
        <v>4</v>
      </c>
      <c r="F237" s="50" t="s">
        <v>861</v>
      </c>
      <c r="G237" s="50"/>
      <c r="H237" s="51"/>
      <c r="I237" s="51" t="s">
        <v>851</v>
      </c>
      <c r="J237" s="27" t="str">
        <f>VLOOKUP(Table1323[[#This Row],[Track]],$F$1377:$H$1420,2,FALSE)</f>
        <v>Vic</v>
      </c>
      <c r="K237" s="27" t="s">
        <v>888</v>
      </c>
      <c r="L237" s="35">
        <v>120</v>
      </c>
      <c r="M237" s="35" t="str">
        <f>IF(Table1323[[#This Row],[Elite Edge Bet]]="","",IF(Table1323[[#This Row],[Fin]]&lt;&gt;"1st","",Table1323[[#This Row],[Div]]*Table1323[[#This Row],[Elite Edge Bet]]))</f>
        <v/>
      </c>
      <c r="N23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37" s="35" t="str">
        <f>IF(Table1323[[#This Row],[Date]]&lt;$O$3,"",IF(Table1323[[#This Row],[Date]]&lt;$P$3,"Edge (Orig)",IF(Table1323[[#This Row],[Date]]&lt;$Q$3,"Edge-New","Elite Combo")))</f>
        <v/>
      </c>
      <c r="P237" s="27" t="str">
        <f>TEXT(Table1323[[#This Row],[Date]],"DDD")</f>
        <v>Thu</v>
      </c>
      <c r="Q237" s="27"/>
      <c r="R2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8" spans="1:18" ht="15.75" hidden="1" customHeight="1" x14ac:dyDescent="0.25">
      <c r="A238" s="48">
        <v>44504</v>
      </c>
      <c r="B238" s="20">
        <v>0.65972222222222221</v>
      </c>
      <c r="C238" s="20" t="s">
        <v>759</v>
      </c>
      <c r="D238" s="49">
        <v>6</v>
      </c>
      <c r="E238" s="27">
        <v>11</v>
      </c>
      <c r="F238" s="50" t="s">
        <v>862</v>
      </c>
      <c r="G238" s="50" t="s">
        <v>14</v>
      </c>
      <c r="H238" s="51"/>
      <c r="I238" s="51" t="s">
        <v>851</v>
      </c>
      <c r="J238" s="27" t="str">
        <f>VLOOKUP(Table1323[[#This Row],[Track]],$F$1377:$H$1420,2,FALSE)</f>
        <v>Vic</v>
      </c>
      <c r="K238" s="27" t="s">
        <v>888</v>
      </c>
      <c r="L238" s="35">
        <v>120</v>
      </c>
      <c r="M238" s="35" t="str">
        <f>IF(Table1323[[#This Row],[Elite Edge Bet]]="","",IF(Table1323[[#This Row],[Fin]]&lt;&gt;"1st","",Table1323[[#This Row],[Div]]*Table1323[[#This Row],[Elite Edge Bet]]))</f>
        <v/>
      </c>
      <c r="N23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38" s="35" t="str">
        <f>IF(Table1323[[#This Row],[Date]]&lt;$O$3,"",IF(Table1323[[#This Row],[Date]]&lt;$P$3,"Edge (Orig)",IF(Table1323[[#This Row],[Date]]&lt;$Q$3,"Edge-New","Elite Combo")))</f>
        <v/>
      </c>
      <c r="P238" s="27" t="str">
        <f>TEXT(Table1323[[#This Row],[Date]],"DDD")</f>
        <v>Thu</v>
      </c>
      <c r="Q238" s="27"/>
      <c r="R2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39" spans="1:18" ht="15.75" hidden="1" customHeight="1" x14ac:dyDescent="0.25">
      <c r="A239" s="48">
        <v>44506</v>
      </c>
      <c r="B239" s="20">
        <v>0.55208333333333337</v>
      </c>
      <c r="C239" s="20" t="s">
        <v>759</v>
      </c>
      <c r="D239" s="49">
        <v>2</v>
      </c>
      <c r="E239" s="27">
        <v>4</v>
      </c>
      <c r="F239" s="50" t="s">
        <v>863</v>
      </c>
      <c r="G239" s="50"/>
      <c r="H239" s="51"/>
      <c r="I239" s="51" t="s">
        <v>851</v>
      </c>
      <c r="J239" s="27" t="str">
        <f>VLOOKUP(Table1323[[#This Row],[Track]],$F$1377:$H$1420,2,FALSE)</f>
        <v>Vic</v>
      </c>
      <c r="K239" s="27" t="s">
        <v>888</v>
      </c>
      <c r="L239" s="35">
        <v>100</v>
      </c>
      <c r="M239" s="35" t="str">
        <f>IF(Table1323[[#This Row],[Elite Edge Bet]]="","",IF(Table1323[[#This Row],[Fin]]&lt;&gt;"1st","",Table1323[[#This Row],[Div]]*Table1323[[#This Row],[Elite Edge Bet]]))</f>
        <v/>
      </c>
      <c r="N23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39" s="35" t="str">
        <f>IF(Table1323[[#This Row],[Date]]&lt;$O$3,"",IF(Table1323[[#This Row],[Date]]&lt;$P$3,"Edge (Orig)",IF(Table1323[[#This Row],[Date]]&lt;$Q$3,"Edge-New","Elite Combo")))</f>
        <v/>
      </c>
      <c r="P239" s="27" t="str">
        <f>TEXT(Table1323[[#This Row],[Date]],"DDD")</f>
        <v>Sat</v>
      </c>
      <c r="Q239" s="27"/>
      <c r="R2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0" spans="1:18" ht="15.75" hidden="1" customHeight="1" x14ac:dyDescent="0.25">
      <c r="A240" s="48">
        <v>44506</v>
      </c>
      <c r="B240" s="20">
        <v>0.55208333333333337</v>
      </c>
      <c r="C240" s="20" t="s">
        <v>759</v>
      </c>
      <c r="D240" s="49">
        <v>2</v>
      </c>
      <c r="E240" s="27">
        <v>1</v>
      </c>
      <c r="F240" s="50" t="s">
        <v>203</v>
      </c>
      <c r="G240" s="50" t="s">
        <v>13</v>
      </c>
      <c r="H240" s="51">
        <v>3.4</v>
      </c>
      <c r="I240" s="51" t="s">
        <v>851</v>
      </c>
      <c r="J240" s="27" t="str">
        <f>VLOOKUP(Table1323[[#This Row],[Track]],$F$1377:$H$1420,2,FALSE)</f>
        <v>Vic</v>
      </c>
      <c r="K240" s="27" t="s">
        <v>888</v>
      </c>
      <c r="L240" s="35">
        <v>100</v>
      </c>
      <c r="M240" s="35">
        <f>IF(Table1323[[#This Row],[Elite Edge Bet]]="","",IF(Table1323[[#This Row],[Fin]]&lt;&gt;"1st","",Table1323[[#This Row],[Div]]*Table1323[[#This Row],[Elite Edge Bet]]))</f>
        <v>340</v>
      </c>
      <c r="N240" s="35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240" s="35" t="str">
        <f>IF(Table1323[[#This Row],[Date]]&lt;$O$3,"",IF(Table1323[[#This Row],[Date]]&lt;$P$3,"Edge (Orig)",IF(Table1323[[#This Row],[Date]]&lt;$Q$3,"Edge-New","Elite Combo")))</f>
        <v/>
      </c>
      <c r="P240" s="27" t="str">
        <f>TEXT(Table1323[[#This Row],[Date]],"DDD")</f>
        <v>Sat</v>
      </c>
      <c r="Q240" s="27"/>
      <c r="R2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1" spans="1:18" ht="15.75" hidden="1" customHeight="1" x14ac:dyDescent="0.25">
      <c r="A241" s="48">
        <v>44506</v>
      </c>
      <c r="B241" s="20">
        <v>0.67361111111111116</v>
      </c>
      <c r="C241" s="20" t="s">
        <v>6</v>
      </c>
      <c r="D241" s="49">
        <v>6</v>
      </c>
      <c r="E241" s="27">
        <v>3</v>
      </c>
      <c r="F241" s="50" t="s">
        <v>828</v>
      </c>
      <c r="G241" s="50" t="s">
        <v>13</v>
      </c>
      <c r="H241" s="51">
        <v>5.5</v>
      </c>
      <c r="I241" s="51" t="s">
        <v>879</v>
      </c>
      <c r="J241" s="27" t="str">
        <f>VLOOKUP(Table1323[[#This Row],[Track]],$F$1377:$H$1420,2,FALSE)</f>
        <v>NSW</v>
      </c>
      <c r="K241" s="27" t="s">
        <v>888</v>
      </c>
      <c r="L241" s="35">
        <v>150</v>
      </c>
      <c r="M241" s="35">
        <f>IF(Table1323[[#This Row],[Elite Edge Bet]]="","",IF(Table1323[[#This Row],[Fin]]&lt;&gt;"1st","",Table1323[[#This Row],[Div]]*Table1323[[#This Row],[Elite Edge Bet]]))</f>
        <v>825</v>
      </c>
      <c r="N241" s="35">
        <f>IF(Table1323[[#This Row],[Elite Edge Bet]]="","",IF(Table1323[[#This Row],[Elite Edge Return]]="",Table1323[[#This Row],[Elite Edge Bet]]*-1,Table1323[[#This Row],[Elite Edge Return]]-Table1323[[#This Row],[Elite Edge Bet]]))</f>
        <v>675</v>
      </c>
      <c r="O241" s="35" t="str">
        <f>IF(Table1323[[#This Row],[Date]]&lt;$O$3,"",IF(Table1323[[#This Row],[Date]]&lt;$P$3,"Edge (Orig)",IF(Table1323[[#This Row],[Date]]&lt;$Q$3,"Edge-New","Elite Combo")))</f>
        <v/>
      </c>
      <c r="P241" s="27" t="str">
        <f>TEXT(Table1323[[#This Row],[Date]],"DDD")</f>
        <v>Sat</v>
      </c>
      <c r="Q241" s="27"/>
      <c r="R2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2" spans="1:18" ht="15.75" hidden="1" customHeight="1" x14ac:dyDescent="0.25">
      <c r="A242" s="48">
        <v>44506</v>
      </c>
      <c r="B242" s="20">
        <v>0.6875</v>
      </c>
      <c r="C242" s="20" t="s">
        <v>759</v>
      </c>
      <c r="D242" s="49">
        <v>7</v>
      </c>
      <c r="E242" s="27">
        <v>1</v>
      </c>
      <c r="F242" s="50" t="s">
        <v>864</v>
      </c>
      <c r="G242" s="50"/>
      <c r="H242" s="51"/>
      <c r="I242" s="51" t="s">
        <v>851</v>
      </c>
      <c r="J242" s="27" t="str">
        <f>VLOOKUP(Table1323[[#This Row],[Track]],$F$1377:$H$1420,2,FALSE)</f>
        <v>Vic</v>
      </c>
      <c r="K242" s="27" t="s">
        <v>888</v>
      </c>
      <c r="L242" s="35">
        <v>120</v>
      </c>
      <c r="M242" s="35" t="str">
        <f>IF(Table1323[[#This Row],[Elite Edge Bet]]="","",IF(Table1323[[#This Row],[Fin]]&lt;&gt;"1st","",Table1323[[#This Row],[Div]]*Table1323[[#This Row],[Elite Edge Bet]]))</f>
        <v/>
      </c>
      <c r="N24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42" s="35" t="str">
        <f>IF(Table1323[[#This Row],[Date]]&lt;$O$3,"",IF(Table1323[[#This Row],[Date]]&lt;$P$3,"Edge (Orig)",IF(Table1323[[#This Row],[Date]]&lt;$Q$3,"Edge-New","Elite Combo")))</f>
        <v/>
      </c>
      <c r="P242" s="27" t="str">
        <f>TEXT(Table1323[[#This Row],[Date]],"DDD")</f>
        <v>Sat</v>
      </c>
      <c r="Q242" s="27"/>
      <c r="R2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3" spans="1:18" ht="15.75" hidden="1" customHeight="1" x14ac:dyDescent="0.25">
      <c r="A243" s="48">
        <v>44513</v>
      </c>
      <c r="B243" s="20">
        <v>0.58680555555555558</v>
      </c>
      <c r="C243" s="20" t="s">
        <v>24</v>
      </c>
      <c r="D243" s="49">
        <v>4</v>
      </c>
      <c r="E243" s="27">
        <v>8</v>
      </c>
      <c r="F243" s="50" t="s">
        <v>829</v>
      </c>
      <c r="G243" s="50"/>
      <c r="H243" s="51"/>
      <c r="I243" s="51" t="s">
        <v>92</v>
      </c>
      <c r="J243" s="27" t="str">
        <f>VLOOKUP(Table1323[[#This Row],[Track]],$F$1377:$H$1420,2,FALSE)</f>
        <v>NSW</v>
      </c>
      <c r="K243" s="27" t="s">
        <v>887</v>
      </c>
      <c r="L243" s="35">
        <v>150</v>
      </c>
      <c r="M243" s="35" t="str">
        <f>IF(Table1323[[#This Row],[Elite Edge Bet]]="","",IF(Table1323[[#This Row],[Fin]]&lt;&gt;"1st","",Table1323[[#This Row],[Div]]*Table1323[[#This Row],[Elite Edge Bet]]))</f>
        <v/>
      </c>
      <c r="N24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43" s="35" t="str">
        <f>IF(Table1323[[#This Row],[Date]]&lt;$O$3,"",IF(Table1323[[#This Row],[Date]]&lt;$P$3,"Edge (Orig)",IF(Table1323[[#This Row],[Date]]&lt;$Q$3,"Edge-New","Elite Combo")))</f>
        <v/>
      </c>
      <c r="P243" s="27" t="str">
        <f>TEXT(Table1323[[#This Row],[Date]],"DDD")</f>
        <v>Sat</v>
      </c>
      <c r="Q243" s="27"/>
      <c r="R2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4" spans="1:18" ht="15.75" hidden="1" customHeight="1" x14ac:dyDescent="0.25">
      <c r="A244" s="48">
        <v>44513</v>
      </c>
      <c r="B244" s="20">
        <v>0.65277777777777779</v>
      </c>
      <c r="C244" s="20" t="s">
        <v>764</v>
      </c>
      <c r="D244" s="49">
        <v>6</v>
      </c>
      <c r="E244" s="27">
        <v>1</v>
      </c>
      <c r="F244" s="50" t="s">
        <v>205</v>
      </c>
      <c r="G244" s="50"/>
      <c r="H244" s="51"/>
      <c r="I244" s="51" t="s">
        <v>851</v>
      </c>
      <c r="J244" s="27" t="str">
        <f>VLOOKUP(Table1323[[#This Row],[Track]],$F$1377:$H$1420,2,FALSE)</f>
        <v>Vic</v>
      </c>
      <c r="K244" s="27" t="s">
        <v>887</v>
      </c>
      <c r="L244" s="35">
        <v>100</v>
      </c>
      <c r="M244" s="35" t="str">
        <f>IF(Table1323[[#This Row],[Elite Edge Bet]]="","",IF(Table1323[[#This Row],[Fin]]&lt;&gt;"1st","",Table1323[[#This Row],[Div]]*Table1323[[#This Row],[Elite Edge Bet]]))</f>
        <v/>
      </c>
      <c r="N24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44" s="35" t="str">
        <f>IF(Table1323[[#This Row],[Date]]&lt;$O$3,"",IF(Table1323[[#This Row],[Date]]&lt;$P$3,"Edge (Orig)",IF(Table1323[[#This Row],[Date]]&lt;$Q$3,"Edge-New","Elite Combo")))</f>
        <v/>
      </c>
      <c r="P244" s="27" t="str">
        <f>TEXT(Table1323[[#This Row],[Date]],"DDD")</f>
        <v>Sat</v>
      </c>
      <c r="Q244" s="27"/>
      <c r="R2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5" spans="1:18" ht="15.75" hidden="1" customHeight="1" x14ac:dyDescent="0.25">
      <c r="A245" s="48">
        <v>44513</v>
      </c>
      <c r="B245" s="20">
        <v>0.65277777777777779</v>
      </c>
      <c r="C245" s="20" t="s">
        <v>764</v>
      </c>
      <c r="D245" s="49">
        <v>6</v>
      </c>
      <c r="E245" s="27">
        <v>4</v>
      </c>
      <c r="F245" s="50" t="s">
        <v>204</v>
      </c>
      <c r="G245" s="50" t="s">
        <v>93</v>
      </c>
      <c r="H245" s="51"/>
      <c r="I245" s="51" t="s">
        <v>851</v>
      </c>
      <c r="J245" s="27" t="str">
        <f>VLOOKUP(Table1323[[#This Row],[Track]],$F$1377:$H$1420,2,FALSE)</f>
        <v>Vic</v>
      </c>
      <c r="K245" s="27" t="s">
        <v>887</v>
      </c>
      <c r="L245" s="35">
        <v>100</v>
      </c>
      <c r="M245" s="35" t="str">
        <f>IF(Table1323[[#This Row],[Elite Edge Bet]]="","",IF(Table1323[[#This Row],[Fin]]&lt;&gt;"1st","",Table1323[[#This Row],[Div]]*Table1323[[#This Row],[Elite Edge Bet]]))</f>
        <v/>
      </c>
      <c r="N24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45" s="35" t="str">
        <f>IF(Table1323[[#This Row],[Date]]&lt;$O$3,"",IF(Table1323[[#This Row],[Date]]&lt;$P$3,"Edge (Orig)",IF(Table1323[[#This Row],[Date]]&lt;$Q$3,"Edge-New","Elite Combo")))</f>
        <v/>
      </c>
      <c r="P245" s="27" t="str">
        <f>TEXT(Table1323[[#This Row],[Date]],"DDD")</f>
        <v>Sat</v>
      </c>
      <c r="Q245" s="27"/>
      <c r="R2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6" spans="1:18" ht="15.75" hidden="1" customHeight="1" x14ac:dyDescent="0.25">
      <c r="A246" s="48">
        <v>44513</v>
      </c>
      <c r="B246" s="20">
        <v>0.70833333333333337</v>
      </c>
      <c r="C246" s="20" t="s">
        <v>764</v>
      </c>
      <c r="D246" s="49">
        <v>8</v>
      </c>
      <c r="E246" s="27">
        <v>3</v>
      </c>
      <c r="F246" s="50" t="s">
        <v>623</v>
      </c>
      <c r="G246" s="50" t="s">
        <v>13</v>
      </c>
      <c r="H246" s="51">
        <v>2.1</v>
      </c>
      <c r="I246" s="51" t="s">
        <v>922</v>
      </c>
      <c r="J246" s="27" t="str">
        <f>VLOOKUP(Table1323[[#This Row],[Track]],$F$1377:$H$1420,2,FALSE)</f>
        <v>Vic</v>
      </c>
      <c r="K246" s="27" t="s">
        <v>887</v>
      </c>
      <c r="L246" s="35">
        <v>200</v>
      </c>
      <c r="M246" s="35">
        <f>IF(Table1323[[#This Row],[Elite Edge Bet]]="","",IF(Table1323[[#This Row],[Fin]]&lt;&gt;"1st","",Table1323[[#This Row],[Div]]*Table1323[[#This Row],[Elite Edge Bet]]))</f>
        <v>420</v>
      </c>
      <c r="N246" s="35">
        <f>IF(Table1323[[#This Row],[Elite Edge Bet]]="","",IF(Table1323[[#This Row],[Elite Edge Return]]="",Table1323[[#This Row],[Elite Edge Bet]]*-1,Table1323[[#This Row],[Elite Edge Return]]-Table1323[[#This Row],[Elite Edge Bet]]))</f>
        <v>220</v>
      </c>
      <c r="O246" s="35" t="str">
        <f>IF(Table1323[[#This Row],[Date]]&lt;$O$3,"",IF(Table1323[[#This Row],[Date]]&lt;$P$3,"Edge (Orig)",IF(Table1323[[#This Row],[Date]]&lt;$Q$3,"Edge-New","Elite Combo")))</f>
        <v/>
      </c>
      <c r="P246" s="27" t="str">
        <f>TEXT(Table1323[[#This Row],[Date]],"DDD")</f>
        <v>Sat</v>
      </c>
      <c r="Q246" s="27"/>
      <c r="R2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7" spans="1:18" ht="15.75" hidden="1" customHeight="1" x14ac:dyDescent="0.25">
      <c r="A247" s="48">
        <v>44520</v>
      </c>
      <c r="B247" s="20">
        <v>0.50694444444444442</v>
      </c>
      <c r="C247" s="20" t="s">
        <v>765</v>
      </c>
      <c r="D247" s="49">
        <v>1</v>
      </c>
      <c r="E247" s="27">
        <v>6</v>
      </c>
      <c r="F247" s="50" t="s">
        <v>734</v>
      </c>
      <c r="G247" s="50"/>
      <c r="H247" s="51"/>
      <c r="I247" s="51" t="s">
        <v>922</v>
      </c>
      <c r="J247" s="27" t="str">
        <f>VLOOKUP(Table1323[[#This Row],[Track]],$F$1377:$H$1420,2,FALSE)</f>
        <v>Vic</v>
      </c>
      <c r="K247" s="27" t="s">
        <v>887</v>
      </c>
      <c r="L247" s="35">
        <v>200</v>
      </c>
      <c r="M247" s="35" t="str">
        <f>IF(Table1323[[#This Row],[Elite Edge Bet]]="","",IF(Table1323[[#This Row],[Fin]]&lt;&gt;"1st","",Table1323[[#This Row],[Div]]*Table1323[[#This Row],[Elite Edge Bet]]))</f>
        <v/>
      </c>
      <c r="N24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47" s="35" t="str">
        <f>IF(Table1323[[#This Row],[Date]]&lt;$O$3,"",IF(Table1323[[#This Row],[Date]]&lt;$P$3,"Edge (Orig)",IF(Table1323[[#This Row],[Date]]&lt;$Q$3,"Edge-New","Elite Combo")))</f>
        <v/>
      </c>
      <c r="P247" s="27" t="str">
        <f>TEXT(Table1323[[#This Row],[Date]],"DDD")</f>
        <v>Sat</v>
      </c>
      <c r="Q247" s="27"/>
      <c r="R2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8" spans="1:18" ht="15.75" hidden="1" customHeight="1" x14ac:dyDescent="0.25">
      <c r="A248" s="48">
        <v>44520</v>
      </c>
      <c r="B248" s="20">
        <v>0.50694444444444442</v>
      </c>
      <c r="C248" s="20" t="s">
        <v>765</v>
      </c>
      <c r="D248" s="49">
        <v>1</v>
      </c>
      <c r="E248" s="27">
        <v>4</v>
      </c>
      <c r="F248" s="50" t="s">
        <v>746</v>
      </c>
      <c r="G248" s="50" t="s">
        <v>13</v>
      </c>
      <c r="H248" s="51">
        <v>2.15</v>
      </c>
      <c r="I248" s="51" t="s">
        <v>851</v>
      </c>
      <c r="J248" s="27" t="str">
        <f>VLOOKUP(Table1323[[#This Row],[Track]],$F$1377:$H$1420,2,FALSE)</f>
        <v>Vic</v>
      </c>
      <c r="K248" s="27" t="s">
        <v>887</v>
      </c>
      <c r="L248" s="35">
        <v>100</v>
      </c>
      <c r="M248" s="35">
        <f>IF(Table1323[[#This Row],[Elite Edge Bet]]="","",IF(Table1323[[#This Row],[Fin]]&lt;&gt;"1st","",Table1323[[#This Row],[Div]]*Table1323[[#This Row],[Elite Edge Bet]]))</f>
        <v>215</v>
      </c>
      <c r="N248" s="35">
        <f>IF(Table1323[[#This Row],[Elite Edge Bet]]="","",IF(Table1323[[#This Row],[Elite Edge Return]]="",Table1323[[#This Row],[Elite Edge Bet]]*-1,Table1323[[#This Row],[Elite Edge Return]]-Table1323[[#This Row],[Elite Edge Bet]]))</f>
        <v>115</v>
      </c>
      <c r="O248" s="35" t="str">
        <f>IF(Table1323[[#This Row],[Date]]&lt;$O$3,"",IF(Table1323[[#This Row],[Date]]&lt;$P$3,"Edge (Orig)",IF(Table1323[[#This Row],[Date]]&lt;$Q$3,"Edge-New","Elite Combo")))</f>
        <v/>
      </c>
      <c r="P248" s="27" t="str">
        <f>TEXT(Table1323[[#This Row],[Date]],"DDD")</f>
        <v>Sat</v>
      </c>
      <c r="Q248" s="27"/>
      <c r="R2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49" spans="1:18" ht="15.75" hidden="1" customHeight="1" x14ac:dyDescent="0.25">
      <c r="A249" s="48">
        <v>44520</v>
      </c>
      <c r="B249" s="20">
        <v>0.57291666666666663</v>
      </c>
      <c r="C249" s="20" t="s">
        <v>765</v>
      </c>
      <c r="D249" s="49">
        <v>4</v>
      </c>
      <c r="E249" s="27">
        <v>6</v>
      </c>
      <c r="F249" s="50" t="s">
        <v>343</v>
      </c>
      <c r="G249" s="50" t="s">
        <v>13</v>
      </c>
      <c r="H249" s="51">
        <v>2.0499999999999998</v>
      </c>
      <c r="I249" s="51" t="s">
        <v>781</v>
      </c>
      <c r="J249" s="27" t="str">
        <f>VLOOKUP(Table1323[[#This Row],[Track]],$F$1377:$H$1420,2,FALSE)</f>
        <v>Vic</v>
      </c>
      <c r="K249" s="27" t="s">
        <v>887</v>
      </c>
      <c r="L249" s="35">
        <v>200</v>
      </c>
      <c r="M249" s="35">
        <f>IF(Table1323[[#This Row],[Elite Edge Bet]]="","",IF(Table1323[[#This Row],[Fin]]&lt;&gt;"1st","",Table1323[[#This Row],[Div]]*Table1323[[#This Row],[Elite Edge Bet]]))</f>
        <v>409.99999999999994</v>
      </c>
      <c r="N249" s="35">
        <f>IF(Table1323[[#This Row],[Elite Edge Bet]]="","",IF(Table1323[[#This Row],[Elite Edge Return]]="",Table1323[[#This Row],[Elite Edge Bet]]*-1,Table1323[[#This Row],[Elite Edge Return]]-Table1323[[#This Row],[Elite Edge Bet]]))</f>
        <v>209.99999999999994</v>
      </c>
      <c r="O249" s="35" t="str">
        <f>IF(Table1323[[#This Row],[Date]]&lt;$O$3,"",IF(Table1323[[#This Row],[Date]]&lt;$P$3,"Edge (Orig)",IF(Table1323[[#This Row],[Date]]&lt;$Q$3,"Edge-New","Elite Combo")))</f>
        <v/>
      </c>
      <c r="P249" s="27" t="str">
        <f>TEXT(Table1323[[#This Row],[Date]],"DDD")</f>
        <v>Sat</v>
      </c>
      <c r="Q249" s="27"/>
      <c r="R2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0" spans="1:18" ht="15.75" hidden="1" customHeight="1" x14ac:dyDescent="0.25">
      <c r="A250" s="48">
        <v>44520</v>
      </c>
      <c r="B250" s="20">
        <v>0.57291666666666663</v>
      </c>
      <c r="C250" s="20" t="s">
        <v>765</v>
      </c>
      <c r="D250" s="49">
        <v>4</v>
      </c>
      <c r="E250" s="27">
        <v>9</v>
      </c>
      <c r="F250" s="50" t="s">
        <v>206</v>
      </c>
      <c r="G250" s="50"/>
      <c r="H250" s="51"/>
      <c r="I250" s="51" t="s">
        <v>851</v>
      </c>
      <c r="J250" s="27" t="str">
        <f>VLOOKUP(Table1323[[#This Row],[Track]],$F$1377:$H$1420,2,FALSE)</f>
        <v>Vic</v>
      </c>
      <c r="K250" s="27" t="s">
        <v>887</v>
      </c>
      <c r="L250" s="35">
        <v>100</v>
      </c>
      <c r="M250" s="35" t="str">
        <f>IF(Table1323[[#This Row],[Elite Edge Bet]]="","",IF(Table1323[[#This Row],[Fin]]&lt;&gt;"1st","",Table1323[[#This Row],[Div]]*Table1323[[#This Row],[Elite Edge Bet]]))</f>
        <v/>
      </c>
      <c r="N25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50" s="35" t="str">
        <f>IF(Table1323[[#This Row],[Date]]&lt;$O$3,"",IF(Table1323[[#This Row],[Date]]&lt;$P$3,"Edge (Orig)",IF(Table1323[[#This Row],[Date]]&lt;$Q$3,"Edge-New","Elite Combo")))</f>
        <v/>
      </c>
      <c r="P250" s="27" t="str">
        <f>TEXT(Table1323[[#This Row],[Date]],"DDD")</f>
        <v>Sat</v>
      </c>
      <c r="Q250" s="27"/>
      <c r="R2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1" spans="1:18" ht="15.75" hidden="1" customHeight="1" x14ac:dyDescent="0.25">
      <c r="A251" s="48">
        <v>44520</v>
      </c>
      <c r="B251" s="20">
        <v>0.59722222222222221</v>
      </c>
      <c r="C251" s="20" t="s">
        <v>765</v>
      </c>
      <c r="D251" s="49">
        <v>5</v>
      </c>
      <c r="E251" s="27">
        <v>5</v>
      </c>
      <c r="F251" s="50" t="s">
        <v>207</v>
      </c>
      <c r="G251" s="50" t="s">
        <v>15</v>
      </c>
      <c r="H251" s="51"/>
      <c r="I251" s="51" t="s">
        <v>851</v>
      </c>
      <c r="J251" s="27" t="str">
        <f>VLOOKUP(Table1323[[#This Row],[Track]],$F$1377:$H$1420,2,FALSE)</f>
        <v>Vic</v>
      </c>
      <c r="K251" s="27" t="s">
        <v>887</v>
      </c>
      <c r="L251" s="35">
        <v>140</v>
      </c>
      <c r="M251" s="35" t="str">
        <f>IF(Table1323[[#This Row],[Elite Edge Bet]]="","",IF(Table1323[[#This Row],[Fin]]&lt;&gt;"1st","",Table1323[[#This Row],[Div]]*Table1323[[#This Row],[Elite Edge Bet]]))</f>
        <v/>
      </c>
      <c r="N25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251" s="35" t="str">
        <f>IF(Table1323[[#This Row],[Date]]&lt;$O$3,"",IF(Table1323[[#This Row],[Date]]&lt;$P$3,"Edge (Orig)",IF(Table1323[[#This Row],[Date]]&lt;$Q$3,"Edge-New","Elite Combo")))</f>
        <v/>
      </c>
      <c r="P251" s="27" t="str">
        <f>TEXT(Table1323[[#This Row],[Date]],"DDD")</f>
        <v>Sat</v>
      </c>
      <c r="Q251" s="27"/>
      <c r="R2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2" spans="1:18" ht="15.75" hidden="1" customHeight="1" x14ac:dyDescent="0.25">
      <c r="A252" s="48">
        <v>44520</v>
      </c>
      <c r="B252" s="20">
        <v>0.65277777777777779</v>
      </c>
      <c r="C252" s="20" t="s">
        <v>765</v>
      </c>
      <c r="D252" s="49">
        <v>7</v>
      </c>
      <c r="E252" s="27">
        <v>2</v>
      </c>
      <c r="F252" s="50" t="s">
        <v>208</v>
      </c>
      <c r="G252" s="50" t="s">
        <v>13</v>
      </c>
      <c r="H252" s="51">
        <v>4.75</v>
      </c>
      <c r="I252" s="51" t="s">
        <v>851</v>
      </c>
      <c r="J252" s="27" t="str">
        <f>VLOOKUP(Table1323[[#This Row],[Track]],$F$1377:$H$1420,2,FALSE)</f>
        <v>Vic</v>
      </c>
      <c r="K252" s="27" t="s">
        <v>887</v>
      </c>
      <c r="L252" s="35">
        <v>120</v>
      </c>
      <c r="M252" s="35">
        <f>IF(Table1323[[#This Row],[Elite Edge Bet]]="","",IF(Table1323[[#This Row],[Fin]]&lt;&gt;"1st","",Table1323[[#This Row],[Div]]*Table1323[[#This Row],[Elite Edge Bet]]))</f>
        <v>570</v>
      </c>
      <c r="N252" s="35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252" s="35" t="str">
        <f>IF(Table1323[[#This Row],[Date]]&lt;$O$3,"",IF(Table1323[[#This Row],[Date]]&lt;$P$3,"Edge (Orig)",IF(Table1323[[#This Row],[Date]]&lt;$Q$3,"Edge-New","Elite Combo")))</f>
        <v/>
      </c>
      <c r="P252" s="27" t="str">
        <f>TEXT(Table1323[[#This Row],[Date]],"DDD")</f>
        <v>Sat</v>
      </c>
      <c r="Q252" s="27"/>
      <c r="R2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3" spans="1:18" ht="15.75" hidden="1" customHeight="1" x14ac:dyDescent="0.25">
      <c r="A253" s="48">
        <v>44520</v>
      </c>
      <c r="B253" s="20">
        <v>0.70833333333333337</v>
      </c>
      <c r="C253" s="20" t="s">
        <v>765</v>
      </c>
      <c r="D253" s="49">
        <v>9</v>
      </c>
      <c r="E253" s="27">
        <v>8</v>
      </c>
      <c r="F253" s="50" t="s">
        <v>747</v>
      </c>
      <c r="G253" s="50"/>
      <c r="H253" s="51"/>
      <c r="I253" s="51" t="s">
        <v>851</v>
      </c>
      <c r="J253" s="27" t="str">
        <f>VLOOKUP(Table1323[[#This Row],[Track]],$F$1377:$H$1420,2,FALSE)</f>
        <v>Vic</v>
      </c>
      <c r="K253" s="27" t="s">
        <v>887</v>
      </c>
      <c r="L253" s="35">
        <v>120</v>
      </c>
      <c r="M253" s="35" t="str">
        <f>IF(Table1323[[#This Row],[Elite Edge Bet]]="","",IF(Table1323[[#This Row],[Fin]]&lt;&gt;"1st","",Table1323[[#This Row],[Div]]*Table1323[[#This Row],[Elite Edge Bet]]))</f>
        <v/>
      </c>
      <c r="N25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53" s="35" t="str">
        <f>IF(Table1323[[#This Row],[Date]]&lt;$O$3,"",IF(Table1323[[#This Row],[Date]]&lt;$P$3,"Edge (Orig)",IF(Table1323[[#This Row],[Date]]&lt;$Q$3,"Edge-New","Elite Combo")))</f>
        <v/>
      </c>
      <c r="P253" s="27" t="str">
        <f>TEXT(Table1323[[#This Row],[Date]],"DDD")</f>
        <v>Sat</v>
      </c>
      <c r="Q253" s="27"/>
      <c r="R2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4" spans="1:18" ht="15.75" hidden="1" customHeight="1" x14ac:dyDescent="0.25">
      <c r="A254" s="48">
        <v>44527</v>
      </c>
      <c r="B254" s="20">
        <v>0.54861111111111105</v>
      </c>
      <c r="C254" s="20" t="s">
        <v>761</v>
      </c>
      <c r="D254" s="49">
        <v>2</v>
      </c>
      <c r="E254" s="27">
        <v>2</v>
      </c>
      <c r="F254" s="50" t="s">
        <v>748</v>
      </c>
      <c r="G254" s="50" t="s">
        <v>15</v>
      </c>
      <c r="H254" s="51"/>
      <c r="I254" s="51" t="s">
        <v>922</v>
      </c>
      <c r="J254" s="27" t="str">
        <f>VLOOKUP(Table1323[[#This Row],[Track]],$F$1377:$H$1420,2,FALSE)</f>
        <v>Vic</v>
      </c>
      <c r="K254" s="27" t="s">
        <v>888</v>
      </c>
      <c r="L254" s="35">
        <v>200</v>
      </c>
      <c r="M254" s="35" t="str">
        <f>IF(Table1323[[#This Row],[Elite Edge Bet]]="","",IF(Table1323[[#This Row],[Fin]]&lt;&gt;"1st","",Table1323[[#This Row],[Div]]*Table1323[[#This Row],[Elite Edge Bet]]))</f>
        <v/>
      </c>
      <c r="N25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54" s="35" t="str">
        <f>IF(Table1323[[#This Row],[Date]]&lt;$O$3,"",IF(Table1323[[#This Row],[Date]]&lt;$P$3,"Edge (Orig)",IF(Table1323[[#This Row],[Date]]&lt;$Q$3,"Edge-New","Elite Combo")))</f>
        <v/>
      </c>
      <c r="P254" s="27" t="str">
        <f>TEXT(Table1323[[#This Row],[Date]],"DDD")</f>
        <v>Sat</v>
      </c>
      <c r="Q254" s="27"/>
      <c r="R2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5" spans="1:18" ht="15.75" hidden="1" customHeight="1" x14ac:dyDescent="0.25">
      <c r="A255" s="48">
        <v>44527</v>
      </c>
      <c r="B255" s="20">
        <v>0.59722222222222221</v>
      </c>
      <c r="C255" s="20" t="s">
        <v>761</v>
      </c>
      <c r="D255" s="49">
        <v>4</v>
      </c>
      <c r="E255" s="27">
        <v>9</v>
      </c>
      <c r="F255" s="50" t="s">
        <v>209</v>
      </c>
      <c r="G255" s="50" t="s">
        <v>13</v>
      </c>
      <c r="H255" s="51">
        <v>3.9</v>
      </c>
      <c r="I255" s="51" t="s">
        <v>851</v>
      </c>
      <c r="J255" s="27" t="str">
        <f>VLOOKUP(Table1323[[#This Row],[Track]],$F$1377:$H$1420,2,FALSE)</f>
        <v>Vic</v>
      </c>
      <c r="K255" s="27" t="s">
        <v>888</v>
      </c>
      <c r="L255" s="35">
        <v>140</v>
      </c>
      <c r="M255" s="35">
        <f>IF(Table1323[[#This Row],[Elite Edge Bet]]="","",IF(Table1323[[#This Row],[Fin]]&lt;&gt;"1st","",Table1323[[#This Row],[Div]]*Table1323[[#This Row],[Elite Edge Bet]]))</f>
        <v>546</v>
      </c>
      <c r="N255" s="35">
        <f>IF(Table1323[[#This Row],[Elite Edge Bet]]="","",IF(Table1323[[#This Row],[Elite Edge Return]]="",Table1323[[#This Row],[Elite Edge Bet]]*-1,Table1323[[#This Row],[Elite Edge Return]]-Table1323[[#This Row],[Elite Edge Bet]]))</f>
        <v>406</v>
      </c>
      <c r="O255" s="35" t="str">
        <f>IF(Table1323[[#This Row],[Date]]&lt;$O$3,"",IF(Table1323[[#This Row],[Date]]&lt;$P$3,"Edge (Orig)",IF(Table1323[[#This Row],[Date]]&lt;$Q$3,"Edge-New","Elite Combo")))</f>
        <v/>
      </c>
      <c r="P255" s="27" t="str">
        <f>TEXT(Table1323[[#This Row],[Date]],"DDD")</f>
        <v>Sat</v>
      </c>
      <c r="Q255" s="27"/>
      <c r="R2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6" spans="1:18" ht="15.75" hidden="1" customHeight="1" x14ac:dyDescent="0.25">
      <c r="A256" s="48">
        <v>44527</v>
      </c>
      <c r="B256" s="20">
        <v>0.625</v>
      </c>
      <c r="C256" s="20" t="s">
        <v>761</v>
      </c>
      <c r="D256" s="49">
        <v>5</v>
      </c>
      <c r="E256" s="27">
        <v>1</v>
      </c>
      <c r="F256" s="50" t="s">
        <v>210</v>
      </c>
      <c r="G256" s="50" t="s">
        <v>15</v>
      </c>
      <c r="H256" s="51"/>
      <c r="I256" s="51" t="s">
        <v>851</v>
      </c>
      <c r="J256" s="27" t="str">
        <f>VLOOKUP(Table1323[[#This Row],[Track]],$F$1377:$H$1420,2,FALSE)</f>
        <v>Vic</v>
      </c>
      <c r="K256" s="27" t="s">
        <v>888</v>
      </c>
      <c r="L256" s="35">
        <v>150</v>
      </c>
      <c r="M256" s="35" t="str">
        <f>IF(Table1323[[#This Row],[Elite Edge Bet]]="","",IF(Table1323[[#This Row],[Fin]]&lt;&gt;"1st","",Table1323[[#This Row],[Div]]*Table1323[[#This Row],[Elite Edge Bet]]))</f>
        <v/>
      </c>
      <c r="N25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56" s="35" t="str">
        <f>IF(Table1323[[#This Row],[Date]]&lt;$O$3,"",IF(Table1323[[#This Row],[Date]]&lt;$P$3,"Edge (Orig)",IF(Table1323[[#This Row],[Date]]&lt;$Q$3,"Edge-New","Elite Combo")))</f>
        <v/>
      </c>
      <c r="P256" s="27" t="str">
        <f>TEXT(Table1323[[#This Row],[Date]],"DDD")</f>
        <v>Sat</v>
      </c>
      <c r="Q256" s="27"/>
      <c r="R2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7" spans="1:18" ht="15.75" hidden="1" customHeight="1" x14ac:dyDescent="0.25">
      <c r="A257" s="48">
        <v>44527</v>
      </c>
      <c r="B257" s="20">
        <v>0.65277777777777779</v>
      </c>
      <c r="C257" s="20" t="s">
        <v>761</v>
      </c>
      <c r="D257" s="49">
        <v>6</v>
      </c>
      <c r="E257" s="27">
        <v>12</v>
      </c>
      <c r="F257" s="50" t="s">
        <v>211</v>
      </c>
      <c r="G257" s="50" t="s">
        <v>14</v>
      </c>
      <c r="H257" s="51"/>
      <c r="I257" s="51" t="s">
        <v>851</v>
      </c>
      <c r="J257" s="27" t="str">
        <f>VLOOKUP(Table1323[[#This Row],[Track]],$F$1377:$H$1420,2,FALSE)</f>
        <v>Vic</v>
      </c>
      <c r="K257" s="27" t="s">
        <v>888</v>
      </c>
      <c r="L257" s="35">
        <v>120</v>
      </c>
      <c r="M257" s="35" t="str">
        <f>IF(Table1323[[#This Row],[Elite Edge Bet]]="","",IF(Table1323[[#This Row],[Fin]]&lt;&gt;"1st","",Table1323[[#This Row],[Div]]*Table1323[[#This Row],[Elite Edge Bet]]))</f>
        <v/>
      </c>
      <c r="N25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57" s="35" t="str">
        <f>IF(Table1323[[#This Row],[Date]]&lt;$O$3,"",IF(Table1323[[#This Row],[Date]]&lt;$P$3,"Edge (Orig)",IF(Table1323[[#This Row],[Date]]&lt;$Q$3,"Edge-New","Elite Combo")))</f>
        <v/>
      </c>
      <c r="P257" s="27" t="str">
        <f>TEXT(Table1323[[#This Row],[Date]],"DDD")</f>
        <v>Sat</v>
      </c>
      <c r="Q257" s="27"/>
      <c r="R2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8" spans="1:18" ht="15.75" hidden="1" customHeight="1" x14ac:dyDescent="0.25">
      <c r="A258" s="48">
        <v>44527</v>
      </c>
      <c r="B258" s="20">
        <v>0.73611111111111116</v>
      </c>
      <c r="C258" s="20" t="s">
        <v>761</v>
      </c>
      <c r="D258" s="49">
        <v>9</v>
      </c>
      <c r="E258" s="27">
        <v>5</v>
      </c>
      <c r="F258" s="50" t="s">
        <v>212</v>
      </c>
      <c r="G258" s="50"/>
      <c r="H258" s="51"/>
      <c r="I258" s="51" t="s">
        <v>922</v>
      </c>
      <c r="J258" s="27" t="str">
        <f>VLOOKUP(Table1323[[#This Row],[Track]],$F$1377:$H$1420,2,FALSE)</f>
        <v>Vic</v>
      </c>
      <c r="K258" s="27" t="s">
        <v>888</v>
      </c>
      <c r="L258" s="35">
        <v>200</v>
      </c>
      <c r="M258" s="35" t="str">
        <f>IF(Table1323[[#This Row],[Elite Edge Bet]]="","",IF(Table1323[[#This Row],[Fin]]&lt;&gt;"1st","",Table1323[[#This Row],[Div]]*Table1323[[#This Row],[Elite Edge Bet]]))</f>
        <v/>
      </c>
      <c r="N25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58" s="35" t="str">
        <f>IF(Table1323[[#This Row],[Date]]&lt;$O$3,"",IF(Table1323[[#This Row],[Date]]&lt;$P$3,"Edge (Orig)",IF(Table1323[[#This Row],[Date]]&lt;$Q$3,"Edge-New","Elite Combo")))</f>
        <v/>
      </c>
      <c r="P258" s="27" t="str">
        <f>TEXT(Table1323[[#This Row],[Date]],"DDD")</f>
        <v>Sat</v>
      </c>
      <c r="Q258" s="27"/>
      <c r="R2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59" spans="1:18" ht="15.75" hidden="1" customHeight="1" x14ac:dyDescent="0.25">
      <c r="A259" s="48">
        <v>44534</v>
      </c>
      <c r="B259" s="20">
        <v>0.54861111111111105</v>
      </c>
      <c r="C259" s="20" t="s">
        <v>773</v>
      </c>
      <c r="D259" s="49">
        <v>2</v>
      </c>
      <c r="E259" s="27">
        <v>2</v>
      </c>
      <c r="F259" s="50" t="s">
        <v>213</v>
      </c>
      <c r="G259" s="50" t="s">
        <v>14</v>
      </c>
      <c r="H259" s="51"/>
      <c r="I259" s="51" t="s">
        <v>851</v>
      </c>
      <c r="J259" s="27" t="str">
        <f>VLOOKUP(Table1323[[#This Row],[Track]],$F$1377:$H$1420,2,FALSE)</f>
        <v>Vic</v>
      </c>
      <c r="K259" s="27" t="s">
        <v>887</v>
      </c>
      <c r="L259" s="35">
        <v>120</v>
      </c>
      <c r="M259" s="35" t="str">
        <f>IF(Table1323[[#This Row],[Elite Edge Bet]]="","",IF(Table1323[[#This Row],[Fin]]&lt;&gt;"1st","",Table1323[[#This Row],[Div]]*Table1323[[#This Row],[Elite Edge Bet]]))</f>
        <v/>
      </c>
      <c r="N25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59" s="35" t="str">
        <f>IF(Table1323[[#This Row],[Date]]&lt;$O$3,"",IF(Table1323[[#This Row],[Date]]&lt;$P$3,"Edge (Orig)",IF(Table1323[[#This Row],[Date]]&lt;$Q$3,"Edge-New","Elite Combo")))</f>
        <v/>
      </c>
      <c r="P259" s="27" t="str">
        <f>TEXT(Table1323[[#This Row],[Date]],"DDD")</f>
        <v>Sat</v>
      </c>
      <c r="Q259" s="27"/>
      <c r="R2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0" spans="1:18" ht="15.75" hidden="1" customHeight="1" x14ac:dyDescent="0.25">
      <c r="A260" s="48">
        <v>44534</v>
      </c>
      <c r="B260" s="20">
        <v>0.5625</v>
      </c>
      <c r="C260" s="20" t="s">
        <v>6</v>
      </c>
      <c r="D260" s="49">
        <v>3</v>
      </c>
      <c r="E260" s="27">
        <v>6</v>
      </c>
      <c r="F260" s="50" t="s">
        <v>830</v>
      </c>
      <c r="G260" s="50" t="s">
        <v>13</v>
      </c>
      <c r="H260" s="51">
        <v>3.7</v>
      </c>
      <c r="I260" s="51" t="s">
        <v>92</v>
      </c>
      <c r="J260" s="27" t="str">
        <f>VLOOKUP(Table1323[[#This Row],[Track]],$F$1377:$H$1420,2,FALSE)</f>
        <v>NSW</v>
      </c>
      <c r="K260" s="27" t="s">
        <v>888</v>
      </c>
      <c r="L260" s="35">
        <v>150</v>
      </c>
      <c r="M260" s="35">
        <f>IF(Table1323[[#This Row],[Elite Edge Bet]]="","",IF(Table1323[[#This Row],[Fin]]&lt;&gt;"1st","",Table1323[[#This Row],[Div]]*Table1323[[#This Row],[Elite Edge Bet]]))</f>
        <v>555</v>
      </c>
      <c r="N260" s="35">
        <f>IF(Table1323[[#This Row],[Elite Edge Bet]]="","",IF(Table1323[[#This Row],[Elite Edge Return]]="",Table1323[[#This Row],[Elite Edge Bet]]*-1,Table1323[[#This Row],[Elite Edge Return]]-Table1323[[#This Row],[Elite Edge Bet]]))</f>
        <v>405</v>
      </c>
      <c r="O260" s="35" t="str">
        <f>IF(Table1323[[#This Row],[Date]]&lt;$O$3,"",IF(Table1323[[#This Row],[Date]]&lt;$P$3,"Edge (Orig)",IF(Table1323[[#This Row],[Date]]&lt;$Q$3,"Edge-New","Elite Combo")))</f>
        <v/>
      </c>
      <c r="P260" s="27" t="str">
        <f>TEXT(Table1323[[#This Row],[Date]],"DDD")</f>
        <v>Sat</v>
      </c>
      <c r="Q260" s="27"/>
      <c r="R2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1" spans="1:18" ht="15.75" hidden="1" customHeight="1" x14ac:dyDescent="0.25">
      <c r="A261" s="48">
        <v>44534</v>
      </c>
      <c r="B261" s="20">
        <v>0.57291666666666663</v>
      </c>
      <c r="C261" s="20" t="s">
        <v>773</v>
      </c>
      <c r="D261" s="49">
        <v>3</v>
      </c>
      <c r="E261" s="27">
        <v>10</v>
      </c>
      <c r="F261" s="50" t="s">
        <v>214</v>
      </c>
      <c r="G261" s="50" t="s">
        <v>13</v>
      </c>
      <c r="H261" s="51">
        <v>3.6</v>
      </c>
      <c r="I261" s="51" t="s">
        <v>851</v>
      </c>
      <c r="J261" s="27" t="str">
        <f>VLOOKUP(Table1323[[#This Row],[Track]],$F$1377:$H$1420,2,FALSE)</f>
        <v>Vic</v>
      </c>
      <c r="K261" s="27" t="s">
        <v>887</v>
      </c>
      <c r="L261" s="35">
        <v>120</v>
      </c>
      <c r="M261" s="35">
        <f>IF(Table1323[[#This Row],[Elite Edge Bet]]="","",IF(Table1323[[#This Row],[Fin]]&lt;&gt;"1st","",Table1323[[#This Row],[Div]]*Table1323[[#This Row],[Elite Edge Bet]]))</f>
        <v>432</v>
      </c>
      <c r="N261" s="35">
        <f>IF(Table1323[[#This Row],[Elite Edge Bet]]="","",IF(Table1323[[#This Row],[Elite Edge Return]]="",Table1323[[#This Row],[Elite Edge Bet]]*-1,Table1323[[#This Row],[Elite Edge Return]]-Table1323[[#This Row],[Elite Edge Bet]]))</f>
        <v>312</v>
      </c>
      <c r="O261" s="35" t="str">
        <f>IF(Table1323[[#This Row],[Date]]&lt;$O$3,"",IF(Table1323[[#This Row],[Date]]&lt;$P$3,"Edge (Orig)",IF(Table1323[[#This Row],[Date]]&lt;$Q$3,"Edge-New","Elite Combo")))</f>
        <v/>
      </c>
      <c r="P261" s="27" t="str">
        <f>TEXT(Table1323[[#This Row],[Date]],"DDD")</f>
        <v>Sat</v>
      </c>
      <c r="Q261" s="27"/>
      <c r="R2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2" spans="1:18" ht="15.75" hidden="1" customHeight="1" x14ac:dyDescent="0.25">
      <c r="A262" s="48">
        <v>44534</v>
      </c>
      <c r="B262" s="20">
        <v>0.625</v>
      </c>
      <c r="C262" s="20" t="s">
        <v>773</v>
      </c>
      <c r="D262" s="49">
        <v>5</v>
      </c>
      <c r="E262" s="27">
        <v>1</v>
      </c>
      <c r="F262" s="50" t="s">
        <v>181</v>
      </c>
      <c r="G262" s="50" t="s">
        <v>93</v>
      </c>
      <c r="H262" s="51"/>
      <c r="I262" s="51" t="s">
        <v>851</v>
      </c>
      <c r="J262" s="27" t="str">
        <f>VLOOKUP(Table1323[[#This Row],[Track]],$F$1377:$H$1420,2,FALSE)</f>
        <v>Vic</v>
      </c>
      <c r="K262" s="27" t="s">
        <v>887</v>
      </c>
      <c r="L262" s="35">
        <v>130</v>
      </c>
      <c r="M262" s="35" t="str">
        <f>IF(Table1323[[#This Row],[Elite Edge Bet]]="","",IF(Table1323[[#This Row],[Fin]]&lt;&gt;"1st","",Table1323[[#This Row],[Div]]*Table1323[[#This Row],[Elite Edge Bet]]))</f>
        <v/>
      </c>
      <c r="N26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62" s="35" t="str">
        <f>IF(Table1323[[#This Row],[Date]]&lt;$O$3,"",IF(Table1323[[#This Row],[Date]]&lt;$P$3,"Edge (Orig)",IF(Table1323[[#This Row],[Date]]&lt;$Q$3,"Edge-New","Elite Combo")))</f>
        <v/>
      </c>
      <c r="P262" s="27" t="str">
        <f>TEXT(Table1323[[#This Row],[Date]],"DDD")</f>
        <v>Sat</v>
      </c>
      <c r="Q262" s="27"/>
      <c r="R2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3" spans="1:18" ht="15.75" hidden="1" customHeight="1" x14ac:dyDescent="0.25">
      <c r="A263" s="48">
        <v>44534</v>
      </c>
      <c r="B263" s="20">
        <v>0.65277777777777779</v>
      </c>
      <c r="C263" s="20" t="s">
        <v>773</v>
      </c>
      <c r="D263" s="49">
        <v>6</v>
      </c>
      <c r="E263" s="27">
        <v>8</v>
      </c>
      <c r="F263" s="50" t="s">
        <v>749</v>
      </c>
      <c r="G263" s="50"/>
      <c r="H263" s="51"/>
      <c r="I263" s="51" t="s">
        <v>851</v>
      </c>
      <c r="J263" s="27" t="str">
        <f>VLOOKUP(Table1323[[#This Row],[Track]],$F$1377:$H$1420,2,FALSE)</f>
        <v>Vic</v>
      </c>
      <c r="K263" s="27" t="s">
        <v>887</v>
      </c>
      <c r="L263" s="35">
        <v>130</v>
      </c>
      <c r="M263" s="35" t="str">
        <f>IF(Table1323[[#This Row],[Elite Edge Bet]]="","",IF(Table1323[[#This Row],[Fin]]&lt;&gt;"1st","",Table1323[[#This Row],[Div]]*Table1323[[#This Row],[Elite Edge Bet]]))</f>
        <v/>
      </c>
      <c r="N263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63" s="35" t="str">
        <f>IF(Table1323[[#This Row],[Date]]&lt;$O$3,"",IF(Table1323[[#This Row],[Date]]&lt;$P$3,"Edge (Orig)",IF(Table1323[[#This Row],[Date]]&lt;$Q$3,"Edge-New","Elite Combo")))</f>
        <v/>
      </c>
      <c r="P263" s="27" t="str">
        <f>TEXT(Table1323[[#This Row],[Date]],"DDD")</f>
        <v>Sat</v>
      </c>
      <c r="Q263" s="27"/>
      <c r="R2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4" spans="1:18" ht="15.75" hidden="1" customHeight="1" x14ac:dyDescent="0.25">
      <c r="A264" s="48">
        <v>44534</v>
      </c>
      <c r="B264" s="20">
        <v>0.73611111111111116</v>
      </c>
      <c r="C264" s="20" t="s">
        <v>773</v>
      </c>
      <c r="D264" s="49">
        <v>9</v>
      </c>
      <c r="E264" s="27">
        <v>5</v>
      </c>
      <c r="F264" s="50" t="s">
        <v>750</v>
      </c>
      <c r="G264" s="50" t="s">
        <v>15</v>
      </c>
      <c r="H264" s="51"/>
      <c r="I264" s="51" t="s">
        <v>851</v>
      </c>
      <c r="J264" s="27" t="str">
        <f>VLOOKUP(Table1323[[#This Row],[Track]],$F$1377:$H$1420,2,FALSE)</f>
        <v>Vic</v>
      </c>
      <c r="K264" s="27" t="s">
        <v>887</v>
      </c>
      <c r="L264" s="35">
        <v>100</v>
      </c>
      <c r="M264" s="35" t="str">
        <f>IF(Table1323[[#This Row],[Elite Edge Bet]]="","",IF(Table1323[[#This Row],[Fin]]&lt;&gt;"1st","",Table1323[[#This Row],[Div]]*Table1323[[#This Row],[Elite Edge Bet]]))</f>
        <v/>
      </c>
      <c r="N26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64" s="35" t="str">
        <f>IF(Table1323[[#This Row],[Date]]&lt;$O$3,"",IF(Table1323[[#This Row],[Date]]&lt;$P$3,"Edge (Orig)",IF(Table1323[[#This Row],[Date]]&lt;$Q$3,"Edge-New","Elite Combo")))</f>
        <v/>
      </c>
      <c r="P264" s="27" t="str">
        <f>TEXT(Table1323[[#This Row],[Date]],"DDD")</f>
        <v>Sat</v>
      </c>
      <c r="Q264" s="27"/>
      <c r="R2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5" spans="1:18" ht="15.75" hidden="1" customHeight="1" x14ac:dyDescent="0.25">
      <c r="A265" s="48">
        <v>44534</v>
      </c>
      <c r="B265" s="20">
        <v>0.73611111111111116</v>
      </c>
      <c r="C265" s="20" t="s">
        <v>773</v>
      </c>
      <c r="D265" s="49">
        <v>9</v>
      </c>
      <c r="E265" s="27">
        <v>14</v>
      </c>
      <c r="F265" s="50" t="s">
        <v>215</v>
      </c>
      <c r="G265" s="50" t="s">
        <v>13</v>
      </c>
      <c r="H265" s="51">
        <v>9.1999999999999993</v>
      </c>
      <c r="I265" s="51" t="s">
        <v>851</v>
      </c>
      <c r="J265" s="27" t="str">
        <f>VLOOKUP(Table1323[[#This Row],[Track]],$F$1377:$H$1420,2,FALSE)</f>
        <v>Vic</v>
      </c>
      <c r="K265" s="27" t="s">
        <v>887</v>
      </c>
      <c r="L265" s="35">
        <v>140</v>
      </c>
      <c r="M265" s="35">
        <f>IF(Table1323[[#This Row],[Elite Edge Bet]]="","",IF(Table1323[[#This Row],[Fin]]&lt;&gt;"1st","",Table1323[[#This Row],[Div]]*Table1323[[#This Row],[Elite Edge Bet]]))</f>
        <v>1288</v>
      </c>
      <c r="N265" s="35">
        <f>IF(Table1323[[#This Row],[Elite Edge Bet]]="","",IF(Table1323[[#This Row],[Elite Edge Return]]="",Table1323[[#This Row],[Elite Edge Bet]]*-1,Table1323[[#This Row],[Elite Edge Return]]-Table1323[[#This Row],[Elite Edge Bet]]))</f>
        <v>1148</v>
      </c>
      <c r="O265" s="35" t="str">
        <f>IF(Table1323[[#This Row],[Date]]&lt;$O$3,"",IF(Table1323[[#This Row],[Date]]&lt;$P$3,"Edge (Orig)",IF(Table1323[[#This Row],[Date]]&lt;$Q$3,"Edge-New","Elite Combo")))</f>
        <v/>
      </c>
      <c r="P265" s="27" t="str">
        <f>TEXT(Table1323[[#This Row],[Date]],"DDD")</f>
        <v>Sat</v>
      </c>
      <c r="Q265" s="27"/>
      <c r="R2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6" spans="1:18" ht="15.75" hidden="1" customHeight="1" x14ac:dyDescent="0.25">
      <c r="A266" s="48">
        <v>44541</v>
      </c>
      <c r="B266" s="20">
        <v>0.57291666666666663</v>
      </c>
      <c r="C266" s="20" t="s">
        <v>759</v>
      </c>
      <c r="D266" s="49">
        <v>3</v>
      </c>
      <c r="E266" s="27">
        <v>9</v>
      </c>
      <c r="F266" s="50" t="s">
        <v>216</v>
      </c>
      <c r="G266" s="50"/>
      <c r="H266" s="51"/>
      <c r="I266" s="51" t="s">
        <v>922</v>
      </c>
      <c r="J266" s="27" t="str">
        <f>VLOOKUP(Table1323[[#This Row],[Track]],$F$1377:$H$1420,2,FALSE)</f>
        <v>Vic</v>
      </c>
      <c r="K266" s="27" t="s">
        <v>888</v>
      </c>
      <c r="L266" s="35">
        <v>200</v>
      </c>
      <c r="M266" s="35" t="str">
        <f>IF(Table1323[[#This Row],[Elite Edge Bet]]="","",IF(Table1323[[#This Row],[Fin]]&lt;&gt;"1st","",Table1323[[#This Row],[Div]]*Table1323[[#This Row],[Elite Edge Bet]]))</f>
        <v/>
      </c>
      <c r="N26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66" s="35" t="str">
        <f>IF(Table1323[[#This Row],[Date]]&lt;$O$3,"",IF(Table1323[[#This Row],[Date]]&lt;$P$3,"Edge (Orig)",IF(Table1323[[#This Row],[Date]]&lt;$Q$3,"Edge-New","Elite Combo")))</f>
        <v/>
      </c>
      <c r="P266" s="27" t="str">
        <f>TEXT(Table1323[[#This Row],[Date]],"DDD")</f>
        <v>Sat</v>
      </c>
      <c r="Q266" s="27"/>
      <c r="R2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7" spans="1:18" ht="15.75" hidden="1" customHeight="1" x14ac:dyDescent="0.25">
      <c r="A267" s="48">
        <v>44541</v>
      </c>
      <c r="B267" s="20">
        <v>0.65277777777777779</v>
      </c>
      <c r="C267" s="20" t="s">
        <v>759</v>
      </c>
      <c r="D267" s="49">
        <v>6</v>
      </c>
      <c r="E267" s="27">
        <v>4</v>
      </c>
      <c r="F267" s="50" t="s">
        <v>608</v>
      </c>
      <c r="G267" s="50" t="s">
        <v>15</v>
      </c>
      <c r="H267" s="51"/>
      <c r="I267" s="51" t="s">
        <v>851</v>
      </c>
      <c r="J267" s="27" t="str">
        <f>VLOOKUP(Table1323[[#This Row],[Track]],$F$1377:$H$1420,2,FALSE)</f>
        <v>Vic</v>
      </c>
      <c r="K267" s="27" t="s">
        <v>888</v>
      </c>
      <c r="L267" s="35">
        <v>100</v>
      </c>
      <c r="M267" s="35" t="str">
        <f>IF(Table1323[[#This Row],[Elite Edge Bet]]="","",IF(Table1323[[#This Row],[Fin]]&lt;&gt;"1st","",Table1323[[#This Row],[Div]]*Table1323[[#This Row],[Elite Edge Bet]]))</f>
        <v/>
      </c>
      <c r="N26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67" s="35" t="str">
        <f>IF(Table1323[[#This Row],[Date]]&lt;$O$3,"",IF(Table1323[[#This Row],[Date]]&lt;$P$3,"Edge (Orig)",IF(Table1323[[#This Row],[Date]]&lt;$Q$3,"Edge-New","Elite Combo")))</f>
        <v/>
      </c>
      <c r="P267" s="27" t="str">
        <f>TEXT(Table1323[[#This Row],[Date]],"DDD")</f>
        <v>Sat</v>
      </c>
      <c r="Q267" s="27"/>
      <c r="R2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8" spans="1:18" ht="15.75" hidden="1" customHeight="1" x14ac:dyDescent="0.25">
      <c r="A268" s="48">
        <v>44541</v>
      </c>
      <c r="B268" s="20">
        <v>0.65277777777777779</v>
      </c>
      <c r="C268" s="20" t="s">
        <v>759</v>
      </c>
      <c r="D268" s="49">
        <v>6</v>
      </c>
      <c r="E268" s="27">
        <v>2</v>
      </c>
      <c r="F268" s="50" t="s">
        <v>746</v>
      </c>
      <c r="G268" s="50" t="s">
        <v>13</v>
      </c>
      <c r="H268" s="51">
        <v>2.2999999999999998</v>
      </c>
      <c r="I268" s="51" t="s">
        <v>851</v>
      </c>
      <c r="J268" s="27" t="str">
        <f>VLOOKUP(Table1323[[#This Row],[Track]],$F$1377:$H$1420,2,FALSE)</f>
        <v>Vic</v>
      </c>
      <c r="K268" s="27" t="s">
        <v>888</v>
      </c>
      <c r="L268" s="35">
        <v>130</v>
      </c>
      <c r="M268" s="35">
        <f>IF(Table1323[[#This Row],[Elite Edge Bet]]="","",IF(Table1323[[#This Row],[Fin]]&lt;&gt;"1st","",Table1323[[#This Row],[Div]]*Table1323[[#This Row],[Elite Edge Bet]]))</f>
        <v>299</v>
      </c>
      <c r="N268" s="35">
        <f>IF(Table1323[[#This Row],[Elite Edge Bet]]="","",IF(Table1323[[#This Row],[Elite Edge Return]]="",Table1323[[#This Row],[Elite Edge Bet]]*-1,Table1323[[#This Row],[Elite Edge Return]]-Table1323[[#This Row],[Elite Edge Bet]]))</f>
        <v>169</v>
      </c>
      <c r="O268" s="35" t="str">
        <f>IF(Table1323[[#This Row],[Date]]&lt;$O$3,"",IF(Table1323[[#This Row],[Date]]&lt;$P$3,"Edge (Orig)",IF(Table1323[[#This Row],[Date]]&lt;$Q$3,"Edge-New","Elite Combo")))</f>
        <v/>
      </c>
      <c r="P268" s="27" t="str">
        <f>TEXT(Table1323[[#This Row],[Date]],"DDD")</f>
        <v>Sat</v>
      </c>
      <c r="Q268" s="27"/>
      <c r="R2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69" spans="1:18" ht="15.75" hidden="1" customHeight="1" x14ac:dyDescent="0.25">
      <c r="A269" s="48">
        <v>44541</v>
      </c>
      <c r="B269" s="20">
        <v>0.68055555555555547</v>
      </c>
      <c r="C269" s="20" t="s">
        <v>759</v>
      </c>
      <c r="D269" s="49">
        <v>7</v>
      </c>
      <c r="E269" s="27">
        <v>1</v>
      </c>
      <c r="F269" s="50" t="s">
        <v>217</v>
      </c>
      <c r="G269" s="50" t="s">
        <v>14</v>
      </c>
      <c r="H269" s="51"/>
      <c r="I269" s="51" t="s">
        <v>851</v>
      </c>
      <c r="J269" s="27" t="str">
        <f>VLOOKUP(Table1323[[#This Row],[Track]],$F$1377:$H$1420,2,FALSE)</f>
        <v>Vic</v>
      </c>
      <c r="K269" s="27" t="s">
        <v>888</v>
      </c>
      <c r="L269" s="35">
        <v>150</v>
      </c>
      <c r="M269" s="35" t="str">
        <f>IF(Table1323[[#This Row],[Elite Edge Bet]]="","",IF(Table1323[[#This Row],[Fin]]&lt;&gt;"1st","",Table1323[[#This Row],[Div]]*Table1323[[#This Row],[Elite Edge Bet]]))</f>
        <v/>
      </c>
      <c r="N26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69" s="35" t="str">
        <f>IF(Table1323[[#This Row],[Date]]&lt;$O$3,"",IF(Table1323[[#This Row],[Date]]&lt;$P$3,"Edge (Orig)",IF(Table1323[[#This Row],[Date]]&lt;$Q$3,"Edge-New","Elite Combo")))</f>
        <v/>
      </c>
      <c r="P269" s="27" t="str">
        <f>TEXT(Table1323[[#This Row],[Date]],"DDD")</f>
        <v>Sat</v>
      </c>
      <c r="Q269" s="27"/>
      <c r="R2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0" spans="1:18" ht="15.75" hidden="1" customHeight="1" x14ac:dyDescent="0.25">
      <c r="A270" s="48">
        <v>44541</v>
      </c>
      <c r="B270" s="20">
        <v>0.68055555555555547</v>
      </c>
      <c r="C270" s="20" t="s">
        <v>759</v>
      </c>
      <c r="D270" s="49">
        <v>7</v>
      </c>
      <c r="E270" s="27">
        <v>6</v>
      </c>
      <c r="F270" s="50" t="s">
        <v>218</v>
      </c>
      <c r="G270" s="50" t="s">
        <v>13</v>
      </c>
      <c r="H270" s="51">
        <v>5</v>
      </c>
      <c r="I270" s="51" t="s">
        <v>922</v>
      </c>
      <c r="J270" s="27" t="str">
        <f>VLOOKUP(Table1323[[#This Row],[Track]],$F$1377:$H$1420,2,FALSE)</f>
        <v>Vic</v>
      </c>
      <c r="K270" s="27" t="s">
        <v>888</v>
      </c>
      <c r="L270" s="35">
        <v>200</v>
      </c>
      <c r="M270" s="35">
        <f>IF(Table1323[[#This Row],[Elite Edge Bet]]="","",IF(Table1323[[#This Row],[Fin]]&lt;&gt;"1st","",Table1323[[#This Row],[Div]]*Table1323[[#This Row],[Elite Edge Bet]]))</f>
        <v>1000</v>
      </c>
      <c r="N270" s="35">
        <f>IF(Table1323[[#This Row],[Elite Edge Bet]]="","",IF(Table1323[[#This Row],[Elite Edge Return]]="",Table1323[[#This Row],[Elite Edge Bet]]*-1,Table1323[[#This Row],[Elite Edge Return]]-Table1323[[#This Row],[Elite Edge Bet]]))</f>
        <v>800</v>
      </c>
      <c r="O270" s="35" t="str">
        <f>IF(Table1323[[#This Row],[Date]]&lt;$O$3,"",IF(Table1323[[#This Row],[Date]]&lt;$P$3,"Edge (Orig)",IF(Table1323[[#This Row],[Date]]&lt;$Q$3,"Edge-New","Elite Combo")))</f>
        <v/>
      </c>
      <c r="P270" s="27" t="str">
        <f>TEXT(Table1323[[#This Row],[Date]],"DDD")</f>
        <v>Sat</v>
      </c>
      <c r="Q270" s="27"/>
      <c r="R2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1" spans="1:18" ht="15.75" hidden="1" customHeight="1" x14ac:dyDescent="0.25">
      <c r="A271" s="48">
        <v>44548</v>
      </c>
      <c r="B271" s="20">
        <v>0.52777777777777779</v>
      </c>
      <c r="C271" s="20" t="s">
        <v>759</v>
      </c>
      <c r="D271" s="49">
        <v>1</v>
      </c>
      <c r="E271" s="27">
        <v>2</v>
      </c>
      <c r="F271" s="50" t="s">
        <v>219</v>
      </c>
      <c r="G271" s="50" t="s">
        <v>13</v>
      </c>
      <c r="H271" s="51">
        <v>3.7</v>
      </c>
      <c r="I271" s="51" t="s">
        <v>922</v>
      </c>
      <c r="J271" s="27" t="str">
        <f>VLOOKUP(Table1323[[#This Row],[Track]],$F$1377:$H$1420,2,FALSE)</f>
        <v>Vic</v>
      </c>
      <c r="K271" s="27" t="s">
        <v>888</v>
      </c>
      <c r="L271" s="35">
        <v>200</v>
      </c>
      <c r="M271" s="35">
        <f>IF(Table1323[[#This Row],[Elite Edge Bet]]="","",IF(Table1323[[#This Row],[Fin]]&lt;&gt;"1st","",Table1323[[#This Row],[Div]]*Table1323[[#This Row],[Elite Edge Bet]]))</f>
        <v>740</v>
      </c>
      <c r="N271" s="35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271" s="35" t="str">
        <f>IF(Table1323[[#This Row],[Date]]&lt;$O$3,"",IF(Table1323[[#This Row],[Date]]&lt;$P$3,"Edge (Orig)",IF(Table1323[[#This Row],[Date]]&lt;$Q$3,"Edge-New","Elite Combo")))</f>
        <v/>
      </c>
      <c r="P271" s="27" t="str">
        <f>TEXT(Table1323[[#This Row],[Date]],"DDD")</f>
        <v>Sat</v>
      </c>
      <c r="Q271" s="27"/>
      <c r="R2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2" spans="1:18" ht="15.75" hidden="1" customHeight="1" x14ac:dyDescent="0.25">
      <c r="A272" s="48">
        <v>44548</v>
      </c>
      <c r="B272" s="20">
        <v>0.54166666666666663</v>
      </c>
      <c r="C272" s="20" t="s">
        <v>7</v>
      </c>
      <c r="D272" s="49">
        <v>2</v>
      </c>
      <c r="E272" s="27">
        <v>5</v>
      </c>
      <c r="F272" s="50" t="s">
        <v>830</v>
      </c>
      <c r="G272" s="50"/>
      <c r="H272" s="51"/>
      <c r="I272" s="51" t="s">
        <v>92</v>
      </c>
      <c r="J272" s="27" t="str">
        <f>VLOOKUP(Table1323[[#This Row],[Track]],$F$1377:$H$1420,2,FALSE)</f>
        <v>NSW</v>
      </c>
      <c r="K272" s="27" t="s">
        <v>888</v>
      </c>
      <c r="L272" s="35">
        <v>150</v>
      </c>
      <c r="M272" s="35" t="str">
        <f>IF(Table1323[[#This Row],[Elite Edge Bet]]="","",IF(Table1323[[#This Row],[Fin]]&lt;&gt;"1st","",Table1323[[#This Row],[Div]]*Table1323[[#This Row],[Elite Edge Bet]]))</f>
        <v/>
      </c>
      <c r="N27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72" s="35" t="str">
        <f>IF(Table1323[[#This Row],[Date]]&lt;$O$3,"",IF(Table1323[[#This Row],[Date]]&lt;$P$3,"Edge (Orig)",IF(Table1323[[#This Row],[Date]]&lt;$Q$3,"Edge-New","Elite Combo")))</f>
        <v/>
      </c>
      <c r="P272" s="27" t="str">
        <f>TEXT(Table1323[[#This Row],[Date]],"DDD")</f>
        <v>Sat</v>
      </c>
      <c r="Q272" s="27"/>
      <c r="R2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3" spans="1:18" ht="15.75" hidden="1" customHeight="1" x14ac:dyDescent="0.25">
      <c r="A273" s="48">
        <v>44548</v>
      </c>
      <c r="B273" s="20">
        <v>0.57986111111111105</v>
      </c>
      <c r="C273" s="20" t="s">
        <v>759</v>
      </c>
      <c r="D273" s="49">
        <v>3</v>
      </c>
      <c r="E273" s="27">
        <v>9</v>
      </c>
      <c r="F273" s="50" t="s">
        <v>220</v>
      </c>
      <c r="G273" s="50"/>
      <c r="H273" s="51"/>
      <c r="I273" s="51" t="s">
        <v>851</v>
      </c>
      <c r="J273" s="27" t="str">
        <f>VLOOKUP(Table1323[[#This Row],[Track]],$F$1377:$H$1420,2,FALSE)</f>
        <v>Vic</v>
      </c>
      <c r="K273" s="27" t="s">
        <v>888</v>
      </c>
      <c r="L273" s="35">
        <v>140</v>
      </c>
      <c r="M273" s="35" t="str">
        <f>IF(Table1323[[#This Row],[Elite Edge Bet]]="","",IF(Table1323[[#This Row],[Fin]]&lt;&gt;"1st","",Table1323[[#This Row],[Div]]*Table1323[[#This Row],[Elite Edge Bet]]))</f>
        <v/>
      </c>
      <c r="N27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273" s="35" t="str">
        <f>IF(Table1323[[#This Row],[Date]]&lt;$O$3,"",IF(Table1323[[#This Row],[Date]]&lt;$P$3,"Edge (Orig)",IF(Table1323[[#This Row],[Date]]&lt;$Q$3,"Edge-New","Elite Combo")))</f>
        <v/>
      </c>
      <c r="P273" s="27" t="str">
        <f>TEXT(Table1323[[#This Row],[Date]],"DDD")</f>
        <v>Sat</v>
      </c>
      <c r="Q273" s="27"/>
      <c r="R2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4" spans="1:18" ht="15.75" hidden="1" customHeight="1" x14ac:dyDescent="0.25">
      <c r="A274" s="48">
        <v>44548</v>
      </c>
      <c r="B274" s="20">
        <v>0.61805555555555558</v>
      </c>
      <c r="C274" s="20" t="s">
        <v>7</v>
      </c>
      <c r="D274" s="49">
        <v>5</v>
      </c>
      <c r="E274" s="27">
        <v>8</v>
      </c>
      <c r="F274" s="50" t="s">
        <v>831</v>
      </c>
      <c r="G274" s="50" t="s">
        <v>14</v>
      </c>
      <c r="H274" s="51"/>
      <c r="I274" s="51" t="s">
        <v>879</v>
      </c>
      <c r="J274" s="27" t="str">
        <f>VLOOKUP(Table1323[[#This Row],[Track]],$F$1377:$H$1420,2,FALSE)</f>
        <v>NSW</v>
      </c>
      <c r="K274" s="27" t="s">
        <v>888</v>
      </c>
      <c r="L274" s="35">
        <v>150</v>
      </c>
      <c r="M274" s="35" t="str">
        <f>IF(Table1323[[#This Row],[Elite Edge Bet]]="","",IF(Table1323[[#This Row],[Fin]]&lt;&gt;"1st","",Table1323[[#This Row],[Div]]*Table1323[[#This Row],[Elite Edge Bet]]))</f>
        <v/>
      </c>
      <c r="N27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74" s="35" t="str">
        <f>IF(Table1323[[#This Row],[Date]]&lt;$O$3,"",IF(Table1323[[#This Row],[Date]]&lt;$P$3,"Edge (Orig)",IF(Table1323[[#This Row],[Date]]&lt;$Q$3,"Edge-New","Elite Combo")))</f>
        <v/>
      </c>
      <c r="P274" s="27" t="str">
        <f>TEXT(Table1323[[#This Row],[Date]],"DDD")</f>
        <v>Sat</v>
      </c>
      <c r="Q274" s="27"/>
      <c r="R2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5" spans="1:18" ht="15.75" hidden="1" customHeight="1" x14ac:dyDescent="0.25">
      <c r="A275" s="48">
        <v>44548</v>
      </c>
      <c r="B275" s="20">
        <v>0.65277777777777779</v>
      </c>
      <c r="C275" s="20" t="s">
        <v>759</v>
      </c>
      <c r="D275" s="49">
        <v>6</v>
      </c>
      <c r="E275" s="27">
        <v>5</v>
      </c>
      <c r="F275" s="50" t="s">
        <v>713</v>
      </c>
      <c r="G275" s="50" t="s">
        <v>13</v>
      </c>
      <c r="H275" s="51">
        <v>2.6</v>
      </c>
      <c r="I275" s="51" t="s">
        <v>851</v>
      </c>
      <c r="J275" s="27" t="str">
        <f>VLOOKUP(Table1323[[#This Row],[Track]],$F$1377:$H$1420,2,FALSE)</f>
        <v>Vic</v>
      </c>
      <c r="K275" s="27" t="s">
        <v>888</v>
      </c>
      <c r="L275" s="35">
        <v>150</v>
      </c>
      <c r="M275" s="35">
        <f>IF(Table1323[[#This Row],[Elite Edge Bet]]="","",IF(Table1323[[#This Row],[Fin]]&lt;&gt;"1st","",Table1323[[#This Row],[Div]]*Table1323[[#This Row],[Elite Edge Bet]]))</f>
        <v>390</v>
      </c>
      <c r="N275" s="35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275" s="35" t="str">
        <f>IF(Table1323[[#This Row],[Date]]&lt;$O$3,"",IF(Table1323[[#This Row],[Date]]&lt;$P$3,"Edge (Orig)",IF(Table1323[[#This Row],[Date]]&lt;$Q$3,"Edge-New","Elite Combo")))</f>
        <v/>
      </c>
      <c r="P275" s="27" t="str">
        <f>TEXT(Table1323[[#This Row],[Date]],"DDD")</f>
        <v>Sat</v>
      </c>
      <c r="Q275" s="27"/>
      <c r="R2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6" spans="1:18" ht="15.75" hidden="1" customHeight="1" x14ac:dyDescent="0.25">
      <c r="A276" s="48">
        <v>44548</v>
      </c>
      <c r="B276" s="20">
        <v>0.70833333333333337</v>
      </c>
      <c r="C276" s="20" t="s">
        <v>759</v>
      </c>
      <c r="D276" s="49">
        <v>8</v>
      </c>
      <c r="E276" s="27">
        <v>9</v>
      </c>
      <c r="F276" s="50" t="s">
        <v>221</v>
      </c>
      <c r="G276" s="50" t="s">
        <v>13</v>
      </c>
      <c r="H276" s="51">
        <v>3.4</v>
      </c>
      <c r="I276" s="51" t="s">
        <v>851</v>
      </c>
      <c r="J276" s="27" t="str">
        <f>VLOOKUP(Table1323[[#This Row],[Track]],$F$1377:$H$1420,2,FALSE)</f>
        <v>Vic</v>
      </c>
      <c r="K276" s="27" t="s">
        <v>888</v>
      </c>
      <c r="L276" s="35">
        <v>200</v>
      </c>
      <c r="M276" s="35">
        <f>IF(Table1323[[#This Row],[Elite Edge Bet]]="","",IF(Table1323[[#This Row],[Fin]]&lt;&gt;"1st","",Table1323[[#This Row],[Div]]*Table1323[[#This Row],[Elite Edge Bet]]))</f>
        <v>680</v>
      </c>
      <c r="N276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276" s="35" t="str">
        <f>IF(Table1323[[#This Row],[Date]]&lt;$O$3,"",IF(Table1323[[#This Row],[Date]]&lt;$P$3,"Edge (Orig)",IF(Table1323[[#This Row],[Date]]&lt;$Q$3,"Edge-New","Elite Combo")))</f>
        <v/>
      </c>
      <c r="P276" s="27" t="str">
        <f>TEXT(Table1323[[#This Row],[Date]],"DDD")</f>
        <v>Sat</v>
      </c>
      <c r="Q276" s="27"/>
      <c r="R2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7" spans="1:18" ht="15.75" hidden="1" customHeight="1" x14ac:dyDescent="0.25">
      <c r="A277" s="48">
        <v>44548</v>
      </c>
      <c r="B277" s="20">
        <v>0.73611111111111116</v>
      </c>
      <c r="C277" s="20" t="s">
        <v>759</v>
      </c>
      <c r="D277" s="49">
        <v>9</v>
      </c>
      <c r="E277" s="27">
        <v>7</v>
      </c>
      <c r="F277" s="50" t="s">
        <v>222</v>
      </c>
      <c r="G277" s="50" t="s">
        <v>13</v>
      </c>
      <c r="H277" s="51">
        <v>4.5</v>
      </c>
      <c r="I277" s="51" t="s">
        <v>851</v>
      </c>
      <c r="J277" s="27" t="str">
        <f>VLOOKUP(Table1323[[#This Row],[Track]],$F$1377:$H$1420,2,FALSE)</f>
        <v>Vic</v>
      </c>
      <c r="K277" s="27" t="s">
        <v>888</v>
      </c>
      <c r="L277" s="35">
        <v>130</v>
      </c>
      <c r="M277" s="35">
        <f>IF(Table1323[[#This Row],[Elite Edge Bet]]="","",IF(Table1323[[#This Row],[Fin]]&lt;&gt;"1st","",Table1323[[#This Row],[Div]]*Table1323[[#This Row],[Elite Edge Bet]]))</f>
        <v>585</v>
      </c>
      <c r="N277" s="35">
        <f>IF(Table1323[[#This Row],[Elite Edge Bet]]="","",IF(Table1323[[#This Row],[Elite Edge Return]]="",Table1323[[#This Row],[Elite Edge Bet]]*-1,Table1323[[#This Row],[Elite Edge Return]]-Table1323[[#This Row],[Elite Edge Bet]]))</f>
        <v>455</v>
      </c>
      <c r="O277" s="35" t="str">
        <f>IF(Table1323[[#This Row],[Date]]&lt;$O$3,"",IF(Table1323[[#This Row],[Date]]&lt;$P$3,"Edge (Orig)",IF(Table1323[[#This Row],[Date]]&lt;$Q$3,"Edge-New","Elite Combo")))</f>
        <v/>
      </c>
      <c r="P277" s="27" t="str">
        <f>TEXT(Table1323[[#This Row],[Date]],"DDD")</f>
        <v>Sat</v>
      </c>
      <c r="Q277" s="27"/>
      <c r="R2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8" spans="1:18" ht="15.75" hidden="1" customHeight="1" x14ac:dyDescent="0.25">
      <c r="A278" s="48">
        <v>44548</v>
      </c>
      <c r="B278" s="20">
        <v>0.73611111111111116</v>
      </c>
      <c r="C278" s="20" t="s">
        <v>759</v>
      </c>
      <c r="D278" s="49">
        <v>9</v>
      </c>
      <c r="E278" s="27">
        <v>2</v>
      </c>
      <c r="F278" s="50" t="s">
        <v>223</v>
      </c>
      <c r="G278" s="50" t="s">
        <v>15</v>
      </c>
      <c r="H278" s="51"/>
      <c r="I278" s="51" t="s">
        <v>922</v>
      </c>
      <c r="J278" s="27" t="str">
        <f>VLOOKUP(Table1323[[#This Row],[Track]],$F$1377:$H$1420,2,FALSE)</f>
        <v>Vic</v>
      </c>
      <c r="K278" s="27" t="s">
        <v>888</v>
      </c>
      <c r="L278" s="35">
        <v>200</v>
      </c>
      <c r="M278" s="35" t="str">
        <f>IF(Table1323[[#This Row],[Elite Edge Bet]]="","",IF(Table1323[[#This Row],[Fin]]&lt;&gt;"1st","",Table1323[[#This Row],[Div]]*Table1323[[#This Row],[Elite Edge Bet]]))</f>
        <v/>
      </c>
      <c r="N27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78" s="35" t="str">
        <f>IF(Table1323[[#This Row],[Date]]&lt;$O$3,"",IF(Table1323[[#This Row],[Date]]&lt;$P$3,"Edge (Orig)",IF(Table1323[[#This Row],[Date]]&lt;$Q$3,"Edge-New","Elite Combo")))</f>
        <v/>
      </c>
      <c r="P278" s="27" t="str">
        <f>TEXT(Table1323[[#This Row],[Date]],"DDD")</f>
        <v>Sat</v>
      </c>
      <c r="Q278" s="27"/>
      <c r="R2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79" spans="1:18" ht="15.75" hidden="1" customHeight="1" x14ac:dyDescent="0.25">
      <c r="A279" s="48">
        <v>44556</v>
      </c>
      <c r="B279" s="20">
        <v>0.53819444444444442</v>
      </c>
      <c r="C279" s="20" t="s">
        <v>761</v>
      </c>
      <c r="D279" s="49">
        <v>1</v>
      </c>
      <c r="E279" s="27">
        <v>4</v>
      </c>
      <c r="F279" s="50" t="s">
        <v>766</v>
      </c>
      <c r="G279" s="50" t="s">
        <v>13</v>
      </c>
      <c r="H279" s="51">
        <v>6.8</v>
      </c>
      <c r="I279" s="51" t="s">
        <v>781</v>
      </c>
      <c r="J279" s="27" t="str">
        <f>VLOOKUP(Table1323[[#This Row],[Track]],$F$1377:$H$1420,2,FALSE)</f>
        <v>Vic</v>
      </c>
      <c r="K279" s="27" t="s">
        <v>888</v>
      </c>
      <c r="L279" s="35">
        <v>200</v>
      </c>
      <c r="M279" s="35">
        <f>IF(Table1323[[#This Row],[Elite Edge Bet]]="","",IF(Table1323[[#This Row],[Fin]]&lt;&gt;"1st","",Table1323[[#This Row],[Div]]*Table1323[[#This Row],[Elite Edge Bet]]))</f>
        <v>1360</v>
      </c>
      <c r="N279" s="35">
        <f>IF(Table1323[[#This Row],[Elite Edge Bet]]="","",IF(Table1323[[#This Row],[Elite Edge Return]]="",Table1323[[#This Row],[Elite Edge Bet]]*-1,Table1323[[#This Row],[Elite Edge Return]]-Table1323[[#This Row],[Elite Edge Bet]]))</f>
        <v>1160</v>
      </c>
      <c r="O279" s="35" t="str">
        <f>IF(Table1323[[#This Row],[Date]]&lt;$O$3,"",IF(Table1323[[#This Row],[Date]]&lt;$P$3,"Edge (Orig)",IF(Table1323[[#This Row],[Date]]&lt;$Q$3,"Edge-New","Elite Combo")))</f>
        <v/>
      </c>
      <c r="P279" s="27" t="str">
        <f>TEXT(Table1323[[#This Row],[Date]],"DDD")</f>
        <v>Sun</v>
      </c>
      <c r="Q279" s="27"/>
      <c r="R2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0" spans="1:18" ht="15.75" hidden="1" customHeight="1" x14ac:dyDescent="0.25">
      <c r="A280" s="48">
        <v>44556</v>
      </c>
      <c r="B280" s="20">
        <v>0.58680555555555558</v>
      </c>
      <c r="C280" s="20" t="s">
        <v>761</v>
      </c>
      <c r="D280" s="49">
        <v>3</v>
      </c>
      <c r="E280" s="27">
        <v>13</v>
      </c>
      <c r="F280" s="50" t="s">
        <v>224</v>
      </c>
      <c r="G280" s="50" t="s">
        <v>13</v>
      </c>
      <c r="H280" s="51">
        <v>5</v>
      </c>
      <c r="I280" s="51" t="s">
        <v>851</v>
      </c>
      <c r="J280" s="27" t="str">
        <f>VLOOKUP(Table1323[[#This Row],[Track]],$F$1377:$H$1420,2,FALSE)</f>
        <v>Vic</v>
      </c>
      <c r="K280" s="27" t="s">
        <v>888</v>
      </c>
      <c r="L280" s="35">
        <v>120</v>
      </c>
      <c r="M280" s="35">
        <f>IF(Table1323[[#This Row],[Elite Edge Bet]]="","",IF(Table1323[[#This Row],[Fin]]&lt;&gt;"1st","",Table1323[[#This Row],[Div]]*Table1323[[#This Row],[Elite Edge Bet]]))</f>
        <v>600</v>
      </c>
      <c r="N280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280" s="35" t="str">
        <f>IF(Table1323[[#This Row],[Date]]&lt;$O$3,"",IF(Table1323[[#This Row],[Date]]&lt;$P$3,"Edge (Orig)",IF(Table1323[[#This Row],[Date]]&lt;$Q$3,"Edge-New","Elite Combo")))</f>
        <v/>
      </c>
      <c r="P280" s="27" t="str">
        <f>TEXT(Table1323[[#This Row],[Date]],"DDD")</f>
        <v>Sun</v>
      </c>
      <c r="Q280" s="27"/>
      <c r="R2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1" spans="1:18" ht="15.75" hidden="1" customHeight="1" x14ac:dyDescent="0.25">
      <c r="A281" s="48">
        <v>44556</v>
      </c>
      <c r="B281" s="20">
        <v>0.65972222222222221</v>
      </c>
      <c r="C281" s="20" t="s">
        <v>761</v>
      </c>
      <c r="D281" s="49">
        <v>6</v>
      </c>
      <c r="E281" s="27">
        <v>4</v>
      </c>
      <c r="F281" s="50" t="s">
        <v>751</v>
      </c>
      <c r="G281" s="50" t="s">
        <v>13</v>
      </c>
      <c r="H281" s="51">
        <v>6.6</v>
      </c>
      <c r="I281" s="51" t="s">
        <v>851</v>
      </c>
      <c r="J281" s="27" t="str">
        <f>VLOOKUP(Table1323[[#This Row],[Track]],$F$1377:$H$1420,2,FALSE)</f>
        <v>Vic</v>
      </c>
      <c r="K281" s="27" t="s">
        <v>888</v>
      </c>
      <c r="L281" s="35">
        <v>100</v>
      </c>
      <c r="M281" s="35">
        <f>IF(Table1323[[#This Row],[Elite Edge Bet]]="","",IF(Table1323[[#This Row],[Fin]]&lt;&gt;"1st","",Table1323[[#This Row],[Div]]*Table1323[[#This Row],[Elite Edge Bet]]))</f>
        <v>660</v>
      </c>
      <c r="N281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281" s="35" t="str">
        <f>IF(Table1323[[#This Row],[Date]]&lt;$O$3,"",IF(Table1323[[#This Row],[Date]]&lt;$P$3,"Edge (Orig)",IF(Table1323[[#This Row],[Date]]&lt;$Q$3,"Edge-New","Elite Combo")))</f>
        <v/>
      </c>
      <c r="P281" s="27" t="str">
        <f>TEXT(Table1323[[#This Row],[Date]],"DDD")</f>
        <v>Sun</v>
      </c>
      <c r="Q281" s="27"/>
      <c r="R2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2" spans="1:18" ht="15.75" hidden="1" customHeight="1" x14ac:dyDescent="0.25">
      <c r="A282" s="48">
        <v>44556</v>
      </c>
      <c r="B282" s="20">
        <v>0.65972222222222221</v>
      </c>
      <c r="C282" s="20" t="s">
        <v>761</v>
      </c>
      <c r="D282" s="49">
        <v>6</v>
      </c>
      <c r="E282" s="27">
        <v>5</v>
      </c>
      <c r="F282" s="50" t="s">
        <v>225</v>
      </c>
      <c r="G282" s="50"/>
      <c r="H282" s="51"/>
      <c r="I282" s="51" t="s">
        <v>851</v>
      </c>
      <c r="J282" s="27" t="str">
        <f>VLOOKUP(Table1323[[#This Row],[Track]],$F$1377:$H$1420,2,FALSE)</f>
        <v>Vic</v>
      </c>
      <c r="K282" s="27" t="s">
        <v>888</v>
      </c>
      <c r="L282" s="35">
        <v>100</v>
      </c>
      <c r="M282" s="35" t="str">
        <f>IF(Table1323[[#This Row],[Elite Edge Bet]]="","",IF(Table1323[[#This Row],[Fin]]&lt;&gt;"1st","",Table1323[[#This Row],[Div]]*Table1323[[#This Row],[Elite Edge Bet]]))</f>
        <v/>
      </c>
      <c r="N28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82" s="35" t="str">
        <f>IF(Table1323[[#This Row],[Date]]&lt;$O$3,"",IF(Table1323[[#This Row],[Date]]&lt;$P$3,"Edge (Orig)",IF(Table1323[[#This Row],[Date]]&lt;$Q$3,"Edge-New","Elite Combo")))</f>
        <v/>
      </c>
      <c r="P282" s="27" t="str">
        <f>TEXT(Table1323[[#This Row],[Date]],"DDD")</f>
        <v>Sun</v>
      </c>
      <c r="Q282" s="27"/>
      <c r="R2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3" spans="1:18" ht="15.75" hidden="1" customHeight="1" x14ac:dyDescent="0.25">
      <c r="A283" s="48">
        <v>44556</v>
      </c>
      <c r="B283" s="20">
        <v>0.6875</v>
      </c>
      <c r="C283" s="20" t="s">
        <v>761</v>
      </c>
      <c r="D283" s="49">
        <v>7</v>
      </c>
      <c r="E283" s="27">
        <v>1</v>
      </c>
      <c r="F283" s="50" t="s">
        <v>130</v>
      </c>
      <c r="G283" s="50"/>
      <c r="H283" s="51"/>
      <c r="I283" s="51" t="s">
        <v>851</v>
      </c>
      <c r="J283" s="27" t="str">
        <f>VLOOKUP(Table1323[[#This Row],[Track]],$F$1377:$H$1420,2,FALSE)</f>
        <v>Vic</v>
      </c>
      <c r="K283" s="27" t="s">
        <v>888</v>
      </c>
      <c r="L283" s="35">
        <v>150</v>
      </c>
      <c r="M283" s="35" t="str">
        <f>IF(Table1323[[#This Row],[Elite Edge Bet]]="","",IF(Table1323[[#This Row],[Fin]]&lt;&gt;"1st","",Table1323[[#This Row],[Div]]*Table1323[[#This Row],[Elite Edge Bet]]))</f>
        <v/>
      </c>
      <c r="N28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83" s="35" t="str">
        <f>IF(Table1323[[#This Row],[Date]]&lt;$O$3,"",IF(Table1323[[#This Row],[Date]]&lt;$P$3,"Edge (Orig)",IF(Table1323[[#This Row],[Date]]&lt;$Q$3,"Edge-New","Elite Combo")))</f>
        <v/>
      </c>
      <c r="P283" s="27" t="str">
        <f>TEXT(Table1323[[#This Row],[Date]],"DDD")</f>
        <v>Sun</v>
      </c>
      <c r="Q283" s="27"/>
      <c r="R2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4" spans="1:18" ht="15.75" hidden="1" customHeight="1" x14ac:dyDescent="0.25">
      <c r="A284" s="48">
        <v>44556</v>
      </c>
      <c r="B284" s="20">
        <v>0.74305555555555547</v>
      </c>
      <c r="C284" s="20" t="s">
        <v>761</v>
      </c>
      <c r="D284" s="49">
        <v>9</v>
      </c>
      <c r="E284" s="27">
        <v>2</v>
      </c>
      <c r="F284" s="50" t="s">
        <v>226</v>
      </c>
      <c r="G284" s="50" t="s">
        <v>14</v>
      </c>
      <c r="H284" s="51"/>
      <c r="I284" s="51" t="s">
        <v>851</v>
      </c>
      <c r="J284" s="27" t="str">
        <f>VLOOKUP(Table1323[[#This Row],[Track]],$F$1377:$H$1420,2,FALSE)</f>
        <v>Vic</v>
      </c>
      <c r="K284" s="27" t="s">
        <v>888</v>
      </c>
      <c r="L284" s="35">
        <v>120</v>
      </c>
      <c r="M284" s="35" t="str">
        <f>IF(Table1323[[#This Row],[Elite Edge Bet]]="","",IF(Table1323[[#This Row],[Fin]]&lt;&gt;"1st","",Table1323[[#This Row],[Div]]*Table1323[[#This Row],[Elite Edge Bet]]))</f>
        <v/>
      </c>
      <c r="N28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84" s="35" t="str">
        <f>IF(Table1323[[#This Row],[Date]]&lt;$O$3,"",IF(Table1323[[#This Row],[Date]]&lt;$P$3,"Edge (Orig)",IF(Table1323[[#This Row],[Date]]&lt;$Q$3,"Edge-New","Elite Combo")))</f>
        <v/>
      </c>
      <c r="P284" s="27" t="str">
        <f>TEXT(Table1323[[#This Row],[Date]],"DDD")</f>
        <v>Sun</v>
      </c>
      <c r="Q284" s="27"/>
      <c r="R2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5" spans="1:18" ht="15.75" hidden="1" customHeight="1" x14ac:dyDescent="0.25">
      <c r="A285" s="48">
        <v>44562</v>
      </c>
      <c r="B285" s="20">
        <v>0.59722222222222221</v>
      </c>
      <c r="C285" s="20" t="s">
        <v>759</v>
      </c>
      <c r="D285" s="49">
        <v>4</v>
      </c>
      <c r="E285" s="27">
        <v>3</v>
      </c>
      <c r="F285" s="50" t="s">
        <v>227</v>
      </c>
      <c r="G285" s="50" t="s">
        <v>13</v>
      </c>
      <c r="H285" s="51">
        <v>2.6</v>
      </c>
      <c r="I285" s="51" t="s">
        <v>922</v>
      </c>
      <c r="J285" s="27" t="str">
        <f>VLOOKUP(Table1323[[#This Row],[Track]],$F$1377:$H$1420,2,FALSE)</f>
        <v>Vic</v>
      </c>
      <c r="K285" s="27" t="s">
        <v>888</v>
      </c>
      <c r="L285" s="35">
        <v>200</v>
      </c>
      <c r="M285" s="35">
        <f>IF(Table1323[[#This Row],[Elite Edge Bet]]="","",IF(Table1323[[#This Row],[Fin]]&lt;&gt;"1st","",Table1323[[#This Row],[Div]]*Table1323[[#This Row],[Elite Edge Bet]]))</f>
        <v>520</v>
      </c>
      <c r="N285" s="35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285" s="35" t="str">
        <f>IF(Table1323[[#This Row],[Date]]&lt;$O$3,"",IF(Table1323[[#This Row],[Date]]&lt;$P$3,"Edge (Orig)",IF(Table1323[[#This Row],[Date]]&lt;$Q$3,"Edge-New","Elite Combo")))</f>
        <v/>
      </c>
      <c r="P285" s="27" t="str">
        <f>TEXT(Table1323[[#This Row],[Date]],"DDD")</f>
        <v>Sat</v>
      </c>
      <c r="Q285" s="27"/>
      <c r="R2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6" spans="1:18" ht="15.75" hidden="1" customHeight="1" x14ac:dyDescent="0.25">
      <c r="A286" s="48">
        <v>44562</v>
      </c>
      <c r="B286" s="20">
        <v>0.65277777777777779</v>
      </c>
      <c r="C286" s="20" t="s">
        <v>759</v>
      </c>
      <c r="D286" s="49">
        <v>6</v>
      </c>
      <c r="E286" s="27">
        <v>4</v>
      </c>
      <c r="F286" s="50" t="s">
        <v>228</v>
      </c>
      <c r="G286" s="50"/>
      <c r="H286" s="51"/>
      <c r="I286" s="51" t="s">
        <v>851</v>
      </c>
      <c r="J286" s="27" t="str">
        <f>VLOOKUP(Table1323[[#This Row],[Track]],$F$1377:$H$1420,2,FALSE)</f>
        <v>Vic</v>
      </c>
      <c r="K286" s="27" t="s">
        <v>888</v>
      </c>
      <c r="L286" s="35">
        <v>200</v>
      </c>
      <c r="M286" s="35" t="str">
        <f>IF(Table1323[[#This Row],[Elite Edge Bet]]="","",IF(Table1323[[#This Row],[Fin]]&lt;&gt;"1st","",Table1323[[#This Row],[Div]]*Table1323[[#This Row],[Elite Edge Bet]]))</f>
        <v/>
      </c>
      <c r="N28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86" s="35" t="str">
        <f>IF(Table1323[[#This Row],[Date]]&lt;$O$3,"",IF(Table1323[[#This Row],[Date]]&lt;$P$3,"Edge (Orig)",IF(Table1323[[#This Row],[Date]]&lt;$Q$3,"Edge-New","Elite Combo")))</f>
        <v/>
      </c>
      <c r="P286" s="27" t="str">
        <f>TEXT(Table1323[[#This Row],[Date]],"DDD")</f>
        <v>Sat</v>
      </c>
      <c r="Q286" s="27"/>
      <c r="R2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7" spans="1:18" ht="15.75" hidden="1" customHeight="1" x14ac:dyDescent="0.25">
      <c r="A287" s="48">
        <v>44562</v>
      </c>
      <c r="B287" s="20">
        <v>0.68055555555555547</v>
      </c>
      <c r="C287" s="20" t="s">
        <v>759</v>
      </c>
      <c r="D287" s="49">
        <v>7</v>
      </c>
      <c r="E287" s="27">
        <v>2</v>
      </c>
      <c r="F287" s="50" t="s">
        <v>630</v>
      </c>
      <c r="G287" s="50"/>
      <c r="H287" s="51"/>
      <c r="I287" s="51" t="s">
        <v>851</v>
      </c>
      <c r="J287" s="27" t="str">
        <f>VLOOKUP(Table1323[[#This Row],[Track]],$F$1377:$H$1420,2,FALSE)</f>
        <v>Vic</v>
      </c>
      <c r="K287" s="27" t="s">
        <v>888</v>
      </c>
      <c r="L287" s="35">
        <v>120</v>
      </c>
      <c r="M287" s="35" t="str">
        <f>IF(Table1323[[#This Row],[Elite Edge Bet]]="","",IF(Table1323[[#This Row],[Fin]]&lt;&gt;"1st","",Table1323[[#This Row],[Div]]*Table1323[[#This Row],[Elite Edge Bet]]))</f>
        <v/>
      </c>
      <c r="N28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87" s="35" t="str">
        <f>IF(Table1323[[#This Row],[Date]]&lt;$O$3,"",IF(Table1323[[#This Row],[Date]]&lt;$P$3,"Edge (Orig)",IF(Table1323[[#This Row],[Date]]&lt;$Q$3,"Edge-New","Elite Combo")))</f>
        <v/>
      </c>
      <c r="P287" s="27" t="str">
        <f>TEXT(Table1323[[#This Row],[Date]],"DDD")</f>
        <v>Sat</v>
      </c>
      <c r="Q287" s="27"/>
      <c r="R2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8" spans="1:18" ht="15.75" hidden="1" customHeight="1" x14ac:dyDescent="0.25">
      <c r="A288" s="48">
        <v>44562</v>
      </c>
      <c r="B288" s="20">
        <v>0.70833333333333337</v>
      </c>
      <c r="C288" s="20" t="s">
        <v>759</v>
      </c>
      <c r="D288" s="49">
        <v>8</v>
      </c>
      <c r="E288" s="27">
        <v>4</v>
      </c>
      <c r="F288" s="50" t="s">
        <v>205</v>
      </c>
      <c r="G288" s="50"/>
      <c r="H288" s="51"/>
      <c r="I288" s="51" t="s">
        <v>851</v>
      </c>
      <c r="J288" s="27" t="str">
        <f>VLOOKUP(Table1323[[#This Row],[Track]],$F$1377:$H$1420,2,FALSE)</f>
        <v>Vic</v>
      </c>
      <c r="K288" s="27" t="s">
        <v>888</v>
      </c>
      <c r="L288" s="35">
        <v>150</v>
      </c>
      <c r="M288" s="35" t="str">
        <f>IF(Table1323[[#This Row],[Elite Edge Bet]]="","",IF(Table1323[[#This Row],[Fin]]&lt;&gt;"1st","",Table1323[[#This Row],[Div]]*Table1323[[#This Row],[Elite Edge Bet]]))</f>
        <v/>
      </c>
      <c r="N28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88" s="35" t="str">
        <f>IF(Table1323[[#This Row],[Date]]&lt;$O$3,"",IF(Table1323[[#This Row],[Date]]&lt;$P$3,"Edge (Orig)",IF(Table1323[[#This Row],[Date]]&lt;$Q$3,"Edge-New","Elite Combo")))</f>
        <v/>
      </c>
      <c r="P288" s="27" t="str">
        <f>TEXT(Table1323[[#This Row],[Date]],"DDD")</f>
        <v>Sat</v>
      </c>
      <c r="Q288" s="27"/>
      <c r="R2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89" spans="1:18" ht="15.75" hidden="1" customHeight="1" x14ac:dyDescent="0.25">
      <c r="A289" s="48">
        <v>44562</v>
      </c>
      <c r="B289" s="20">
        <v>0.75</v>
      </c>
      <c r="C289" s="20" t="s">
        <v>10</v>
      </c>
      <c r="D289" s="49">
        <v>10</v>
      </c>
      <c r="E289" s="27">
        <v>5</v>
      </c>
      <c r="F289" s="50" t="s">
        <v>832</v>
      </c>
      <c r="G289" s="50" t="s">
        <v>15</v>
      </c>
      <c r="H289" s="51"/>
      <c r="I289" s="51" t="s">
        <v>879</v>
      </c>
      <c r="J289" s="27" t="str">
        <f>VLOOKUP(Table1323[[#This Row],[Track]],$F$1377:$H$1420,2,FALSE)</f>
        <v>NSW</v>
      </c>
      <c r="K289" s="27" t="s">
        <v>888</v>
      </c>
      <c r="L289" s="35">
        <v>150</v>
      </c>
      <c r="M289" s="35" t="str">
        <f>IF(Table1323[[#This Row],[Elite Edge Bet]]="","",IF(Table1323[[#This Row],[Fin]]&lt;&gt;"1st","",Table1323[[#This Row],[Div]]*Table1323[[#This Row],[Elite Edge Bet]]))</f>
        <v/>
      </c>
      <c r="N28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89" s="35" t="str">
        <f>IF(Table1323[[#This Row],[Date]]&lt;$O$3,"",IF(Table1323[[#This Row],[Date]]&lt;$P$3,"Edge (Orig)",IF(Table1323[[#This Row],[Date]]&lt;$Q$3,"Edge-New","Elite Combo")))</f>
        <v/>
      </c>
      <c r="P289" s="27" t="str">
        <f>TEXT(Table1323[[#This Row],[Date]],"DDD")</f>
        <v>Sat</v>
      </c>
      <c r="Q289" s="27"/>
      <c r="R2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0" spans="1:18" ht="15.75" hidden="1" customHeight="1" x14ac:dyDescent="0.25">
      <c r="A290" s="48">
        <v>44569</v>
      </c>
      <c r="B290" s="20">
        <v>0.60416666666666663</v>
      </c>
      <c r="C290" s="20" t="s">
        <v>761</v>
      </c>
      <c r="D290" s="49">
        <v>4</v>
      </c>
      <c r="E290" s="27">
        <v>2</v>
      </c>
      <c r="F290" s="50" t="s">
        <v>229</v>
      </c>
      <c r="G290" s="50" t="s">
        <v>13</v>
      </c>
      <c r="H290" s="51">
        <v>3.1</v>
      </c>
      <c r="I290" s="51" t="s">
        <v>922</v>
      </c>
      <c r="J290" s="27" t="str">
        <f>VLOOKUP(Table1323[[#This Row],[Track]],$F$1377:$H$1420,2,FALSE)</f>
        <v>Vic</v>
      </c>
      <c r="K290" s="27" t="s">
        <v>888</v>
      </c>
      <c r="L290" s="35">
        <v>200</v>
      </c>
      <c r="M290" s="35">
        <f>IF(Table1323[[#This Row],[Elite Edge Bet]]="","",IF(Table1323[[#This Row],[Fin]]&lt;&gt;"1st","",Table1323[[#This Row],[Div]]*Table1323[[#This Row],[Elite Edge Bet]]))</f>
        <v>620</v>
      </c>
      <c r="N290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290" s="35" t="str">
        <f>IF(Table1323[[#This Row],[Date]]&lt;$O$3,"",IF(Table1323[[#This Row],[Date]]&lt;$P$3,"Edge (Orig)",IF(Table1323[[#This Row],[Date]]&lt;$Q$3,"Edge-New","Elite Combo")))</f>
        <v/>
      </c>
      <c r="P290" s="27" t="str">
        <f>TEXT(Table1323[[#This Row],[Date]],"DDD")</f>
        <v>Sat</v>
      </c>
      <c r="Q290" s="27"/>
      <c r="R2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1" spans="1:18" ht="15.75" hidden="1" customHeight="1" x14ac:dyDescent="0.25">
      <c r="A291" s="48">
        <v>44569</v>
      </c>
      <c r="B291" s="20">
        <v>0.65625</v>
      </c>
      <c r="C291" s="20" t="s">
        <v>761</v>
      </c>
      <c r="D291" s="49">
        <v>6</v>
      </c>
      <c r="E291" s="27">
        <v>4</v>
      </c>
      <c r="F291" s="50" t="s">
        <v>155</v>
      </c>
      <c r="G291" s="50" t="s">
        <v>93</v>
      </c>
      <c r="H291" s="51"/>
      <c r="I291" s="51" t="s">
        <v>851</v>
      </c>
      <c r="J291" s="27" t="str">
        <f>VLOOKUP(Table1323[[#This Row],[Track]],$F$1377:$H$1420,2,FALSE)</f>
        <v>Vic</v>
      </c>
      <c r="K291" s="27" t="s">
        <v>888</v>
      </c>
      <c r="L291" s="35">
        <v>100</v>
      </c>
      <c r="M291" s="35" t="str">
        <f>IF(Table1323[[#This Row],[Elite Edge Bet]]="","",IF(Table1323[[#This Row],[Fin]]&lt;&gt;"1st","",Table1323[[#This Row],[Div]]*Table1323[[#This Row],[Elite Edge Bet]]))</f>
        <v/>
      </c>
      <c r="N29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91" s="35" t="str">
        <f>IF(Table1323[[#This Row],[Date]]&lt;$O$3,"",IF(Table1323[[#This Row],[Date]]&lt;$P$3,"Edge (Orig)",IF(Table1323[[#This Row],[Date]]&lt;$Q$3,"Edge-New","Elite Combo")))</f>
        <v/>
      </c>
      <c r="P291" s="27" t="str">
        <f>TEXT(Table1323[[#This Row],[Date]],"DDD")</f>
        <v>Sat</v>
      </c>
      <c r="Q291" s="27"/>
      <c r="R2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2" spans="1:18" ht="15.75" hidden="1" customHeight="1" x14ac:dyDescent="0.25">
      <c r="A292" s="48">
        <v>44569</v>
      </c>
      <c r="B292" s="20">
        <v>0.65625</v>
      </c>
      <c r="C292" s="20" t="s">
        <v>761</v>
      </c>
      <c r="D292" s="49">
        <v>6</v>
      </c>
      <c r="E292" s="27">
        <v>7</v>
      </c>
      <c r="F292" s="50" t="s">
        <v>767</v>
      </c>
      <c r="G292" s="50"/>
      <c r="H292" s="51"/>
      <c r="I292" s="51" t="s">
        <v>781</v>
      </c>
      <c r="J292" s="27" t="str">
        <f>VLOOKUP(Table1323[[#This Row],[Track]],$F$1377:$H$1420,2,FALSE)</f>
        <v>Vic</v>
      </c>
      <c r="K292" s="27" t="s">
        <v>888</v>
      </c>
      <c r="L292" s="35">
        <v>200</v>
      </c>
      <c r="M292" s="35" t="str">
        <f>IF(Table1323[[#This Row],[Elite Edge Bet]]="","",IF(Table1323[[#This Row],[Fin]]&lt;&gt;"1st","",Table1323[[#This Row],[Div]]*Table1323[[#This Row],[Elite Edge Bet]]))</f>
        <v/>
      </c>
      <c r="N292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92" s="35" t="str">
        <f>IF(Table1323[[#This Row],[Date]]&lt;$O$3,"",IF(Table1323[[#This Row],[Date]]&lt;$P$3,"Edge (Orig)",IF(Table1323[[#This Row],[Date]]&lt;$Q$3,"Edge-New","Elite Combo")))</f>
        <v/>
      </c>
      <c r="P292" s="27" t="str">
        <f>TEXT(Table1323[[#This Row],[Date]],"DDD")</f>
        <v>Sat</v>
      </c>
      <c r="Q292" s="27"/>
      <c r="R2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3" spans="1:18" ht="15.75" hidden="1" customHeight="1" x14ac:dyDescent="0.25">
      <c r="A293" s="48">
        <v>44569</v>
      </c>
      <c r="B293" s="20">
        <v>0.68402777777777779</v>
      </c>
      <c r="C293" s="20" t="s">
        <v>761</v>
      </c>
      <c r="D293" s="49">
        <v>7</v>
      </c>
      <c r="E293" s="27">
        <v>2</v>
      </c>
      <c r="F293" s="50" t="s">
        <v>597</v>
      </c>
      <c r="G293" s="50" t="s">
        <v>13</v>
      </c>
      <c r="H293" s="51">
        <v>6</v>
      </c>
      <c r="I293" s="51" t="s">
        <v>922</v>
      </c>
      <c r="J293" s="27" t="str">
        <f>VLOOKUP(Table1323[[#This Row],[Track]],$F$1377:$H$1420,2,FALSE)</f>
        <v>Vic</v>
      </c>
      <c r="K293" s="27" t="s">
        <v>888</v>
      </c>
      <c r="L293" s="35">
        <v>200</v>
      </c>
      <c r="M293" s="35">
        <f>IF(Table1323[[#This Row],[Elite Edge Bet]]="","",IF(Table1323[[#This Row],[Fin]]&lt;&gt;"1st","",Table1323[[#This Row],[Div]]*Table1323[[#This Row],[Elite Edge Bet]]))</f>
        <v>1200</v>
      </c>
      <c r="N293" s="35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293" s="35" t="str">
        <f>IF(Table1323[[#This Row],[Date]]&lt;$O$3,"",IF(Table1323[[#This Row],[Date]]&lt;$P$3,"Edge (Orig)",IF(Table1323[[#This Row],[Date]]&lt;$Q$3,"Edge-New","Elite Combo")))</f>
        <v/>
      </c>
      <c r="P293" s="27" t="str">
        <f>TEXT(Table1323[[#This Row],[Date]],"DDD")</f>
        <v>Sat</v>
      </c>
      <c r="Q293" s="27"/>
      <c r="R2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4" spans="1:18" ht="15.75" hidden="1" customHeight="1" x14ac:dyDescent="0.25">
      <c r="A294" s="48">
        <v>44569</v>
      </c>
      <c r="B294" s="20">
        <v>0.73958333333333337</v>
      </c>
      <c r="C294" s="20" t="s">
        <v>761</v>
      </c>
      <c r="D294" s="49">
        <v>9</v>
      </c>
      <c r="E294" s="27">
        <v>6</v>
      </c>
      <c r="F294" s="50" t="s">
        <v>230</v>
      </c>
      <c r="G294" s="50" t="s">
        <v>14</v>
      </c>
      <c r="H294" s="51"/>
      <c r="I294" s="51" t="s">
        <v>851</v>
      </c>
      <c r="J294" s="27" t="str">
        <f>VLOOKUP(Table1323[[#This Row],[Track]],$F$1377:$H$1420,2,FALSE)</f>
        <v>Vic</v>
      </c>
      <c r="K294" s="27" t="s">
        <v>888</v>
      </c>
      <c r="L294" s="35">
        <v>200</v>
      </c>
      <c r="M294" s="35" t="str">
        <f>IF(Table1323[[#This Row],[Elite Edge Bet]]="","",IF(Table1323[[#This Row],[Fin]]&lt;&gt;"1st","",Table1323[[#This Row],[Div]]*Table1323[[#This Row],[Elite Edge Bet]]))</f>
        <v/>
      </c>
      <c r="N29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94" s="35" t="str">
        <f>IF(Table1323[[#This Row],[Date]]&lt;$O$3,"",IF(Table1323[[#This Row],[Date]]&lt;$P$3,"Edge (Orig)",IF(Table1323[[#This Row],[Date]]&lt;$Q$3,"Edge-New","Elite Combo")))</f>
        <v/>
      </c>
      <c r="P294" s="27" t="str">
        <f>TEXT(Table1323[[#This Row],[Date]],"DDD")</f>
        <v>Sat</v>
      </c>
      <c r="Q294" s="27"/>
      <c r="R2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5" spans="1:18" ht="15.75" hidden="1" customHeight="1" x14ac:dyDescent="0.25">
      <c r="A295" s="48">
        <v>44576</v>
      </c>
      <c r="B295" s="20">
        <v>0.57152777777777775</v>
      </c>
      <c r="C295" s="20" t="s">
        <v>759</v>
      </c>
      <c r="D295" s="49">
        <v>3</v>
      </c>
      <c r="E295" s="27">
        <v>1</v>
      </c>
      <c r="F295" s="50" t="s">
        <v>231</v>
      </c>
      <c r="G295" s="50" t="s">
        <v>13</v>
      </c>
      <c r="H295" s="51">
        <v>7.5</v>
      </c>
      <c r="I295" s="51" t="s">
        <v>851</v>
      </c>
      <c r="J295" s="27" t="str">
        <f>VLOOKUP(Table1323[[#This Row],[Track]],$F$1377:$H$1420,2,FALSE)</f>
        <v>Vic</v>
      </c>
      <c r="K295" s="27" t="s">
        <v>888</v>
      </c>
      <c r="L295" s="35">
        <v>100</v>
      </c>
      <c r="M295" s="35">
        <f>IF(Table1323[[#This Row],[Elite Edge Bet]]="","",IF(Table1323[[#This Row],[Fin]]&lt;&gt;"1st","",Table1323[[#This Row],[Div]]*Table1323[[#This Row],[Elite Edge Bet]]))</f>
        <v>750</v>
      </c>
      <c r="N295" s="35">
        <f>IF(Table1323[[#This Row],[Elite Edge Bet]]="","",IF(Table1323[[#This Row],[Elite Edge Return]]="",Table1323[[#This Row],[Elite Edge Bet]]*-1,Table1323[[#This Row],[Elite Edge Return]]-Table1323[[#This Row],[Elite Edge Bet]]))</f>
        <v>650</v>
      </c>
      <c r="O295" s="35" t="str">
        <f>IF(Table1323[[#This Row],[Date]]&lt;$O$3,"",IF(Table1323[[#This Row],[Date]]&lt;$P$3,"Edge (Orig)",IF(Table1323[[#This Row],[Date]]&lt;$Q$3,"Edge-New","Elite Combo")))</f>
        <v/>
      </c>
      <c r="P295" s="27" t="str">
        <f>TEXT(Table1323[[#This Row],[Date]],"DDD")</f>
        <v>Sat</v>
      </c>
      <c r="Q295" s="27"/>
      <c r="R2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6" spans="1:18" ht="15.75" hidden="1" customHeight="1" x14ac:dyDescent="0.25">
      <c r="A296" s="48">
        <v>44576</v>
      </c>
      <c r="B296" s="20">
        <v>0.57152777777777775</v>
      </c>
      <c r="C296" s="20" t="s">
        <v>759</v>
      </c>
      <c r="D296" s="49">
        <v>3</v>
      </c>
      <c r="E296" s="27">
        <v>7</v>
      </c>
      <c r="F296" s="50" t="s">
        <v>598</v>
      </c>
      <c r="G296" s="50" t="s">
        <v>15</v>
      </c>
      <c r="H296" s="51"/>
      <c r="I296" s="51" t="s">
        <v>922</v>
      </c>
      <c r="J296" s="27" t="str">
        <f>VLOOKUP(Table1323[[#This Row],[Track]],$F$1377:$H$1420,2,FALSE)</f>
        <v>Vic</v>
      </c>
      <c r="K296" s="27" t="s">
        <v>888</v>
      </c>
      <c r="L296" s="35">
        <v>200</v>
      </c>
      <c r="M296" s="35" t="str">
        <f>IF(Table1323[[#This Row],[Elite Edge Bet]]="","",IF(Table1323[[#This Row],[Fin]]&lt;&gt;"1st","",Table1323[[#This Row],[Div]]*Table1323[[#This Row],[Elite Edge Bet]]))</f>
        <v/>
      </c>
      <c r="N29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96" s="35" t="str">
        <f>IF(Table1323[[#This Row],[Date]]&lt;$O$3,"",IF(Table1323[[#This Row],[Date]]&lt;$P$3,"Edge (Orig)",IF(Table1323[[#This Row],[Date]]&lt;$Q$3,"Edge-New","Elite Combo")))</f>
        <v/>
      </c>
      <c r="P296" s="27" t="str">
        <f>TEXT(Table1323[[#This Row],[Date]],"DDD")</f>
        <v>Sat</v>
      </c>
      <c r="Q296" s="27"/>
      <c r="R2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7" spans="1:18" ht="15.75" hidden="1" customHeight="1" x14ac:dyDescent="0.25">
      <c r="A297" s="48">
        <v>44576</v>
      </c>
      <c r="B297" s="20">
        <v>0.62013888888888891</v>
      </c>
      <c r="C297" s="20" t="s">
        <v>759</v>
      </c>
      <c r="D297" s="49">
        <v>5</v>
      </c>
      <c r="E297" s="27">
        <v>2</v>
      </c>
      <c r="F297" s="50" t="s">
        <v>205</v>
      </c>
      <c r="G297" s="50" t="s">
        <v>13</v>
      </c>
      <c r="H297" s="51">
        <v>4.5999999999999996</v>
      </c>
      <c r="I297" s="51" t="s">
        <v>922</v>
      </c>
      <c r="J297" s="27" t="str">
        <f>VLOOKUP(Table1323[[#This Row],[Track]],$F$1377:$H$1420,2,FALSE)</f>
        <v>Vic</v>
      </c>
      <c r="K297" s="27" t="s">
        <v>888</v>
      </c>
      <c r="L297" s="35">
        <v>200</v>
      </c>
      <c r="M297" s="35">
        <f>IF(Table1323[[#This Row],[Elite Edge Bet]]="","",IF(Table1323[[#This Row],[Fin]]&lt;&gt;"1st","",Table1323[[#This Row],[Div]]*Table1323[[#This Row],[Elite Edge Bet]]))</f>
        <v>919.99999999999989</v>
      </c>
      <c r="N297" s="35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297" s="35" t="str">
        <f>IF(Table1323[[#This Row],[Date]]&lt;$O$3,"",IF(Table1323[[#This Row],[Date]]&lt;$P$3,"Edge (Orig)",IF(Table1323[[#This Row],[Date]]&lt;$Q$3,"Edge-New","Elite Combo")))</f>
        <v/>
      </c>
      <c r="P297" s="27" t="str">
        <f>TEXT(Table1323[[#This Row],[Date]],"DDD")</f>
        <v>Sat</v>
      </c>
      <c r="Q297" s="27"/>
      <c r="R2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8" spans="1:18" ht="15.75" hidden="1" customHeight="1" x14ac:dyDescent="0.25">
      <c r="A298" s="48">
        <v>44576</v>
      </c>
      <c r="B298" s="20">
        <v>0.73263888888888884</v>
      </c>
      <c r="C298" s="20" t="s">
        <v>759</v>
      </c>
      <c r="D298" s="49">
        <v>9</v>
      </c>
      <c r="E298" s="27">
        <v>10</v>
      </c>
      <c r="F298" s="50" t="s">
        <v>232</v>
      </c>
      <c r="G298" s="50"/>
      <c r="H298" s="51"/>
      <c r="I298" s="51" t="s">
        <v>851</v>
      </c>
      <c r="J298" s="27" t="str">
        <f>VLOOKUP(Table1323[[#This Row],[Track]],$F$1377:$H$1420,2,FALSE)</f>
        <v>Vic</v>
      </c>
      <c r="K298" s="27" t="s">
        <v>888</v>
      </c>
      <c r="L298" s="35">
        <v>130</v>
      </c>
      <c r="M298" s="35" t="str">
        <f>IF(Table1323[[#This Row],[Elite Edge Bet]]="","",IF(Table1323[[#This Row],[Fin]]&lt;&gt;"1st","",Table1323[[#This Row],[Div]]*Table1323[[#This Row],[Elite Edge Bet]]))</f>
        <v/>
      </c>
      <c r="N298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98" s="35" t="str">
        <f>IF(Table1323[[#This Row],[Date]]&lt;$O$3,"",IF(Table1323[[#This Row],[Date]]&lt;$P$3,"Edge (Orig)",IF(Table1323[[#This Row],[Date]]&lt;$Q$3,"Edge-New","Elite Combo")))</f>
        <v/>
      </c>
      <c r="P298" s="27" t="str">
        <f>TEXT(Table1323[[#This Row],[Date]],"DDD")</f>
        <v>Sat</v>
      </c>
      <c r="Q298" s="27"/>
      <c r="R2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299" spans="1:18" ht="15.75" hidden="1" customHeight="1" x14ac:dyDescent="0.25">
      <c r="A299" s="48">
        <v>44583</v>
      </c>
      <c r="B299" s="20">
        <v>0.57638888888888895</v>
      </c>
      <c r="C299" s="20" t="s">
        <v>762</v>
      </c>
      <c r="D299" s="49">
        <v>3</v>
      </c>
      <c r="E299" s="27">
        <v>2</v>
      </c>
      <c r="F299" s="50" t="s">
        <v>233</v>
      </c>
      <c r="G299" s="50" t="s">
        <v>15</v>
      </c>
      <c r="H299" s="51"/>
      <c r="I299" s="51" t="s">
        <v>851</v>
      </c>
      <c r="J299" s="27" t="str">
        <f>VLOOKUP(Table1323[[#This Row],[Track]],$F$1377:$H$1420,2,FALSE)</f>
        <v>Vic</v>
      </c>
      <c r="K299" s="27" t="s">
        <v>888</v>
      </c>
      <c r="L299" s="35">
        <v>140</v>
      </c>
      <c r="M299" s="35" t="str">
        <f>IF(Table1323[[#This Row],[Elite Edge Bet]]="","",IF(Table1323[[#This Row],[Fin]]&lt;&gt;"1st","",Table1323[[#This Row],[Div]]*Table1323[[#This Row],[Elite Edge Bet]]))</f>
        <v/>
      </c>
      <c r="N29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299" s="35" t="str">
        <f>IF(Table1323[[#This Row],[Date]]&lt;$O$3,"",IF(Table1323[[#This Row],[Date]]&lt;$P$3,"Edge (Orig)",IF(Table1323[[#This Row],[Date]]&lt;$Q$3,"Edge-New","Elite Combo")))</f>
        <v/>
      </c>
      <c r="P299" s="27" t="str">
        <f>TEXT(Table1323[[#This Row],[Date]],"DDD")</f>
        <v>Sat</v>
      </c>
      <c r="Q299" s="27"/>
      <c r="R2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0" spans="1:18" ht="15.75" hidden="1" customHeight="1" x14ac:dyDescent="0.25">
      <c r="A300" s="48">
        <v>44583</v>
      </c>
      <c r="B300" s="20">
        <v>0.60069444444444442</v>
      </c>
      <c r="C300" s="20" t="s">
        <v>762</v>
      </c>
      <c r="D300" s="49">
        <v>4</v>
      </c>
      <c r="E300" s="27">
        <v>4</v>
      </c>
      <c r="F300" s="50" t="s">
        <v>599</v>
      </c>
      <c r="G300" s="50" t="s">
        <v>15</v>
      </c>
      <c r="H300" s="51"/>
      <c r="I300" s="51" t="s">
        <v>851</v>
      </c>
      <c r="J300" s="27" t="str">
        <f>VLOOKUP(Table1323[[#This Row],[Track]],$F$1377:$H$1420,2,FALSE)</f>
        <v>Vic</v>
      </c>
      <c r="K300" s="27" t="s">
        <v>888</v>
      </c>
      <c r="L300" s="35">
        <v>120</v>
      </c>
      <c r="M300" s="35" t="str">
        <f>IF(Table1323[[#This Row],[Elite Edge Bet]]="","",IF(Table1323[[#This Row],[Fin]]&lt;&gt;"1st","",Table1323[[#This Row],[Div]]*Table1323[[#This Row],[Elite Edge Bet]]))</f>
        <v/>
      </c>
      <c r="N30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00" s="35" t="str">
        <f>IF(Table1323[[#This Row],[Date]]&lt;$O$3,"",IF(Table1323[[#This Row],[Date]]&lt;$P$3,"Edge (Orig)",IF(Table1323[[#This Row],[Date]]&lt;$Q$3,"Edge-New","Elite Combo")))</f>
        <v/>
      </c>
      <c r="P300" s="27" t="str">
        <f>TEXT(Table1323[[#This Row],[Date]],"DDD")</f>
        <v>Sat</v>
      </c>
      <c r="Q300" s="27"/>
      <c r="R3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1" spans="1:18" ht="15.75" hidden="1" customHeight="1" x14ac:dyDescent="0.25">
      <c r="A301" s="48">
        <v>44583</v>
      </c>
      <c r="B301" s="20">
        <v>0.625</v>
      </c>
      <c r="C301" s="20" t="s">
        <v>762</v>
      </c>
      <c r="D301" s="49">
        <v>5</v>
      </c>
      <c r="E301" s="27">
        <v>5</v>
      </c>
      <c r="F301" s="50" t="s">
        <v>214</v>
      </c>
      <c r="G301" s="50"/>
      <c r="H301" s="51"/>
      <c r="I301" s="51" t="s">
        <v>851</v>
      </c>
      <c r="J301" s="27" t="str">
        <f>VLOOKUP(Table1323[[#This Row],[Track]],$F$1377:$H$1420,2,FALSE)</f>
        <v>Vic</v>
      </c>
      <c r="K301" s="27" t="s">
        <v>888</v>
      </c>
      <c r="L301" s="35">
        <v>100</v>
      </c>
      <c r="M301" s="35" t="str">
        <f>IF(Table1323[[#This Row],[Elite Edge Bet]]="","",IF(Table1323[[#This Row],[Fin]]&lt;&gt;"1st","",Table1323[[#This Row],[Div]]*Table1323[[#This Row],[Elite Edge Bet]]))</f>
        <v/>
      </c>
      <c r="N30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01" s="35" t="str">
        <f>IF(Table1323[[#This Row],[Date]]&lt;$O$3,"",IF(Table1323[[#This Row],[Date]]&lt;$P$3,"Edge (Orig)",IF(Table1323[[#This Row],[Date]]&lt;$Q$3,"Edge-New","Elite Combo")))</f>
        <v/>
      </c>
      <c r="P301" s="27" t="str">
        <f>TEXT(Table1323[[#This Row],[Date]],"DDD")</f>
        <v>Sat</v>
      </c>
      <c r="Q301" s="27"/>
      <c r="R3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2" spans="1:18" ht="15.75" hidden="1" customHeight="1" x14ac:dyDescent="0.25">
      <c r="A302" s="48">
        <v>44583</v>
      </c>
      <c r="B302" s="20">
        <v>0.625</v>
      </c>
      <c r="C302" s="20" t="s">
        <v>762</v>
      </c>
      <c r="D302" s="49">
        <v>5</v>
      </c>
      <c r="E302" s="27">
        <v>2</v>
      </c>
      <c r="F302" s="50" t="s">
        <v>223</v>
      </c>
      <c r="G302" s="50" t="s">
        <v>13</v>
      </c>
      <c r="H302" s="51">
        <v>2.6</v>
      </c>
      <c r="I302" s="51" t="s">
        <v>922</v>
      </c>
      <c r="J302" s="27" t="str">
        <f>VLOOKUP(Table1323[[#This Row],[Track]],$F$1377:$H$1420,2,FALSE)</f>
        <v>Vic</v>
      </c>
      <c r="K302" s="27" t="s">
        <v>888</v>
      </c>
      <c r="L302" s="35">
        <v>200</v>
      </c>
      <c r="M302" s="35">
        <f>IF(Table1323[[#This Row],[Elite Edge Bet]]="","",IF(Table1323[[#This Row],[Fin]]&lt;&gt;"1st","",Table1323[[#This Row],[Div]]*Table1323[[#This Row],[Elite Edge Bet]]))</f>
        <v>520</v>
      </c>
      <c r="N302" s="35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302" s="35" t="str">
        <f>IF(Table1323[[#This Row],[Date]]&lt;$O$3,"",IF(Table1323[[#This Row],[Date]]&lt;$P$3,"Edge (Orig)",IF(Table1323[[#This Row],[Date]]&lt;$Q$3,"Edge-New","Elite Combo")))</f>
        <v/>
      </c>
      <c r="P302" s="27" t="str">
        <f>TEXT(Table1323[[#This Row],[Date]],"DDD")</f>
        <v>Sat</v>
      </c>
      <c r="Q302" s="27"/>
      <c r="R3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3" spans="1:18" ht="15.75" hidden="1" customHeight="1" x14ac:dyDescent="0.25">
      <c r="A303" s="48">
        <v>44583</v>
      </c>
      <c r="B303" s="20">
        <v>0.68055555555555547</v>
      </c>
      <c r="C303" s="20" t="s">
        <v>762</v>
      </c>
      <c r="D303" s="49">
        <v>7</v>
      </c>
      <c r="E303" s="27">
        <v>6</v>
      </c>
      <c r="F303" s="50" t="s">
        <v>221</v>
      </c>
      <c r="G303" s="50" t="s">
        <v>13</v>
      </c>
      <c r="H303" s="51">
        <v>14.2</v>
      </c>
      <c r="I303" s="51" t="s">
        <v>851</v>
      </c>
      <c r="J303" s="27" t="str">
        <f>VLOOKUP(Table1323[[#This Row],[Track]],$F$1377:$H$1420,2,FALSE)</f>
        <v>Vic</v>
      </c>
      <c r="K303" s="27" t="s">
        <v>888</v>
      </c>
      <c r="L303" s="35">
        <v>150</v>
      </c>
      <c r="M303" s="35">
        <f>IF(Table1323[[#This Row],[Elite Edge Bet]]="","",IF(Table1323[[#This Row],[Fin]]&lt;&gt;"1st","",Table1323[[#This Row],[Div]]*Table1323[[#This Row],[Elite Edge Bet]]))</f>
        <v>2130</v>
      </c>
      <c r="N303" s="35">
        <f>IF(Table1323[[#This Row],[Elite Edge Bet]]="","",IF(Table1323[[#This Row],[Elite Edge Return]]="",Table1323[[#This Row],[Elite Edge Bet]]*-1,Table1323[[#This Row],[Elite Edge Return]]-Table1323[[#This Row],[Elite Edge Bet]]))</f>
        <v>1980</v>
      </c>
      <c r="O303" s="35" t="str">
        <f>IF(Table1323[[#This Row],[Date]]&lt;$O$3,"",IF(Table1323[[#This Row],[Date]]&lt;$P$3,"Edge (Orig)",IF(Table1323[[#This Row],[Date]]&lt;$Q$3,"Edge-New","Elite Combo")))</f>
        <v/>
      </c>
      <c r="P303" s="27" t="str">
        <f>TEXT(Table1323[[#This Row],[Date]],"DDD")</f>
        <v>Sat</v>
      </c>
      <c r="Q303" s="27"/>
      <c r="R3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4" spans="1:18" ht="15.75" hidden="1" customHeight="1" x14ac:dyDescent="0.25">
      <c r="A304" s="48">
        <v>44583</v>
      </c>
      <c r="B304" s="20">
        <v>0.73611111111111116</v>
      </c>
      <c r="C304" s="20" t="s">
        <v>762</v>
      </c>
      <c r="D304" s="49">
        <v>9</v>
      </c>
      <c r="E304" s="27">
        <v>10</v>
      </c>
      <c r="F304" s="50" t="s">
        <v>234</v>
      </c>
      <c r="G304" s="50"/>
      <c r="H304" s="51"/>
      <c r="I304" s="51" t="s">
        <v>851</v>
      </c>
      <c r="J304" s="27" t="str">
        <f>VLOOKUP(Table1323[[#This Row],[Track]],$F$1377:$H$1420,2,FALSE)</f>
        <v>Vic</v>
      </c>
      <c r="K304" s="27" t="s">
        <v>888</v>
      </c>
      <c r="L304" s="35">
        <v>130</v>
      </c>
      <c r="M304" s="35" t="str">
        <f>IF(Table1323[[#This Row],[Elite Edge Bet]]="","",IF(Table1323[[#This Row],[Fin]]&lt;&gt;"1st","",Table1323[[#This Row],[Div]]*Table1323[[#This Row],[Elite Edge Bet]]))</f>
        <v/>
      </c>
      <c r="N304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04" s="35" t="str">
        <f>IF(Table1323[[#This Row],[Date]]&lt;$O$3,"",IF(Table1323[[#This Row],[Date]]&lt;$P$3,"Edge (Orig)",IF(Table1323[[#This Row],[Date]]&lt;$Q$3,"Edge-New","Elite Combo")))</f>
        <v/>
      </c>
      <c r="P304" s="27" t="str">
        <f>TEXT(Table1323[[#This Row],[Date]],"DDD")</f>
        <v>Sat</v>
      </c>
      <c r="Q304" s="27"/>
      <c r="R3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5" spans="1:18" ht="15.75" hidden="1" customHeight="1" x14ac:dyDescent="0.25">
      <c r="A305" s="48">
        <v>44587</v>
      </c>
      <c r="B305" s="20">
        <v>0.65277777777777779</v>
      </c>
      <c r="C305" s="20" t="s">
        <v>761</v>
      </c>
      <c r="D305" s="49">
        <v>5</v>
      </c>
      <c r="E305" s="27">
        <v>10</v>
      </c>
      <c r="F305" s="50" t="s">
        <v>600</v>
      </c>
      <c r="G305" s="50" t="s">
        <v>15</v>
      </c>
      <c r="H305" s="51"/>
      <c r="I305" s="51" t="s">
        <v>851</v>
      </c>
      <c r="J305" s="27" t="str">
        <f>VLOOKUP(Table1323[[#This Row],[Track]],$F$1377:$H$1420,2,FALSE)</f>
        <v>Vic</v>
      </c>
      <c r="K305" s="27" t="s">
        <v>888</v>
      </c>
      <c r="L305" s="35">
        <v>150</v>
      </c>
      <c r="M305" s="35" t="str">
        <f>IF(Table1323[[#This Row],[Elite Edge Bet]]="","",IF(Table1323[[#This Row],[Fin]]&lt;&gt;"1st","",Table1323[[#This Row],[Div]]*Table1323[[#This Row],[Elite Edge Bet]]))</f>
        <v/>
      </c>
      <c r="N30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05" s="35" t="str">
        <f>IF(Table1323[[#This Row],[Date]]&lt;$O$3,"",IF(Table1323[[#This Row],[Date]]&lt;$P$3,"Edge (Orig)",IF(Table1323[[#This Row],[Date]]&lt;$Q$3,"Edge-New","Elite Combo")))</f>
        <v/>
      </c>
      <c r="P305" s="27" t="str">
        <f>TEXT(Table1323[[#This Row],[Date]],"DDD")</f>
        <v>Wed</v>
      </c>
      <c r="Q305" s="27"/>
      <c r="R3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6" spans="1:18" ht="15.75" hidden="1" customHeight="1" x14ac:dyDescent="0.25">
      <c r="A306" s="48">
        <v>44587</v>
      </c>
      <c r="B306" s="20">
        <v>0.68055555555555547</v>
      </c>
      <c r="C306" s="20" t="s">
        <v>761</v>
      </c>
      <c r="D306" s="49">
        <v>6</v>
      </c>
      <c r="E306" s="27">
        <v>5</v>
      </c>
      <c r="F306" s="50" t="s">
        <v>597</v>
      </c>
      <c r="G306" s="50" t="s">
        <v>13</v>
      </c>
      <c r="H306" s="51">
        <v>5</v>
      </c>
      <c r="I306" s="51" t="s">
        <v>851</v>
      </c>
      <c r="J306" s="27" t="str">
        <f>VLOOKUP(Table1323[[#This Row],[Track]],$F$1377:$H$1420,2,FALSE)</f>
        <v>Vic</v>
      </c>
      <c r="K306" s="27" t="s">
        <v>888</v>
      </c>
      <c r="L306" s="35">
        <v>120</v>
      </c>
      <c r="M306" s="35">
        <f>IF(Table1323[[#This Row],[Elite Edge Bet]]="","",IF(Table1323[[#This Row],[Fin]]&lt;&gt;"1st","",Table1323[[#This Row],[Div]]*Table1323[[#This Row],[Elite Edge Bet]]))</f>
        <v>600</v>
      </c>
      <c r="N306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306" s="35" t="str">
        <f>IF(Table1323[[#This Row],[Date]]&lt;$O$3,"",IF(Table1323[[#This Row],[Date]]&lt;$P$3,"Edge (Orig)",IF(Table1323[[#This Row],[Date]]&lt;$Q$3,"Edge-New","Elite Combo")))</f>
        <v/>
      </c>
      <c r="P306" s="27" t="str">
        <f>TEXT(Table1323[[#This Row],[Date]],"DDD")</f>
        <v>Wed</v>
      </c>
      <c r="Q306" s="27"/>
      <c r="R3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7" spans="1:18" ht="15.75" hidden="1" customHeight="1" x14ac:dyDescent="0.25">
      <c r="A307" s="48">
        <v>44590</v>
      </c>
      <c r="B307" s="20">
        <v>0.52777777777777779</v>
      </c>
      <c r="C307" s="20" t="s">
        <v>762</v>
      </c>
      <c r="D307" s="49">
        <v>2</v>
      </c>
      <c r="E307" s="27">
        <v>5</v>
      </c>
      <c r="F307" s="50" t="s">
        <v>235</v>
      </c>
      <c r="G307" s="50" t="s">
        <v>13</v>
      </c>
      <c r="H307" s="51">
        <v>3.4</v>
      </c>
      <c r="I307" s="51" t="s">
        <v>851</v>
      </c>
      <c r="J307" s="27" t="str">
        <f>VLOOKUP(Table1323[[#This Row],[Track]],$F$1377:$H$1420,2,FALSE)</f>
        <v>Vic</v>
      </c>
      <c r="K307" s="27" t="s">
        <v>888</v>
      </c>
      <c r="L307" s="35">
        <v>140</v>
      </c>
      <c r="M307" s="35">
        <f>IF(Table1323[[#This Row],[Elite Edge Bet]]="","",IF(Table1323[[#This Row],[Fin]]&lt;&gt;"1st","",Table1323[[#This Row],[Div]]*Table1323[[#This Row],[Elite Edge Bet]]))</f>
        <v>476</v>
      </c>
      <c r="N307" s="35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307" s="35" t="str">
        <f>IF(Table1323[[#This Row],[Date]]&lt;$O$3,"",IF(Table1323[[#This Row],[Date]]&lt;$P$3,"Edge (Orig)",IF(Table1323[[#This Row],[Date]]&lt;$Q$3,"Edge-New","Elite Combo")))</f>
        <v/>
      </c>
      <c r="P307" s="27" t="str">
        <f>TEXT(Table1323[[#This Row],[Date]],"DDD")</f>
        <v>Sat</v>
      </c>
      <c r="Q307" s="27"/>
      <c r="R3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8" spans="1:18" ht="15.75" hidden="1" customHeight="1" x14ac:dyDescent="0.25">
      <c r="A308" s="48">
        <v>44590</v>
      </c>
      <c r="B308" s="20">
        <v>0.52777777777777779</v>
      </c>
      <c r="C308" s="20" t="s">
        <v>762</v>
      </c>
      <c r="D308" s="49">
        <v>2</v>
      </c>
      <c r="E308" s="27">
        <v>1</v>
      </c>
      <c r="F308" s="50" t="s">
        <v>236</v>
      </c>
      <c r="G308" s="50" t="s">
        <v>15</v>
      </c>
      <c r="H308" s="51"/>
      <c r="I308" s="51" t="s">
        <v>851</v>
      </c>
      <c r="J308" s="27" t="str">
        <f>VLOOKUP(Table1323[[#This Row],[Track]],$F$1377:$H$1420,2,FALSE)</f>
        <v>Vic</v>
      </c>
      <c r="K308" s="27" t="s">
        <v>888</v>
      </c>
      <c r="L308" s="35">
        <v>100</v>
      </c>
      <c r="M308" s="35" t="str">
        <f>IF(Table1323[[#This Row],[Elite Edge Bet]]="","",IF(Table1323[[#This Row],[Fin]]&lt;&gt;"1st","",Table1323[[#This Row],[Div]]*Table1323[[#This Row],[Elite Edge Bet]]))</f>
        <v/>
      </c>
      <c r="N30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08" s="35" t="str">
        <f>IF(Table1323[[#This Row],[Date]]&lt;$O$3,"",IF(Table1323[[#This Row],[Date]]&lt;$P$3,"Edge (Orig)",IF(Table1323[[#This Row],[Date]]&lt;$Q$3,"Edge-New","Elite Combo")))</f>
        <v/>
      </c>
      <c r="P308" s="27" t="str">
        <f>TEXT(Table1323[[#This Row],[Date]],"DDD")</f>
        <v>Sat</v>
      </c>
      <c r="Q308" s="27"/>
      <c r="R3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09" spans="1:18" ht="15.75" hidden="1" customHeight="1" x14ac:dyDescent="0.25">
      <c r="A309" s="48">
        <v>44590</v>
      </c>
      <c r="B309" s="20">
        <v>0.57638888888888895</v>
      </c>
      <c r="C309" s="20" t="s">
        <v>762</v>
      </c>
      <c r="D309" s="49">
        <v>3</v>
      </c>
      <c r="E309" s="27">
        <v>6</v>
      </c>
      <c r="F309" s="50" t="s">
        <v>237</v>
      </c>
      <c r="G309" s="50"/>
      <c r="H309" s="51"/>
      <c r="I309" s="51" t="s">
        <v>851</v>
      </c>
      <c r="J309" s="27" t="str">
        <f>VLOOKUP(Table1323[[#This Row],[Track]],$F$1377:$H$1420,2,FALSE)</f>
        <v>Vic</v>
      </c>
      <c r="K309" s="27" t="s">
        <v>888</v>
      </c>
      <c r="L309" s="35">
        <v>150</v>
      </c>
      <c r="M309" s="35" t="str">
        <f>IF(Table1323[[#This Row],[Elite Edge Bet]]="","",IF(Table1323[[#This Row],[Fin]]&lt;&gt;"1st","",Table1323[[#This Row],[Div]]*Table1323[[#This Row],[Elite Edge Bet]]))</f>
        <v/>
      </c>
      <c r="N30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09" s="35" t="str">
        <f>IF(Table1323[[#This Row],[Date]]&lt;$O$3,"",IF(Table1323[[#This Row],[Date]]&lt;$P$3,"Edge (Orig)",IF(Table1323[[#This Row],[Date]]&lt;$Q$3,"Edge-New","Elite Combo")))</f>
        <v/>
      </c>
      <c r="P309" s="27" t="str">
        <f>TEXT(Table1323[[#This Row],[Date]],"DDD")</f>
        <v>Sat</v>
      </c>
      <c r="Q309" s="27"/>
      <c r="R3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0" spans="1:18" ht="15.75" hidden="1" customHeight="1" x14ac:dyDescent="0.25">
      <c r="A310" s="48">
        <v>44590</v>
      </c>
      <c r="B310" s="20">
        <v>0.61458333333333337</v>
      </c>
      <c r="C310" s="20" t="s">
        <v>762</v>
      </c>
      <c r="D310" s="49">
        <v>4</v>
      </c>
      <c r="E310" s="27">
        <v>5</v>
      </c>
      <c r="F310" s="50" t="s">
        <v>238</v>
      </c>
      <c r="G310" s="50"/>
      <c r="H310" s="51"/>
      <c r="I310" s="51" t="s">
        <v>851</v>
      </c>
      <c r="J310" s="27" t="str">
        <f>VLOOKUP(Table1323[[#This Row],[Track]],$F$1377:$H$1420,2,FALSE)</f>
        <v>Vic</v>
      </c>
      <c r="K310" s="27" t="s">
        <v>888</v>
      </c>
      <c r="L310" s="35">
        <v>120</v>
      </c>
      <c r="M310" s="35" t="str">
        <f>IF(Table1323[[#This Row],[Elite Edge Bet]]="","",IF(Table1323[[#This Row],[Fin]]&lt;&gt;"1st","",Table1323[[#This Row],[Div]]*Table1323[[#This Row],[Elite Edge Bet]]))</f>
        <v/>
      </c>
      <c r="N31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10" s="35" t="str">
        <f>IF(Table1323[[#This Row],[Date]]&lt;$O$3,"",IF(Table1323[[#This Row],[Date]]&lt;$P$3,"Edge (Orig)",IF(Table1323[[#This Row],[Date]]&lt;$Q$3,"Edge-New","Elite Combo")))</f>
        <v/>
      </c>
      <c r="P310" s="27" t="str">
        <f>TEXT(Table1323[[#This Row],[Date]],"DDD")</f>
        <v>Sat</v>
      </c>
      <c r="Q310" s="27"/>
      <c r="R3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1" spans="1:18" ht="15.75" hidden="1" customHeight="1" x14ac:dyDescent="0.25">
      <c r="A311" s="48">
        <v>44590</v>
      </c>
      <c r="B311" s="20">
        <v>0.72222222222222221</v>
      </c>
      <c r="C311" s="20" t="s">
        <v>6</v>
      </c>
      <c r="D311" s="49">
        <v>9</v>
      </c>
      <c r="E311" s="27">
        <v>6</v>
      </c>
      <c r="F311" s="50" t="s">
        <v>458</v>
      </c>
      <c r="G311" s="50" t="s">
        <v>13</v>
      </c>
      <c r="H311" s="51">
        <v>2</v>
      </c>
      <c r="I311" s="51" t="s">
        <v>852</v>
      </c>
      <c r="J311" s="27" t="str">
        <f>VLOOKUP(Table1323[[#This Row],[Track]],$F$1377:$H$1420,2,FALSE)</f>
        <v>NSW</v>
      </c>
      <c r="K311" s="27" t="s">
        <v>888</v>
      </c>
      <c r="L311" s="35">
        <v>200</v>
      </c>
      <c r="M311" s="35">
        <f>IF(Table1323[[#This Row],[Elite Edge Bet]]="","",IF(Table1323[[#This Row],[Fin]]&lt;&gt;"1st","",Table1323[[#This Row],[Div]]*Table1323[[#This Row],[Elite Edge Bet]]))</f>
        <v>400</v>
      </c>
      <c r="N311" s="35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311" s="35" t="str">
        <f>IF(Table1323[[#This Row],[Date]]&lt;$O$3,"",IF(Table1323[[#This Row],[Date]]&lt;$P$3,"Edge (Orig)",IF(Table1323[[#This Row],[Date]]&lt;$Q$3,"Edge-New","Elite Combo")))</f>
        <v/>
      </c>
      <c r="P311" s="27" t="str">
        <f>TEXT(Table1323[[#This Row],[Date]],"DDD")</f>
        <v>Sat</v>
      </c>
      <c r="Q311" s="27"/>
      <c r="R3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2" spans="1:18" ht="15.75" hidden="1" customHeight="1" x14ac:dyDescent="0.25">
      <c r="A312" s="48">
        <v>44597</v>
      </c>
      <c r="B312" s="20">
        <v>0.65625</v>
      </c>
      <c r="C312" s="20" t="s">
        <v>761</v>
      </c>
      <c r="D312" s="49">
        <v>6</v>
      </c>
      <c r="E312" s="27">
        <v>1</v>
      </c>
      <c r="F312" s="50" t="s">
        <v>167</v>
      </c>
      <c r="G312" s="50"/>
      <c r="H312" s="51"/>
      <c r="I312" s="51" t="s">
        <v>851</v>
      </c>
      <c r="J312" s="27" t="str">
        <f>VLOOKUP(Table1323[[#This Row],[Track]],$F$1377:$H$1420,2,FALSE)</f>
        <v>Vic</v>
      </c>
      <c r="K312" s="27" t="s">
        <v>888</v>
      </c>
      <c r="L312" s="35">
        <v>130</v>
      </c>
      <c r="M312" s="35" t="str">
        <f>IF(Table1323[[#This Row],[Elite Edge Bet]]="","",IF(Table1323[[#This Row],[Fin]]&lt;&gt;"1st","",Table1323[[#This Row],[Div]]*Table1323[[#This Row],[Elite Edge Bet]]))</f>
        <v/>
      </c>
      <c r="N31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12" s="35" t="str">
        <f>IF(Table1323[[#This Row],[Date]]&lt;$O$3,"",IF(Table1323[[#This Row],[Date]]&lt;$P$3,"Edge (Orig)",IF(Table1323[[#This Row],[Date]]&lt;$Q$3,"Edge-New","Elite Combo")))</f>
        <v/>
      </c>
      <c r="P312" s="27" t="str">
        <f>TEXT(Table1323[[#This Row],[Date]],"DDD")</f>
        <v>Sat</v>
      </c>
      <c r="Q312" s="27"/>
      <c r="R3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3" spans="1:18" ht="15.75" hidden="1" customHeight="1" x14ac:dyDescent="0.25">
      <c r="A313" s="48">
        <v>44597</v>
      </c>
      <c r="B313" s="20">
        <v>0.68402777777777779</v>
      </c>
      <c r="C313" s="20" t="s">
        <v>761</v>
      </c>
      <c r="D313" s="49">
        <v>7</v>
      </c>
      <c r="E313" s="27">
        <v>10</v>
      </c>
      <c r="F313" s="50" t="s">
        <v>601</v>
      </c>
      <c r="G313" s="50" t="s">
        <v>13</v>
      </c>
      <c r="H313" s="51">
        <v>3.2</v>
      </c>
      <c r="I313" s="51" t="s">
        <v>851</v>
      </c>
      <c r="J313" s="27" t="str">
        <f>VLOOKUP(Table1323[[#This Row],[Track]],$F$1377:$H$1420,2,FALSE)</f>
        <v>Vic</v>
      </c>
      <c r="K313" s="27" t="s">
        <v>888</v>
      </c>
      <c r="L313" s="35">
        <v>130</v>
      </c>
      <c r="M313" s="35">
        <f>IF(Table1323[[#This Row],[Elite Edge Bet]]="","",IF(Table1323[[#This Row],[Fin]]&lt;&gt;"1st","",Table1323[[#This Row],[Div]]*Table1323[[#This Row],[Elite Edge Bet]]))</f>
        <v>416</v>
      </c>
      <c r="N313" s="35">
        <f>IF(Table1323[[#This Row],[Elite Edge Bet]]="","",IF(Table1323[[#This Row],[Elite Edge Return]]="",Table1323[[#This Row],[Elite Edge Bet]]*-1,Table1323[[#This Row],[Elite Edge Return]]-Table1323[[#This Row],[Elite Edge Bet]]))</f>
        <v>286</v>
      </c>
      <c r="O313" s="35" t="str">
        <f>IF(Table1323[[#This Row],[Date]]&lt;$O$3,"",IF(Table1323[[#This Row],[Date]]&lt;$P$3,"Edge (Orig)",IF(Table1323[[#This Row],[Date]]&lt;$Q$3,"Edge-New","Elite Combo")))</f>
        <v/>
      </c>
      <c r="P313" s="27" t="str">
        <f>TEXT(Table1323[[#This Row],[Date]],"DDD")</f>
        <v>Sat</v>
      </c>
      <c r="Q313" s="27"/>
      <c r="R3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4" spans="1:18" ht="15.75" hidden="1" customHeight="1" x14ac:dyDescent="0.25">
      <c r="A314" s="48">
        <v>44597</v>
      </c>
      <c r="B314" s="20">
        <v>0.73611111111111116</v>
      </c>
      <c r="C314" s="20" t="s">
        <v>761</v>
      </c>
      <c r="D314" s="49">
        <v>9</v>
      </c>
      <c r="E314" s="27">
        <v>8</v>
      </c>
      <c r="F314" s="50" t="s">
        <v>602</v>
      </c>
      <c r="G314" s="50" t="s">
        <v>14</v>
      </c>
      <c r="H314" s="51"/>
      <c r="I314" s="51" t="s">
        <v>851</v>
      </c>
      <c r="J314" s="27" t="str">
        <f>VLOOKUP(Table1323[[#This Row],[Track]],$F$1377:$H$1420,2,FALSE)</f>
        <v>Vic</v>
      </c>
      <c r="K314" s="27" t="s">
        <v>888</v>
      </c>
      <c r="L314" s="35">
        <v>200</v>
      </c>
      <c r="M314" s="35" t="str">
        <f>IF(Table1323[[#This Row],[Elite Edge Bet]]="","",IF(Table1323[[#This Row],[Fin]]&lt;&gt;"1st","",Table1323[[#This Row],[Div]]*Table1323[[#This Row],[Elite Edge Bet]]))</f>
        <v/>
      </c>
      <c r="N31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14" s="35" t="str">
        <f>IF(Table1323[[#This Row],[Date]]&lt;$O$3,"",IF(Table1323[[#This Row],[Date]]&lt;$P$3,"Edge (Orig)",IF(Table1323[[#This Row],[Date]]&lt;$Q$3,"Edge-New","Elite Combo")))</f>
        <v/>
      </c>
      <c r="P314" s="27" t="str">
        <f>TEXT(Table1323[[#This Row],[Date]],"DDD")</f>
        <v>Sat</v>
      </c>
      <c r="Q314" s="27"/>
      <c r="R3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5" spans="1:18" ht="15.75" hidden="1" customHeight="1" x14ac:dyDescent="0.25">
      <c r="A315" s="48">
        <v>44604</v>
      </c>
      <c r="B315" s="20">
        <v>0.55208333333333337</v>
      </c>
      <c r="C315" s="20" t="s">
        <v>761</v>
      </c>
      <c r="D315" s="49">
        <v>2</v>
      </c>
      <c r="E315" s="27">
        <v>1</v>
      </c>
      <c r="F315" s="50" t="s">
        <v>239</v>
      </c>
      <c r="G315" s="50" t="s">
        <v>13</v>
      </c>
      <c r="H315" s="51">
        <v>6.5</v>
      </c>
      <c r="I315" s="51" t="s">
        <v>922</v>
      </c>
      <c r="J315" s="27" t="str">
        <f>VLOOKUP(Table1323[[#This Row],[Track]],$F$1377:$H$1420,2,FALSE)</f>
        <v>Vic</v>
      </c>
      <c r="K315" s="27" t="s">
        <v>888</v>
      </c>
      <c r="L315" s="35">
        <v>200</v>
      </c>
      <c r="M315" s="35">
        <f>IF(Table1323[[#This Row],[Elite Edge Bet]]="","",IF(Table1323[[#This Row],[Fin]]&lt;&gt;"1st","",Table1323[[#This Row],[Div]]*Table1323[[#This Row],[Elite Edge Bet]]))</f>
        <v>1300</v>
      </c>
      <c r="N315" s="35">
        <f>IF(Table1323[[#This Row],[Elite Edge Bet]]="","",IF(Table1323[[#This Row],[Elite Edge Return]]="",Table1323[[#This Row],[Elite Edge Bet]]*-1,Table1323[[#This Row],[Elite Edge Return]]-Table1323[[#This Row],[Elite Edge Bet]]))</f>
        <v>1100</v>
      </c>
      <c r="O315" s="35" t="str">
        <f>IF(Table1323[[#This Row],[Date]]&lt;$O$3,"",IF(Table1323[[#This Row],[Date]]&lt;$P$3,"Edge (Orig)",IF(Table1323[[#This Row],[Date]]&lt;$Q$3,"Edge-New","Elite Combo")))</f>
        <v/>
      </c>
      <c r="P315" s="27" t="str">
        <f>TEXT(Table1323[[#This Row],[Date]],"DDD")</f>
        <v>Sat</v>
      </c>
      <c r="Q315" s="27"/>
      <c r="R3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6" spans="1:18" ht="15.75" hidden="1" customHeight="1" x14ac:dyDescent="0.25">
      <c r="A316" s="48">
        <v>44604</v>
      </c>
      <c r="B316" s="20">
        <v>0.65625</v>
      </c>
      <c r="C316" s="20" t="s">
        <v>761</v>
      </c>
      <c r="D316" s="49">
        <v>6</v>
      </c>
      <c r="E316" s="27">
        <v>6</v>
      </c>
      <c r="F316" s="50" t="s">
        <v>597</v>
      </c>
      <c r="G316" s="50"/>
      <c r="H316" s="51"/>
      <c r="I316" s="51" t="s">
        <v>781</v>
      </c>
      <c r="J316" s="27" t="str">
        <f>VLOOKUP(Table1323[[#This Row],[Track]],$F$1377:$H$1420,2,FALSE)</f>
        <v>Vic</v>
      </c>
      <c r="K316" s="27" t="s">
        <v>888</v>
      </c>
      <c r="L316" s="35">
        <v>200</v>
      </c>
      <c r="M316" s="35" t="str">
        <f>IF(Table1323[[#This Row],[Elite Edge Bet]]="","",IF(Table1323[[#This Row],[Fin]]&lt;&gt;"1st","",Table1323[[#This Row],[Div]]*Table1323[[#This Row],[Elite Edge Bet]]))</f>
        <v/>
      </c>
      <c r="N31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16" s="35" t="str">
        <f>IF(Table1323[[#This Row],[Date]]&lt;$O$3,"",IF(Table1323[[#This Row],[Date]]&lt;$P$3,"Edge (Orig)",IF(Table1323[[#This Row],[Date]]&lt;$Q$3,"Edge-New","Elite Combo")))</f>
        <v/>
      </c>
      <c r="P316" s="27" t="str">
        <f>TEXT(Table1323[[#This Row],[Date]],"DDD")</f>
        <v>Sat</v>
      </c>
      <c r="Q316" s="27"/>
      <c r="R3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7" spans="1:18" ht="15.75" hidden="1" customHeight="1" x14ac:dyDescent="0.25">
      <c r="A317" s="48">
        <v>44604</v>
      </c>
      <c r="B317" s="20">
        <v>0.68402777777777779</v>
      </c>
      <c r="C317" s="20" t="s">
        <v>761</v>
      </c>
      <c r="D317" s="49">
        <v>7</v>
      </c>
      <c r="E317" s="27">
        <v>1</v>
      </c>
      <c r="F317" s="50" t="s">
        <v>240</v>
      </c>
      <c r="G317" s="50" t="s">
        <v>15</v>
      </c>
      <c r="H317" s="51"/>
      <c r="I317" s="51" t="s">
        <v>851</v>
      </c>
      <c r="J317" s="27" t="str">
        <f>VLOOKUP(Table1323[[#This Row],[Track]],$F$1377:$H$1420,2,FALSE)</f>
        <v>Vic</v>
      </c>
      <c r="K317" s="27" t="s">
        <v>888</v>
      </c>
      <c r="L317" s="35">
        <v>150</v>
      </c>
      <c r="M317" s="35" t="str">
        <f>IF(Table1323[[#This Row],[Elite Edge Bet]]="","",IF(Table1323[[#This Row],[Fin]]&lt;&gt;"1st","",Table1323[[#This Row],[Div]]*Table1323[[#This Row],[Elite Edge Bet]]))</f>
        <v/>
      </c>
      <c r="N31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17" s="35" t="str">
        <f>IF(Table1323[[#This Row],[Date]]&lt;$O$3,"",IF(Table1323[[#This Row],[Date]]&lt;$P$3,"Edge (Orig)",IF(Table1323[[#This Row],[Date]]&lt;$Q$3,"Edge-New","Elite Combo")))</f>
        <v/>
      </c>
      <c r="P317" s="27" t="str">
        <f>TEXT(Table1323[[#This Row],[Date]],"DDD")</f>
        <v>Sat</v>
      </c>
      <c r="Q317" s="27"/>
      <c r="R3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8" spans="1:18" ht="15.75" hidden="1" customHeight="1" x14ac:dyDescent="0.25">
      <c r="A318" s="48">
        <v>44604</v>
      </c>
      <c r="B318" s="20">
        <v>0.73611111111111116</v>
      </c>
      <c r="C318" s="20" t="s">
        <v>761</v>
      </c>
      <c r="D318" s="49">
        <v>9</v>
      </c>
      <c r="E318" s="27">
        <v>1</v>
      </c>
      <c r="F318" s="50" t="s">
        <v>603</v>
      </c>
      <c r="G318" s="50" t="s">
        <v>13</v>
      </c>
      <c r="H318" s="51">
        <v>1.8</v>
      </c>
      <c r="I318" s="51" t="s">
        <v>851</v>
      </c>
      <c r="J318" s="27" t="str">
        <f>VLOOKUP(Table1323[[#This Row],[Track]],$F$1377:$H$1420,2,FALSE)</f>
        <v>Vic</v>
      </c>
      <c r="K318" s="27" t="s">
        <v>888</v>
      </c>
      <c r="L318" s="35">
        <v>130</v>
      </c>
      <c r="M318" s="35">
        <f>IF(Table1323[[#This Row],[Elite Edge Bet]]="","",IF(Table1323[[#This Row],[Fin]]&lt;&gt;"1st","",Table1323[[#This Row],[Div]]*Table1323[[#This Row],[Elite Edge Bet]]))</f>
        <v>234</v>
      </c>
      <c r="N318" s="35">
        <f>IF(Table1323[[#This Row],[Elite Edge Bet]]="","",IF(Table1323[[#This Row],[Elite Edge Return]]="",Table1323[[#This Row],[Elite Edge Bet]]*-1,Table1323[[#This Row],[Elite Edge Return]]-Table1323[[#This Row],[Elite Edge Bet]]))</f>
        <v>104</v>
      </c>
      <c r="O318" s="35" t="str">
        <f>IF(Table1323[[#This Row],[Date]]&lt;$O$3,"",IF(Table1323[[#This Row],[Date]]&lt;$P$3,"Edge (Orig)",IF(Table1323[[#This Row],[Date]]&lt;$Q$3,"Edge-New","Elite Combo")))</f>
        <v/>
      </c>
      <c r="P318" s="27" t="str">
        <f>TEXT(Table1323[[#This Row],[Date]],"DDD")</f>
        <v>Sat</v>
      </c>
      <c r="Q318" s="27"/>
      <c r="R3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19" spans="1:18" ht="15.75" hidden="1" customHeight="1" x14ac:dyDescent="0.25">
      <c r="A319" s="48">
        <v>44611</v>
      </c>
      <c r="B319" s="20">
        <v>0.11458333333333333</v>
      </c>
      <c r="C319" s="20" t="s">
        <v>6</v>
      </c>
      <c r="D319" s="49">
        <v>5</v>
      </c>
      <c r="E319" s="27">
        <v>2</v>
      </c>
      <c r="F319" s="50" t="s">
        <v>459</v>
      </c>
      <c r="G319" s="50"/>
      <c r="H319" s="51"/>
      <c r="I319" s="51" t="s">
        <v>852</v>
      </c>
      <c r="J319" s="27" t="str">
        <f>VLOOKUP(Table1323[[#This Row],[Track]],$F$1377:$H$1420,2,FALSE)</f>
        <v>NSW</v>
      </c>
      <c r="K319" s="27" t="s">
        <v>888</v>
      </c>
      <c r="L319" s="35">
        <v>200</v>
      </c>
      <c r="M319" s="35" t="str">
        <f>IF(Table1323[[#This Row],[Elite Edge Bet]]="","",IF(Table1323[[#This Row],[Fin]]&lt;&gt;"1st","",Table1323[[#This Row],[Div]]*Table1323[[#This Row],[Elite Edge Bet]]))</f>
        <v/>
      </c>
      <c r="N31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19" s="35" t="str">
        <f>IF(Table1323[[#This Row],[Date]]&lt;$O$3,"",IF(Table1323[[#This Row],[Date]]&lt;$P$3,"Edge (Orig)",IF(Table1323[[#This Row],[Date]]&lt;$Q$3,"Edge-New","Elite Combo")))</f>
        <v/>
      </c>
      <c r="P319" s="27" t="str">
        <f>TEXT(Table1323[[#This Row],[Date]],"DDD")</f>
        <v>Sat</v>
      </c>
      <c r="Q319" s="27"/>
      <c r="R3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0" spans="1:18" ht="15.75" hidden="1" customHeight="1" x14ac:dyDescent="0.25">
      <c r="A320" s="48">
        <v>44611</v>
      </c>
      <c r="B320" s="20">
        <v>0.52777777777777779</v>
      </c>
      <c r="C320" s="20" t="s">
        <v>759</v>
      </c>
      <c r="D320" s="49">
        <v>1</v>
      </c>
      <c r="E320" s="27">
        <v>5</v>
      </c>
      <c r="F320" s="50" t="s">
        <v>604</v>
      </c>
      <c r="G320" s="50" t="s">
        <v>13</v>
      </c>
      <c r="H320" s="51">
        <v>2.35</v>
      </c>
      <c r="I320" s="51" t="s">
        <v>851</v>
      </c>
      <c r="J320" s="27" t="str">
        <f>VLOOKUP(Table1323[[#This Row],[Track]],$F$1377:$H$1420,2,FALSE)</f>
        <v>Vic</v>
      </c>
      <c r="K320" s="27" t="s">
        <v>888</v>
      </c>
      <c r="L320" s="35">
        <v>120</v>
      </c>
      <c r="M320" s="35">
        <f>IF(Table1323[[#This Row],[Elite Edge Bet]]="","",IF(Table1323[[#This Row],[Fin]]&lt;&gt;"1st","",Table1323[[#This Row],[Div]]*Table1323[[#This Row],[Elite Edge Bet]]))</f>
        <v>282</v>
      </c>
      <c r="N320" s="35">
        <f>IF(Table1323[[#This Row],[Elite Edge Bet]]="","",IF(Table1323[[#This Row],[Elite Edge Return]]="",Table1323[[#This Row],[Elite Edge Bet]]*-1,Table1323[[#This Row],[Elite Edge Return]]-Table1323[[#This Row],[Elite Edge Bet]]))</f>
        <v>162</v>
      </c>
      <c r="O320" s="35" t="str">
        <f>IF(Table1323[[#This Row],[Date]]&lt;$O$3,"",IF(Table1323[[#This Row],[Date]]&lt;$P$3,"Edge (Orig)",IF(Table1323[[#This Row],[Date]]&lt;$Q$3,"Edge-New","Elite Combo")))</f>
        <v/>
      </c>
      <c r="P320" s="27" t="str">
        <f>TEXT(Table1323[[#This Row],[Date]],"DDD")</f>
        <v>Sat</v>
      </c>
      <c r="Q320" s="27"/>
      <c r="R3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1" spans="1:18" ht="15.75" hidden="1" customHeight="1" x14ac:dyDescent="0.25">
      <c r="A321" s="48">
        <v>44611</v>
      </c>
      <c r="B321" s="20">
        <v>0.54166666666666663</v>
      </c>
      <c r="C321" s="20" t="s">
        <v>6</v>
      </c>
      <c r="D321" s="49">
        <v>2</v>
      </c>
      <c r="E321" s="27">
        <v>1</v>
      </c>
      <c r="F321" s="50" t="s">
        <v>458</v>
      </c>
      <c r="G321" s="50" t="s">
        <v>13</v>
      </c>
      <c r="H321" s="51">
        <v>2.2000000000000002</v>
      </c>
      <c r="I321" s="51" t="s">
        <v>92</v>
      </c>
      <c r="J321" s="27" t="str">
        <f>VLOOKUP(Table1323[[#This Row],[Track]],$F$1377:$H$1420,2,FALSE)</f>
        <v>NSW</v>
      </c>
      <c r="K321" s="27" t="s">
        <v>888</v>
      </c>
      <c r="L321" s="35">
        <v>150</v>
      </c>
      <c r="M321" s="35">
        <f>IF(Table1323[[#This Row],[Elite Edge Bet]]="","",IF(Table1323[[#This Row],[Fin]]&lt;&gt;"1st","",Table1323[[#This Row],[Div]]*Table1323[[#This Row],[Elite Edge Bet]]))</f>
        <v>330</v>
      </c>
      <c r="N321" s="35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321" s="35" t="str">
        <f>IF(Table1323[[#This Row],[Date]]&lt;$O$3,"",IF(Table1323[[#This Row],[Date]]&lt;$P$3,"Edge (Orig)",IF(Table1323[[#This Row],[Date]]&lt;$Q$3,"Edge-New","Elite Combo")))</f>
        <v/>
      </c>
      <c r="P321" s="27" t="str">
        <f>TEXT(Table1323[[#This Row],[Date]],"DDD")</f>
        <v>Sat</v>
      </c>
      <c r="Q321" s="27"/>
      <c r="R3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2" spans="1:18" ht="15.75" hidden="1" customHeight="1" x14ac:dyDescent="0.25">
      <c r="A322" s="48">
        <v>44611</v>
      </c>
      <c r="B322" s="20">
        <v>0.55208333333333337</v>
      </c>
      <c r="C322" s="20" t="s">
        <v>759</v>
      </c>
      <c r="D322" s="49">
        <v>2</v>
      </c>
      <c r="E322" s="27">
        <v>7</v>
      </c>
      <c r="F322" s="50" t="s">
        <v>242</v>
      </c>
      <c r="G322" s="50" t="s">
        <v>13</v>
      </c>
      <c r="H322" s="51">
        <v>4.5999999999999996</v>
      </c>
      <c r="I322" s="51" t="s">
        <v>922</v>
      </c>
      <c r="J322" s="27" t="str">
        <f>VLOOKUP(Table1323[[#This Row],[Track]],$F$1377:$H$1420,2,FALSE)</f>
        <v>Vic</v>
      </c>
      <c r="K322" s="27" t="s">
        <v>888</v>
      </c>
      <c r="L322" s="35">
        <v>200</v>
      </c>
      <c r="M322" s="35">
        <f>IF(Table1323[[#This Row],[Elite Edge Bet]]="","",IF(Table1323[[#This Row],[Fin]]&lt;&gt;"1st","",Table1323[[#This Row],[Div]]*Table1323[[#This Row],[Elite Edge Bet]]))</f>
        <v>919.99999999999989</v>
      </c>
      <c r="N322" s="35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322" s="35" t="str">
        <f>IF(Table1323[[#This Row],[Date]]&lt;$O$3,"",IF(Table1323[[#This Row],[Date]]&lt;$P$3,"Edge (Orig)",IF(Table1323[[#This Row],[Date]]&lt;$Q$3,"Edge-New","Elite Combo")))</f>
        <v/>
      </c>
      <c r="P322" s="27" t="str">
        <f>TEXT(Table1323[[#This Row],[Date]],"DDD")</f>
        <v>Sat</v>
      </c>
      <c r="Q322" s="27"/>
      <c r="R3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3" spans="1:18" ht="15.75" hidden="1" customHeight="1" x14ac:dyDescent="0.25">
      <c r="A323" s="48">
        <v>44611</v>
      </c>
      <c r="B323" s="20">
        <v>0.55208333333333337</v>
      </c>
      <c r="C323" s="20" t="s">
        <v>759</v>
      </c>
      <c r="D323" s="49">
        <v>2</v>
      </c>
      <c r="E323" s="27">
        <v>2</v>
      </c>
      <c r="F323" s="50" t="s">
        <v>605</v>
      </c>
      <c r="G323" s="50"/>
      <c r="H323" s="51"/>
      <c r="I323" s="51" t="s">
        <v>851</v>
      </c>
      <c r="J323" s="27" t="str">
        <f>VLOOKUP(Table1323[[#This Row],[Track]],$F$1377:$H$1420,2,FALSE)</f>
        <v>Vic</v>
      </c>
      <c r="K323" s="27" t="s">
        <v>888</v>
      </c>
      <c r="L323" s="35">
        <v>100</v>
      </c>
      <c r="M323" s="35" t="str">
        <f>IF(Table1323[[#This Row],[Elite Edge Bet]]="","",IF(Table1323[[#This Row],[Fin]]&lt;&gt;"1st","",Table1323[[#This Row],[Div]]*Table1323[[#This Row],[Elite Edge Bet]]))</f>
        <v/>
      </c>
      <c r="N32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23" s="35" t="str">
        <f>IF(Table1323[[#This Row],[Date]]&lt;$O$3,"",IF(Table1323[[#This Row],[Date]]&lt;$P$3,"Edge (Orig)",IF(Table1323[[#This Row],[Date]]&lt;$Q$3,"Edge-New","Elite Combo")))</f>
        <v/>
      </c>
      <c r="P323" s="27" t="str">
        <f>TEXT(Table1323[[#This Row],[Date]],"DDD")</f>
        <v>Sat</v>
      </c>
      <c r="Q323" s="27"/>
      <c r="R3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4" spans="1:18" ht="15.75" hidden="1" customHeight="1" x14ac:dyDescent="0.25">
      <c r="A324" s="48">
        <v>44611</v>
      </c>
      <c r="B324" s="20">
        <v>0.57638888888888895</v>
      </c>
      <c r="C324" s="20" t="s">
        <v>759</v>
      </c>
      <c r="D324" s="49">
        <v>3</v>
      </c>
      <c r="E324" s="27">
        <v>5</v>
      </c>
      <c r="F324" s="50" t="s">
        <v>606</v>
      </c>
      <c r="G324" s="50" t="s">
        <v>13</v>
      </c>
      <c r="H324" s="51">
        <v>2.6</v>
      </c>
      <c r="I324" s="51" t="s">
        <v>851</v>
      </c>
      <c r="J324" s="27" t="str">
        <f>VLOOKUP(Table1323[[#This Row],[Track]],$F$1377:$H$1420,2,FALSE)</f>
        <v>Vic</v>
      </c>
      <c r="K324" s="27" t="s">
        <v>888</v>
      </c>
      <c r="L324" s="35">
        <v>150</v>
      </c>
      <c r="M324" s="35">
        <f>IF(Table1323[[#This Row],[Elite Edge Bet]]="","",IF(Table1323[[#This Row],[Fin]]&lt;&gt;"1st","",Table1323[[#This Row],[Div]]*Table1323[[#This Row],[Elite Edge Bet]]))</f>
        <v>390</v>
      </c>
      <c r="N324" s="35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324" s="35" t="str">
        <f>IF(Table1323[[#This Row],[Date]]&lt;$O$3,"",IF(Table1323[[#This Row],[Date]]&lt;$P$3,"Edge (Orig)",IF(Table1323[[#This Row],[Date]]&lt;$Q$3,"Edge-New","Elite Combo")))</f>
        <v/>
      </c>
      <c r="P324" s="27" t="str">
        <f>TEXT(Table1323[[#This Row],[Date]],"DDD")</f>
        <v>Sat</v>
      </c>
      <c r="Q324" s="27"/>
      <c r="R3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5" spans="1:18" ht="15.75" hidden="1" customHeight="1" x14ac:dyDescent="0.25">
      <c r="A325" s="48">
        <v>44611</v>
      </c>
      <c r="B325" s="20">
        <v>0.61458333333333337</v>
      </c>
      <c r="C325" s="20" t="s">
        <v>6</v>
      </c>
      <c r="D325" s="49">
        <v>5</v>
      </c>
      <c r="E325" s="27">
        <v>2</v>
      </c>
      <c r="F325" s="50" t="s">
        <v>459</v>
      </c>
      <c r="G325" s="50"/>
      <c r="H325" s="51"/>
      <c r="I325" s="51" t="s">
        <v>92</v>
      </c>
      <c r="J325" s="27" t="str">
        <f>VLOOKUP(Table1323[[#This Row],[Track]],$F$1377:$H$1420,2,FALSE)</f>
        <v>NSW</v>
      </c>
      <c r="K325" s="27" t="s">
        <v>888</v>
      </c>
      <c r="L325" s="35">
        <v>150</v>
      </c>
      <c r="M325" s="35" t="str">
        <f>IF(Table1323[[#This Row],[Elite Edge Bet]]="","",IF(Table1323[[#This Row],[Fin]]&lt;&gt;"1st","",Table1323[[#This Row],[Div]]*Table1323[[#This Row],[Elite Edge Bet]]))</f>
        <v/>
      </c>
      <c r="N32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25" s="35" t="str">
        <f>IF(Table1323[[#This Row],[Date]]&lt;$O$3,"",IF(Table1323[[#This Row],[Date]]&lt;$P$3,"Edge (Orig)",IF(Table1323[[#This Row],[Date]]&lt;$Q$3,"Edge-New","Elite Combo")))</f>
        <v/>
      </c>
      <c r="P325" s="27" t="str">
        <f>TEXT(Table1323[[#This Row],[Date]],"DDD")</f>
        <v>Sat</v>
      </c>
      <c r="Q325" s="27"/>
      <c r="R3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6" spans="1:18" ht="15.75" hidden="1" customHeight="1" x14ac:dyDescent="0.25">
      <c r="A326" s="48">
        <v>44611</v>
      </c>
      <c r="B326" s="20">
        <v>0.62847222222222221</v>
      </c>
      <c r="C326" s="20" t="s">
        <v>759</v>
      </c>
      <c r="D326" s="49">
        <v>5</v>
      </c>
      <c r="E326" s="27">
        <v>5</v>
      </c>
      <c r="F326" s="50" t="s">
        <v>243</v>
      </c>
      <c r="G326" s="50" t="s">
        <v>13</v>
      </c>
      <c r="H326" s="51">
        <v>3.4</v>
      </c>
      <c r="I326" s="51" t="s">
        <v>851</v>
      </c>
      <c r="J326" s="27" t="str">
        <f>VLOOKUP(Table1323[[#This Row],[Track]],$F$1377:$H$1420,2,FALSE)</f>
        <v>Vic</v>
      </c>
      <c r="K326" s="27" t="s">
        <v>888</v>
      </c>
      <c r="L326" s="35">
        <v>140</v>
      </c>
      <c r="M326" s="35">
        <f>IF(Table1323[[#This Row],[Elite Edge Bet]]="","",IF(Table1323[[#This Row],[Fin]]&lt;&gt;"1st","",Table1323[[#This Row],[Div]]*Table1323[[#This Row],[Elite Edge Bet]]))</f>
        <v>476</v>
      </c>
      <c r="N326" s="35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326" s="35" t="str">
        <f>IF(Table1323[[#This Row],[Date]]&lt;$O$3,"",IF(Table1323[[#This Row],[Date]]&lt;$P$3,"Edge (Orig)",IF(Table1323[[#This Row],[Date]]&lt;$Q$3,"Edge-New","Elite Combo")))</f>
        <v/>
      </c>
      <c r="P326" s="27" t="str">
        <f>TEXT(Table1323[[#This Row],[Date]],"DDD")</f>
        <v>Sat</v>
      </c>
      <c r="Q326" s="27"/>
      <c r="R3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7" spans="1:18" ht="15.75" hidden="1" customHeight="1" x14ac:dyDescent="0.25">
      <c r="A327" s="48">
        <v>44611</v>
      </c>
      <c r="B327" s="20">
        <v>0.68402777777777779</v>
      </c>
      <c r="C327" s="20" t="s">
        <v>759</v>
      </c>
      <c r="D327" s="49">
        <v>7</v>
      </c>
      <c r="E327" s="27">
        <v>8</v>
      </c>
      <c r="F327" s="50" t="s">
        <v>768</v>
      </c>
      <c r="G327" s="50" t="s">
        <v>13</v>
      </c>
      <c r="H327" s="51">
        <v>7.5</v>
      </c>
      <c r="I327" s="51" t="s">
        <v>781</v>
      </c>
      <c r="J327" s="27" t="str">
        <f>VLOOKUP(Table1323[[#This Row],[Track]],$F$1377:$H$1420,2,FALSE)</f>
        <v>Vic</v>
      </c>
      <c r="K327" s="27" t="s">
        <v>888</v>
      </c>
      <c r="L327" s="35">
        <v>200</v>
      </c>
      <c r="M327" s="35">
        <f>IF(Table1323[[#This Row],[Elite Edge Bet]]="","",IF(Table1323[[#This Row],[Fin]]&lt;&gt;"1st","",Table1323[[#This Row],[Div]]*Table1323[[#This Row],[Elite Edge Bet]]))</f>
        <v>1500</v>
      </c>
      <c r="N327" s="35">
        <f>IF(Table1323[[#This Row],[Elite Edge Bet]]="","",IF(Table1323[[#This Row],[Elite Edge Return]]="",Table1323[[#This Row],[Elite Edge Bet]]*-1,Table1323[[#This Row],[Elite Edge Return]]-Table1323[[#This Row],[Elite Edge Bet]]))</f>
        <v>1300</v>
      </c>
      <c r="O327" s="35" t="str">
        <f>IF(Table1323[[#This Row],[Date]]&lt;$O$3,"",IF(Table1323[[#This Row],[Date]]&lt;$P$3,"Edge (Orig)",IF(Table1323[[#This Row],[Date]]&lt;$Q$3,"Edge-New","Elite Combo")))</f>
        <v/>
      </c>
      <c r="P327" s="27" t="str">
        <f>TEXT(Table1323[[#This Row],[Date]],"DDD")</f>
        <v>Sat</v>
      </c>
      <c r="Q327" s="27"/>
      <c r="R3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8" spans="1:18" ht="15.75" hidden="1" customHeight="1" x14ac:dyDescent="0.25">
      <c r="A328" s="48">
        <v>44611</v>
      </c>
      <c r="B328" s="20">
        <v>0.73611111111111116</v>
      </c>
      <c r="C328" s="20" t="s">
        <v>759</v>
      </c>
      <c r="D328" s="49">
        <v>9</v>
      </c>
      <c r="E328" s="27">
        <v>3</v>
      </c>
      <c r="F328" s="50" t="s">
        <v>244</v>
      </c>
      <c r="G328" s="50"/>
      <c r="H328" s="51"/>
      <c r="I328" s="51" t="s">
        <v>851</v>
      </c>
      <c r="J328" s="27" t="str">
        <f>VLOOKUP(Table1323[[#This Row],[Track]],$F$1377:$H$1420,2,FALSE)</f>
        <v>Vic</v>
      </c>
      <c r="K328" s="27" t="s">
        <v>888</v>
      </c>
      <c r="L328" s="35">
        <v>120</v>
      </c>
      <c r="M328" s="35" t="str">
        <f>IF(Table1323[[#This Row],[Elite Edge Bet]]="","",IF(Table1323[[#This Row],[Fin]]&lt;&gt;"1st","",Table1323[[#This Row],[Div]]*Table1323[[#This Row],[Elite Edge Bet]]))</f>
        <v/>
      </c>
      <c r="N32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28" s="35" t="str">
        <f>IF(Table1323[[#This Row],[Date]]&lt;$O$3,"",IF(Table1323[[#This Row],[Date]]&lt;$P$3,"Edge (Orig)",IF(Table1323[[#This Row],[Date]]&lt;$Q$3,"Edge-New","Elite Combo")))</f>
        <v/>
      </c>
      <c r="P328" s="27" t="str">
        <f>TEXT(Table1323[[#This Row],[Date]],"DDD")</f>
        <v>Sat</v>
      </c>
      <c r="Q328" s="27"/>
      <c r="R3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29" spans="1:18" ht="15.75" hidden="1" customHeight="1" x14ac:dyDescent="0.25">
      <c r="A329" s="48">
        <v>44618</v>
      </c>
      <c r="B329" s="20">
        <v>0.55208333333333337</v>
      </c>
      <c r="C329" s="20" t="s">
        <v>761</v>
      </c>
      <c r="D329" s="49">
        <v>2</v>
      </c>
      <c r="E329" s="27">
        <v>1</v>
      </c>
      <c r="F329" s="50" t="s">
        <v>245</v>
      </c>
      <c r="G329" s="50"/>
      <c r="H329" s="51"/>
      <c r="I329" s="51" t="s">
        <v>851</v>
      </c>
      <c r="J329" s="27" t="str">
        <f>VLOOKUP(Table1323[[#This Row],[Track]],$F$1377:$H$1420,2,FALSE)</f>
        <v>Vic</v>
      </c>
      <c r="K329" s="27" t="s">
        <v>888</v>
      </c>
      <c r="L329" s="35">
        <v>120</v>
      </c>
      <c r="M329" s="35" t="str">
        <f>IF(Table1323[[#This Row],[Elite Edge Bet]]="","",IF(Table1323[[#This Row],[Fin]]&lt;&gt;"1st","",Table1323[[#This Row],[Div]]*Table1323[[#This Row],[Elite Edge Bet]]))</f>
        <v/>
      </c>
      <c r="N32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29" s="35" t="str">
        <f>IF(Table1323[[#This Row],[Date]]&lt;$O$3,"",IF(Table1323[[#This Row],[Date]]&lt;$P$3,"Edge (Orig)",IF(Table1323[[#This Row],[Date]]&lt;$Q$3,"Edge-New","Elite Combo")))</f>
        <v/>
      </c>
      <c r="P329" s="27" t="str">
        <f>TEXT(Table1323[[#This Row],[Date]],"DDD")</f>
        <v>Sat</v>
      </c>
      <c r="Q329" s="27"/>
      <c r="R3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0" spans="1:18" ht="15.75" hidden="1" customHeight="1" x14ac:dyDescent="0.25">
      <c r="A330" s="48">
        <v>44618</v>
      </c>
      <c r="B330" s="20">
        <v>0.62847222222222221</v>
      </c>
      <c r="C330" s="20" t="s">
        <v>761</v>
      </c>
      <c r="D330" s="49">
        <v>5</v>
      </c>
      <c r="E330" s="27">
        <v>7</v>
      </c>
      <c r="F330" s="50" t="s">
        <v>769</v>
      </c>
      <c r="G330" s="50"/>
      <c r="H330" s="51"/>
      <c r="I330" s="51" t="s">
        <v>781</v>
      </c>
      <c r="J330" s="27" t="str">
        <f>VLOOKUP(Table1323[[#This Row],[Track]],$F$1377:$H$1420,2,FALSE)</f>
        <v>Vic</v>
      </c>
      <c r="K330" s="27" t="s">
        <v>888</v>
      </c>
      <c r="L330" s="35">
        <v>200</v>
      </c>
      <c r="M330" s="35" t="str">
        <f>IF(Table1323[[#This Row],[Elite Edge Bet]]="","",IF(Table1323[[#This Row],[Fin]]&lt;&gt;"1st","",Table1323[[#This Row],[Div]]*Table1323[[#This Row],[Elite Edge Bet]]))</f>
        <v/>
      </c>
      <c r="N33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30" s="35" t="str">
        <f>IF(Table1323[[#This Row],[Date]]&lt;$O$3,"",IF(Table1323[[#This Row],[Date]]&lt;$P$3,"Edge (Orig)",IF(Table1323[[#This Row],[Date]]&lt;$Q$3,"Edge-New","Elite Combo")))</f>
        <v/>
      </c>
      <c r="P330" s="27" t="str">
        <f>TEXT(Table1323[[#This Row],[Date]],"DDD")</f>
        <v>Sat</v>
      </c>
      <c r="Q330" s="27"/>
      <c r="R3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1" spans="1:18" ht="15.75" hidden="1" customHeight="1" x14ac:dyDescent="0.25">
      <c r="A331" s="48">
        <v>44618</v>
      </c>
      <c r="B331" s="20">
        <v>0.71180555555555547</v>
      </c>
      <c r="C331" s="20" t="s">
        <v>761</v>
      </c>
      <c r="D331" s="49">
        <v>8</v>
      </c>
      <c r="E331" s="27">
        <v>5</v>
      </c>
      <c r="F331" s="50" t="s">
        <v>246</v>
      </c>
      <c r="G331" s="50" t="s">
        <v>13</v>
      </c>
      <c r="H331" s="51">
        <v>2.6</v>
      </c>
      <c r="I331" s="51" t="s">
        <v>922</v>
      </c>
      <c r="J331" s="27" t="str">
        <f>VLOOKUP(Table1323[[#This Row],[Track]],$F$1377:$H$1420,2,FALSE)</f>
        <v>Vic</v>
      </c>
      <c r="K331" s="27" t="s">
        <v>888</v>
      </c>
      <c r="L331" s="35">
        <v>200</v>
      </c>
      <c r="M331" s="35">
        <f>IF(Table1323[[#This Row],[Elite Edge Bet]]="","",IF(Table1323[[#This Row],[Fin]]&lt;&gt;"1st","",Table1323[[#This Row],[Div]]*Table1323[[#This Row],[Elite Edge Bet]]))</f>
        <v>520</v>
      </c>
      <c r="N331" s="35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331" s="35" t="str">
        <f>IF(Table1323[[#This Row],[Date]]&lt;$O$3,"",IF(Table1323[[#This Row],[Date]]&lt;$P$3,"Edge (Orig)",IF(Table1323[[#This Row],[Date]]&lt;$Q$3,"Edge-New","Elite Combo")))</f>
        <v/>
      </c>
      <c r="P331" s="27" t="str">
        <f>TEXT(Table1323[[#This Row],[Date]],"DDD")</f>
        <v>Sat</v>
      </c>
      <c r="Q331" s="27"/>
      <c r="R3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2" spans="1:18" ht="15.75" hidden="1" customHeight="1" x14ac:dyDescent="0.25">
      <c r="A332" s="48">
        <v>44618</v>
      </c>
      <c r="B332" s="20">
        <v>0.71180555555555547</v>
      </c>
      <c r="C332" s="20" t="s">
        <v>761</v>
      </c>
      <c r="D332" s="49">
        <v>8</v>
      </c>
      <c r="E332" s="27">
        <v>1</v>
      </c>
      <c r="F332" s="50" t="s">
        <v>247</v>
      </c>
      <c r="G332" s="50"/>
      <c r="H332" s="51"/>
      <c r="I332" s="51" t="s">
        <v>851</v>
      </c>
      <c r="J332" s="27" t="str">
        <f>VLOOKUP(Table1323[[#This Row],[Track]],$F$1377:$H$1420,2,FALSE)</f>
        <v>Vic</v>
      </c>
      <c r="K332" s="27" t="s">
        <v>888</v>
      </c>
      <c r="L332" s="35">
        <v>100</v>
      </c>
      <c r="M332" s="35" t="str">
        <f>IF(Table1323[[#This Row],[Elite Edge Bet]]="","",IF(Table1323[[#This Row],[Fin]]&lt;&gt;"1st","",Table1323[[#This Row],[Div]]*Table1323[[#This Row],[Elite Edge Bet]]))</f>
        <v/>
      </c>
      <c r="N33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32" s="35" t="str">
        <f>IF(Table1323[[#This Row],[Date]]&lt;$O$3,"",IF(Table1323[[#This Row],[Date]]&lt;$P$3,"Edge (Orig)",IF(Table1323[[#This Row],[Date]]&lt;$Q$3,"Edge-New","Elite Combo")))</f>
        <v/>
      </c>
      <c r="P332" s="27" t="str">
        <f>TEXT(Table1323[[#This Row],[Date]],"DDD")</f>
        <v>Sat</v>
      </c>
      <c r="Q332" s="27"/>
      <c r="R3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3" spans="1:18" ht="15.75" hidden="1" customHeight="1" x14ac:dyDescent="0.25">
      <c r="A333" s="48">
        <v>44618</v>
      </c>
      <c r="B333" s="20">
        <v>0.73611111111111116</v>
      </c>
      <c r="C333" s="20" t="s">
        <v>761</v>
      </c>
      <c r="D333" s="49">
        <v>9</v>
      </c>
      <c r="E333" s="27">
        <v>5</v>
      </c>
      <c r="F333" s="50" t="s">
        <v>601</v>
      </c>
      <c r="G333" s="50" t="s">
        <v>15</v>
      </c>
      <c r="H333" s="51"/>
      <c r="I333" s="51" t="s">
        <v>922</v>
      </c>
      <c r="J333" s="27" t="str">
        <f>VLOOKUP(Table1323[[#This Row],[Track]],$F$1377:$H$1420,2,FALSE)</f>
        <v>Vic</v>
      </c>
      <c r="K333" s="27" t="s">
        <v>888</v>
      </c>
      <c r="L333" s="35">
        <v>200</v>
      </c>
      <c r="M333" s="35" t="str">
        <f>IF(Table1323[[#This Row],[Elite Edge Bet]]="","",IF(Table1323[[#This Row],[Fin]]&lt;&gt;"1st","",Table1323[[#This Row],[Div]]*Table1323[[#This Row],[Elite Edge Bet]]))</f>
        <v/>
      </c>
      <c r="N33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33" s="35" t="str">
        <f>IF(Table1323[[#This Row],[Date]]&lt;$O$3,"",IF(Table1323[[#This Row],[Date]]&lt;$P$3,"Edge (Orig)",IF(Table1323[[#This Row],[Date]]&lt;$Q$3,"Edge-New","Elite Combo")))</f>
        <v/>
      </c>
      <c r="P333" s="27" t="str">
        <f>TEXT(Table1323[[#This Row],[Date]],"DDD")</f>
        <v>Sat</v>
      </c>
      <c r="Q333" s="27"/>
      <c r="R3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4" spans="1:18" ht="15.75" hidden="1" customHeight="1" x14ac:dyDescent="0.25">
      <c r="A334" s="48">
        <v>44625</v>
      </c>
      <c r="B334" s="20">
        <v>0.54861111111111105</v>
      </c>
      <c r="C334" s="20" t="s">
        <v>759</v>
      </c>
      <c r="D334" s="49">
        <v>2</v>
      </c>
      <c r="E334" s="27">
        <v>5</v>
      </c>
      <c r="F334" s="50" t="s">
        <v>607</v>
      </c>
      <c r="G334" s="50" t="s">
        <v>15</v>
      </c>
      <c r="H334" s="51"/>
      <c r="I334" s="51" t="s">
        <v>851</v>
      </c>
      <c r="J334" s="27" t="str">
        <f>VLOOKUP(Table1323[[#This Row],[Track]],$F$1377:$H$1420,2,FALSE)</f>
        <v>Vic</v>
      </c>
      <c r="K334" s="27" t="s">
        <v>888</v>
      </c>
      <c r="L334" s="35">
        <v>130</v>
      </c>
      <c r="M334" s="35" t="str">
        <f>IF(Table1323[[#This Row],[Elite Edge Bet]]="","",IF(Table1323[[#This Row],[Fin]]&lt;&gt;"1st","",Table1323[[#This Row],[Div]]*Table1323[[#This Row],[Elite Edge Bet]]))</f>
        <v/>
      </c>
      <c r="N334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34" s="35" t="str">
        <f>IF(Table1323[[#This Row],[Date]]&lt;$O$3,"",IF(Table1323[[#This Row],[Date]]&lt;$P$3,"Edge (Orig)",IF(Table1323[[#This Row],[Date]]&lt;$Q$3,"Edge-New","Elite Combo")))</f>
        <v/>
      </c>
      <c r="P334" s="27" t="str">
        <f>TEXT(Table1323[[#This Row],[Date]],"DDD")</f>
        <v>Sat</v>
      </c>
      <c r="Q334" s="27"/>
      <c r="R3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5" spans="1:18" ht="15.75" hidden="1" customHeight="1" x14ac:dyDescent="0.25">
      <c r="A335" s="48">
        <v>44625</v>
      </c>
      <c r="B335" s="20">
        <v>0.57291666666666663</v>
      </c>
      <c r="C335" s="20" t="s">
        <v>759</v>
      </c>
      <c r="D335" s="49">
        <v>3</v>
      </c>
      <c r="E335" s="27">
        <v>9</v>
      </c>
      <c r="F335" s="50" t="s">
        <v>248</v>
      </c>
      <c r="G335" s="50" t="s">
        <v>15</v>
      </c>
      <c r="H335" s="51"/>
      <c r="I335" s="51" t="s">
        <v>851</v>
      </c>
      <c r="J335" s="27" t="str">
        <f>VLOOKUP(Table1323[[#This Row],[Track]],$F$1377:$H$1420,2,FALSE)</f>
        <v>Vic</v>
      </c>
      <c r="K335" s="27" t="s">
        <v>888</v>
      </c>
      <c r="L335" s="35">
        <v>130</v>
      </c>
      <c r="M335" s="35" t="str">
        <f>IF(Table1323[[#This Row],[Elite Edge Bet]]="","",IF(Table1323[[#This Row],[Fin]]&lt;&gt;"1st","",Table1323[[#This Row],[Div]]*Table1323[[#This Row],[Elite Edge Bet]]))</f>
        <v/>
      </c>
      <c r="N335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35" s="35" t="str">
        <f>IF(Table1323[[#This Row],[Date]]&lt;$O$3,"",IF(Table1323[[#This Row],[Date]]&lt;$P$3,"Edge (Orig)",IF(Table1323[[#This Row],[Date]]&lt;$Q$3,"Edge-New","Elite Combo")))</f>
        <v/>
      </c>
      <c r="P335" s="27" t="str">
        <f>TEXT(Table1323[[#This Row],[Date]],"DDD")</f>
        <v>Sat</v>
      </c>
      <c r="Q335" s="27"/>
      <c r="R3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6" spans="1:18" ht="15.75" hidden="1" customHeight="1" x14ac:dyDescent="0.25">
      <c r="A336" s="48">
        <v>44625</v>
      </c>
      <c r="B336" s="20">
        <v>0.59722222222222221</v>
      </c>
      <c r="C336" s="20" t="s">
        <v>759</v>
      </c>
      <c r="D336" s="49">
        <v>4</v>
      </c>
      <c r="E336" s="27">
        <v>5</v>
      </c>
      <c r="F336" s="50" t="s">
        <v>609</v>
      </c>
      <c r="G336" s="50" t="s">
        <v>13</v>
      </c>
      <c r="H336" s="51">
        <v>5</v>
      </c>
      <c r="I336" s="51" t="s">
        <v>851</v>
      </c>
      <c r="J336" s="27" t="str">
        <f>VLOOKUP(Table1323[[#This Row],[Track]],$F$1377:$H$1420,2,FALSE)</f>
        <v>Vic</v>
      </c>
      <c r="K336" s="27" t="s">
        <v>888</v>
      </c>
      <c r="L336" s="35">
        <v>100</v>
      </c>
      <c r="M336" s="35">
        <f>IF(Table1323[[#This Row],[Elite Edge Bet]]="","",IF(Table1323[[#This Row],[Fin]]&lt;&gt;"1st","",Table1323[[#This Row],[Div]]*Table1323[[#This Row],[Elite Edge Bet]]))</f>
        <v>500</v>
      </c>
      <c r="N336" s="35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336" s="35" t="str">
        <f>IF(Table1323[[#This Row],[Date]]&lt;$O$3,"",IF(Table1323[[#This Row],[Date]]&lt;$P$3,"Edge (Orig)",IF(Table1323[[#This Row],[Date]]&lt;$Q$3,"Edge-New","Elite Combo")))</f>
        <v/>
      </c>
      <c r="P336" s="27" t="str">
        <f>TEXT(Table1323[[#This Row],[Date]],"DDD")</f>
        <v>Sat</v>
      </c>
      <c r="Q336" s="27"/>
      <c r="R3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7" spans="1:18" ht="15.75" hidden="1" customHeight="1" x14ac:dyDescent="0.25">
      <c r="A337" s="48">
        <v>44625</v>
      </c>
      <c r="B337" s="20">
        <v>0.59722222222222221</v>
      </c>
      <c r="C337" s="20" t="s">
        <v>759</v>
      </c>
      <c r="D337" s="49">
        <v>4</v>
      </c>
      <c r="E337" s="27">
        <v>4</v>
      </c>
      <c r="F337" s="50" t="s">
        <v>249</v>
      </c>
      <c r="G337" s="50"/>
      <c r="H337" s="51"/>
      <c r="I337" s="51" t="s">
        <v>851</v>
      </c>
      <c r="J337" s="27" t="str">
        <f>VLOOKUP(Table1323[[#This Row],[Track]],$F$1377:$H$1420,2,FALSE)</f>
        <v>Vic</v>
      </c>
      <c r="K337" s="27" t="s">
        <v>888</v>
      </c>
      <c r="L337" s="35">
        <v>100</v>
      </c>
      <c r="M337" s="35" t="str">
        <f>IF(Table1323[[#This Row],[Elite Edge Bet]]="","",IF(Table1323[[#This Row],[Fin]]&lt;&gt;"1st","",Table1323[[#This Row],[Div]]*Table1323[[#This Row],[Elite Edge Bet]]))</f>
        <v/>
      </c>
      <c r="N33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37" s="35" t="str">
        <f>IF(Table1323[[#This Row],[Date]]&lt;$O$3,"",IF(Table1323[[#This Row],[Date]]&lt;$P$3,"Edge (Orig)",IF(Table1323[[#This Row],[Date]]&lt;$Q$3,"Edge-New","Elite Combo")))</f>
        <v/>
      </c>
      <c r="P337" s="27" t="str">
        <f>TEXT(Table1323[[#This Row],[Date]],"DDD")</f>
        <v>Sat</v>
      </c>
      <c r="Q337" s="27"/>
      <c r="R3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8" spans="1:18" ht="15.75" hidden="1" customHeight="1" x14ac:dyDescent="0.25">
      <c r="A338" s="48">
        <v>44625</v>
      </c>
      <c r="B338" s="20">
        <v>0.65277777777777779</v>
      </c>
      <c r="C338" s="20" t="s">
        <v>759</v>
      </c>
      <c r="D338" s="49">
        <v>6</v>
      </c>
      <c r="E338" s="27">
        <v>5</v>
      </c>
      <c r="F338" s="50" t="s">
        <v>35</v>
      </c>
      <c r="G338" s="50"/>
      <c r="H338" s="51"/>
      <c r="I338" s="51" t="s">
        <v>851</v>
      </c>
      <c r="J338" s="27" t="str">
        <f>VLOOKUP(Table1323[[#This Row],[Track]],$F$1377:$H$1420,2,FALSE)</f>
        <v>Vic</v>
      </c>
      <c r="K338" s="27" t="s">
        <v>888</v>
      </c>
      <c r="L338" s="35">
        <v>120</v>
      </c>
      <c r="M338" s="35" t="str">
        <f>IF(Table1323[[#This Row],[Elite Edge Bet]]="","",IF(Table1323[[#This Row],[Fin]]&lt;&gt;"1st","",Table1323[[#This Row],[Div]]*Table1323[[#This Row],[Elite Edge Bet]]))</f>
        <v/>
      </c>
      <c r="N33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38" s="35" t="str">
        <f>IF(Table1323[[#This Row],[Date]]&lt;$O$3,"",IF(Table1323[[#This Row],[Date]]&lt;$P$3,"Edge (Orig)",IF(Table1323[[#This Row],[Date]]&lt;$Q$3,"Edge-New","Elite Combo")))</f>
        <v/>
      </c>
      <c r="P338" s="27" t="str">
        <f>TEXT(Table1323[[#This Row],[Date]],"DDD")</f>
        <v>Sat</v>
      </c>
      <c r="Q338" s="27"/>
      <c r="R3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39" spans="1:18" ht="15.75" hidden="1" customHeight="1" x14ac:dyDescent="0.25">
      <c r="A339" s="48">
        <v>44625</v>
      </c>
      <c r="B339" s="20">
        <v>0.70833333333333337</v>
      </c>
      <c r="C339" s="20" t="s">
        <v>759</v>
      </c>
      <c r="D339" s="49">
        <v>8</v>
      </c>
      <c r="E339" s="27">
        <v>7</v>
      </c>
      <c r="F339" s="50" t="s">
        <v>218</v>
      </c>
      <c r="G339" s="50"/>
      <c r="H339" s="51"/>
      <c r="I339" s="51" t="s">
        <v>851</v>
      </c>
      <c r="J339" s="27" t="str">
        <f>VLOOKUP(Table1323[[#This Row],[Track]],$F$1377:$H$1420,2,FALSE)</f>
        <v>Vic</v>
      </c>
      <c r="K339" s="27" t="s">
        <v>888</v>
      </c>
      <c r="L339" s="35">
        <v>120</v>
      </c>
      <c r="M339" s="35" t="str">
        <f>IF(Table1323[[#This Row],[Elite Edge Bet]]="","",IF(Table1323[[#This Row],[Fin]]&lt;&gt;"1st","",Table1323[[#This Row],[Div]]*Table1323[[#This Row],[Elite Edge Bet]]))</f>
        <v/>
      </c>
      <c r="N33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39" s="35" t="str">
        <f>IF(Table1323[[#This Row],[Date]]&lt;$O$3,"",IF(Table1323[[#This Row],[Date]]&lt;$P$3,"Edge (Orig)",IF(Table1323[[#This Row],[Date]]&lt;$Q$3,"Edge-New","Elite Combo")))</f>
        <v/>
      </c>
      <c r="P339" s="27" t="str">
        <f>TEXT(Table1323[[#This Row],[Date]],"DDD")</f>
        <v>Sat</v>
      </c>
      <c r="Q339" s="27"/>
      <c r="R3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0" spans="1:18" ht="15.75" hidden="1" customHeight="1" x14ac:dyDescent="0.25">
      <c r="A340" s="48">
        <v>44625</v>
      </c>
      <c r="B340" s="20">
        <v>0.73958333333333337</v>
      </c>
      <c r="C340" s="20" t="s">
        <v>759</v>
      </c>
      <c r="D340" s="49">
        <v>9</v>
      </c>
      <c r="E340" s="27">
        <v>12</v>
      </c>
      <c r="F340" s="50" t="s">
        <v>602</v>
      </c>
      <c r="G340" s="50" t="s">
        <v>14</v>
      </c>
      <c r="H340" s="51"/>
      <c r="I340" s="51" t="s">
        <v>851</v>
      </c>
      <c r="J340" s="27" t="str">
        <f>VLOOKUP(Table1323[[#This Row],[Track]],$F$1377:$H$1420,2,FALSE)</f>
        <v>Vic</v>
      </c>
      <c r="K340" s="27" t="s">
        <v>888</v>
      </c>
      <c r="L340" s="35">
        <v>130</v>
      </c>
      <c r="M340" s="35" t="str">
        <f>IF(Table1323[[#This Row],[Elite Edge Bet]]="","",IF(Table1323[[#This Row],[Fin]]&lt;&gt;"1st","",Table1323[[#This Row],[Div]]*Table1323[[#This Row],[Elite Edge Bet]]))</f>
        <v/>
      </c>
      <c r="N340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40" s="35" t="str">
        <f>IF(Table1323[[#This Row],[Date]]&lt;$O$3,"",IF(Table1323[[#This Row],[Date]]&lt;$P$3,"Edge (Orig)",IF(Table1323[[#This Row],[Date]]&lt;$Q$3,"Edge-New","Elite Combo")))</f>
        <v/>
      </c>
      <c r="P340" s="27" t="str">
        <f>TEXT(Table1323[[#This Row],[Date]],"DDD")</f>
        <v>Sat</v>
      </c>
      <c r="Q340" s="27"/>
      <c r="R3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1" spans="1:18" ht="15.75" hidden="1" customHeight="1" x14ac:dyDescent="0.25">
      <c r="A341" s="48">
        <v>44632</v>
      </c>
      <c r="B341" s="20">
        <v>0.54861111111111105</v>
      </c>
      <c r="C341" s="20" t="s">
        <v>759</v>
      </c>
      <c r="D341" s="49">
        <v>2</v>
      </c>
      <c r="E341" s="27">
        <v>4</v>
      </c>
      <c r="F341" s="50" t="s">
        <v>611</v>
      </c>
      <c r="G341" s="50" t="s">
        <v>13</v>
      </c>
      <c r="H341" s="51">
        <v>2.1</v>
      </c>
      <c r="I341" s="51" t="s">
        <v>922</v>
      </c>
      <c r="J341" s="27" t="str">
        <f>VLOOKUP(Table1323[[#This Row],[Track]],$F$1377:$H$1420,2,FALSE)</f>
        <v>Vic</v>
      </c>
      <c r="K341" s="27" t="s">
        <v>888</v>
      </c>
      <c r="L341" s="35">
        <v>200</v>
      </c>
      <c r="M341" s="35">
        <f>IF(Table1323[[#This Row],[Elite Edge Bet]]="","",IF(Table1323[[#This Row],[Fin]]&lt;&gt;"1st","",Table1323[[#This Row],[Div]]*Table1323[[#This Row],[Elite Edge Bet]]))</f>
        <v>420</v>
      </c>
      <c r="N341" s="35">
        <f>IF(Table1323[[#This Row],[Elite Edge Bet]]="","",IF(Table1323[[#This Row],[Elite Edge Return]]="",Table1323[[#This Row],[Elite Edge Bet]]*-1,Table1323[[#This Row],[Elite Edge Return]]-Table1323[[#This Row],[Elite Edge Bet]]))</f>
        <v>220</v>
      </c>
      <c r="O341" s="35" t="str">
        <f>IF(Table1323[[#This Row],[Date]]&lt;$O$3,"",IF(Table1323[[#This Row],[Date]]&lt;$P$3,"Edge (Orig)",IF(Table1323[[#This Row],[Date]]&lt;$Q$3,"Edge-New","Elite Combo")))</f>
        <v/>
      </c>
      <c r="P341" s="27" t="str">
        <f>TEXT(Table1323[[#This Row],[Date]],"DDD")</f>
        <v>Sat</v>
      </c>
      <c r="Q341" s="27"/>
      <c r="R3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2" spans="1:18" ht="15.75" hidden="1" customHeight="1" x14ac:dyDescent="0.25">
      <c r="A342" s="48">
        <v>44632</v>
      </c>
      <c r="B342" s="20">
        <v>0.65277777777777779</v>
      </c>
      <c r="C342" s="20" t="s">
        <v>759</v>
      </c>
      <c r="D342" s="49">
        <v>6</v>
      </c>
      <c r="E342" s="27">
        <v>3</v>
      </c>
      <c r="F342" s="50" t="s">
        <v>612</v>
      </c>
      <c r="G342" s="50"/>
      <c r="H342" s="51"/>
      <c r="I342" s="51" t="s">
        <v>851</v>
      </c>
      <c r="J342" s="27" t="str">
        <f>VLOOKUP(Table1323[[#This Row],[Track]],$F$1377:$H$1420,2,FALSE)</f>
        <v>Vic</v>
      </c>
      <c r="K342" s="27" t="s">
        <v>888</v>
      </c>
      <c r="L342" s="35">
        <v>150</v>
      </c>
      <c r="M342" s="35" t="str">
        <f>IF(Table1323[[#This Row],[Elite Edge Bet]]="","",IF(Table1323[[#This Row],[Fin]]&lt;&gt;"1st","",Table1323[[#This Row],[Div]]*Table1323[[#This Row],[Elite Edge Bet]]))</f>
        <v/>
      </c>
      <c r="N34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42" s="35" t="str">
        <f>IF(Table1323[[#This Row],[Date]]&lt;$O$3,"",IF(Table1323[[#This Row],[Date]]&lt;$P$3,"Edge (Orig)",IF(Table1323[[#This Row],[Date]]&lt;$Q$3,"Edge-New","Elite Combo")))</f>
        <v/>
      </c>
      <c r="P342" s="27" t="str">
        <f>TEXT(Table1323[[#This Row],[Date]],"DDD")</f>
        <v>Sat</v>
      </c>
      <c r="Q342" s="27"/>
      <c r="R3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3" spans="1:18" ht="15.75" hidden="1" customHeight="1" x14ac:dyDescent="0.25">
      <c r="A343" s="48">
        <v>44632</v>
      </c>
      <c r="B343" s="20">
        <v>0.70833333333333337</v>
      </c>
      <c r="C343" s="20" t="s">
        <v>759</v>
      </c>
      <c r="D343" s="49">
        <v>8</v>
      </c>
      <c r="E343" s="27">
        <v>9</v>
      </c>
      <c r="F343" s="50" t="s">
        <v>250</v>
      </c>
      <c r="G343" s="50"/>
      <c r="H343" s="51"/>
      <c r="I343" s="51" t="s">
        <v>851</v>
      </c>
      <c r="J343" s="27" t="str">
        <f>VLOOKUP(Table1323[[#This Row],[Track]],$F$1377:$H$1420,2,FALSE)</f>
        <v>Vic</v>
      </c>
      <c r="K343" s="27" t="s">
        <v>888</v>
      </c>
      <c r="L343" s="35">
        <v>150</v>
      </c>
      <c r="M343" s="35" t="str">
        <f>IF(Table1323[[#This Row],[Elite Edge Bet]]="","",IF(Table1323[[#This Row],[Fin]]&lt;&gt;"1st","",Table1323[[#This Row],[Div]]*Table1323[[#This Row],[Elite Edge Bet]]))</f>
        <v/>
      </c>
      <c r="N34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43" s="35" t="str">
        <f>IF(Table1323[[#This Row],[Date]]&lt;$O$3,"",IF(Table1323[[#This Row],[Date]]&lt;$P$3,"Edge (Orig)",IF(Table1323[[#This Row],[Date]]&lt;$Q$3,"Edge-New","Elite Combo")))</f>
        <v/>
      </c>
      <c r="P343" s="27" t="str">
        <f>TEXT(Table1323[[#This Row],[Date]],"DDD")</f>
        <v>Sat</v>
      </c>
      <c r="Q343" s="27"/>
      <c r="R3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4" spans="1:18" ht="15.75" hidden="1" customHeight="1" x14ac:dyDescent="0.25">
      <c r="A344" s="48">
        <v>44639</v>
      </c>
      <c r="B344" s="20">
        <v>0.51736111111111105</v>
      </c>
      <c r="C344" s="20" t="s">
        <v>759</v>
      </c>
      <c r="D344" s="49">
        <v>1</v>
      </c>
      <c r="E344" s="27">
        <v>1</v>
      </c>
      <c r="F344" s="50" t="s">
        <v>613</v>
      </c>
      <c r="G344" s="50" t="s">
        <v>14</v>
      </c>
      <c r="H344" s="51"/>
      <c r="I344" s="51" t="s">
        <v>851</v>
      </c>
      <c r="J344" s="27" t="str">
        <f>VLOOKUP(Table1323[[#This Row],[Track]],$F$1377:$H$1420,2,FALSE)</f>
        <v>Vic</v>
      </c>
      <c r="K344" s="27" t="s">
        <v>888</v>
      </c>
      <c r="L344" s="35">
        <v>120</v>
      </c>
      <c r="M344" s="35" t="str">
        <f>IF(Table1323[[#This Row],[Elite Edge Bet]]="","",IF(Table1323[[#This Row],[Fin]]&lt;&gt;"1st","",Table1323[[#This Row],[Div]]*Table1323[[#This Row],[Elite Edge Bet]]))</f>
        <v/>
      </c>
      <c r="N34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44" s="35" t="str">
        <f>IF(Table1323[[#This Row],[Date]]&lt;$O$3,"",IF(Table1323[[#This Row],[Date]]&lt;$P$3,"Edge (Orig)",IF(Table1323[[#This Row],[Date]]&lt;$Q$3,"Edge-New","Elite Combo")))</f>
        <v/>
      </c>
      <c r="P344" s="27" t="str">
        <f>TEXT(Table1323[[#This Row],[Date]],"DDD")</f>
        <v>Sat</v>
      </c>
      <c r="Q344" s="27"/>
      <c r="R3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5" spans="1:18" ht="15.75" hidden="1" customHeight="1" x14ac:dyDescent="0.25">
      <c r="A345" s="48">
        <v>44639</v>
      </c>
      <c r="B345" s="20">
        <v>0.54513888888888895</v>
      </c>
      <c r="C345" s="20" t="s">
        <v>759</v>
      </c>
      <c r="D345" s="49">
        <v>2</v>
      </c>
      <c r="E345" s="27">
        <v>1</v>
      </c>
      <c r="F345" s="50" t="s">
        <v>172</v>
      </c>
      <c r="G345" s="50" t="s">
        <v>13</v>
      </c>
      <c r="H345" s="51">
        <v>5.2</v>
      </c>
      <c r="I345" s="51" t="s">
        <v>851</v>
      </c>
      <c r="J345" s="27" t="str">
        <f>VLOOKUP(Table1323[[#This Row],[Track]],$F$1377:$H$1420,2,FALSE)</f>
        <v>Vic</v>
      </c>
      <c r="K345" s="27" t="s">
        <v>888</v>
      </c>
      <c r="L345" s="35">
        <v>100</v>
      </c>
      <c r="M345" s="35">
        <f>IF(Table1323[[#This Row],[Elite Edge Bet]]="","",IF(Table1323[[#This Row],[Fin]]&lt;&gt;"1st","",Table1323[[#This Row],[Div]]*Table1323[[#This Row],[Elite Edge Bet]]))</f>
        <v>520</v>
      </c>
      <c r="N345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345" s="35" t="str">
        <f>IF(Table1323[[#This Row],[Date]]&lt;$O$3,"",IF(Table1323[[#This Row],[Date]]&lt;$P$3,"Edge (Orig)",IF(Table1323[[#This Row],[Date]]&lt;$Q$3,"Edge-New","Elite Combo")))</f>
        <v/>
      </c>
      <c r="P345" s="27" t="str">
        <f>TEXT(Table1323[[#This Row],[Date]],"DDD")</f>
        <v>Sat</v>
      </c>
      <c r="Q345" s="27"/>
      <c r="R3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6" spans="1:18" ht="15.75" hidden="1" customHeight="1" x14ac:dyDescent="0.25">
      <c r="A346" s="48">
        <v>44639</v>
      </c>
      <c r="B346" s="20">
        <v>0.54513888888888895</v>
      </c>
      <c r="C346" s="20" t="s">
        <v>759</v>
      </c>
      <c r="D346" s="49">
        <v>2</v>
      </c>
      <c r="E346" s="27">
        <v>8</v>
      </c>
      <c r="F346" s="50" t="s">
        <v>251</v>
      </c>
      <c r="G346" s="50" t="s">
        <v>15</v>
      </c>
      <c r="H346" s="51"/>
      <c r="I346" s="51" t="s">
        <v>851</v>
      </c>
      <c r="J346" s="27" t="str">
        <f>VLOOKUP(Table1323[[#This Row],[Track]],$F$1377:$H$1420,2,FALSE)</f>
        <v>Vic</v>
      </c>
      <c r="K346" s="27" t="s">
        <v>888</v>
      </c>
      <c r="L346" s="35">
        <v>130</v>
      </c>
      <c r="M346" s="35" t="str">
        <f>IF(Table1323[[#This Row],[Elite Edge Bet]]="","",IF(Table1323[[#This Row],[Fin]]&lt;&gt;"1st","",Table1323[[#This Row],[Div]]*Table1323[[#This Row],[Elite Edge Bet]]))</f>
        <v/>
      </c>
      <c r="N346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46" s="35" t="str">
        <f>IF(Table1323[[#This Row],[Date]]&lt;$O$3,"",IF(Table1323[[#This Row],[Date]]&lt;$P$3,"Edge (Orig)",IF(Table1323[[#This Row],[Date]]&lt;$Q$3,"Edge-New","Elite Combo")))</f>
        <v/>
      </c>
      <c r="P346" s="27" t="str">
        <f>TEXT(Table1323[[#This Row],[Date]],"DDD")</f>
        <v>Sat</v>
      </c>
      <c r="Q346" s="27"/>
      <c r="R3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7" spans="1:18" ht="15.75" hidden="1" customHeight="1" x14ac:dyDescent="0.25">
      <c r="A347" s="48">
        <v>44639</v>
      </c>
      <c r="B347" s="20">
        <v>0.58333333333333337</v>
      </c>
      <c r="C347" s="20" t="s">
        <v>6</v>
      </c>
      <c r="D347" s="49">
        <v>4</v>
      </c>
      <c r="E347" s="27">
        <v>6</v>
      </c>
      <c r="F347" s="50" t="s">
        <v>460</v>
      </c>
      <c r="G347" s="50"/>
      <c r="H347" s="51"/>
      <c r="I347" s="51" t="s">
        <v>92</v>
      </c>
      <c r="J347" s="27" t="str">
        <f>VLOOKUP(Table1323[[#This Row],[Track]],$F$1377:$H$1420,2,FALSE)</f>
        <v>NSW</v>
      </c>
      <c r="K347" s="27" t="s">
        <v>888</v>
      </c>
      <c r="L347" s="35">
        <v>150</v>
      </c>
      <c r="M347" s="35" t="str">
        <f>IF(Table1323[[#This Row],[Elite Edge Bet]]="","",IF(Table1323[[#This Row],[Fin]]&lt;&gt;"1st","",Table1323[[#This Row],[Div]]*Table1323[[#This Row],[Elite Edge Bet]]))</f>
        <v/>
      </c>
      <c r="N34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47" s="35" t="str">
        <f>IF(Table1323[[#This Row],[Date]]&lt;$O$3,"",IF(Table1323[[#This Row],[Date]]&lt;$P$3,"Edge (Orig)",IF(Table1323[[#This Row],[Date]]&lt;$Q$3,"Edge-New","Elite Combo")))</f>
        <v/>
      </c>
      <c r="P347" s="27" t="str">
        <f>TEXT(Table1323[[#This Row],[Date]],"DDD")</f>
        <v>Sat</v>
      </c>
      <c r="Q347" s="27"/>
      <c r="R3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8" spans="1:18" ht="15.75" hidden="1" customHeight="1" x14ac:dyDescent="0.25">
      <c r="A348" s="48">
        <v>44639</v>
      </c>
      <c r="B348" s="20">
        <v>0.61111111111111105</v>
      </c>
      <c r="C348" s="20" t="s">
        <v>6</v>
      </c>
      <c r="D348" s="49">
        <v>5</v>
      </c>
      <c r="E348" s="27">
        <v>5</v>
      </c>
      <c r="F348" s="50" t="s">
        <v>461</v>
      </c>
      <c r="G348" s="50" t="s">
        <v>15</v>
      </c>
      <c r="H348" s="51"/>
      <c r="I348" s="51" t="s">
        <v>879</v>
      </c>
      <c r="J348" s="27" t="str">
        <f>VLOOKUP(Table1323[[#This Row],[Track]],$F$1377:$H$1420,2,FALSE)</f>
        <v>NSW</v>
      </c>
      <c r="K348" s="27" t="s">
        <v>888</v>
      </c>
      <c r="L348" s="35">
        <v>150</v>
      </c>
      <c r="M348" s="35" t="str">
        <f>IF(Table1323[[#This Row],[Elite Edge Bet]]="","",IF(Table1323[[#This Row],[Fin]]&lt;&gt;"1st","",Table1323[[#This Row],[Div]]*Table1323[[#This Row],[Elite Edge Bet]]))</f>
        <v/>
      </c>
      <c r="N34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48" s="35" t="str">
        <f>IF(Table1323[[#This Row],[Date]]&lt;$O$3,"",IF(Table1323[[#This Row],[Date]]&lt;$P$3,"Edge (Orig)",IF(Table1323[[#This Row],[Date]]&lt;$Q$3,"Edge-New","Elite Combo")))</f>
        <v/>
      </c>
      <c r="P348" s="27" t="str">
        <f>TEXT(Table1323[[#This Row],[Date]],"DDD")</f>
        <v>Sat</v>
      </c>
      <c r="Q348" s="27"/>
      <c r="R3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49" spans="1:18" ht="15.75" hidden="1" customHeight="1" x14ac:dyDescent="0.25">
      <c r="A349" s="48">
        <v>44639</v>
      </c>
      <c r="B349" s="20">
        <v>0.63541666666666663</v>
      </c>
      <c r="C349" s="20" t="s">
        <v>6</v>
      </c>
      <c r="D349" s="49">
        <v>6</v>
      </c>
      <c r="E349" s="27">
        <v>1</v>
      </c>
      <c r="F349" s="50" t="s">
        <v>462</v>
      </c>
      <c r="G349" s="50" t="s">
        <v>13</v>
      </c>
      <c r="H349" s="51">
        <v>1.75</v>
      </c>
      <c r="I349" s="51" t="s">
        <v>879</v>
      </c>
      <c r="J349" s="27" t="str">
        <f>VLOOKUP(Table1323[[#This Row],[Track]],$F$1377:$H$1420,2,FALSE)</f>
        <v>NSW</v>
      </c>
      <c r="K349" s="27" t="s">
        <v>888</v>
      </c>
      <c r="L349" s="35">
        <v>150</v>
      </c>
      <c r="M349" s="35">
        <f>IF(Table1323[[#This Row],[Elite Edge Bet]]="","",IF(Table1323[[#This Row],[Fin]]&lt;&gt;"1st","",Table1323[[#This Row],[Div]]*Table1323[[#This Row],[Elite Edge Bet]]))</f>
        <v>262.5</v>
      </c>
      <c r="N349" s="35">
        <f>IF(Table1323[[#This Row],[Elite Edge Bet]]="","",IF(Table1323[[#This Row],[Elite Edge Return]]="",Table1323[[#This Row],[Elite Edge Bet]]*-1,Table1323[[#This Row],[Elite Edge Return]]-Table1323[[#This Row],[Elite Edge Bet]]))</f>
        <v>112.5</v>
      </c>
      <c r="O349" s="35" t="str">
        <f>IF(Table1323[[#This Row],[Date]]&lt;$O$3,"",IF(Table1323[[#This Row],[Date]]&lt;$P$3,"Edge (Orig)",IF(Table1323[[#This Row],[Date]]&lt;$Q$3,"Edge-New","Elite Combo")))</f>
        <v/>
      </c>
      <c r="P349" s="27" t="str">
        <f>TEXT(Table1323[[#This Row],[Date]],"DDD")</f>
        <v>Sat</v>
      </c>
      <c r="Q349" s="27"/>
      <c r="R3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0" spans="1:18" ht="15.75" hidden="1" customHeight="1" x14ac:dyDescent="0.25">
      <c r="A350" s="48">
        <v>44639</v>
      </c>
      <c r="B350" s="20">
        <v>0.66666666666666663</v>
      </c>
      <c r="C350" s="20" t="s">
        <v>6</v>
      </c>
      <c r="D350" s="49">
        <v>7</v>
      </c>
      <c r="E350" s="27">
        <v>9</v>
      </c>
      <c r="F350" s="50" t="s">
        <v>463</v>
      </c>
      <c r="G350" s="50" t="s">
        <v>13</v>
      </c>
      <c r="H350" s="51">
        <v>2.5</v>
      </c>
      <c r="I350" s="51" t="s">
        <v>879</v>
      </c>
      <c r="J350" s="27" t="str">
        <f>VLOOKUP(Table1323[[#This Row],[Track]],$F$1377:$H$1420,2,FALSE)</f>
        <v>NSW</v>
      </c>
      <c r="K350" s="27" t="s">
        <v>888</v>
      </c>
      <c r="L350" s="35">
        <v>150</v>
      </c>
      <c r="M350" s="35">
        <f>IF(Table1323[[#This Row],[Elite Edge Bet]]="","",IF(Table1323[[#This Row],[Fin]]&lt;&gt;"1st","",Table1323[[#This Row],[Div]]*Table1323[[#This Row],[Elite Edge Bet]]))</f>
        <v>375</v>
      </c>
      <c r="N350" s="35">
        <f>IF(Table1323[[#This Row],[Elite Edge Bet]]="","",IF(Table1323[[#This Row],[Elite Edge Return]]="",Table1323[[#This Row],[Elite Edge Bet]]*-1,Table1323[[#This Row],[Elite Edge Return]]-Table1323[[#This Row],[Elite Edge Bet]]))</f>
        <v>225</v>
      </c>
      <c r="O350" s="35" t="str">
        <f>IF(Table1323[[#This Row],[Date]]&lt;$O$3,"",IF(Table1323[[#This Row],[Date]]&lt;$P$3,"Edge (Orig)",IF(Table1323[[#This Row],[Date]]&lt;$Q$3,"Edge-New","Elite Combo")))</f>
        <v/>
      </c>
      <c r="P350" s="27" t="str">
        <f>TEXT(Table1323[[#This Row],[Date]],"DDD")</f>
        <v>Sat</v>
      </c>
      <c r="Q350" s="27"/>
      <c r="R3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1" spans="1:18" ht="15.75" hidden="1" customHeight="1" x14ac:dyDescent="0.25">
      <c r="A351" s="48">
        <v>44639</v>
      </c>
      <c r="B351" s="20">
        <v>0.68055555555555547</v>
      </c>
      <c r="C351" s="20" t="s">
        <v>759</v>
      </c>
      <c r="D351" s="49">
        <v>7</v>
      </c>
      <c r="E351" s="27">
        <v>9</v>
      </c>
      <c r="F351" s="50" t="s">
        <v>608</v>
      </c>
      <c r="G351" s="50" t="s">
        <v>15</v>
      </c>
      <c r="H351" s="51"/>
      <c r="I351" s="51" t="s">
        <v>851</v>
      </c>
      <c r="J351" s="27" t="str">
        <f>VLOOKUP(Table1323[[#This Row],[Track]],$F$1377:$H$1420,2,FALSE)</f>
        <v>Vic</v>
      </c>
      <c r="K351" s="27" t="s">
        <v>888</v>
      </c>
      <c r="L351" s="35">
        <v>100</v>
      </c>
      <c r="M351" s="35" t="str">
        <f>IF(Table1323[[#This Row],[Elite Edge Bet]]="","",IF(Table1323[[#This Row],[Fin]]&lt;&gt;"1st","",Table1323[[#This Row],[Div]]*Table1323[[#This Row],[Elite Edge Bet]]))</f>
        <v/>
      </c>
      <c r="N35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51" s="35" t="str">
        <f>IF(Table1323[[#This Row],[Date]]&lt;$O$3,"",IF(Table1323[[#This Row],[Date]]&lt;$P$3,"Edge (Orig)",IF(Table1323[[#This Row],[Date]]&lt;$Q$3,"Edge-New","Elite Combo")))</f>
        <v/>
      </c>
      <c r="P351" s="27" t="str">
        <f>TEXT(Table1323[[#This Row],[Date]],"DDD")</f>
        <v>Sat</v>
      </c>
      <c r="Q351" s="27"/>
      <c r="R3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2" spans="1:18" ht="15.75" hidden="1" customHeight="1" x14ac:dyDescent="0.25">
      <c r="A352" s="48">
        <v>44639</v>
      </c>
      <c r="B352" s="20">
        <v>0.68055555555555547</v>
      </c>
      <c r="C352" s="20" t="s">
        <v>759</v>
      </c>
      <c r="D352" s="49">
        <v>7</v>
      </c>
      <c r="E352" s="27">
        <v>8</v>
      </c>
      <c r="F352" s="50" t="s">
        <v>614</v>
      </c>
      <c r="G352" s="50"/>
      <c r="H352" s="51"/>
      <c r="I352" s="51" t="s">
        <v>851</v>
      </c>
      <c r="J352" s="27" t="str">
        <f>VLOOKUP(Table1323[[#This Row],[Track]],$F$1377:$H$1420,2,FALSE)</f>
        <v>Vic</v>
      </c>
      <c r="K352" s="27" t="s">
        <v>888</v>
      </c>
      <c r="L352" s="35">
        <v>100</v>
      </c>
      <c r="M352" s="35" t="str">
        <f>IF(Table1323[[#This Row],[Elite Edge Bet]]="","",IF(Table1323[[#This Row],[Fin]]&lt;&gt;"1st","",Table1323[[#This Row],[Div]]*Table1323[[#This Row],[Elite Edge Bet]]))</f>
        <v/>
      </c>
      <c r="N35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52" s="35" t="str">
        <f>IF(Table1323[[#This Row],[Date]]&lt;$O$3,"",IF(Table1323[[#This Row],[Date]]&lt;$P$3,"Edge (Orig)",IF(Table1323[[#This Row],[Date]]&lt;$Q$3,"Edge-New","Elite Combo")))</f>
        <v/>
      </c>
      <c r="P352" s="27" t="str">
        <f>TEXT(Table1323[[#This Row],[Date]],"DDD")</f>
        <v>Sat</v>
      </c>
      <c r="Q352" s="27"/>
      <c r="R3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3" spans="1:18" ht="15.75" hidden="1" customHeight="1" x14ac:dyDescent="0.25">
      <c r="A353" s="48">
        <v>44639</v>
      </c>
      <c r="B353" s="20">
        <v>0.68055555555555547</v>
      </c>
      <c r="C353" s="20" t="s">
        <v>759</v>
      </c>
      <c r="D353" s="49">
        <v>7</v>
      </c>
      <c r="E353" s="27">
        <v>10</v>
      </c>
      <c r="F353" s="50" t="s">
        <v>242</v>
      </c>
      <c r="G353" s="50" t="s">
        <v>13</v>
      </c>
      <c r="H353" s="51">
        <v>2.7</v>
      </c>
      <c r="I353" s="51" t="s">
        <v>781</v>
      </c>
      <c r="J353" s="27" t="str">
        <f>VLOOKUP(Table1323[[#This Row],[Track]],$F$1377:$H$1420,2,FALSE)</f>
        <v>Vic</v>
      </c>
      <c r="K353" s="27" t="s">
        <v>888</v>
      </c>
      <c r="L353" s="35">
        <v>100</v>
      </c>
      <c r="M353" s="35">
        <f>IF(Table1323[[#This Row],[Elite Edge Bet]]="","",IF(Table1323[[#This Row],[Fin]]&lt;&gt;"1st","",Table1323[[#This Row],[Div]]*Table1323[[#This Row],[Elite Edge Bet]]))</f>
        <v>270</v>
      </c>
      <c r="N353" s="35">
        <f>IF(Table1323[[#This Row],[Elite Edge Bet]]="","",IF(Table1323[[#This Row],[Elite Edge Return]]="",Table1323[[#This Row],[Elite Edge Bet]]*-1,Table1323[[#This Row],[Elite Edge Return]]-Table1323[[#This Row],[Elite Edge Bet]]))</f>
        <v>170</v>
      </c>
      <c r="O353" s="35" t="str">
        <f>IF(Table1323[[#This Row],[Date]]&lt;$O$3,"",IF(Table1323[[#This Row],[Date]]&lt;$P$3,"Edge (Orig)",IF(Table1323[[#This Row],[Date]]&lt;$Q$3,"Edge-New","Elite Combo")))</f>
        <v/>
      </c>
      <c r="P353" s="27" t="str">
        <f>TEXT(Table1323[[#This Row],[Date]],"DDD")</f>
        <v>Sat</v>
      </c>
      <c r="Q353" s="27"/>
      <c r="R3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4" spans="1:18" ht="15.75" hidden="1" customHeight="1" x14ac:dyDescent="0.25">
      <c r="A354" s="48">
        <v>44639</v>
      </c>
      <c r="B354" s="20">
        <v>0.70833333333333337</v>
      </c>
      <c r="C354" s="20" t="s">
        <v>759</v>
      </c>
      <c r="D354" s="49">
        <v>8</v>
      </c>
      <c r="E354" s="27">
        <v>8</v>
      </c>
      <c r="F354" s="50" t="s">
        <v>601</v>
      </c>
      <c r="G354" s="50"/>
      <c r="H354" s="51"/>
      <c r="I354" s="51" t="s">
        <v>851</v>
      </c>
      <c r="J354" s="27" t="str">
        <f>VLOOKUP(Table1323[[#This Row],[Track]],$F$1377:$H$1420,2,FALSE)</f>
        <v>Vic</v>
      </c>
      <c r="K354" s="27" t="s">
        <v>888</v>
      </c>
      <c r="L354" s="35">
        <v>130</v>
      </c>
      <c r="M354" s="35" t="str">
        <f>IF(Table1323[[#This Row],[Elite Edge Bet]]="","",IF(Table1323[[#This Row],[Fin]]&lt;&gt;"1st","",Table1323[[#This Row],[Div]]*Table1323[[#This Row],[Elite Edge Bet]]))</f>
        <v/>
      </c>
      <c r="N354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54" s="35" t="str">
        <f>IF(Table1323[[#This Row],[Date]]&lt;$O$3,"",IF(Table1323[[#This Row],[Date]]&lt;$P$3,"Edge (Orig)",IF(Table1323[[#This Row],[Date]]&lt;$Q$3,"Edge-New","Elite Combo")))</f>
        <v/>
      </c>
      <c r="P354" s="27" t="str">
        <f>TEXT(Table1323[[#This Row],[Date]],"DDD")</f>
        <v>Sat</v>
      </c>
      <c r="Q354" s="27"/>
      <c r="R3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5" spans="1:18" ht="15.75" hidden="1" customHeight="1" x14ac:dyDescent="0.25">
      <c r="A355" s="48">
        <v>44645</v>
      </c>
      <c r="B355" s="20">
        <v>0.82291666666666663</v>
      </c>
      <c r="C355" s="20" t="s">
        <v>762</v>
      </c>
      <c r="D355" s="49">
        <v>4</v>
      </c>
      <c r="E355" s="27">
        <v>7</v>
      </c>
      <c r="F355" s="50" t="s">
        <v>243</v>
      </c>
      <c r="G355" s="50" t="s">
        <v>15</v>
      </c>
      <c r="H355" s="51"/>
      <c r="I355" s="51" t="s">
        <v>851</v>
      </c>
      <c r="J355" s="27" t="str">
        <f>VLOOKUP(Table1323[[#This Row],[Track]],$F$1377:$H$1420,2,FALSE)</f>
        <v>Vic</v>
      </c>
      <c r="K355" s="27" t="s">
        <v>888</v>
      </c>
      <c r="L355" s="35">
        <v>130</v>
      </c>
      <c r="M355" s="35" t="str">
        <f>IF(Table1323[[#This Row],[Elite Edge Bet]]="","",IF(Table1323[[#This Row],[Fin]]&lt;&gt;"1st","",Table1323[[#This Row],[Div]]*Table1323[[#This Row],[Elite Edge Bet]]))</f>
        <v/>
      </c>
      <c r="N355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55" s="35" t="str">
        <f>IF(Table1323[[#This Row],[Date]]&lt;$O$3,"",IF(Table1323[[#This Row],[Date]]&lt;$P$3,"Edge (Orig)",IF(Table1323[[#This Row],[Date]]&lt;$Q$3,"Edge-New","Elite Combo")))</f>
        <v/>
      </c>
      <c r="P355" s="27" t="str">
        <f>TEXT(Table1323[[#This Row],[Date]],"DDD")</f>
        <v>Fri</v>
      </c>
      <c r="Q355" s="27"/>
      <c r="R3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6" spans="1:18" ht="15.75" hidden="1" customHeight="1" x14ac:dyDescent="0.25">
      <c r="A356" s="48">
        <v>44645</v>
      </c>
      <c r="B356" s="20">
        <v>0.84375</v>
      </c>
      <c r="C356" s="20" t="s">
        <v>762</v>
      </c>
      <c r="D356" s="49">
        <v>5</v>
      </c>
      <c r="E356" s="27">
        <v>7</v>
      </c>
      <c r="F356" s="50" t="s">
        <v>252</v>
      </c>
      <c r="G356" s="50"/>
      <c r="H356" s="51"/>
      <c r="I356" s="51" t="s">
        <v>851</v>
      </c>
      <c r="J356" s="27" t="str">
        <f>VLOOKUP(Table1323[[#This Row],[Track]],$F$1377:$H$1420,2,FALSE)</f>
        <v>Vic</v>
      </c>
      <c r="K356" s="27" t="s">
        <v>888</v>
      </c>
      <c r="L356" s="35">
        <v>150</v>
      </c>
      <c r="M356" s="35" t="str">
        <f>IF(Table1323[[#This Row],[Elite Edge Bet]]="","",IF(Table1323[[#This Row],[Fin]]&lt;&gt;"1st","",Table1323[[#This Row],[Div]]*Table1323[[#This Row],[Elite Edge Bet]]))</f>
        <v/>
      </c>
      <c r="N35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56" s="35" t="str">
        <f>IF(Table1323[[#This Row],[Date]]&lt;$O$3,"",IF(Table1323[[#This Row],[Date]]&lt;$P$3,"Edge (Orig)",IF(Table1323[[#This Row],[Date]]&lt;$Q$3,"Edge-New","Elite Combo")))</f>
        <v/>
      </c>
      <c r="P356" s="27" t="str">
        <f>TEXT(Table1323[[#This Row],[Date]],"DDD")</f>
        <v>Fri</v>
      </c>
      <c r="Q356" s="27"/>
      <c r="R3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7" spans="1:18" ht="15.75" hidden="1" customHeight="1" x14ac:dyDescent="0.25">
      <c r="A357" s="48">
        <v>44645</v>
      </c>
      <c r="B357" s="20">
        <v>0.90625</v>
      </c>
      <c r="C357" s="20" t="s">
        <v>762</v>
      </c>
      <c r="D357" s="49">
        <v>8</v>
      </c>
      <c r="E357" s="27">
        <v>3</v>
      </c>
      <c r="F357" s="50" t="s">
        <v>615</v>
      </c>
      <c r="G357" s="50"/>
      <c r="H357" s="51"/>
      <c r="I357" s="51" t="s">
        <v>851</v>
      </c>
      <c r="J357" s="27" t="str">
        <f>VLOOKUP(Table1323[[#This Row],[Track]],$F$1377:$H$1420,2,FALSE)</f>
        <v>Vic</v>
      </c>
      <c r="K357" s="27" t="s">
        <v>888</v>
      </c>
      <c r="L357" s="35">
        <v>200</v>
      </c>
      <c r="M357" s="35" t="str">
        <f>IF(Table1323[[#This Row],[Elite Edge Bet]]="","",IF(Table1323[[#This Row],[Fin]]&lt;&gt;"1st","",Table1323[[#This Row],[Div]]*Table1323[[#This Row],[Elite Edge Bet]]))</f>
        <v/>
      </c>
      <c r="N35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57" s="35" t="str">
        <f>IF(Table1323[[#This Row],[Date]]&lt;$O$3,"",IF(Table1323[[#This Row],[Date]]&lt;$P$3,"Edge (Orig)",IF(Table1323[[#This Row],[Date]]&lt;$Q$3,"Edge-New","Elite Combo")))</f>
        <v/>
      </c>
      <c r="P357" s="27" t="str">
        <f>TEXT(Table1323[[#This Row],[Date]],"DDD")</f>
        <v>Fri</v>
      </c>
      <c r="Q357" s="27"/>
      <c r="R3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8" spans="1:18" ht="15.75" hidden="1" customHeight="1" x14ac:dyDescent="0.25">
      <c r="A358" s="48">
        <v>44646</v>
      </c>
      <c r="B358" s="20">
        <v>0.56944444444444442</v>
      </c>
      <c r="C358" s="20" t="s">
        <v>770</v>
      </c>
      <c r="D358" s="49">
        <v>3</v>
      </c>
      <c r="E358" s="27">
        <v>2</v>
      </c>
      <c r="F358" s="50" t="s">
        <v>253</v>
      </c>
      <c r="G358" s="50" t="s">
        <v>15</v>
      </c>
      <c r="H358" s="51"/>
      <c r="I358" s="51" t="s">
        <v>922</v>
      </c>
      <c r="J358" s="27" t="str">
        <f>VLOOKUP(Table1323[[#This Row],[Track]],$F$1377:$H$1420,2,FALSE)</f>
        <v>Vic</v>
      </c>
      <c r="K358" s="27" t="s">
        <v>887</v>
      </c>
      <c r="L358" s="35">
        <v>200</v>
      </c>
      <c r="M358" s="35" t="str">
        <f>IF(Table1323[[#This Row],[Elite Edge Bet]]="","",IF(Table1323[[#This Row],[Fin]]&lt;&gt;"1st","",Table1323[[#This Row],[Div]]*Table1323[[#This Row],[Elite Edge Bet]]))</f>
        <v/>
      </c>
      <c r="N35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58" s="35" t="str">
        <f>IF(Table1323[[#This Row],[Date]]&lt;$O$3,"",IF(Table1323[[#This Row],[Date]]&lt;$P$3,"Edge (Orig)",IF(Table1323[[#This Row],[Date]]&lt;$Q$3,"Edge-New","Elite Combo")))</f>
        <v/>
      </c>
      <c r="P358" s="27" t="str">
        <f>TEXT(Table1323[[#This Row],[Date]],"DDD")</f>
        <v>Sat</v>
      </c>
      <c r="Q358" s="27"/>
      <c r="R3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59" spans="1:18" ht="15.75" hidden="1" customHeight="1" x14ac:dyDescent="0.25">
      <c r="A359" s="48">
        <v>44646</v>
      </c>
      <c r="B359" s="20">
        <v>0.59375</v>
      </c>
      <c r="C359" s="20" t="s">
        <v>770</v>
      </c>
      <c r="D359" s="49">
        <v>4</v>
      </c>
      <c r="E359" s="27">
        <v>11</v>
      </c>
      <c r="F359" s="50" t="s">
        <v>254</v>
      </c>
      <c r="G359" s="50" t="s">
        <v>13</v>
      </c>
      <c r="H359" s="51">
        <v>3.1</v>
      </c>
      <c r="I359" s="51" t="s">
        <v>922</v>
      </c>
      <c r="J359" s="27" t="str">
        <f>VLOOKUP(Table1323[[#This Row],[Track]],$F$1377:$H$1420,2,FALSE)</f>
        <v>Vic</v>
      </c>
      <c r="K359" s="27" t="s">
        <v>887</v>
      </c>
      <c r="L359" s="35">
        <v>200</v>
      </c>
      <c r="M359" s="35">
        <f>IF(Table1323[[#This Row],[Elite Edge Bet]]="","",IF(Table1323[[#This Row],[Fin]]&lt;&gt;"1st","",Table1323[[#This Row],[Div]]*Table1323[[#This Row],[Elite Edge Bet]]))</f>
        <v>620</v>
      </c>
      <c r="N359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359" s="35" t="str">
        <f>IF(Table1323[[#This Row],[Date]]&lt;$O$3,"",IF(Table1323[[#This Row],[Date]]&lt;$P$3,"Edge (Orig)",IF(Table1323[[#This Row],[Date]]&lt;$Q$3,"Edge-New","Elite Combo")))</f>
        <v/>
      </c>
      <c r="P359" s="27" t="str">
        <f>TEXT(Table1323[[#This Row],[Date]],"DDD")</f>
        <v>Sat</v>
      </c>
      <c r="Q359" s="27"/>
      <c r="R3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0" spans="1:18" ht="15.75" hidden="1" customHeight="1" x14ac:dyDescent="0.25">
      <c r="A360" s="48">
        <v>44646</v>
      </c>
      <c r="B360" s="20">
        <v>0.64930555555555558</v>
      </c>
      <c r="C360" s="20" t="s">
        <v>770</v>
      </c>
      <c r="D360" s="49">
        <v>6</v>
      </c>
      <c r="E360" s="27">
        <v>4</v>
      </c>
      <c r="F360" s="50" t="s">
        <v>604</v>
      </c>
      <c r="G360" s="50" t="s">
        <v>13</v>
      </c>
      <c r="H360" s="51">
        <v>2.9</v>
      </c>
      <c r="I360" s="51" t="s">
        <v>922</v>
      </c>
      <c r="J360" s="27" t="str">
        <f>VLOOKUP(Table1323[[#This Row],[Track]],$F$1377:$H$1420,2,FALSE)</f>
        <v>Vic</v>
      </c>
      <c r="K360" s="27" t="s">
        <v>887</v>
      </c>
      <c r="L360" s="35">
        <v>200</v>
      </c>
      <c r="M360" s="35">
        <f>IF(Table1323[[#This Row],[Elite Edge Bet]]="","",IF(Table1323[[#This Row],[Fin]]&lt;&gt;"1st","",Table1323[[#This Row],[Div]]*Table1323[[#This Row],[Elite Edge Bet]]))</f>
        <v>580</v>
      </c>
      <c r="N360" s="35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360" s="35" t="str">
        <f>IF(Table1323[[#This Row],[Date]]&lt;$O$3,"",IF(Table1323[[#This Row],[Date]]&lt;$P$3,"Edge (Orig)",IF(Table1323[[#This Row],[Date]]&lt;$Q$3,"Edge-New","Elite Combo")))</f>
        <v/>
      </c>
      <c r="P360" s="27" t="str">
        <f>TEXT(Table1323[[#This Row],[Date]],"DDD")</f>
        <v>Sat</v>
      </c>
      <c r="Q360" s="27"/>
      <c r="R3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1" spans="1:18" ht="15.75" hidden="1" customHeight="1" x14ac:dyDescent="0.25">
      <c r="A361" s="48">
        <v>44646</v>
      </c>
      <c r="B361" s="20">
        <v>0.70486111111111116</v>
      </c>
      <c r="C361" s="20" t="s">
        <v>770</v>
      </c>
      <c r="D361" s="49">
        <v>5</v>
      </c>
      <c r="E361" s="27">
        <v>3</v>
      </c>
      <c r="F361" s="50" t="s">
        <v>241</v>
      </c>
      <c r="G361" s="50" t="s">
        <v>13</v>
      </c>
      <c r="H361" s="51">
        <v>4</v>
      </c>
      <c r="I361" s="51" t="s">
        <v>851</v>
      </c>
      <c r="J361" s="27" t="str">
        <f>VLOOKUP(Table1323[[#This Row],[Track]],$F$1377:$H$1420,2,FALSE)</f>
        <v>Vic</v>
      </c>
      <c r="K361" s="27" t="s">
        <v>887</v>
      </c>
      <c r="L361" s="35">
        <v>130</v>
      </c>
      <c r="M361" s="35">
        <f>IF(Table1323[[#This Row],[Elite Edge Bet]]="","",IF(Table1323[[#This Row],[Fin]]&lt;&gt;"1st","",Table1323[[#This Row],[Div]]*Table1323[[#This Row],[Elite Edge Bet]]))</f>
        <v>520</v>
      </c>
      <c r="N361" s="35">
        <f>IF(Table1323[[#This Row],[Elite Edge Bet]]="","",IF(Table1323[[#This Row],[Elite Edge Return]]="",Table1323[[#This Row],[Elite Edge Bet]]*-1,Table1323[[#This Row],[Elite Edge Return]]-Table1323[[#This Row],[Elite Edge Bet]]))</f>
        <v>390</v>
      </c>
      <c r="O361" s="35" t="str">
        <f>IF(Table1323[[#This Row],[Date]]&lt;$O$3,"",IF(Table1323[[#This Row],[Date]]&lt;$P$3,"Edge (Orig)",IF(Table1323[[#This Row],[Date]]&lt;$Q$3,"Edge-New","Elite Combo")))</f>
        <v/>
      </c>
      <c r="P361" s="27" t="str">
        <f>TEXT(Table1323[[#This Row],[Date]],"DDD")</f>
        <v>Sat</v>
      </c>
      <c r="Q361" s="27"/>
      <c r="R3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2" spans="1:18" ht="15.75" hidden="1" customHeight="1" x14ac:dyDescent="0.25">
      <c r="A362" s="48">
        <v>44648</v>
      </c>
      <c r="B362" s="20">
        <v>0.74652777777777779</v>
      </c>
      <c r="C362" s="20" t="s">
        <v>24</v>
      </c>
      <c r="D362" s="49">
        <v>7</v>
      </c>
      <c r="E362" s="27">
        <v>18</v>
      </c>
      <c r="F362" s="50" t="s">
        <v>464</v>
      </c>
      <c r="G362" s="50"/>
      <c r="H362" s="51"/>
      <c r="I362" s="51" t="s">
        <v>879</v>
      </c>
      <c r="J362" s="27" t="str">
        <f>VLOOKUP(Table1323[[#This Row],[Track]],$F$1377:$H$1420,2,FALSE)</f>
        <v>NSW</v>
      </c>
      <c r="K362" s="27" t="s">
        <v>887</v>
      </c>
      <c r="L362" s="35">
        <v>150</v>
      </c>
      <c r="M362" s="35" t="str">
        <f>IF(Table1323[[#This Row],[Elite Edge Bet]]="","",IF(Table1323[[#This Row],[Fin]]&lt;&gt;"1st","",Table1323[[#This Row],[Div]]*Table1323[[#This Row],[Elite Edge Bet]]))</f>
        <v/>
      </c>
      <c r="N36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62" s="35" t="str">
        <f>IF(Table1323[[#This Row],[Date]]&lt;$O$3,"",IF(Table1323[[#This Row],[Date]]&lt;$P$3,"Edge (Orig)",IF(Table1323[[#This Row],[Date]]&lt;$Q$3,"Edge-New","Elite Combo")))</f>
        <v/>
      </c>
      <c r="P362" s="27" t="str">
        <f>TEXT(Table1323[[#This Row],[Date]],"DDD")</f>
        <v>Mon</v>
      </c>
      <c r="Q362" s="27"/>
      <c r="R3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3" spans="1:18" ht="15.75" hidden="1" customHeight="1" x14ac:dyDescent="0.25">
      <c r="A363" s="48">
        <v>44653</v>
      </c>
      <c r="B363" s="20">
        <v>0.51736111111111105</v>
      </c>
      <c r="C363" s="20" t="s">
        <v>771</v>
      </c>
      <c r="D363" s="49">
        <v>1</v>
      </c>
      <c r="E363" s="27">
        <v>10</v>
      </c>
      <c r="F363" s="50" t="s">
        <v>255</v>
      </c>
      <c r="G363" s="50"/>
      <c r="H363" s="51"/>
      <c r="I363" s="51" t="s">
        <v>851</v>
      </c>
      <c r="J363" s="27" t="str">
        <f>VLOOKUP(Table1323[[#This Row],[Track]],$F$1377:$H$1420,2,FALSE)</f>
        <v>Vic</v>
      </c>
      <c r="K363" s="27" t="s">
        <v>887</v>
      </c>
      <c r="L363" s="35">
        <v>140</v>
      </c>
      <c r="M363" s="35" t="str">
        <f>IF(Table1323[[#This Row],[Elite Edge Bet]]="","",IF(Table1323[[#This Row],[Fin]]&lt;&gt;"1st","",Table1323[[#This Row],[Div]]*Table1323[[#This Row],[Elite Edge Bet]]))</f>
        <v/>
      </c>
      <c r="N36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63" s="35" t="str">
        <f>IF(Table1323[[#This Row],[Date]]&lt;$O$3,"",IF(Table1323[[#This Row],[Date]]&lt;$P$3,"Edge (Orig)",IF(Table1323[[#This Row],[Date]]&lt;$Q$3,"Edge-New","Elite Combo")))</f>
        <v/>
      </c>
      <c r="P363" s="27" t="str">
        <f>TEXT(Table1323[[#This Row],[Date]],"DDD")</f>
        <v>Sat</v>
      </c>
      <c r="Q363" s="27"/>
      <c r="R3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4" spans="1:18" ht="15.75" hidden="1" customHeight="1" x14ac:dyDescent="0.25">
      <c r="A364" s="48">
        <v>44653</v>
      </c>
      <c r="B364" s="20">
        <v>0.59375</v>
      </c>
      <c r="C364" s="20" t="s">
        <v>771</v>
      </c>
      <c r="D364" s="49">
        <v>4</v>
      </c>
      <c r="E364" s="27">
        <v>7</v>
      </c>
      <c r="F364" s="50" t="s">
        <v>256</v>
      </c>
      <c r="G364" s="50"/>
      <c r="H364" s="51"/>
      <c r="I364" s="51" t="s">
        <v>851</v>
      </c>
      <c r="J364" s="27" t="str">
        <f>VLOOKUP(Table1323[[#This Row],[Track]],$F$1377:$H$1420,2,FALSE)</f>
        <v>Vic</v>
      </c>
      <c r="K364" s="27" t="s">
        <v>887</v>
      </c>
      <c r="L364" s="35">
        <v>140</v>
      </c>
      <c r="M364" s="35" t="str">
        <f>IF(Table1323[[#This Row],[Elite Edge Bet]]="","",IF(Table1323[[#This Row],[Fin]]&lt;&gt;"1st","",Table1323[[#This Row],[Div]]*Table1323[[#This Row],[Elite Edge Bet]]))</f>
        <v/>
      </c>
      <c r="N364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64" s="35" t="str">
        <f>IF(Table1323[[#This Row],[Date]]&lt;$O$3,"",IF(Table1323[[#This Row],[Date]]&lt;$P$3,"Edge (Orig)",IF(Table1323[[#This Row],[Date]]&lt;$Q$3,"Edge-New","Elite Combo")))</f>
        <v/>
      </c>
      <c r="P364" s="27" t="str">
        <f>TEXT(Table1323[[#This Row],[Date]],"DDD")</f>
        <v>Sat</v>
      </c>
      <c r="Q364" s="27"/>
      <c r="R3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5" spans="1:18" ht="15.75" hidden="1" customHeight="1" x14ac:dyDescent="0.25">
      <c r="A365" s="48">
        <v>44653</v>
      </c>
      <c r="B365" s="20">
        <v>0.62152777777777779</v>
      </c>
      <c r="C365" s="20" t="s">
        <v>771</v>
      </c>
      <c r="D365" s="49">
        <v>5</v>
      </c>
      <c r="E365" s="27">
        <v>6</v>
      </c>
      <c r="F365" s="50" t="s">
        <v>257</v>
      </c>
      <c r="G365" s="50"/>
      <c r="H365" s="51"/>
      <c r="I365" s="51" t="s">
        <v>922</v>
      </c>
      <c r="J365" s="27" t="str">
        <f>VLOOKUP(Table1323[[#This Row],[Track]],$F$1377:$H$1420,2,FALSE)</f>
        <v>Vic</v>
      </c>
      <c r="K365" s="27" t="s">
        <v>887</v>
      </c>
      <c r="L365" s="35">
        <v>200</v>
      </c>
      <c r="M365" s="35" t="str">
        <f>IF(Table1323[[#This Row],[Elite Edge Bet]]="","",IF(Table1323[[#This Row],[Fin]]&lt;&gt;"1st","",Table1323[[#This Row],[Div]]*Table1323[[#This Row],[Elite Edge Bet]]))</f>
        <v/>
      </c>
      <c r="N36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65" s="35" t="str">
        <f>IF(Table1323[[#This Row],[Date]]&lt;$O$3,"",IF(Table1323[[#This Row],[Date]]&lt;$P$3,"Edge (Orig)",IF(Table1323[[#This Row],[Date]]&lt;$Q$3,"Edge-New","Elite Combo")))</f>
        <v/>
      </c>
      <c r="P365" s="27" t="str">
        <f>TEXT(Table1323[[#This Row],[Date]],"DDD")</f>
        <v>Sat</v>
      </c>
      <c r="Q365" s="27"/>
      <c r="R3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6" spans="1:18" ht="15.75" hidden="1" customHeight="1" x14ac:dyDescent="0.25">
      <c r="A366" s="48">
        <v>44653</v>
      </c>
      <c r="B366" s="20">
        <v>0.62152777777777779</v>
      </c>
      <c r="C366" s="20" t="s">
        <v>771</v>
      </c>
      <c r="D366" s="49">
        <v>5</v>
      </c>
      <c r="E366" s="27">
        <v>3</v>
      </c>
      <c r="F366" s="50" t="s">
        <v>194</v>
      </c>
      <c r="G366" s="50" t="s">
        <v>13</v>
      </c>
      <c r="H366" s="51">
        <v>2.2000000000000002</v>
      </c>
      <c r="I366" s="51" t="s">
        <v>851</v>
      </c>
      <c r="J366" s="27" t="str">
        <f>VLOOKUP(Table1323[[#This Row],[Track]],$F$1377:$H$1420,2,FALSE)</f>
        <v>Vic</v>
      </c>
      <c r="K366" s="27" t="s">
        <v>887</v>
      </c>
      <c r="L366" s="35">
        <v>130</v>
      </c>
      <c r="M366" s="35">
        <f>IF(Table1323[[#This Row],[Elite Edge Bet]]="","",IF(Table1323[[#This Row],[Fin]]&lt;&gt;"1st","",Table1323[[#This Row],[Div]]*Table1323[[#This Row],[Elite Edge Bet]]))</f>
        <v>286</v>
      </c>
      <c r="N366" s="35">
        <f>IF(Table1323[[#This Row],[Elite Edge Bet]]="","",IF(Table1323[[#This Row],[Elite Edge Return]]="",Table1323[[#This Row],[Elite Edge Bet]]*-1,Table1323[[#This Row],[Elite Edge Return]]-Table1323[[#This Row],[Elite Edge Bet]]))</f>
        <v>156</v>
      </c>
      <c r="O366" s="35" t="str">
        <f>IF(Table1323[[#This Row],[Date]]&lt;$O$3,"",IF(Table1323[[#This Row],[Date]]&lt;$P$3,"Edge (Orig)",IF(Table1323[[#This Row],[Date]]&lt;$Q$3,"Edge-New","Elite Combo")))</f>
        <v/>
      </c>
      <c r="P366" s="27" t="str">
        <f>TEXT(Table1323[[#This Row],[Date]],"DDD")</f>
        <v>Sat</v>
      </c>
      <c r="Q366" s="27"/>
      <c r="R3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7" spans="1:18" ht="15.75" hidden="1" customHeight="1" x14ac:dyDescent="0.25">
      <c r="A367" s="48">
        <v>44653</v>
      </c>
      <c r="B367" s="20">
        <v>0.70138888888888884</v>
      </c>
      <c r="C367" s="20" t="s">
        <v>771</v>
      </c>
      <c r="D367" s="49">
        <v>8</v>
      </c>
      <c r="E367" s="27">
        <v>14</v>
      </c>
      <c r="F367" s="50" t="s">
        <v>192</v>
      </c>
      <c r="G367" s="50" t="s">
        <v>13</v>
      </c>
      <c r="H367" s="51">
        <v>4.4000000000000004</v>
      </c>
      <c r="I367" s="51" t="s">
        <v>851</v>
      </c>
      <c r="J367" s="27" t="str">
        <f>VLOOKUP(Table1323[[#This Row],[Track]],$F$1377:$H$1420,2,FALSE)</f>
        <v>Vic</v>
      </c>
      <c r="K367" s="27" t="s">
        <v>887</v>
      </c>
      <c r="L367" s="35">
        <v>120</v>
      </c>
      <c r="M367" s="35">
        <f>IF(Table1323[[#This Row],[Elite Edge Bet]]="","",IF(Table1323[[#This Row],[Fin]]&lt;&gt;"1st","",Table1323[[#This Row],[Div]]*Table1323[[#This Row],[Elite Edge Bet]]))</f>
        <v>528</v>
      </c>
      <c r="N367" s="35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367" s="35" t="str">
        <f>IF(Table1323[[#This Row],[Date]]&lt;$O$3,"",IF(Table1323[[#This Row],[Date]]&lt;$P$3,"Edge (Orig)",IF(Table1323[[#This Row],[Date]]&lt;$Q$3,"Edge-New","Elite Combo")))</f>
        <v/>
      </c>
      <c r="P367" s="27" t="str">
        <f>TEXT(Table1323[[#This Row],[Date]],"DDD")</f>
        <v>Sat</v>
      </c>
      <c r="Q367" s="27"/>
      <c r="R3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8" spans="1:18" ht="15.75" hidden="1" customHeight="1" x14ac:dyDescent="0.25">
      <c r="A368" s="48">
        <v>44660</v>
      </c>
      <c r="B368" s="20">
        <v>0.54513888888888895</v>
      </c>
      <c r="C368" s="20" t="s">
        <v>761</v>
      </c>
      <c r="D368" s="49">
        <v>2</v>
      </c>
      <c r="E368" s="27">
        <v>7</v>
      </c>
      <c r="F368" s="50" t="s">
        <v>616</v>
      </c>
      <c r="G368" s="50" t="s">
        <v>13</v>
      </c>
      <c r="H368" s="51">
        <v>2.4500000000000002</v>
      </c>
      <c r="I368" s="51" t="s">
        <v>851</v>
      </c>
      <c r="J368" s="27" t="str">
        <f>VLOOKUP(Table1323[[#This Row],[Track]],$F$1377:$H$1420,2,FALSE)</f>
        <v>Vic</v>
      </c>
      <c r="K368" s="27" t="s">
        <v>888</v>
      </c>
      <c r="L368" s="35">
        <v>150</v>
      </c>
      <c r="M368" s="35">
        <f>IF(Table1323[[#This Row],[Elite Edge Bet]]="","",IF(Table1323[[#This Row],[Fin]]&lt;&gt;"1st","",Table1323[[#This Row],[Div]]*Table1323[[#This Row],[Elite Edge Bet]]))</f>
        <v>367.5</v>
      </c>
      <c r="N368" s="35">
        <f>IF(Table1323[[#This Row],[Elite Edge Bet]]="","",IF(Table1323[[#This Row],[Elite Edge Return]]="",Table1323[[#This Row],[Elite Edge Bet]]*-1,Table1323[[#This Row],[Elite Edge Return]]-Table1323[[#This Row],[Elite Edge Bet]]))</f>
        <v>217.5</v>
      </c>
      <c r="O368" s="35" t="str">
        <f>IF(Table1323[[#This Row],[Date]]&lt;$O$3,"",IF(Table1323[[#This Row],[Date]]&lt;$P$3,"Edge (Orig)",IF(Table1323[[#This Row],[Date]]&lt;$Q$3,"Edge-New","Elite Combo")))</f>
        <v/>
      </c>
      <c r="P368" s="27" t="str">
        <f>TEXT(Table1323[[#This Row],[Date]],"DDD")</f>
        <v>Sat</v>
      </c>
      <c r="Q368" s="27"/>
      <c r="R3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69" spans="1:18" ht="15.75" hidden="1" customHeight="1" x14ac:dyDescent="0.25">
      <c r="A369" s="48">
        <v>44660</v>
      </c>
      <c r="B369" s="20">
        <v>0.56944444444444442</v>
      </c>
      <c r="C369" s="20" t="s">
        <v>761</v>
      </c>
      <c r="D369" s="49">
        <v>3</v>
      </c>
      <c r="E369" s="27">
        <v>1</v>
      </c>
      <c r="F369" s="50" t="s">
        <v>258</v>
      </c>
      <c r="G369" s="50"/>
      <c r="H369" s="51"/>
      <c r="I369" s="51" t="s">
        <v>851</v>
      </c>
      <c r="J369" s="27" t="str">
        <f>VLOOKUP(Table1323[[#This Row],[Track]],$F$1377:$H$1420,2,FALSE)</f>
        <v>Vic</v>
      </c>
      <c r="K369" s="27" t="s">
        <v>888</v>
      </c>
      <c r="L369" s="35">
        <v>150</v>
      </c>
      <c r="M369" s="35" t="str">
        <f>IF(Table1323[[#This Row],[Elite Edge Bet]]="","",IF(Table1323[[#This Row],[Fin]]&lt;&gt;"1st","",Table1323[[#This Row],[Div]]*Table1323[[#This Row],[Elite Edge Bet]]))</f>
        <v/>
      </c>
      <c r="N36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69" s="35" t="str">
        <f>IF(Table1323[[#This Row],[Date]]&lt;$O$3,"",IF(Table1323[[#This Row],[Date]]&lt;$P$3,"Edge (Orig)",IF(Table1323[[#This Row],[Date]]&lt;$Q$3,"Edge-New","Elite Combo")))</f>
        <v/>
      </c>
      <c r="P369" s="27" t="str">
        <f>TEXT(Table1323[[#This Row],[Date]],"DDD")</f>
        <v>Sat</v>
      </c>
      <c r="Q369" s="27"/>
      <c r="R3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0" spans="1:18" ht="15.75" hidden="1" customHeight="1" x14ac:dyDescent="0.25">
      <c r="A370" s="48">
        <v>44660</v>
      </c>
      <c r="B370" s="20">
        <v>0.70138888888888884</v>
      </c>
      <c r="C370" s="20" t="s">
        <v>761</v>
      </c>
      <c r="D370" s="49">
        <v>8</v>
      </c>
      <c r="E370" s="27">
        <v>3</v>
      </c>
      <c r="F370" s="50" t="s">
        <v>259</v>
      </c>
      <c r="G370" s="50"/>
      <c r="H370" s="51"/>
      <c r="I370" s="51" t="s">
        <v>851</v>
      </c>
      <c r="J370" s="27" t="str">
        <f>VLOOKUP(Table1323[[#This Row],[Track]],$F$1377:$H$1420,2,FALSE)</f>
        <v>Vic</v>
      </c>
      <c r="K370" s="27" t="s">
        <v>888</v>
      </c>
      <c r="L370" s="35">
        <v>120</v>
      </c>
      <c r="M370" s="35" t="str">
        <f>IF(Table1323[[#This Row],[Elite Edge Bet]]="","",IF(Table1323[[#This Row],[Fin]]&lt;&gt;"1st","",Table1323[[#This Row],[Div]]*Table1323[[#This Row],[Elite Edge Bet]]))</f>
        <v/>
      </c>
      <c r="N37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70" s="35" t="str">
        <f>IF(Table1323[[#This Row],[Date]]&lt;$O$3,"",IF(Table1323[[#This Row],[Date]]&lt;$P$3,"Edge (Orig)",IF(Table1323[[#This Row],[Date]]&lt;$Q$3,"Edge-New","Elite Combo")))</f>
        <v/>
      </c>
      <c r="P370" s="27" t="str">
        <f>TEXT(Table1323[[#This Row],[Date]],"DDD")</f>
        <v>Sat</v>
      </c>
      <c r="Q370" s="27"/>
      <c r="R3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1" spans="1:18" ht="15.75" hidden="1" customHeight="1" x14ac:dyDescent="0.25">
      <c r="A371" s="48">
        <v>44660</v>
      </c>
      <c r="B371" s="20">
        <v>0.72569444444444453</v>
      </c>
      <c r="C371" s="20" t="s">
        <v>761</v>
      </c>
      <c r="D371" s="49">
        <v>9</v>
      </c>
      <c r="E371" s="27">
        <v>7</v>
      </c>
      <c r="F371" s="50" t="s">
        <v>479</v>
      </c>
      <c r="G371" s="50" t="s">
        <v>15</v>
      </c>
      <c r="H371" s="51"/>
      <c r="I371" s="51" t="s">
        <v>851</v>
      </c>
      <c r="J371" s="27" t="str">
        <f>VLOOKUP(Table1323[[#This Row],[Track]],$F$1377:$H$1420,2,FALSE)</f>
        <v>Vic</v>
      </c>
      <c r="K371" s="27" t="s">
        <v>888</v>
      </c>
      <c r="L371" s="35">
        <v>130</v>
      </c>
      <c r="M371" s="35" t="str">
        <f>IF(Table1323[[#This Row],[Elite Edge Bet]]="","",IF(Table1323[[#This Row],[Fin]]&lt;&gt;"1st","",Table1323[[#This Row],[Div]]*Table1323[[#This Row],[Elite Edge Bet]]))</f>
        <v/>
      </c>
      <c r="N371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71" s="35" t="str">
        <f>IF(Table1323[[#This Row],[Date]]&lt;$O$3,"",IF(Table1323[[#This Row],[Date]]&lt;$P$3,"Edge (Orig)",IF(Table1323[[#This Row],[Date]]&lt;$Q$3,"Edge-New","Elite Combo")))</f>
        <v/>
      </c>
      <c r="P371" s="27" t="str">
        <f>TEXT(Table1323[[#This Row],[Date]],"DDD")</f>
        <v>Sat</v>
      </c>
      <c r="Q371" s="27"/>
      <c r="R3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2" spans="1:18" ht="15.75" hidden="1" customHeight="1" x14ac:dyDescent="0.25">
      <c r="A372" s="48">
        <v>44667</v>
      </c>
      <c r="B372" s="20">
        <v>0.5625</v>
      </c>
      <c r="C372" s="20" t="s">
        <v>761</v>
      </c>
      <c r="D372" s="49">
        <v>1</v>
      </c>
      <c r="E372" s="27">
        <v>1</v>
      </c>
      <c r="F372" s="50" t="s">
        <v>617</v>
      </c>
      <c r="G372" s="50" t="s">
        <v>13</v>
      </c>
      <c r="H372" s="51">
        <v>1.85</v>
      </c>
      <c r="I372" s="51" t="s">
        <v>922</v>
      </c>
      <c r="J372" s="27" t="str">
        <f>VLOOKUP(Table1323[[#This Row],[Track]],$F$1377:$H$1420,2,FALSE)</f>
        <v>Vic</v>
      </c>
      <c r="K372" s="27" t="s">
        <v>888</v>
      </c>
      <c r="L372" s="35">
        <v>200</v>
      </c>
      <c r="M372" s="35">
        <f>IF(Table1323[[#This Row],[Elite Edge Bet]]="","",IF(Table1323[[#This Row],[Fin]]&lt;&gt;"1st","",Table1323[[#This Row],[Div]]*Table1323[[#This Row],[Elite Edge Bet]]))</f>
        <v>370</v>
      </c>
      <c r="N372" s="35">
        <f>IF(Table1323[[#This Row],[Elite Edge Bet]]="","",IF(Table1323[[#This Row],[Elite Edge Return]]="",Table1323[[#This Row],[Elite Edge Bet]]*-1,Table1323[[#This Row],[Elite Edge Return]]-Table1323[[#This Row],[Elite Edge Bet]]))</f>
        <v>170</v>
      </c>
      <c r="O372" s="35" t="str">
        <f>IF(Table1323[[#This Row],[Date]]&lt;$O$3,"",IF(Table1323[[#This Row],[Date]]&lt;$P$3,"Edge (Orig)",IF(Table1323[[#This Row],[Date]]&lt;$Q$3,"Edge-New","Elite Combo")))</f>
        <v/>
      </c>
      <c r="P372" s="27" t="str">
        <f>TEXT(Table1323[[#This Row],[Date]],"DDD")</f>
        <v>Sat</v>
      </c>
      <c r="Q372" s="27"/>
      <c r="R3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3" spans="1:18" ht="15.75" hidden="1" customHeight="1" x14ac:dyDescent="0.25">
      <c r="A373" s="48">
        <v>44667</v>
      </c>
      <c r="B373" s="20">
        <v>0.64583333333333337</v>
      </c>
      <c r="C373" s="20" t="s">
        <v>761</v>
      </c>
      <c r="D373" s="49">
        <v>6</v>
      </c>
      <c r="E373" s="27">
        <v>4</v>
      </c>
      <c r="F373" s="50" t="s">
        <v>260</v>
      </c>
      <c r="G373" s="50"/>
      <c r="H373" s="51"/>
      <c r="I373" s="51" t="s">
        <v>851</v>
      </c>
      <c r="J373" s="27" t="str">
        <f>VLOOKUP(Table1323[[#This Row],[Track]],$F$1377:$H$1420,2,FALSE)</f>
        <v>Vic</v>
      </c>
      <c r="K373" s="27" t="s">
        <v>888</v>
      </c>
      <c r="L373" s="35">
        <v>150</v>
      </c>
      <c r="M373" s="35" t="str">
        <f>IF(Table1323[[#This Row],[Elite Edge Bet]]="","",IF(Table1323[[#This Row],[Fin]]&lt;&gt;"1st","",Table1323[[#This Row],[Div]]*Table1323[[#This Row],[Elite Edge Bet]]))</f>
        <v/>
      </c>
      <c r="N37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73" s="35" t="str">
        <f>IF(Table1323[[#This Row],[Date]]&lt;$O$3,"",IF(Table1323[[#This Row],[Date]]&lt;$P$3,"Edge (Orig)",IF(Table1323[[#This Row],[Date]]&lt;$Q$3,"Edge-New","Elite Combo")))</f>
        <v/>
      </c>
      <c r="P373" s="27" t="str">
        <f>TEXT(Table1323[[#This Row],[Date]],"DDD")</f>
        <v>Sat</v>
      </c>
      <c r="Q373" s="27"/>
      <c r="R3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4" spans="1:18" ht="15.75" hidden="1" customHeight="1" x14ac:dyDescent="0.25">
      <c r="A374" s="48">
        <v>44667</v>
      </c>
      <c r="B374" s="20">
        <v>0.67361111111111116</v>
      </c>
      <c r="C374" s="20" t="s">
        <v>761</v>
      </c>
      <c r="D374" s="49">
        <v>7</v>
      </c>
      <c r="E374" s="27">
        <v>2</v>
      </c>
      <c r="F374" s="50" t="s">
        <v>618</v>
      </c>
      <c r="G374" s="50"/>
      <c r="H374" s="51"/>
      <c r="I374" s="51" t="s">
        <v>851</v>
      </c>
      <c r="J374" s="27" t="str">
        <f>VLOOKUP(Table1323[[#This Row],[Track]],$F$1377:$H$1420,2,FALSE)</f>
        <v>Vic</v>
      </c>
      <c r="K374" s="27" t="s">
        <v>888</v>
      </c>
      <c r="L374" s="35">
        <v>150</v>
      </c>
      <c r="M374" s="35" t="str">
        <f>IF(Table1323[[#This Row],[Elite Edge Bet]]="","",IF(Table1323[[#This Row],[Fin]]&lt;&gt;"1st","",Table1323[[#This Row],[Div]]*Table1323[[#This Row],[Elite Edge Bet]]))</f>
        <v/>
      </c>
      <c r="N37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74" s="35" t="str">
        <f>IF(Table1323[[#This Row],[Date]]&lt;$O$3,"",IF(Table1323[[#This Row],[Date]]&lt;$P$3,"Edge (Orig)",IF(Table1323[[#This Row],[Date]]&lt;$Q$3,"Edge-New","Elite Combo")))</f>
        <v/>
      </c>
      <c r="P374" s="27" t="str">
        <f>TEXT(Table1323[[#This Row],[Date]],"DDD")</f>
        <v>Sat</v>
      </c>
      <c r="Q374" s="27"/>
      <c r="R3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5" spans="1:18" ht="15.75" hidden="1" customHeight="1" x14ac:dyDescent="0.25">
      <c r="A375" s="48">
        <v>44667</v>
      </c>
      <c r="B375" s="20">
        <v>0.72222222222222221</v>
      </c>
      <c r="C375" s="20" t="s">
        <v>761</v>
      </c>
      <c r="D375" s="49">
        <v>9</v>
      </c>
      <c r="E375" s="27">
        <v>6</v>
      </c>
      <c r="F375" s="50" t="s">
        <v>619</v>
      </c>
      <c r="G375" s="50" t="s">
        <v>14</v>
      </c>
      <c r="H375" s="51"/>
      <c r="I375" s="51" t="s">
        <v>851</v>
      </c>
      <c r="J375" s="27" t="str">
        <f>VLOOKUP(Table1323[[#This Row],[Track]],$F$1377:$H$1420,2,FALSE)</f>
        <v>Vic</v>
      </c>
      <c r="K375" s="27" t="s">
        <v>888</v>
      </c>
      <c r="L375" s="35">
        <v>130</v>
      </c>
      <c r="M375" s="35" t="str">
        <f>IF(Table1323[[#This Row],[Elite Edge Bet]]="","",IF(Table1323[[#This Row],[Fin]]&lt;&gt;"1st","",Table1323[[#This Row],[Div]]*Table1323[[#This Row],[Elite Edge Bet]]))</f>
        <v/>
      </c>
      <c r="N375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75" s="35" t="str">
        <f>IF(Table1323[[#This Row],[Date]]&lt;$O$3,"",IF(Table1323[[#This Row],[Date]]&lt;$P$3,"Edge (Orig)",IF(Table1323[[#This Row],[Date]]&lt;$Q$3,"Edge-New","Elite Combo")))</f>
        <v/>
      </c>
      <c r="P375" s="27" t="str">
        <f>TEXT(Table1323[[#This Row],[Date]],"DDD")</f>
        <v>Sat</v>
      </c>
      <c r="Q375" s="27"/>
      <c r="R3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6" spans="1:18" ht="15.75" hidden="1" customHeight="1" x14ac:dyDescent="0.25">
      <c r="A376" s="48">
        <v>44674</v>
      </c>
      <c r="B376" s="20">
        <v>0.53125</v>
      </c>
      <c r="C376" s="20" t="s">
        <v>761</v>
      </c>
      <c r="D376" s="49">
        <v>2</v>
      </c>
      <c r="E376" s="27">
        <v>1</v>
      </c>
      <c r="F376" s="50" t="s">
        <v>194</v>
      </c>
      <c r="G376" s="50" t="s">
        <v>15</v>
      </c>
      <c r="H376" s="51"/>
      <c r="I376" s="51" t="s">
        <v>851</v>
      </c>
      <c r="J376" s="27" t="str">
        <f>VLOOKUP(Table1323[[#This Row],[Track]],$F$1377:$H$1420,2,FALSE)</f>
        <v>Vic</v>
      </c>
      <c r="K376" s="27" t="s">
        <v>888</v>
      </c>
      <c r="L376" s="35">
        <v>120</v>
      </c>
      <c r="M376" s="35" t="str">
        <f>IF(Table1323[[#This Row],[Elite Edge Bet]]="","",IF(Table1323[[#This Row],[Fin]]&lt;&gt;"1st","",Table1323[[#This Row],[Div]]*Table1323[[#This Row],[Elite Edge Bet]]))</f>
        <v/>
      </c>
      <c r="N37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76" s="35" t="str">
        <f>IF(Table1323[[#This Row],[Date]]&lt;$O$3,"",IF(Table1323[[#This Row],[Date]]&lt;$P$3,"Edge (Orig)",IF(Table1323[[#This Row],[Date]]&lt;$Q$3,"Edge-New","Elite Combo")))</f>
        <v/>
      </c>
      <c r="P376" s="27" t="str">
        <f>TEXT(Table1323[[#This Row],[Date]],"DDD")</f>
        <v>Sat</v>
      </c>
      <c r="Q376" s="27"/>
      <c r="R3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7" spans="1:18" ht="15.75" hidden="1" customHeight="1" x14ac:dyDescent="0.25">
      <c r="A377" s="48">
        <v>44674</v>
      </c>
      <c r="B377" s="20">
        <v>0.61111111111111105</v>
      </c>
      <c r="C377" s="20" t="s">
        <v>761</v>
      </c>
      <c r="D377" s="49">
        <v>5</v>
      </c>
      <c r="E377" s="27">
        <v>1</v>
      </c>
      <c r="F377" s="50" t="s">
        <v>253</v>
      </c>
      <c r="G377" s="50" t="s">
        <v>13</v>
      </c>
      <c r="H377" s="51">
        <v>7</v>
      </c>
      <c r="I377" s="51" t="s">
        <v>851</v>
      </c>
      <c r="J377" s="27" t="str">
        <f>VLOOKUP(Table1323[[#This Row],[Track]],$F$1377:$H$1420,2,FALSE)</f>
        <v>Vic</v>
      </c>
      <c r="K377" s="27" t="s">
        <v>888</v>
      </c>
      <c r="L377" s="35">
        <v>130</v>
      </c>
      <c r="M377" s="35">
        <f>IF(Table1323[[#This Row],[Elite Edge Bet]]="","",IF(Table1323[[#This Row],[Fin]]&lt;&gt;"1st","",Table1323[[#This Row],[Div]]*Table1323[[#This Row],[Elite Edge Bet]]))</f>
        <v>910</v>
      </c>
      <c r="N377" s="35">
        <f>IF(Table1323[[#This Row],[Elite Edge Bet]]="","",IF(Table1323[[#This Row],[Elite Edge Return]]="",Table1323[[#This Row],[Elite Edge Bet]]*-1,Table1323[[#This Row],[Elite Edge Return]]-Table1323[[#This Row],[Elite Edge Bet]]))</f>
        <v>780</v>
      </c>
      <c r="O377" s="35" t="str">
        <f>IF(Table1323[[#This Row],[Date]]&lt;$O$3,"",IF(Table1323[[#This Row],[Date]]&lt;$P$3,"Edge (Orig)",IF(Table1323[[#This Row],[Date]]&lt;$Q$3,"Edge-New","Elite Combo")))</f>
        <v/>
      </c>
      <c r="P377" s="27" t="str">
        <f>TEXT(Table1323[[#This Row],[Date]],"DDD")</f>
        <v>Sat</v>
      </c>
      <c r="Q377" s="27"/>
      <c r="R3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8" spans="1:18" ht="15.75" hidden="1" customHeight="1" x14ac:dyDescent="0.25">
      <c r="A378" s="48">
        <v>44674</v>
      </c>
      <c r="B378" s="20">
        <v>0.69097222222222221</v>
      </c>
      <c r="C378" s="20" t="s">
        <v>761</v>
      </c>
      <c r="D378" s="49">
        <v>8</v>
      </c>
      <c r="E378" s="27">
        <v>1</v>
      </c>
      <c r="F378" s="50" t="s">
        <v>130</v>
      </c>
      <c r="G378" s="50" t="s">
        <v>15</v>
      </c>
      <c r="H378" s="51"/>
      <c r="I378" s="51" t="s">
        <v>851</v>
      </c>
      <c r="J378" s="27" t="str">
        <f>VLOOKUP(Table1323[[#This Row],[Track]],$F$1377:$H$1420,2,FALSE)</f>
        <v>Vic</v>
      </c>
      <c r="K378" s="27" t="s">
        <v>888</v>
      </c>
      <c r="L378" s="35">
        <v>120</v>
      </c>
      <c r="M378" s="35" t="str">
        <f>IF(Table1323[[#This Row],[Elite Edge Bet]]="","",IF(Table1323[[#This Row],[Fin]]&lt;&gt;"1st","",Table1323[[#This Row],[Div]]*Table1323[[#This Row],[Elite Edge Bet]]))</f>
        <v/>
      </c>
      <c r="N37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78" s="35" t="str">
        <f>IF(Table1323[[#This Row],[Date]]&lt;$O$3,"",IF(Table1323[[#This Row],[Date]]&lt;$P$3,"Edge (Orig)",IF(Table1323[[#This Row],[Date]]&lt;$Q$3,"Edge-New","Elite Combo")))</f>
        <v/>
      </c>
      <c r="P378" s="27" t="str">
        <f>TEXT(Table1323[[#This Row],[Date]],"DDD")</f>
        <v>Sat</v>
      </c>
      <c r="Q378" s="27"/>
      <c r="R3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79" spans="1:18" ht="15.75" hidden="1" customHeight="1" x14ac:dyDescent="0.25">
      <c r="A379" s="48">
        <v>44674</v>
      </c>
      <c r="B379" s="20">
        <v>0.71527777777777779</v>
      </c>
      <c r="C379" s="20" t="s">
        <v>761</v>
      </c>
      <c r="D379" s="49">
        <v>9</v>
      </c>
      <c r="E379" s="27">
        <v>6</v>
      </c>
      <c r="F379" s="50" t="s">
        <v>261</v>
      </c>
      <c r="G379" s="50"/>
      <c r="H379" s="51"/>
      <c r="I379" s="51" t="s">
        <v>851</v>
      </c>
      <c r="J379" s="27" t="str">
        <f>VLOOKUP(Table1323[[#This Row],[Track]],$F$1377:$H$1420,2,FALSE)</f>
        <v>Vic</v>
      </c>
      <c r="K379" s="27" t="s">
        <v>888</v>
      </c>
      <c r="L379" s="35">
        <v>150</v>
      </c>
      <c r="M379" s="35" t="str">
        <f>IF(Table1323[[#This Row],[Elite Edge Bet]]="","",IF(Table1323[[#This Row],[Fin]]&lt;&gt;"1st","",Table1323[[#This Row],[Div]]*Table1323[[#This Row],[Elite Edge Bet]]))</f>
        <v/>
      </c>
      <c r="N37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79" s="35" t="str">
        <f>IF(Table1323[[#This Row],[Date]]&lt;$O$3,"",IF(Table1323[[#This Row],[Date]]&lt;$P$3,"Edge (Orig)",IF(Table1323[[#This Row],[Date]]&lt;$Q$3,"Edge-New","Elite Combo")))</f>
        <v/>
      </c>
      <c r="P379" s="27" t="str">
        <f>TEXT(Table1323[[#This Row],[Date]],"DDD")</f>
        <v>Sat</v>
      </c>
      <c r="Q379" s="27"/>
      <c r="R3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0" spans="1:18" ht="15.75" hidden="1" customHeight="1" x14ac:dyDescent="0.25">
      <c r="A380" s="48">
        <v>44676</v>
      </c>
      <c r="B380" s="20">
        <v>0.56597222222222221</v>
      </c>
      <c r="C380" s="20" t="s">
        <v>759</v>
      </c>
      <c r="D380" s="49">
        <v>2</v>
      </c>
      <c r="E380" s="27">
        <v>12</v>
      </c>
      <c r="F380" s="50" t="s">
        <v>262</v>
      </c>
      <c r="G380" s="50" t="s">
        <v>13</v>
      </c>
      <c r="H380" s="51">
        <v>1.85</v>
      </c>
      <c r="I380" s="51" t="s">
        <v>851</v>
      </c>
      <c r="J380" s="27" t="str">
        <f>VLOOKUP(Table1323[[#This Row],[Track]],$F$1377:$H$1420,2,FALSE)</f>
        <v>Vic</v>
      </c>
      <c r="K380" s="27" t="s">
        <v>888</v>
      </c>
      <c r="L380" s="35">
        <v>150</v>
      </c>
      <c r="M380" s="35">
        <f>IF(Table1323[[#This Row],[Elite Edge Bet]]="","",IF(Table1323[[#This Row],[Fin]]&lt;&gt;"1st","",Table1323[[#This Row],[Div]]*Table1323[[#This Row],[Elite Edge Bet]]))</f>
        <v>277.5</v>
      </c>
      <c r="N380" s="35">
        <f>IF(Table1323[[#This Row],[Elite Edge Bet]]="","",IF(Table1323[[#This Row],[Elite Edge Return]]="",Table1323[[#This Row],[Elite Edge Bet]]*-1,Table1323[[#This Row],[Elite Edge Return]]-Table1323[[#This Row],[Elite Edge Bet]]))</f>
        <v>127.5</v>
      </c>
      <c r="O380" s="35" t="str">
        <f>IF(Table1323[[#This Row],[Date]]&lt;$O$3,"",IF(Table1323[[#This Row],[Date]]&lt;$P$3,"Edge (Orig)",IF(Table1323[[#This Row],[Date]]&lt;$Q$3,"Edge-New","Elite Combo")))</f>
        <v/>
      </c>
      <c r="P380" s="27" t="str">
        <f>TEXT(Table1323[[#This Row],[Date]],"DDD")</f>
        <v>Mon</v>
      </c>
      <c r="Q380" s="27"/>
      <c r="R3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1" spans="1:18" ht="15.75" hidden="1" customHeight="1" x14ac:dyDescent="0.25">
      <c r="A381" s="48">
        <v>44676</v>
      </c>
      <c r="B381" s="20">
        <v>0.63888888888888895</v>
      </c>
      <c r="C381" s="20" t="s">
        <v>759</v>
      </c>
      <c r="D381" s="49">
        <v>5</v>
      </c>
      <c r="E381" s="27">
        <v>1</v>
      </c>
      <c r="F381" s="50" t="s">
        <v>192</v>
      </c>
      <c r="G381" s="50"/>
      <c r="H381" s="51"/>
      <c r="I381" s="51" t="s">
        <v>851</v>
      </c>
      <c r="J381" s="27" t="str">
        <f>VLOOKUP(Table1323[[#This Row],[Track]],$F$1377:$H$1420,2,FALSE)</f>
        <v>Vic</v>
      </c>
      <c r="K381" s="27" t="s">
        <v>888</v>
      </c>
      <c r="L381" s="35">
        <v>120</v>
      </c>
      <c r="M381" s="35" t="str">
        <f>IF(Table1323[[#This Row],[Elite Edge Bet]]="","",IF(Table1323[[#This Row],[Fin]]&lt;&gt;"1st","",Table1323[[#This Row],[Div]]*Table1323[[#This Row],[Elite Edge Bet]]))</f>
        <v/>
      </c>
      <c r="N38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81" s="35" t="str">
        <f>IF(Table1323[[#This Row],[Date]]&lt;$O$3,"",IF(Table1323[[#This Row],[Date]]&lt;$P$3,"Edge (Orig)",IF(Table1323[[#This Row],[Date]]&lt;$Q$3,"Edge-New","Elite Combo")))</f>
        <v/>
      </c>
      <c r="P381" s="27" t="str">
        <f>TEXT(Table1323[[#This Row],[Date]],"DDD")</f>
        <v>Mon</v>
      </c>
      <c r="Q381" s="27"/>
      <c r="R3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2" spans="1:18" ht="15.75" hidden="1" customHeight="1" x14ac:dyDescent="0.25">
      <c r="A382" s="48">
        <v>44681</v>
      </c>
      <c r="B382" s="20">
        <v>0.53125</v>
      </c>
      <c r="C382" s="20" t="s">
        <v>760</v>
      </c>
      <c r="D382" s="49">
        <v>2</v>
      </c>
      <c r="E382" s="27">
        <v>1</v>
      </c>
      <c r="F382" s="50" t="s">
        <v>228</v>
      </c>
      <c r="G382" s="50"/>
      <c r="H382" s="51"/>
      <c r="I382" s="51" t="s">
        <v>851</v>
      </c>
      <c r="J382" s="27" t="str">
        <f>VLOOKUP(Table1323[[#This Row],[Track]],$F$1377:$H$1420,2,FALSE)</f>
        <v>Vic</v>
      </c>
      <c r="K382" s="27" t="s">
        <v>888</v>
      </c>
      <c r="L382" s="35">
        <v>140</v>
      </c>
      <c r="M382" s="35" t="str">
        <f>IF(Table1323[[#This Row],[Elite Edge Bet]]="","",IF(Table1323[[#This Row],[Fin]]&lt;&gt;"1st","",Table1323[[#This Row],[Div]]*Table1323[[#This Row],[Elite Edge Bet]]))</f>
        <v/>
      </c>
      <c r="N38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82" s="35" t="str">
        <f>IF(Table1323[[#This Row],[Date]]&lt;$O$3,"",IF(Table1323[[#This Row],[Date]]&lt;$P$3,"Edge (Orig)",IF(Table1323[[#This Row],[Date]]&lt;$Q$3,"Edge-New","Elite Combo")))</f>
        <v/>
      </c>
      <c r="P382" s="27" t="str">
        <f>TEXT(Table1323[[#This Row],[Date]],"DDD")</f>
        <v>Sat</v>
      </c>
      <c r="Q382" s="27"/>
      <c r="R3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3" spans="1:18" ht="15.75" hidden="1" customHeight="1" x14ac:dyDescent="0.25">
      <c r="A383" s="48">
        <v>44681</v>
      </c>
      <c r="B383" s="20">
        <v>0.57986111111111105</v>
      </c>
      <c r="C383" s="20" t="s">
        <v>760</v>
      </c>
      <c r="D383" s="49">
        <v>4</v>
      </c>
      <c r="E383" s="27">
        <v>6</v>
      </c>
      <c r="F383" s="50" t="s">
        <v>159</v>
      </c>
      <c r="G383" s="50"/>
      <c r="H383" s="51"/>
      <c r="I383" s="51" t="s">
        <v>851</v>
      </c>
      <c r="J383" s="27" t="str">
        <f>VLOOKUP(Table1323[[#This Row],[Track]],$F$1377:$H$1420,2,FALSE)</f>
        <v>Vic</v>
      </c>
      <c r="K383" s="27" t="s">
        <v>888</v>
      </c>
      <c r="L383" s="35">
        <v>150</v>
      </c>
      <c r="M383" s="35" t="str">
        <f>IF(Table1323[[#This Row],[Elite Edge Bet]]="","",IF(Table1323[[#This Row],[Fin]]&lt;&gt;"1st","",Table1323[[#This Row],[Div]]*Table1323[[#This Row],[Elite Edge Bet]]))</f>
        <v/>
      </c>
      <c r="N38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83" s="35" t="str">
        <f>IF(Table1323[[#This Row],[Date]]&lt;$O$3,"",IF(Table1323[[#This Row],[Date]]&lt;$P$3,"Edge (Orig)",IF(Table1323[[#This Row],[Date]]&lt;$Q$3,"Edge-New","Elite Combo")))</f>
        <v/>
      </c>
      <c r="P383" s="27" t="str">
        <f>TEXT(Table1323[[#This Row],[Date]],"DDD")</f>
        <v>Sat</v>
      </c>
      <c r="Q383" s="27"/>
      <c r="R3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4" spans="1:18" ht="15.75" hidden="1" customHeight="1" x14ac:dyDescent="0.25">
      <c r="A384" s="48">
        <v>44681</v>
      </c>
      <c r="B384" s="20">
        <v>0.63194444444444442</v>
      </c>
      <c r="C384" s="20" t="s">
        <v>760</v>
      </c>
      <c r="D384" s="49">
        <v>6</v>
      </c>
      <c r="E384" s="27">
        <v>10</v>
      </c>
      <c r="F384" s="50" t="s">
        <v>264</v>
      </c>
      <c r="G384" s="50" t="s">
        <v>13</v>
      </c>
      <c r="H384" s="51">
        <v>4</v>
      </c>
      <c r="I384" s="51" t="s">
        <v>922</v>
      </c>
      <c r="J384" s="27" t="str">
        <f>VLOOKUP(Table1323[[#This Row],[Track]],$F$1377:$H$1420,2,FALSE)</f>
        <v>Vic</v>
      </c>
      <c r="K384" s="27" t="s">
        <v>888</v>
      </c>
      <c r="L384" s="35">
        <v>200</v>
      </c>
      <c r="M384" s="35">
        <f>IF(Table1323[[#This Row],[Elite Edge Bet]]="","",IF(Table1323[[#This Row],[Fin]]&lt;&gt;"1st","",Table1323[[#This Row],[Div]]*Table1323[[#This Row],[Elite Edge Bet]]))</f>
        <v>800</v>
      </c>
      <c r="N384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384" s="35" t="str">
        <f>IF(Table1323[[#This Row],[Date]]&lt;$O$3,"",IF(Table1323[[#This Row],[Date]]&lt;$P$3,"Edge (Orig)",IF(Table1323[[#This Row],[Date]]&lt;$Q$3,"Edge-New","Elite Combo")))</f>
        <v/>
      </c>
      <c r="P384" s="27" t="str">
        <f>TEXT(Table1323[[#This Row],[Date]],"DDD")</f>
        <v>Sat</v>
      </c>
      <c r="Q384" s="27"/>
      <c r="R3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5" spans="1:18" ht="15.75" hidden="1" customHeight="1" x14ac:dyDescent="0.25">
      <c r="A385" s="48">
        <v>44681</v>
      </c>
      <c r="B385" s="20">
        <v>0.68402777777777779</v>
      </c>
      <c r="C385" s="20" t="s">
        <v>760</v>
      </c>
      <c r="D385" s="49">
        <v>8</v>
      </c>
      <c r="E385" s="27">
        <v>1</v>
      </c>
      <c r="F385" s="50" t="s">
        <v>620</v>
      </c>
      <c r="G385" s="50" t="s">
        <v>15</v>
      </c>
      <c r="H385" s="51"/>
      <c r="I385" s="51" t="s">
        <v>851</v>
      </c>
      <c r="J385" s="27" t="str">
        <f>VLOOKUP(Table1323[[#This Row],[Track]],$F$1377:$H$1420,2,FALSE)</f>
        <v>Vic</v>
      </c>
      <c r="K385" s="27" t="s">
        <v>888</v>
      </c>
      <c r="L385" s="35">
        <v>140</v>
      </c>
      <c r="M385" s="35" t="str">
        <f>IF(Table1323[[#This Row],[Elite Edge Bet]]="","",IF(Table1323[[#This Row],[Fin]]&lt;&gt;"1st","",Table1323[[#This Row],[Div]]*Table1323[[#This Row],[Elite Edge Bet]]))</f>
        <v/>
      </c>
      <c r="N38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85" s="35" t="str">
        <f>IF(Table1323[[#This Row],[Date]]&lt;$O$3,"",IF(Table1323[[#This Row],[Date]]&lt;$P$3,"Edge (Orig)",IF(Table1323[[#This Row],[Date]]&lt;$Q$3,"Edge-New","Elite Combo")))</f>
        <v/>
      </c>
      <c r="P385" s="27" t="str">
        <f>TEXT(Table1323[[#This Row],[Date]],"DDD")</f>
        <v>Sat</v>
      </c>
      <c r="Q385" s="27"/>
      <c r="R3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6" spans="1:18" ht="15.75" hidden="1" customHeight="1" x14ac:dyDescent="0.25">
      <c r="A386" s="48">
        <v>44681</v>
      </c>
      <c r="B386" s="20">
        <v>0.68402777777777779</v>
      </c>
      <c r="C386" s="20" t="s">
        <v>760</v>
      </c>
      <c r="D386" s="49">
        <v>8</v>
      </c>
      <c r="E386" s="27">
        <v>5</v>
      </c>
      <c r="F386" s="50" t="s">
        <v>120</v>
      </c>
      <c r="G386" s="50" t="s">
        <v>13</v>
      </c>
      <c r="H386" s="51">
        <v>2.6</v>
      </c>
      <c r="I386" s="51" t="s">
        <v>851</v>
      </c>
      <c r="J386" s="27" t="str">
        <f>VLOOKUP(Table1323[[#This Row],[Track]],$F$1377:$H$1420,2,FALSE)</f>
        <v>Vic</v>
      </c>
      <c r="K386" s="27" t="s">
        <v>888</v>
      </c>
      <c r="L386" s="35">
        <v>100</v>
      </c>
      <c r="M386" s="35">
        <f>IF(Table1323[[#This Row],[Elite Edge Bet]]="","",IF(Table1323[[#This Row],[Fin]]&lt;&gt;"1st","",Table1323[[#This Row],[Div]]*Table1323[[#This Row],[Elite Edge Bet]]))</f>
        <v>260</v>
      </c>
      <c r="N386" s="35">
        <f>IF(Table1323[[#This Row],[Elite Edge Bet]]="","",IF(Table1323[[#This Row],[Elite Edge Return]]="",Table1323[[#This Row],[Elite Edge Bet]]*-1,Table1323[[#This Row],[Elite Edge Return]]-Table1323[[#This Row],[Elite Edge Bet]]))</f>
        <v>160</v>
      </c>
      <c r="O386" s="35" t="str">
        <f>IF(Table1323[[#This Row],[Date]]&lt;$O$3,"",IF(Table1323[[#This Row],[Date]]&lt;$P$3,"Edge (Orig)",IF(Table1323[[#This Row],[Date]]&lt;$Q$3,"Edge-New","Elite Combo")))</f>
        <v/>
      </c>
      <c r="P386" s="27" t="str">
        <f>TEXT(Table1323[[#This Row],[Date]],"DDD")</f>
        <v>Sat</v>
      </c>
      <c r="Q386" s="27"/>
      <c r="R3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7" spans="1:18" ht="15.75" hidden="1" customHeight="1" x14ac:dyDescent="0.25">
      <c r="A387" s="48">
        <v>44681</v>
      </c>
      <c r="B387" s="20">
        <v>0.70486111111111116</v>
      </c>
      <c r="C387" s="20" t="s">
        <v>760</v>
      </c>
      <c r="D387" s="49">
        <v>9</v>
      </c>
      <c r="E387" s="27">
        <v>6</v>
      </c>
      <c r="F387" s="50" t="s">
        <v>265</v>
      </c>
      <c r="G387" s="50" t="s">
        <v>13</v>
      </c>
      <c r="H387" s="51">
        <v>3.8</v>
      </c>
      <c r="I387" s="51" t="s">
        <v>851</v>
      </c>
      <c r="J387" s="27" t="str">
        <f>VLOOKUP(Table1323[[#This Row],[Track]],$F$1377:$H$1420,2,FALSE)</f>
        <v>Vic</v>
      </c>
      <c r="K387" s="27" t="s">
        <v>888</v>
      </c>
      <c r="L387" s="35">
        <v>140</v>
      </c>
      <c r="M387" s="35">
        <f>IF(Table1323[[#This Row],[Elite Edge Bet]]="","",IF(Table1323[[#This Row],[Fin]]&lt;&gt;"1st","",Table1323[[#This Row],[Div]]*Table1323[[#This Row],[Elite Edge Bet]]))</f>
        <v>532</v>
      </c>
      <c r="N387" s="35">
        <f>IF(Table1323[[#This Row],[Elite Edge Bet]]="","",IF(Table1323[[#This Row],[Elite Edge Return]]="",Table1323[[#This Row],[Elite Edge Bet]]*-1,Table1323[[#This Row],[Elite Edge Return]]-Table1323[[#This Row],[Elite Edge Bet]]))</f>
        <v>392</v>
      </c>
      <c r="O387" s="35" t="str">
        <f>IF(Table1323[[#This Row],[Date]]&lt;$O$3,"",IF(Table1323[[#This Row],[Date]]&lt;$P$3,"Edge (Orig)",IF(Table1323[[#This Row],[Date]]&lt;$Q$3,"Edge-New","Elite Combo")))</f>
        <v/>
      </c>
      <c r="P387" s="27" t="str">
        <f>TEXT(Table1323[[#This Row],[Date]],"DDD")</f>
        <v>Sat</v>
      </c>
      <c r="Q387" s="27"/>
      <c r="R3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8" spans="1:18" ht="15.75" hidden="1" customHeight="1" x14ac:dyDescent="0.25">
      <c r="A388" s="48">
        <v>44688</v>
      </c>
      <c r="B388" s="20">
        <v>0.52777777777777779</v>
      </c>
      <c r="C388" s="20" t="s">
        <v>761</v>
      </c>
      <c r="D388" s="49">
        <v>2</v>
      </c>
      <c r="E388" s="27">
        <v>10</v>
      </c>
      <c r="F388" s="50" t="s">
        <v>266</v>
      </c>
      <c r="G388" s="50"/>
      <c r="H388" s="51"/>
      <c r="I388" s="51" t="s">
        <v>851</v>
      </c>
      <c r="J388" s="27" t="str">
        <f>VLOOKUP(Table1323[[#This Row],[Track]],$F$1377:$H$1420,2,FALSE)</f>
        <v>Vic</v>
      </c>
      <c r="K388" s="27" t="s">
        <v>888</v>
      </c>
      <c r="L388" s="35">
        <v>120</v>
      </c>
      <c r="M388" s="35" t="str">
        <f>IF(Table1323[[#This Row],[Elite Edge Bet]]="","",IF(Table1323[[#This Row],[Fin]]&lt;&gt;"1st","",Table1323[[#This Row],[Div]]*Table1323[[#This Row],[Elite Edge Bet]]))</f>
        <v/>
      </c>
      <c r="N38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88" s="35" t="str">
        <f>IF(Table1323[[#This Row],[Date]]&lt;$O$3,"",IF(Table1323[[#This Row],[Date]]&lt;$P$3,"Edge (Orig)",IF(Table1323[[#This Row],[Date]]&lt;$Q$3,"Edge-New","Elite Combo")))</f>
        <v/>
      </c>
      <c r="P388" s="27" t="str">
        <f>TEXT(Table1323[[#This Row],[Date]],"DDD")</f>
        <v>Sat</v>
      </c>
      <c r="Q388" s="27"/>
      <c r="R3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89" spans="1:18" ht="15.75" hidden="1" customHeight="1" x14ac:dyDescent="0.25">
      <c r="A389" s="48">
        <v>44688</v>
      </c>
      <c r="B389" s="20">
        <v>0.60069444444444442</v>
      </c>
      <c r="C389" s="20" t="s">
        <v>761</v>
      </c>
      <c r="D389" s="49">
        <v>5</v>
      </c>
      <c r="E389" s="27">
        <v>3</v>
      </c>
      <c r="F389" s="50" t="s">
        <v>772</v>
      </c>
      <c r="G389" s="50"/>
      <c r="H389" s="51"/>
      <c r="I389" s="51" t="s">
        <v>922</v>
      </c>
      <c r="J389" s="27" t="str">
        <f>VLOOKUP(Table1323[[#This Row],[Track]],$F$1377:$H$1420,2,FALSE)</f>
        <v>Vic</v>
      </c>
      <c r="K389" s="27" t="s">
        <v>888</v>
      </c>
      <c r="L389" s="35">
        <v>200</v>
      </c>
      <c r="M389" s="35" t="str">
        <f>IF(Table1323[[#This Row],[Elite Edge Bet]]="","",IF(Table1323[[#This Row],[Fin]]&lt;&gt;"1st","",Table1323[[#This Row],[Div]]*Table1323[[#This Row],[Elite Edge Bet]]))</f>
        <v/>
      </c>
      <c r="N38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89" s="35" t="str">
        <f>IF(Table1323[[#This Row],[Date]]&lt;$O$3,"",IF(Table1323[[#This Row],[Date]]&lt;$P$3,"Edge (Orig)",IF(Table1323[[#This Row],[Date]]&lt;$Q$3,"Edge-New","Elite Combo")))</f>
        <v/>
      </c>
      <c r="P389" s="27" t="str">
        <f>TEXT(Table1323[[#This Row],[Date]],"DDD")</f>
        <v>Sat</v>
      </c>
      <c r="Q389" s="27"/>
      <c r="R3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0" spans="1:18" ht="15.75" hidden="1" customHeight="1" x14ac:dyDescent="0.25">
      <c r="A390" s="48">
        <v>44688</v>
      </c>
      <c r="B390" s="20">
        <v>0.70347222222222217</v>
      </c>
      <c r="C390" s="20" t="s">
        <v>761</v>
      </c>
      <c r="D390" s="49">
        <v>9</v>
      </c>
      <c r="E390" s="27">
        <v>9</v>
      </c>
      <c r="F390" s="50" t="s">
        <v>263</v>
      </c>
      <c r="G390" s="50" t="s">
        <v>15</v>
      </c>
      <c r="H390" s="51"/>
      <c r="I390" s="51" t="s">
        <v>851</v>
      </c>
      <c r="J390" s="27" t="str">
        <f>VLOOKUP(Table1323[[#This Row],[Track]],$F$1377:$H$1420,2,FALSE)</f>
        <v>Vic</v>
      </c>
      <c r="K390" s="27" t="s">
        <v>888</v>
      </c>
      <c r="L390" s="35">
        <v>120</v>
      </c>
      <c r="M390" s="35" t="str">
        <f>IF(Table1323[[#This Row],[Elite Edge Bet]]="","",IF(Table1323[[#This Row],[Fin]]&lt;&gt;"1st","",Table1323[[#This Row],[Div]]*Table1323[[#This Row],[Elite Edge Bet]]))</f>
        <v/>
      </c>
      <c r="N39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90" s="35" t="str">
        <f>IF(Table1323[[#This Row],[Date]]&lt;$O$3,"",IF(Table1323[[#This Row],[Date]]&lt;$P$3,"Edge (Orig)",IF(Table1323[[#This Row],[Date]]&lt;$Q$3,"Edge-New","Elite Combo")))</f>
        <v/>
      </c>
      <c r="P390" s="27" t="str">
        <f>TEXT(Table1323[[#This Row],[Date]],"DDD")</f>
        <v>Sat</v>
      </c>
      <c r="Q390" s="27"/>
      <c r="R3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1" spans="1:18" ht="15.75" hidden="1" customHeight="1" x14ac:dyDescent="0.25">
      <c r="A391" s="48">
        <v>44695</v>
      </c>
      <c r="B391" s="20">
        <v>0.54513888888888895</v>
      </c>
      <c r="C391" s="20" t="s">
        <v>759</v>
      </c>
      <c r="D391" s="49">
        <v>3</v>
      </c>
      <c r="E391" s="27">
        <v>7</v>
      </c>
      <c r="F391" s="50" t="s">
        <v>33</v>
      </c>
      <c r="G391" s="50" t="s">
        <v>13</v>
      </c>
      <c r="H391" s="51">
        <v>6</v>
      </c>
      <c r="I391" s="51" t="s">
        <v>851</v>
      </c>
      <c r="J391" s="27" t="str">
        <f>VLOOKUP(Table1323[[#This Row],[Track]],$F$1377:$H$1420,2,FALSE)</f>
        <v>Vic</v>
      </c>
      <c r="K391" s="27" t="s">
        <v>888</v>
      </c>
      <c r="L391" s="35">
        <v>130</v>
      </c>
      <c r="M391" s="35">
        <f>IF(Table1323[[#This Row],[Elite Edge Bet]]="","",IF(Table1323[[#This Row],[Fin]]&lt;&gt;"1st","",Table1323[[#This Row],[Div]]*Table1323[[#This Row],[Elite Edge Bet]]))</f>
        <v>780</v>
      </c>
      <c r="N391" s="35">
        <f>IF(Table1323[[#This Row],[Elite Edge Bet]]="","",IF(Table1323[[#This Row],[Elite Edge Return]]="",Table1323[[#This Row],[Elite Edge Bet]]*-1,Table1323[[#This Row],[Elite Edge Return]]-Table1323[[#This Row],[Elite Edge Bet]]))</f>
        <v>650</v>
      </c>
      <c r="O391" s="35" t="str">
        <f>IF(Table1323[[#This Row],[Date]]&lt;$O$3,"",IF(Table1323[[#This Row],[Date]]&lt;$P$3,"Edge (Orig)",IF(Table1323[[#This Row],[Date]]&lt;$Q$3,"Edge-New","Elite Combo")))</f>
        <v/>
      </c>
      <c r="P391" s="27" t="str">
        <f>TEXT(Table1323[[#This Row],[Date]],"DDD")</f>
        <v>Sat</v>
      </c>
      <c r="Q391" s="27"/>
      <c r="R3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2" spans="1:18" ht="15.75" hidden="1" customHeight="1" x14ac:dyDescent="0.25">
      <c r="A392" s="48">
        <v>44695</v>
      </c>
      <c r="B392" s="20">
        <v>0.64583333333333337</v>
      </c>
      <c r="C392" s="20" t="s">
        <v>759</v>
      </c>
      <c r="D392" s="49">
        <v>7</v>
      </c>
      <c r="E392" s="27">
        <v>10</v>
      </c>
      <c r="F392" s="50" t="s">
        <v>617</v>
      </c>
      <c r="G392" s="50" t="s">
        <v>13</v>
      </c>
      <c r="H392" s="51">
        <v>6.9</v>
      </c>
      <c r="I392" s="51" t="s">
        <v>851</v>
      </c>
      <c r="J392" s="27" t="str">
        <f>VLOOKUP(Table1323[[#This Row],[Track]],$F$1377:$H$1420,2,FALSE)</f>
        <v>Vic</v>
      </c>
      <c r="K392" s="27" t="s">
        <v>888</v>
      </c>
      <c r="L392" s="35">
        <v>140</v>
      </c>
      <c r="M392" s="35">
        <f>IF(Table1323[[#This Row],[Elite Edge Bet]]="","",IF(Table1323[[#This Row],[Fin]]&lt;&gt;"1st","",Table1323[[#This Row],[Div]]*Table1323[[#This Row],[Elite Edge Bet]]))</f>
        <v>966</v>
      </c>
      <c r="N392" s="35">
        <f>IF(Table1323[[#This Row],[Elite Edge Bet]]="","",IF(Table1323[[#This Row],[Elite Edge Return]]="",Table1323[[#This Row],[Elite Edge Bet]]*-1,Table1323[[#This Row],[Elite Edge Return]]-Table1323[[#This Row],[Elite Edge Bet]]))</f>
        <v>826</v>
      </c>
      <c r="O392" s="35" t="str">
        <f>IF(Table1323[[#This Row],[Date]]&lt;$O$3,"",IF(Table1323[[#This Row],[Date]]&lt;$P$3,"Edge (Orig)",IF(Table1323[[#This Row],[Date]]&lt;$Q$3,"Edge-New","Elite Combo")))</f>
        <v/>
      </c>
      <c r="P392" s="27" t="str">
        <f>TEXT(Table1323[[#This Row],[Date]],"DDD")</f>
        <v>Sat</v>
      </c>
      <c r="Q392" s="27"/>
      <c r="R3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3" spans="1:18" ht="15.75" hidden="1" customHeight="1" x14ac:dyDescent="0.25">
      <c r="A393" s="48">
        <v>44695</v>
      </c>
      <c r="B393" s="20">
        <v>0.69791666666666663</v>
      </c>
      <c r="C393" s="20" t="s">
        <v>759</v>
      </c>
      <c r="D393" s="49">
        <v>9</v>
      </c>
      <c r="E393" s="27">
        <v>12</v>
      </c>
      <c r="F393" s="50" t="s">
        <v>268</v>
      </c>
      <c r="G393" s="50" t="s">
        <v>13</v>
      </c>
      <c r="H393" s="51">
        <v>6.8</v>
      </c>
      <c r="I393" s="51" t="s">
        <v>851</v>
      </c>
      <c r="J393" s="27" t="str">
        <f>VLOOKUP(Table1323[[#This Row],[Track]],$F$1377:$H$1420,2,FALSE)</f>
        <v>Vic</v>
      </c>
      <c r="K393" s="27" t="s">
        <v>888</v>
      </c>
      <c r="L393" s="35">
        <v>200</v>
      </c>
      <c r="M393" s="35">
        <f>IF(Table1323[[#This Row],[Elite Edge Bet]]="","",IF(Table1323[[#This Row],[Fin]]&lt;&gt;"1st","",Table1323[[#This Row],[Div]]*Table1323[[#This Row],[Elite Edge Bet]]))</f>
        <v>1360</v>
      </c>
      <c r="N393" s="35">
        <f>IF(Table1323[[#This Row],[Elite Edge Bet]]="","",IF(Table1323[[#This Row],[Elite Edge Return]]="",Table1323[[#This Row],[Elite Edge Bet]]*-1,Table1323[[#This Row],[Elite Edge Return]]-Table1323[[#This Row],[Elite Edge Bet]]))</f>
        <v>1160</v>
      </c>
      <c r="O393" s="35" t="str">
        <f>IF(Table1323[[#This Row],[Date]]&lt;$O$3,"",IF(Table1323[[#This Row],[Date]]&lt;$P$3,"Edge (Orig)",IF(Table1323[[#This Row],[Date]]&lt;$Q$3,"Edge-New","Elite Combo")))</f>
        <v/>
      </c>
      <c r="P393" s="27" t="str">
        <f>TEXT(Table1323[[#This Row],[Date]],"DDD")</f>
        <v>Sat</v>
      </c>
      <c r="Q393" s="27"/>
      <c r="R3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4" spans="1:18" ht="15.75" hidden="1" customHeight="1" x14ac:dyDescent="0.25">
      <c r="A394" s="48">
        <v>44702</v>
      </c>
      <c r="B394" s="20">
        <v>0.61458333333333337</v>
      </c>
      <c r="C394" s="20" t="s">
        <v>759</v>
      </c>
      <c r="D394" s="49">
        <v>6</v>
      </c>
      <c r="E394" s="27">
        <v>18</v>
      </c>
      <c r="F394" s="50" t="s">
        <v>124</v>
      </c>
      <c r="G394" s="50" t="s">
        <v>15</v>
      </c>
      <c r="H394" s="51"/>
      <c r="I394" s="51" t="s">
        <v>851</v>
      </c>
      <c r="J394" s="27" t="str">
        <f>VLOOKUP(Table1323[[#This Row],[Track]],$F$1377:$H$1420,2,FALSE)</f>
        <v>Vic</v>
      </c>
      <c r="K394" s="27" t="s">
        <v>888</v>
      </c>
      <c r="L394" s="35">
        <v>100</v>
      </c>
      <c r="M394" s="35" t="str">
        <f>IF(Table1323[[#This Row],[Elite Edge Bet]]="","",IF(Table1323[[#This Row],[Fin]]&lt;&gt;"1st","",Table1323[[#This Row],[Div]]*Table1323[[#This Row],[Elite Edge Bet]]))</f>
        <v/>
      </c>
      <c r="N39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94" s="35" t="str">
        <f>IF(Table1323[[#This Row],[Date]]&lt;$O$3,"",IF(Table1323[[#This Row],[Date]]&lt;$P$3,"Edge (Orig)",IF(Table1323[[#This Row],[Date]]&lt;$Q$3,"Edge-New","Elite Combo")))</f>
        <v/>
      </c>
      <c r="P394" s="27" t="str">
        <f>TEXT(Table1323[[#This Row],[Date]],"DDD")</f>
        <v>Sat</v>
      </c>
      <c r="Q394" s="27"/>
      <c r="R3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5" spans="1:18" ht="15.75" hidden="1" customHeight="1" x14ac:dyDescent="0.25">
      <c r="A395" s="48">
        <v>44702</v>
      </c>
      <c r="B395" s="20">
        <v>0.61458333333333337</v>
      </c>
      <c r="C395" s="20" t="s">
        <v>759</v>
      </c>
      <c r="D395" s="49">
        <v>6</v>
      </c>
      <c r="E395" s="27">
        <v>3</v>
      </c>
      <c r="F395" s="50" t="s">
        <v>269</v>
      </c>
      <c r="G395" s="50"/>
      <c r="H395" s="51"/>
      <c r="I395" s="51" t="s">
        <v>851</v>
      </c>
      <c r="J395" s="27" t="str">
        <f>VLOOKUP(Table1323[[#This Row],[Track]],$F$1377:$H$1420,2,FALSE)</f>
        <v>Vic</v>
      </c>
      <c r="K395" s="27" t="s">
        <v>888</v>
      </c>
      <c r="L395" s="35">
        <v>100</v>
      </c>
      <c r="M395" s="35" t="str">
        <f>IF(Table1323[[#This Row],[Elite Edge Bet]]="","",IF(Table1323[[#This Row],[Fin]]&lt;&gt;"1st","",Table1323[[#This Row],[Div]]*Table1323[[#This Row],[Elite Edge Bet]]))</f>
        <v/>
      </c>
      <c r="N39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95" s="35" t="str">
        <f>IF(Table1323[[#This Row],[Date]]&lt;$O$3,"",IF(Table1323[[#This Row],[Date]]&lt;$P$3,"Edge (Orig)",IF(Table1323[[#This Row],[Date]]&lt;$Q$3,"Edge-New","Elite Combo")))</f>
        <v/>
      </c>
      <c r="P395" s="27" t="str">
        <f>TEXT(Table1323[[#This Row],[Date]],"DDD")</f>
        <v>Sat</v>
      </c>
      <c r="Q395" s="27"/>
      <c r="R3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6" spans="1:18" ht="15.75" hidden="1" customHeight="1" x14ac:dyDescent="0.25">
      <c r="A396" s="48">
        <v>44702</v>
      </c>
      <c r="B396" s="20">
        <v>0.67013888888888884</v>
      </c>
      <c r="C396" s="20" t="s">
        <v>759</v>
      </c>
      <c r="D396" s="49">
        <v>8</v>
      </c>
      <c r="E396" s="27">
        <v>13</v>
      </c>
      <c r="F396" s="50" t="s">
        <v>270</v>
      </c>
      <c r="G396" s="50" t="s">
        <v>15</v>
      </c>
      <c r="H396" s="51"/>
      <c r="I396" s="51" t="s">
        <v>922</v>
      </c>
      <c r="J396" s="27" t="str">
        <f>VLOOKUP(Table1323[[#This Row],[Track]],$F$1377:$H$1420,2,FALSE)</f>
        <v>Vic</v>
      </c>
      <c r="K396" s="27" t="s">
        <v>888</v>
      </c>
      <c r="L396" s="35">
        <v>200</v>
      </c>
      <c r="M396" s="35" t="str">
        <f>IF(Table1323[[#This Row],[Elite Edge Bet]]="","",IF(Table1323[[#This Row],[Fin]]&lt;&gt;"1st","",Table1323[[#This Row],[Div]]*Table1323[[#This Row],[Elite Edge Bet]]))</f>
        <v/>
      </c>
      <c r="N39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96" s="35" t="str">
        <f>IF(Table1323[[#This Row],[Date]]&lt;$O$3,"",IF(Table1323[[#This Row],[Date]]&lt;$P$3,"Edge (Orig)",IF(Table1323[[#This Row],[Date]]&lt;$Q$3,"Edge-New","Elite Combo")))</f>
        <v/>
      </c>
      <c r="P396" s="27" t="str">
        <f>TEXT(Table1323[[#This Row],[Date]],"DDD")</f>
        <v>Sat</v>
      </c>
      <c r="Q396" s="27"/>
      <c r="R3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7" spans="1:18" ht="15.75" hidden="1" customHeight="1" x14ac:dyDescent="0.25">
      <c r="A397" s="48">
        <v>44709</v>
      </c>
      <c r="B397" s="20">
        <v>0.49305555555555558</v>
      </c>
      <c r="C397" s="20" t="s">
        <v>761</v>
      </c>
      <c r="D397" s="49">
        <v>1</v>
      </c>
      <c r="E397" s="27">
        <v>5</v>
      </c>
      <c r="F397" s="50" t="s">
        <v>271</v>
      </c>
      <c r="G397" s="50" t="s">
        <v>13</v>
      </c>
      <c r="H397" s="51">
        <v>4</v>
      </c>
      <c r="I397" s="51" t="s">
        <v>851</v>
      </c>
      <c r="J397" s="27" t="str">
        <f>VLOOKUP(Table1323[[#This Row],[Track]],$F$1377:$H$1420,2,FALSE)</f>
        <v>Vic</v>
      </c>
      <c r="K397" s="27" t="s">
        <v>888</v>
      </c>
      <c r="L397" s="35">
        <v>100</v>
      </c>
      <c r="M397" s="35">
        <f>IF(Table1323[[#This Row],[Elite Edge Bet]]="","",IF(Table1323[[#This Row],[Fin]]&lt;&gt;"1st","",Table1323[[#This Row],[Div]]*Table1323[[#This Row],[Elite Edge Bet]]))</f>
        <v>400</v>
      </c>
      <c r="N397" s="35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397" s="35" t="str">
        <f>IF(Table1323[[#This Row],[Date]]&lt;$O$3,"",IF(Table1323[[#This Row],[Date]]&lt;$P$3,"Edge (Orig)",IF(Table1323[[#This Row],[Date]]&lt;$Q$3,"Edge-New","Elite Combo")))</f>
        <v/>
      </c>
      <c r="P397" s="27" t="str">
        <f>TEXT(Table1323[[#This Row],[Date]],"DDD")</f>
        <v>Sat</v>
      </c>
      <c r="Q397" s="27"/>
      <c r="R3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8" spans="1:18" ht="15.75" hidden="1" customHeight="1" x14ac:dyDescent="0.25">
      <c r="A398" s="48">
        <v>44709</v>
      </c>
      <c r="B398" s="20">
        <v>0.49305555555555558</v>
      </c>
      <c r="C398" s="20" t="s">
        <v>761</v>
      </c>
      <c r="D398" s="49">
        <v>1</v>
      </c>
      <c r="E398" s="27">
        <v>3</v>
      </c>
      <c r="F398" s="50" t="s">
        <v>264</v>
      </c>
      <c r="G398" s="50" t="s">
        <v>15</v>
      </c>
      <c r="H398" s="51"/>
      <c r="I398" s="51" t="s">
        <v>922</v>
      </c>
      <c r="J398" s="27" t="str">
        <f>VLOOKUP(Table1323[[#This Row],[Track]],$F$1377:$H$1420,2,FALSE)</f>
        <v>Vic</v>
      </c>
      <c r="K398" s="27" t="s">
        <v>888</v>
      </c>
      <c r="L398" s="35">
        <v>200</v>
      </c>
      <c r="M398" s="35" t="str">
        <f>IF(Table1323[[#This Row],[Elite Edge Bet]]="","",IF(Table1323[[#This Row],[Fin]]&lt;&gt;"1st","",Table1323[[#This Row],[Div]]*Table1323[[#This Row],[Elite Edge Bet]]))</f>
        <v/>
      </c>
      <c r="N39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98" s="35" t="str">
        <f>IF(Table1323[[#This Row],[Date]]&lt;$O$3,"",IF(Table1323[[#This Row],[Date]]&lt;$P$3,"Edge (Orig)",IF(Table1323[[#This Row],[Date]]&lt;$Q$3,"Edge-New","Elite Combo")))</f>
        <v/>
      </c>
      <c r="P398" s="27" t="str">
        <f>TEXT(Table1323[[#This Row],[Date]],"DDD")</f>
        <v>Sat</v>
      </c>
      <c r="Q398" s="27"/>
      <c r="R3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399" spans="1:18" ht="15.75" hidden="1" customHeight="1" x14ac:dyDescent="0.25">
      <c r="A399" s="48">
        <v>44709</v>
      </c>
      <c r="B399" s="20">
        <v>0.64236111111111105</v>
      </c>
      <c r="C399" s="20" t="s">
        <v>761</v>
      </c>
      <c r="D399" s="49">
        <v>7</v>
      </c>
      <c r="E399" s="27">
        <v>6</v>
      </c>
      <c r="F399" s="50" t="s">
        <v>185</v>
      </c>
      <c r="G399" s="50"/>
      <c r="H399" s="51"/>
      <c r="I399" s="51" t="s">
        <v>851</v>
      </c>
      <c r="J399" s="27" t="str">
        <f>VLOOKUP(Table1323[[#This Row],[Track]],$F$1377:$H$1420,2,FALSE)</f>
        <v>Vic</v>
      </c>
      <c r="K399" s="27" t="s">
        <v>888</v>
      </c>
      <c r="L399" s="35">
        <v>120</v>
      </c>
      <c r="M399" s="35" t="str">
        <f>IF(Table1323[[#This Row],[Elite Edge Bet]]="","",IF(Table1323[[#This Row],[Fin]]&lt;&gt;"1st","",Table1323[[#This Row],[Div]]*Table1323[[#This Row],[Elite Edge Bet]]))</f>
        <v/>
      </c>
      <c r="N39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99" s="35" t="str">
        <f>IF(Table1323[[#This Row],[Date]]&lt;$O$3,"",IF(Table1323[[#This Row],[Date]]&lt;$P$3,"Edge (Orig)",IF(Table1323[[#This Row],[Date]]&lt;$Q$3,"Edge-New","Elite Combo")))</f>
        <v/>
      </c>
      <c r="P399" s="27" t="str">
        <f>TEXT(Table1323[[#This Row],[Date]],"DDD")</f>
        <v>Sat</v>
      </c>
      <c r="Q399" s="27"/>
      <c r="R3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0" spans="1:18" ht="15.75" hidden="1" customHeight="1" x14ac:dyDescent="0.25">
      <c r="A400" s="48">
        <v>44709</v>
      </c>
      <c r="B400" s="20">
        <v>0.69444444444444453</v>
      </c>
      <c r="C400" s="20" t="s">
        <v>761</v>
      </c>
      <c r="D400" s="49">
        <v>9</v>
      </c>
      <c r="E400" s="27">
        <v>14</v>
      </c>
      <c r="F400" s="50" t="s">
        <v>272</v>
      </c>
      <c r="G400" s="50" t="s">
        <v>13</v>
      </c>
      <c r="H400" s="51">
        <v>5.4</v>
      </c>
      <c r="I400" s="51" t="s">
        <v>851</v>
      </c>
      <c r="J400" s="27" t="str">
        <f>VLOOKUP(Table1323[[#This Row],[Track]],$F$1377:$H$1420,2,FALSE)</f>
        <v>Vic</v>
      </c>
      <c r="K400" s="27" t="s">
        <v>888</v>
      </c>
      <c r="L400" s="35">
        <v>130</v>
      </c>
      <c r="M400" s="35">
        <f>IF(Table1323[[#This Row],[Elite Edge Bet]]="","",IF(Table1323[[#This Row],[Fin]]&lt;&gt;"1st","",Table1323[[#This Row],[Div]]*Table1323[[#This Row],[Elite Edge Bet]]))</f>
        <v>702</v>
      </c>
      <c r="N400" s="35">
        <f>IF(Table1323[[#This Row],[Elite Edge Bet]]="","",IF(Table1323[[#This Row],[Elite Edge Return]]="",Table1323[[#This Row],[Elite Edge Bet]]*-1,Table1323[[#This Row],[Elite Edge Return]]-Table1323[[#This Row],[Elite Edge Bet]]))</f>
        <v>572</v>
      </c>
      <c r="O400" s="35" t="str">
        <f>IF(Table1323[[#This Row],[Date]]&lt;$O$3,"",IF(Table1323[[#This Row],[Date]]&lt;$P$3,"Edge (Orig)",IF(Table1323[[#This Row],[Date]]&lt;$Q$3,"Edge-New","Elite Combo")))</f>
        <v/>
      </c>
      <c r="P400" s="27" t="str">
        <f>TEXT(Table1323[[#This Row],[Date]],"DDD")</f>
        <v>Sat</v>
      </c>
      <c r="Q400" s="27"/>
      <c r="R4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1" spans="1:18" ht="15.75" hidden="1" customHeight="1" x14ac:dyDescent="0.25">
      <c r="A401" s="48">
        <v>44716</v>
      </c>
      <c r="B401" s="20">
        <v>0.49305555555555558</v>
      </c>
      <c r="C401" s="20" t="s">
        <v>759</v>
      </c>
      <c r="D401" s="49">
        <v>1</v>
      </c>
      <c r="E401" s="27">
        <v>4</v>
      </c>
      <c r="F401" s="50" t="s">
        <v>161</v>
      </c>
      <c r="G401" s="50" t="s">
        <v>13</v>
      </c>
      <c r="H401" s="51">
        <v>4</v>
      </c>
      <c r="I401" s="51" t="s">
        <v>851</v>
      </c>
      <c r="J401" s="27" t="str">
        <f>VLOOKUP(Table1323[[#This Row],[Track]],$F$1377:$H$1420,2,FALSE)</f>
        <v>Vic</v>
      </c>
      <c r="K401" s="27" t="s">
        <v>888</v>
      </c>
      <c r="L401" s="35">
        <v>140</v>
      </c>
      <c r="M401" s="35">
        <f>IF(Table1323[[#This Row],[Elite Edge Bet]]="","",IF(Table1323[[#This Row],[Fin]]&lt;&gt;"1st","",Table1323[[#This Row],[Div]]*Table1323[[#This Row],[Elite Edge Bet]]))</f>
        <v>560</v>
      </c>
      <c r="N401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401" s="35" t="str">
        <f>IF(Table1323[[#This Row],[Date]]&lt;$O$3,"",IF(Table1323[[#This Row],[Date]]&lt;$P$3,"Edge (Orig)",IF(Table1323[[#This Row],[Date]]&lt;$Q$3,"Edge-New","Elite Combo")))</f>
        <v/>
      </c>
      <c r="P401" s="27" t="str">
        <f>TEXT(Table1323[[#This Row],[Date]],"DDD")</f>
        <v>Sat</v>
      </c>
      <c r="Q401" s="27"/>
      <c r="R4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2" spans="1:18" ht="15.75" hidden="1" customHeight="1" x14ac:dyDescent="0.25">
      <c r="A402" s="48">
        <v>44716</v>
      </c>
      <c r="B402" s="20">
        <v>0.54166666666666663</v>
      </c>
      <c r="C402" s="20" t="s">
        <v>759</v>
      </c>
      <c r="D402" s="49">
        <v>3</v>
      </c>
      <c r="E402" s="27">
        <v>1</v>
      </c>
      <c r="F402" s="50" t="s">
        <v>273</v>
      </c>
      <c r="G402" s="50" t="s">
        <v>14</v>
      </c>
      <c r="H402" s="51"/>
      <c r="I402" s="51" t="s">
        <v>851</v>
      </c>
      <c r="J402" s="27" t="str">
        <f>VLOOKUP(Table1323[[#This Row],[Track]],$F$1377:$H$1420,2,FALSE)</f>
        <v>Vic</v>
      </c>
      <c r="K402" s="27" t="s">
        <v>888</v>
      </c>
      <c r="L402" s="35">
        <v>140</v>
      </c>
      <c r="M402" s="35" t="str">
        <f>IF(Table1323[[#This Row],[Elite Edge Bet]]="","",IF(Table1323[[#This Row],[Fin]]&lt;&gt;"1st","",Table1323[[#This Row],[Div]]*Table1323[[#This Row],[Elite Edge Bet]]))</f>
        <v/>
      </c>
      <c r="N40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02" s="35" t="str">
        <f>IF(Table1323[[#This Row],[Date]]&lt;$O$3,"",IF(Table1323[[#This Row],[Date]]&lt;$P$3,"Edge (Orig)",IF(Table1323[[#This Row],[Date]]&lt;$Q$3,"Edge-New","Elite Combo")))</f>
        <v/>
      </c>
      <c r="P402" s="27" t="str">
        <f>TEXT(Table1323[[#This Row],[Date]],"DDD")</f>
        <v>Sat</v>
      </c>
      <c r="Q402" s="27"/>
      <c r="R4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3" spans="1:18" ht="15.75" hidden="1" customHeight="1" x14ac:dyDescent="0.25">
      <c r="A403" s="48">
        <v>44716</v>
      </c>
      <c r="B403" s="20">
        <v>0.61458333333333337</v>
      </c>
      <c r="C403" s="20" t="s">
        <v>759</v>
      </c>
      <c r="D403" s="49">
        <v>6</v>
      </c>
      <c r="E403" s="27">
        <v>8</v>
      </c>
      <c r="F403" s="50" t="s">
        <v>274</v>
      </c>
      <c r="G403" s="50"/>
      <c r="H403" s="51"/>
      <c r="I403" s="51" t="s">
        <v>851</v>
      </c>
      <c r="J403" s="27" t="str">
        <f>VLOOKUP(Table1323[[#This Row],[Track]],$F$1377:$H$1420,2,FALSE)</f>
        <v>Vic</v>
      </c>
      <c r="K403" s="27" t="s">
        <v>888</v>
      </c>
      <c r="L403" s="35">
        <v>120</v>
      </c>
      <c r="M403" s="35" t="str">
        <f>IF(Table1323[[#This Row],[Elite Edge Bet]]="","",IF(Table1323[[#This Row],[Fin]]&lt;&gt;"1st","",Table1323[[#This Row],[Div]]*Table1323[[#This Row],[Elite Edge Bet]]))</f>
        <v/>
      </c>
      <c r="N40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03" s="35" t="str">
        <f>IF(Table1323[[#This Row],[Date]]&lt;$O$3,"",IF(Table1323[[#This Row],[Date]]&lt;$P$3,"Edge (Orig)",IF(Table1323[[#This Row],[Date]]&lt;$Q$3,"Edge-New","Elite Combo")))</f>
        <v/>
      </c>
      <c r="P403" s="27" t="str">
        <f>TEXT(Table1323[[#This Row],[Date]],"DDD")</f>
        <v>Sat</v>
      </c>
      <c r="Q403" s="27"/>
      <c r="R4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4" spans="1:18" ht="15.75" hidden="1" customHeight="1" x14ac:dyDescent="0.25">
      <c r="A404" s="48">
        <v>44716</v>
      </c>
      <c r="B404" s="20">
        <v>0.66666666666666663</v>
      </c>
      <c r="C404" s="20" t="s">
        <v>759</v>
      </c>
      <c r="D404" s="49">
        <v>8</v>
      </c>
      <c r="E404" s="27">
        <v>1</v>
      </c>
      <c r="F404" s="50" t="s">
        <v>192</v>
      </c>
      <c r="G404" s="50" t="s">
        <v>14</v>
      </c>
      <c r="H404" s="51"/>
      <c r="I404" s="51" t="s">
        <v>851</v>
      </c>
      <c r="J404" s="27" t="str">
        <f>VLOOKUP(Table1323[[#This Row],[Track]],$F$1377:$H$1420,2,FALSE)</f>
        <v>Vic</v>
      </c>
      <c r="K404" s="27" t="s">
        <v>888</v>
      </c>
      <c r="L404" s="35">
        <v>140</v>
      </c>
      <c r="M404" s="35" t="str">
        <f>IF(Table1323[[#This Row],[Elite Edge Bet]]="","",IF(Table1323[[#This Row],[Fin]]&lt;&gt;"1st","",Table1323[[#This Row],[Div]]*Table1323[[#This Row],[Elite Edge Bet]]))</f>
        <v/>
      </c>
      <c r="N404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04" s="35" t="str">
        <f>IF(Table1323[[#This Row],[Date]]&lt;$O$3,"",IF(Table1323[[#This Row],[Date]]&lt;$P$3,"Edge (Orig)",IF(Table1323[[#This Row],[Date]]&lt;$Q$3,"Edge-New","Elite Combo")))</f>
        <v/>
      </c>
      <c r="P404" s="27" t="str">
        <f>TEXT(Table1323[[#This Row],[Date]],"DDD")</f>
        <v>Sat</v>
      </c>
      <c r="Q404" s="27"/>
      <c r="R4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5" spans="1:18" ht="15.75" hidden="1" customHeight="1" x14ac:dyDescent="0.25">
      <c r="A405" s="48">
        <v>44723</v>
      </c>
      <c r="B405" s="20">
        <v>0.51736111111111105</v>
      </c>
      <c r="C405" s="20" t="s">
        <v>760</v>
      </c>
      <c r="D405" s="49">
        <v>2</v>
      </c>
      <c r="E405" s="27">
        <v>3</v>
      </c>
      <c r="F405" s="50" t="s">
        <v>271</v>
      </c>
      <c r="G405" s="50" t="s">
        <v>13</v>
      </c>
      <c r="H405" s="51">
        <v>3.3</v>
      </c>
      <c r="I405" s="51" t="s">
        <v>922</v>
      </c>
      <c r="J405" s="27" t="str">
        <f>VLOOKUP(Table1323[[#This Row],[Track]],$F$1377:$H$1420,2,FALSE)</f>
        <v>Vic</v>
      </c>
      <c r="K405" s="27" t="s">
        <v>888</v>
      </c>
      <c r="L405" s="35">
        <v>200</v>
      </c>
      <c r="M405" s="35">
        <f>IF(Table1323[[#This Row],[Elite Edge Bet]]="","",IF(Table1323[[#This Row],[Fin]]&lt;&gt;"1st","",Table1323[[#This Row],[Div]]*Table1323[[#This Row],[Elite Edge Bet]]))</f>
        <v>660</v>
      </c>
      <c r="N405" s="35">
        <f>IF(Table1323[[#This Row],[Elite Edge Bet]]="","",IF(Table1323[[#This Row],[Elite Edge Return]]="",Table1323[[#This Row],[Elite Edge Bet]]*-1,Table1323[[#This Row],[Elite Edge Return]]-Table1323[[#This Row],[Elite Edge Bet]]))</f>
        <v>460</v>
      </c>
      <c r="O405" s="35" t="str">
        <f>IF(Table1323[[#This Row],[Date]]&lt;$O$3,"",IF(Table1323[[#This Row],[Date]]&lt;$P$3,"Edge (Orig)",IF(Table1323[[#This Row],[Date]]&lt;$Q$3,"Edge-New","Elite Combo")))</f>
        <v/>
      </c>
      <c r="P405" s="27" t="str">
        <f>TEXT(Table1323[[#This Row],[Date]],"DDD")</f>
        <v>Sat</v>
      </c>
      <c r="Q405" s="27"/>
      <c r="R4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6" spans="1:18" ht="15.75" hidden="1" customHeight="1" x14ac:dyDescent="0.25">
      <c r="A406" s="48">
        <v>44723</v>
      </c>
      <c r="B406" s="20">
        <v>0.63888888888888895</v>
      </c>
      <c r="C406" s="20" t="s">
        <v>760</v>
      </c>
      <c r="D406" s="49">
        <v>7</v>
      </c>
      <c r="E406" s="27">
        <v>1</v>
      </c>
      <c r="F406" s="50" t="s">
        <v>275</v>
      </c>
      <c r="G406" s="50" t="s">
        <v>15</v>
      </c>
      <c r="H406" s="51"/>
      <c r="I406" s="51" t="s">
        <v>851</v>
      </c>
      <c r="J406" s="27" t="str">
        <f>VLOOKUP(Table1323[[#This Row],[Track]],$F$1377:$H$1420,2,FALSE)</f>
        <v>Vic</v>
      </c>
      <c r="K406" s="27" t="s">
        <v>888</v>
      </c>
      <c r="L406" s="35">
        <v>100</v>
      </c>
      <c r="M406" s="35" t="str">
        <f>IF(Table1323[[#This Row],[Elite Edge Bet]]="","",IF(Table1323[[#This Row],[Fin]]&lt;&gt;"1st","",Table1323[[#This Row],[Div]]*Table1323[[#This Row],[Elite Edge Bet]]))</f>
        <v/>
      </c>
      <c r="N40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06" s="35" t="str">
        <f>IF(Table1323[[#This Row],[Date]]&lt;$O$3,"",IF(Table1323[[#This Row],[Date]]&lt;$P$3,"Edge (Orig)",IF(Table1323[[#This Row],[Date]]&lt;$Q$3,"Edge-New","Elite Combo")))</f>
        <v/>
      </c>
      <c r="P406" s="27" t="str">
        <f>TEXT(Table1323[[#This Row],[Date]],"DDD")</f>
        <v>Sat</v>
      </c>
      <c r="Q406" s="27"/>
      <c r="R4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7" spans="1:18" ht="15.75" hidden="1" customHeight="1" x14ac:dyDescent="0.25">
      <c r="A407" s="48">
        <v>44723</v>
      </c>
      <c r="B407" s="20">
        <v>0.63888888888888895</v>
      </c>
      <c r="C407" s="20" t="s">
        <v>760</v>
      </c>
      <c r="D407" s="49">
        <v>7</v>
      </c>
      <c r="E407" s="27">
        <v>3</v>
      </c>
      <c r="F407" s="50" t="s">
        <v>621</v>
      </c>
      <c r="G407" s="50" t="s">
        <v>13</v>
      </c>
      <c r="H407" s="51">
        <v>2.25</v>
      </c>
      <c r="I407" s="51" t="s">
        <v>922</v>
      </c>
      <c r="J407" s="27" t="str">
        <f>VLOOKUP(Table1323[[#This Row],[Track]],$F$1377:$H$1420,2,FALSE)</f>
        <v>Vic</v>
      </c>
      <c r="K407" s="27" t="s">
        <v>888</v>
      </c>
      <c r="L407" s="35">
        <v>200</v>
      </c>
      <c r="M407" s="35">
        <f>IF(Table1323[[#This Row],[Elite Edge Bet]]="","",IF(Table1323[[#This Row],[Fin]]&lt;&gt;"1st","",Table1323[[#This Row],[Div]]*Table1323[[#This Row],[Elite Edge Bet]]))</f>
        <v>450</v>
      </c>
      <c r="N407" s="35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407" s="35" t="str">
        <f>IF(Table1323[[#This Row],[Date]]&lt;$O$3,"",IF(Table1323[[#This Row],[Date]]&lt;$P$3,"Edge (Orig)",IF(Table1323[[#This Row],[Date]]&lt;$Q$3,"Edge-New","Elite Combo")))</f>
        <v/>
      </c>
      <c r="P407" s="27" t="str">
        <f>TEXT(Table1323[[#This Row],[Date]],"DDD")</f>
        <v>Sat</v>
      </c>
      <c r="Q407" s="27"/>
      <c r="R4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8" spans="1:18" ht="15.75" hidden="1" customHeight="1" x14ac:dyDescent="0.25">
      <c r="A408" s="48">
        <v>44730</v>
      </c>
      <c r="B408" s="20">
        <v>0.49305555555555558</v>
      </c>
      <c r="C408" s="20" t="s">
        <v>759</v>
      </c>
      <c r="D408" s="49">
        <v>1</v>
      </c>
      <c r="E408" s="27">
        <v>2</v>
      </c>
      <c r="F408" s="50" t="s">
        <v>276</v>
      </c>
      <c r="G408" s="50" t="s">
        <v>15</v>
      </c>
      <c r="H408" s="51"/>
      <c r="I408" s="51" t="s">
        <v>851</v>
      </c>
      <c r="J408" s="27" t="str">
        <f>VLOOKUP(Table1323[[#This Row],[Track]],$F$1377:$H$1420,2,FALSE)</f>
        <v>Vic</v>
      </c>
      <c r="K408" s="27" t="s">
        <v>888</v>
      </c>
      <c r="L408" s="35">
        <v>120</v>
      </c>
      <c r="M408" s="35" t="str">
        <f>IF(Table1323[[#This Row],[Elite Edge Bet]]="","",IF(Table1323[[#This Row],[Fin]]&lt;&gt;"1st","",Table1323[[#This Row],[Div]]*Table1323[[#This Row],[Elite Edge Bet]]))</f>
        <v/>
      </c>
      <c r="N40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08" s="35" t="str">
        <f>IF(Table1323[[#This Row],[Date]]&lt;$O$3,"",IF(Table1323[[#This Row],[Date]]&lt;$P$3,"Edge (Orig)",IF(Table1323[[#This Row],[Date]]&lt;$Q$3,"Edge-New","Elite Combo")))</f>
        <v/>
      </c>
      <c r="P408" s="27" t="str">
        <f>TEXT(Table1323[[#This Row],[Date]],"DDD")</f>
        <v>Sat</v>
      </c>
      <c r="Q408" s="27"/>
      <c r="R4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09" spans="1:18" ht="15.75" hidden="1" customHeight="1" x14ac:dyDescent="0.25">
      <c r="A409" s="48">
        <v>44730</v>
      </c>
      <c r="B409" s="20">
        <v>0.56597222222222221</v>
      </c>
      <c r="C409" s="20" t="s">
        <v>759</v>
      </c>
      <c r="D409" s="49">
        <v>4</v>
      </c>
      <c r="E409" s="27">
        <v>6</v>
      </c>
      <c r="F409" s="50" t="s">
        <v>167</v>
      </c>
      <c r="G409" s="50"/>
      <c r="H409" s="51"/>
      <c r="I409" s="51" t="s">
        <v>851</v>
      </c>
      <c r="J409" s="27" t="str">
        <f>VLOOKUP(Table1323[[#This Row],[Track]],$F$1377:$H$1420,2,FALSE)</f>
        <v>Vic</v>
      </c>
      <c r="K409" s="27" t="s">
        <v>888</v>
      </c>
      <c r="L409" s="35">
        <v>140</v>
      </c>
      <c r="M409" s="35" t="str">
        <f>IF(Table1323[[#This Row],[Elite Edge Bet]]="","",IF(Table1323[[#This Row],[Fin]]&lt;&gt;"1st","",Table1323[[#This Row],[Div]]*Table1323[[#This Row],[Elite Edge Bet]]))</f>
        <v/>
      </c>
      <c r="N40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09" s="35" t="str">
        <f>IF(Table1323[[#This Row],[Date]]&lt;$O$3,"",IF(Table1323[[#This Row],[Date]]&lt;$P$3,"Edge (Orig)",IF(Table1323[[#This Row],[Date]]&lt;$Q$3,"Edge-New","Elite Combo")))</f>
        <v/>
      </c>
      <c r="P409" s="27" t="str">
        <f>TEXT(Table1323[[#This Row],[Date]],"DDD")</f>
        <v>Sat</v>
      </c>
      <c r="Q409" s="27"/>
      <c r="R4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0" spans="1:18" ht="15.75" hidden="1" customHeight="1" x14ac:dyDescent="0.25">
      <c r="A410" s="48">
        <v>44730</v>
      </c>
      <c r="B410" s="20">
        <v>0.61458333333333337</v>
      </c>
      <c r="C410" s="20" t="s">
        <v>759</v>
      </c>
      <c r="D410" s="49">
        <v>6</v>
      </c>
      <c r="E410" s="27">
        <v>8</v>
      </c>
      <c r="F410" s="50" t="s">
        <v>277</v>
      </c>
      <c r="G410" s="50"/>
      <c r="H410" s="51"/>
      <c r="I410" s="51" t="s">
        <v>851</v>
      </c>
      <c r="J410" s="27" t="str">
        <f>VLOOKUP(Table1323[[#This Row],[Track]],$F$1377:$H$1420,2,FALSE)</f>
        <v>Vic</v>
      </c>
      <c r="K410" s="27" t="s">
        <v>888</v>
      </c>
      <c r="L410" s="35">
        <v>130</v>
      </c>
      <c r="M410" s="35" t="str">
        <f>IF(Table1323[[#This Row],[Elite Edge Bet]]="","",IF(Table1323[[#This Row],[Fin]]&lt;&gt;"1st","",Table1323[[#This Row],[Div]]*Table1323[[#This Row],[Elite Edge Bet]]))</f>
        <v/>
      </c>
      <c r="N410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10" s="35" t="str">
        <f>IF(Table1323[[#This Row],[Date]]&lt;$O$3,"",IF(Table1323[[#This Row],[Date]]&lt;$P$3,"Edge (Orig)",IF(Table1323[[#This Row],[Date]]&lt;$Q$3,"Edge-New","Elite Combo")))</f>
        <v/>
      </c>
      <c r="P410" s="27" t="str">
        <f>TEXT(Table1323[[#This Row],[Date]],"DDD")</f>
        <v>Sat</v>
      </c>
      <c r="Q410" s="27"/>
      <c r="R4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1" spans="1:18" ht="15.75" hidden="1" customHeight="1" x14ac:dyDescent="0.25">
      <c r="A411" s="48">
        <v>44730</v>
      </c>
      <c r="B411" s="20">
        <v>0.66666666666666663</v>
      </c>
      <c r="C411" s="20" t="s">
        <v>759</v>
      </c>
      <c r="D411" s="49">
        <v>8</v>
      </c>
      <c r="E411" s="27">
        <v>8</v>
      </c>
      <c r="F411" s="50" t="s">
        <v>270</v>
      </c>
      <c r="G411" s="50" t="s">
        <v>13</v>
      </c>
      <c r="H411" s="51">
        <v>8</v>
      </c>
      <c r="I411" s="51" t="s">
        <v>851</v>
      </c>
      <c r="J411" s="27" t="str">
        <f>VLOOKUP(Table1323[[#This Row],[Track]],$F$1377:$H$1420,2,FALSE)</f>
        <v>Vic</v>
      </c>
      <c r="K411" s="27" t="s">
        <v>888</v>
      </c>
      <c r="L411" s="35">
        <v>120</v>
      </c>
      <c r="M411" s="35">
        <f>IF(Table1323[[#This Row],[Elite Edge Bet]]="","",IF(Table1323[[#This Row],[Fin]]&lt;&gt;"1st","",Table1323[[#This Row],[Div]]*Table1323[[#This Row],[Elite Edge Bet]]))</f>
        <v>960</v>
      </c>
      <c r="N411" s="35">
        <f>IF(Table1323[[#This Row],[Elite Edge Bet]]="","",IF(Table1323[[#This Row],[Elite Edge Return]]="",Table1323[[#This Row],[Elite Edge Bet]]*-1,Table1323[[#This Row],[Elite Edge Return]]-Table1323[[#This Row],[Elite Edge Bet]]))</f>
        <v>840</v>
      </c>
      <c r="O411" s="35" t="str">
        <f>IF(Table1323[[#This Row],[Date]]&lt;$O$3,"",IF(Table1323[[#This Row],[Date]]&lt;$P$3,"Edge (Orig)",IF(Table1323[[#This Row],[Date]]&lt;$Q$3,"Edge-New","Elite Combo")))</f>
        <v/>
      </c>
      <c r="P411" s="27" t="str">
        <f>TEXT(Table1323[[#This Row],[Date]],"DDD")</f>
        <v>Sat</v>
      </c>
      <c r="Q411" s="27"/>
      <c r="R4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2" spans="1:18" ht="15.75" hidden="1" customHeight="1" x14ac:dyDescent="0.25">
      <c r="A412" s="48">
        <v>44730</v>
      </c>
      <c r="B412" s="20">
        <v>0.68958333333333333</v>
      </c>
      <c r="C412" s="20" t="s">
        <v>759</v>
      </c>
      <c r="D412" s="49">
        <v>9</v>
      </c>
      <c r="E412" s="27">
        <v>11</v>
      </c>
      <c r="F412" s="50" t="s">
        <v>595</v>
      </c>
      <c r="G412" s="50" t="s">
        <v>13</v>
      </c>
      <c r="H412" s="51">
        <v>4.8</v>
      </c>
      <c r="I412" s="51" t="s">
        <v>922</v>
      </c>
      <c r="J412" s="27" t="str">
        <f>VLOOKUP(Table1323[[#This Row],[Track]],$F$1377:$H$1420,2,FALSE)</f>
        <v>Vic</v>
      </c>
      <c r="K412" s="27" t="s">
        <v>888</v>
      </c>
      <c r="L412" s="35">
        <v>200</v>
      </c>
      <c r="M412" s="35">
        <f>IF(Table1323[[#This Row],[Elite Edge Bet]]="","",IF(Table1323[[#This Row],[Fin]]&lt;&gt;"1st","",Table1323[[#This Row],[Div]]*Table1323[[#This Row],[Elite Edge Bet]]))</f>
        <v>960</v>
      </c>
      <c r="N412" s="35">
        <f>IF(Table1323[[#This Row],[Elite Edge Bet]]="","",IF(Table1323[[#This Row],[Elite Edge Return]]="",Table1323[[#This Row],[Elite Edge Bet]]*-1,Table1323[[#This Row],[Elite Edge Return]]-Table1323[[#This Row],[Elite Edge Bet]]))</f>
        <v>760</v>
      </c>
      <c r="O412" s="35" t="str">
        <f>IF(Table1323[[#This Row],[Date]]&lt;$O$3,"",IF(Table1323[[#This Row],[Date]]&lt;$P$3,"Edge (Orig)",IF(Table1323[[#This Row],[Date]]&lt;$Q$3,"Edge-New","Elite Combo")))</f>
        <v/>
      </c>
      <c r="P412" s="27" t="str">
        <f>TEXT(Table1323[[#This Row],[Date]],"DDD")</f>
        <v>Sat</v>
      </c>
      <c r="Q412" s="27"/>
      <c r="R4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3" spans="1:18" ht="15.75" hidden="1" customHeight="1" x14ac:dyDescent="0.25">
      <c r="A413" s="48">
        <v>44737</v>
      </c>
      <c r="B413" s="20">
        <v>0.54166666666666663</v>
      </c>
      <c r="C413" s="20" t="s">
        <v>761</v>
      </c>
      <c r="D413" s="49">
        <v>3</v>
      </c>
      <c r="E413" s="27">
        <v>10</v>
      </c>
      <c r="F413" s="50" t="s">
        <v>216</v>
      </c>
      <c r="G413" s="50" t="s">
        <v>15</v>
      </c>
      <c r="H413" s="51"/>
      <c r="I413" s="51" t="s">
        <v>922</v>
      </c>
      <c r="J413" s="27" t="str">
        <f>VLOOKUP(Table1323[[#This Row],[Track]],$F$1377:$H$1420,2,FALSE)</f>
        <v>Vic</v>
      </c>
      <c r="K413" s="27" t="s">
        <v>888</v>
      </c>
      <c r="L413" s="35">
        <v>200</v>
      </c>
      <c r="M413" s="35" t="str">
        <f>IF(Table1323[[#This Row],[Elite Edge Bet]]="","",IF(Table1323[[#This Row],[Fin]]&lt;&gt;"1st","",Table1323[[#This Row],[Div]]*Table1323[[#This Row],[Elite Edge Bet]]))</f>
        <v/>
      </c>
      <c r="N41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13" s="35" t="str">
        <f>IF(Table1323[[#This Row],[Date]]&lt;$O$3,"",IF(Table1323[[#This Row],[Date]]&lt;$P$3,"Edge (Orig)",IF(Table1323[[#This Row],[Date]]&lt;$Q$3,"Edge-New","Elite Combo")))</f>
        <v/>
      </c>
      <c r="P413" s="27" t="str">
        <f>TEXT(Table1323[[#This Row],[Date]],"DDD")</f>
        <v>Sat</v>
      </c>
      <c r="Q413" s="27"/>
      <c r="R4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4" spans="1:18" ht="15.75" hidden="1" customHeight="1" x14ac:dyDescent="0.25">
      <c r="A414" s="48">
        <v>44737</v>
      </c>
      <c r="B414" s="20">
        <v>0.56597222222222221</v>
      </c>
      <c r="C414" s="20" t="s">
        <v>761</v>
      </c>
      <c r="D414" s="49">
        <v>4</v>
      </c>
      <c r="E414" s="27">
        <v>6</v>
      </c>
      <c r="F414" s="50" t="s">
        <v>272</v>
      </c>
      <c r="G414" s="50" t="s">
        <v>13</v>
      </c>
      <c r="H414" s="51">
        <v>3.8</v>
      </c>
      <c r="I414" s="51" t="s">
        <v>851</v>
      </c>
      <c r="J414" s="27" t="str">
        <f>VLOOKUP(Table1323[[#This Row],[Track]],$F$1377:$H$1420,2,FALSE)</f>
        <v>Vic</v>
      </c>
      <c r="K414" s="27" t="s">
        <v>888</v>
      </c>
      <c r="L414" s="35">
        <v>120</v>
      </c>
      <c r="M414" s="35">
        <f>IF(Table1323[[#This Row],[Elite Edge Bet]]="","",IF(Table1323[[#This Row],[Fin]]&lt;&gt;"1st","",Table1323[[#This Row],[Div]]*Table1323[[#This Row],[Elite Edge Bet]]))</f>
        <v>456</v>
      </c>
      <c r="N414" s="35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414" s="35" t="str">
        <f>IF(Table1323[[#This Row],[Date]]&lt;$O$3,"",IF(Table1323[[#This Row],[Date]]&lt;$P$3,"Edge (Orig)",IF(Table1323[[#This Row],[Date]]&lt;$Q$3,"Edge-New","Elite Combo")))</f>
        <v/>
      </c>
      <c r="P414" s="27" t="str">
        <f>TEXT(Table1323[[#This Row],[Date]],"DDD")</f>
        <v>Sat</v>
      </c>
      <c r="Q414" s="27"/>
      <c r="R4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5" spans="1:18" ht="15.75" hidden="1" customHeight="1" x14ac:dyDescent="0.25">
      <c r="A415" s="48">
        <v>44737</v>
      </c>
      <c r="B415" s="20">
        <v>0.63888888888888895</v>
      </c>
      <c r="C415" s="20" t="s">
        <v>761</v>
      </c>
      <c r="D415" s="49">
        <v>7</v>
      </c>
      <c r="E415" s="27">
        <v>3</v>
      </c>
      <c r="F415" s="50" t="s">
        <v>278</v>
      </c>
      <c r="G415" s="50"/>
      <c r="H415" s="51"/>
      <c r="I415" s="51" t="s">
        <v>851</v>
      </c>
      <c r="J415" s="27" t="str">
        <f>VLOOKUP(Table1323[[#This Row],[Track]],$F$1377:$H$1420,2,FALSE)</f>
        <v>Vic</v>
      </c>
      <c r="K415" s="27" t="s">
        <v>888</v>
      </c>
      <c r="L415" s="35">
        <v>130</v>
      </c>
      <c r="M415" s="35" t="str">
        <f>IF(Table1323[[#This Row],[Elite Edge Bet]]="","",IF(Table1323[[#This Row],[Fin]]&lt;&gt;"1st","",Table1323[[#This Row],[Div]]*Table1323[[#This Row],[Elite Edge Bet]]))</f>
        <v/>
      </c>
      <c r="N415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15" s="35" t="str">
        <f>IF(Table1323[[#This Row],[Date]]&lt;$O$3,"",IF(Table1323[[#This Row],[Date]]&lt;$P$3,"Edge (Orig)",IF(Table1323[[#This Row],[Date]]&lt;$Q$3,"Edge-New","Elite Combo")))</f>
        <v/>
      </c>
      <c r="P415" s="27" t="str">
        <f>TEXT(Table1323[[#This Row],[Date]],"DDD")</f>
        <v>Sat</v>
      </c>
      <c r="Q415" s="27"/>
      <c r="R4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6" spans="1:18" ht="15.75" hidden="1" customHeight="1" x14ac:dyDescent="0.25">
      <c r="A416" s="48">
        <v>44737</v>
      </c>
      <c r="B416" s="20">
        <v>0.68958333333333333</v>
      </c>
      <c r="C416" s="20" t="s">
        <v>761</v>
      </c>
      <c r="D416" s="49">
        <v>9</v>
      </c>
      <c r="E416" s="27">
        <v>11</v>
      </c>
      <c r="F416" s="50" t="s">
        <v>622</v>
      </c>
      <c r="G416" s="50" t="s">
        <v>13</v>
      </c>
      <c r="H416" s="51">
        <v>5.5</v>
      </c>
      <c r="I416" s="51" t="s">
        <v>851</v>
      </c>
      <c r="J416" s="27" t="str">
        <f>VLOOKUP(Table1323[[#This Row],[Track]],$F$1377:$H$1420,2,FALSE)</f>
        <v>Vic</v>
      </c>
      <c r="K416" s="27" t="s">
        <v>888</v>
      </c>
      <c r="L416" s="35">
        <v>100</v>
      </c>
      <c r="M416" s="35">
        <f>IF(Table1323[[#This Row],[Elite Edge Bet]]="","",IF(Table1323[[#This Row],[Fin]]&lt;&gt;"1st","",Table1323[[#This Row],[Div]]*Table1323[[#This Row],[Elite Edge Bet]]))</f>
        <v>550</v>
      </c>
      <c r="N416" s="35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416" s="35" t="str">
        <f>IF(Table1323[[#This Row],[Date]]&lt;$O$3,"",IF(Table1323[[#This Row],[Date]]&lt;$P$3,"Edge (Orig)",IF(Table1323[[#This Row],[Date]]&lt;$Q$3,"Edge-New","Elite Combo")))</f>
        <v/>
      </c>
      <c r="P416" s="27" t="str">
        <f>TEXT(Table1323[[#This Row],[Date]],"DDD")</f>
        <v>Sat</v>
      </c>
      <c r="Q416" s="27"/>
      <c r="R4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7" spans="1:18" ht="15.75" hidden="1" customHeight="1" x14ac:dyDescent="0.25">
      <c r="A417" s="48">
        <v>44737</v>
      </c>
      <c r="B417" s="20">
        <v>0.68958333333333333</v>
      </c>
      <c r="C417" s="20" t="s">
        <v>761</v>
      </c>
      <c r="D417" s="49">
        <v>9</v>
      </c>
      <c r="E417" s="27">
        <v>4</v>
      </c>
      <c r="F417" s="50" t="s">
        <v>279</v>
      </c>
      <c r="G417" s="50"/>
      <c r="H417" s="51"/>
      <c r="I417" s="51" t="s">
        <v>851</v>
      </c>
      <c r="J417" s="27" t="str">
        <f>VLOOKUP(Table1323[[#This Row],[Track]],$F$1377:$H$1420,2,FALSE)</f>
        <v>Vic</v>
      </c>
      <c r="K417" s="27" t="s">
        <v>888</v>
      </c>
      <c r="L417" s="35">
        <v>100</v>
      </c>
      <c r="M417" s="35" t="str">
        <f>IF(Table1323[[#This Row],[Elite Edge Bet]]="","",IF(Table1323[[#This Row],[Fin]]&lt;&gt;"1st","",Table1323[[#This Row],[Div]]*Table1323[[#This Row],[Elite Edge Bet]]))</f>
        <v/>
      </c>
      <c r="N41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17" s="35" t="str">
        <f>IF(Table1323[[#This Row],[Date]]&lt;$O$3,"",IF(Table1323[[#This Row],[Date]]&lt;$P$3,"Edge (Orig)",IF(Table1323[[#This Row],[Date]]&lt;$Q$3,"Edge-New","Elite Combo")))</f>
        <v/>
      </c>
      <c r="P417" s="27" t="str">
        <f>TEXT(Table1323[[#This Row],[Date]],"DDD")</f>
        <v>Sat</v>
      </c>
      <c r="Q417" s="27"/>
      <c r="R4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8" spans="1:18" ht="15.75" hidden="1" customHeight="1" x14ac:dyDescent="0.25">
      <c r="A418" s="48">
        <v>44744</v>
      </c>
      <c r="B418" s="20">
        <v>0.62152777777777779</v>
      </c>
      <c r="C418" s="20" t="s">
        <v>759</v>
      </c>
      <c r="D418" s="49">
        <v>6</v>
      </c>
      <c r="E418" s="27">
        <v>1</v>
      </c>
      <c r="F418" s="50" t="s">
        <v>161</v>
      </c>
      <c r="G418" s="50"/>
      <c r="H418" s="51"/>
      <c r="I418" s="51" t="s">
        <v>851</v>
      </c>
      <c r="J418" s="27" t="str">
        <f>VLOOKUP(Table1323[[#This Row],[Track]],$F$1377:$H$1420,2,FALSE)</f>
        <v>Vic</v>
      </c>
      <c r="K418" s="27" t="s">
        <v>888</v>
      </c>
      <c r="L418" s="35">
        <v>140</v>
      </c>
      <c r="M418" s="35" t="str">
        <f>IF(Table1323[[#This Row],[Elite Edge Bet]]="","",IF(Table1323[[#This Row],[Fin]]&lt;&gt;"1st","",Table1323[[#This Row],[Div]]*Table1323[[#This Row],[Elite Edge Bet]]))</f>
        <v/>
      </c>
      <c r="N41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18" s="35" t="str">
        <f>IF(Table1323[[#This Row],[Date]]&lt;$O$3,"",IF(Table1323[[#This Row],[Date]]&lt;$P$3,"Edge (Orig)",IF(Table1323[[#This Row],[Date]]&lt;$Q$3,"Edge-New","Elite Combo")))</f>
        <v/>
      </c>
      <c r="P418" s="27" t="str">
        <f>TEXT(Table1323[[#This Row],[Date]],"DDD")</f>
        <v>Sat</v>
      </c>
      <c r="Q418" s="27"/>
      <c r="R4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19" spans="1:18" ht="15.75" hidden="1" customHeight="1" x14ac:dyDescent="0.25">
      <c r="A419" s="48">
        <v>44744</v>
      </c>
      <c r="B419" s="20">
        <v>0.64583333333333337</v>
      </c>
      <c r="C419" s="20" t="s">
        <v>759</v>
      </c>
      <c r="D419" s="49">
        <v>7</v>
      </c>
      <c r="E419" s="27">
        <v>6</v>
      </c>
      <c r="F419" s="50" t="s">
        <v>595</v>
      </c>
      <c r="G419" s="50"/>
      <c r="H419" s="51"/>
      <c r="I419" s="51" t="s">
        <v>851</v>
      </c>
      <c r="J419" s="27" t="str">
        <f>VLOOKUP(Table1323[[#This Row],[Track]],$F$1377:$H$1420,2,FALSE)</f>
        <v>Vic</v>
      </c>
      <c r="K419" s="27" t="s">
        <v>888</v>
      </c>
      <c r="L419" s="35">
        <v>200</v>
      </c>
      <c r="M419" s="35" t="str">
        <f>IF(Table1323[[#This Row],[Elite Edge Bet]]="","",IF(Table1323[[#This Row],[Fin]]&lt;&gt;"1st","",Table1323[[#This Row],[Div]]*Table1323[[#This Row],[Elite Edge Bet]]))</f>
        <v/>
      </c>
      <c r="N41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19" s="35" t="str">
        <f>IF(Table1323[[#This Row],[Date]]&lt;$O$3,"",IF(Table1323[[#This Row],[Date]]&lt;$P$3,"Edge (Orig)",IF(Table1323[[#This Row],[Date]]&lt;$Q$3,"Edge-New","Elite Combo")))</f>
        <v/>
      </c>
      <c r="P419" s="27" t="str">
        <f>TEXT(Table1323[[#This Row],[Date]],"DDD")</f>
        <v>Sat</v>
      </c>
      <c r="Q419" s="27"/>
      <c r="R4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20" spans="1:18" ht="15.75" hidden="1" customHeight="1" x14ac:dyDescent="0.25">
      <c r="A420" s="48">
        <v>44751</v>
      </c>
      <c r="B420" s="20">
        <v>0.64930555555555558</v>
      </c>
      <c r="C420" s="20" t="s">
        <v>761</v>
      </c>
      <c r="D420" s="49">
        <v>7</v>
      </c>
      <c r="E420" s="27">
        <v>12</v>
      </c>
      <c r="F420" s="50" t="s">
        <v>598</v>
      </c>
      <c r="G420" s="50"/>
      <c r="H420" s="51"/>
      <c r="I420" s="51" t="s">
        <v>851</v>
      </c>
      <c r="J420" s="27" t="str">
        <f>VLOOKUP(Table1323[[#This Row],[Track]],$F$1377:$H$1420,2,FALSE)</f>
        <v>Vic</v>
      </c>
      <c r="K420" s="27" t="s">
        <v>888</v>
      </c>
      <c r="L420" s="35">
        <v>140</v>
      </c>
      <c r="M420" s="35" t="str">
        <f>IF(Table1323[[#This Row],[Elite Edge Bet]]="","",IF(Table1323[[#This Row],[Fin]]&lt;&gt;"1st","",Table1323[[#This Row],[Div]]*Table1323[[#This Row],[Elite Edge Bet]]))</f>
        <v/>
      </c>
      <c r="N42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20" s="35" t="str">
        <f>IF(Table1323[[#This Row],[Date]]&lt;$O$3,"",IF(Table1323[[#This Row],[Date]]&lt;$P$3,"Edge (Orig)",IF(Table1323[[#This Row],[Date]]&lt;$Q$3,"Edge-New","Elite Combo")))</f>
        <v/>
      </c>
      <c r="P420" s="27" t="str">
        <f>TEXT(Table1323[[#This Row],[Date]],"DDD")</f>
        <v>Sat</v>
      </c>
      <c r="Q420" s="27"/>
      <c r="R4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21" spans="1:18" ht="15.75" hidden="1" customHeight="1" x14ac:dyDescent="0.25">
      <c r="A421" s="48">
        <v>44751</v>
      </c>
      <c r="B421" s="20">
        <v>0.67361111111111116</v>
      </c>
      <c r="C421" s="20" t="s">
        <v>761</v>
      </c>
      <c r="D421" s="49">
        <v>8</v>
      </c>
      <c r="E421" s="27">
        <v>4</v>
      </c>
      <c r="F421" s="50" t="s">
        <v>240</v>
      </c>
      <c r="G421" s="50"/>
      <c r="H421" s="51"/>
      <c r="I421" s="51" t="s">
        <v>851</v>
      </c>
      <c r="J421" s="27" t="str">
        <f>VLOOKUP(Table1323[[#This Row],[Track]],$F$1377:$H$1420,2,FALSE)</f>
        <v>Vic</v>
      </c>
      <c r="K421" s="27" t="s">
        <v>888</v>
      </c>
      <c r="L421" s="35">
        <v>200</v>
      </c>
      <c r="M421" s="35" t="str">
        <f>IF(Table1323[[#This Row],[Elite Edge Bet]]="","",IF(Table1323[[#This Row],[Fin]]&lt;&gt;"1st","",Table1323[[#This Row],[Div]]*Table1323[[#This Row],[Elite Edge Bet]]))</f>
        <v/>
      </c>
      <c r="N42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21" s="35" t="str">
        <f>IF(Table1323[[#This Row],[Date]]&lt;$O$3,"",IF(Table1323[[#This Row],[Date]]&lt;$P$3,"Edge (Orig)",IF(Table1323[[#This Row],[Date]]&lt;$Q$3,"Edge-New","Elite Combo")))</f>
        <v/>
      </c>
      <c r="P421" s="27" t="str">
        <f>TEXT(Table1323[[#This Row],[Date]],"DDD")</f>
        <v>Sat</v>
      </c>
      <c r="Q421" s="27"/>
      <c r="R4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22" spans="1:18" ht="15.75" hidden="1" customHeight="1" x14ac:dyDescent="0.25">
      <c r="A422" s="48">
        <v>44751</v>
      </c>
      <c r="B422" s="20">
        <v>0.6958333333333333</v>
      </c>
      <c r="C422" s="20" t="s">
        <v>761</v>
      </c>
      <c r="D422" s="49">
        <v>9</v>
      </c>
      <c r="E422" s="27">
        <v>15</v>
      </c>
      <c r="F422" s="50" t="s">
        <v>622</v>
      </c>
      <c r="G422" s="50" t="s">
        <v>14</v>
      </c>
      <c r="H422" s="51"/>
      <c r="I422" s="51" t="s">
        <v>851</v>
      </c>
      <c r="J422" s="27" t="str">
        <f>VLOOKUP(Table1323[[#This Row],[Track]],$F$1377:$H$1420,2,FALSE)</f>
        <v>Vic</v>
      </c>
      <c r="K422" s="27" t="s">
        <v>888</v>
      </c>
      <c r="L422" s="35">
        <v>120</v>
      </c>
      <c r="M422" s="35" t="str">
        <f>IF(Table1323[[#This Row],[Elite Edge Bet]]="","",IF(Table1323[[#This Row],[Fin]]&lt;&gt;"1st","",Table1323[[#This Row],[Div]]*Table1323[[#This Row],[Elite Edge Bet]]))</f>
        <v/>
      </c>
      <c r="N42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22" s="35" t="str">
        <f>IF(Table1323[[#This Row],[Date]]&lt;$O$3,"",IF(Table1323[[#This Row],[Date]]&lt;$P$3,"Edge (Orig)",IF(Table1323[[#This Row],[Date]]&lt;$Q$3,"Edge-New","Elite Combo")))</f>
        <v/>
      </c>
      <c r="P422" s="27" t="str">
        <f>TEXT(Table1323[[#This Row],[Date]],"DDD")</f>
        <v>Sat</v>
      </c>
      <c r="Q422" s="27"/>
      <c r="R4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23" spans="1:18" ht="15.75" hidden="1" customHeight="1" x14ac:dyDescent="0.25">
      <c r="A423" s="48">
        <v>44758</v>
      </c>
      <c r="B423" s="20">
        <v>0.57291666666666663</v>
      </c>
      <c r="C423" s="20" t="s">
        <v>759</v>
      </c>
      <c r="D423" s="49">
        <v>4</v>
      </c>
      <c r="E423" s="27">
        <v>5</v>
      </c>
      <c r="F423" s="50" t="s">
        <v>281</v>
      </c>
      <c r="G423" s="50" t="s">
        <v>14</v>
      </c>
      <c r="H423" s="51"/>
      <c r="I423" s="51" t="s">
        <v>851</v>
      </c>
      <c r="J423" s="27" t="str">
        <f>VLOOKUP(Table1323[[#This Row],[Track]],$F$1377:$H$1420,2,FALSE)</f>
        <v>Vic</v>
      </c>
      <c r="K423" s="27" t="s">
        <v>888</v>
      </c>
      <c r="L423" s="35">
        <v>100</v>
      </c>
      <c r="M423" s="35" t="str">
        <f>IF(Table1323[[#This Row],[Elite Edge Bet]]="","",IF(Table1323[[#This Row],[Fin]]&lt;&gt;"1st","",Table1323[[#This Row],[Div]]*Table1323[[#This Row],[Elite Edge Bet]]))</f>
        <v/>
      </c>
      <c r="N42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23" s="35" t="str">
        <f>IF(Table1323[[#This Row],[Date]]&lt;$O$3,"",IF(Table1323[[#This Row],[Date]]&lt;$P$3,"Edge (Orig)",IF(Table1323[[#This Row],[Date]]&lt;$Q$3,"Edge-New","Elite Combo")))</f>
        <v/>
      </c>
      <c r="P423" s="27" t="str">
        <f>TEXT(Table1323[[#This Row],[Date]],"DDD")</f>
        <v>Sat</v>
      </c>
      <c r="Q423" s="27"/>
      <c r="R4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24" spans="1:18" ht="15.75" hidden="1" customHeight="1" x14ac:dyDescent="0.25">
      <c r="A424" s="48">
        <v>44758</v>
      </c>
      <c r="B424" s="20">
        <v>0.57291666666666663</v>
      </c>
      <c r="C424" s="20" t="s">
        <v>759</v>
      </c>
      <c r="D424" s="49">
        <v>4</v>
      </c>
      <c r="E424" s="27">
        <v>3</v>
      </c>
      <c r="F424" s="50" t="s">
        <v>613</v>
      </c>
      <c r="G424" s="50" t="s">
        <v>15</v>
      </c>
      <c r="H424" s="51"/>
      <c r="I424" s="51" t="s">
        <v>851</v>
      </c>
      <c r="J424" s="27" t="str">
        <f>VLOOKUP(Table1323[[#This Row],[Track]],$F$1377:$H$1420,2,FALSE)</f>
        <v>Vic</v>
      </c>
      <c r="K424" s="27" t="s">
        <v>888</v>
      </c>
      <c r="L424" s="35">
        <v>100</v>
      </c>
      <c r="M424" s="35" t="str">
        <f>IF(Table1323[[#This Row],[Elite Edge Bet]]="","",IF(Table1323[[#This Row],[Fin]]&lt;&gt;"1st","",Table1323[[#This Row],[Div]]*Table1323[[#This Row],[Elite Edge Bet]]))</f>
        <v/>
      </c>
      <c r="N42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24" s="35" t="str">
        <f>IF(Table1323[[#This Row],[Date]]&lt;$O$3,"",IF(Table1323[[#This Row],[Date]]&lt;$P$3,"Edge (Orig)",IF(Table1323[[#This Row],[Date]]&lt;$Q$3,"Edge-New","Elite Combo")))</f>
        <v/>
      </c>
      <c r="P424" s="27" t="str">
        <f>TEXT(Table1323[[#This Row],[Date]],"DDD")</f>
        <v>Sat</v>
      </c>
      <c r="Q424" s="27"/>
      <c r="R4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25" spans="1:18" ht="15.75" hidden="1" customHeight="1" x14ac:dyDescent="0.25">
      <c r="A425" s="48">
        <v>44765</v>
      </c>
      <c r="B425" s="20">
        <v>0.60069444444444442</v>
      </c>
      <c r="C425" s="20" t="s">
        <v>761</v>
      </c>
      <c r="D425" s="49">
        <v>5</v>
      </c>
      <c r="E425" s="27">
        <v>3</v>
      </c>
      <c r="F425" s="50" t="s">
        <v>282</v>
      </c>
      <c r="G425" s="50"/>
      <c r="H425" s="51"/>
      <c r="I425" s="51" t="s">
        <v>851</v>
      </c>
      <c r="J425" s="27" t="str">
        <f>VLOOKUP(Table1323[[#This Row],[Track]],$F$1377:$H$1420,2,FALSE)</f>
        <v>Vic</v>
      </c>
      <c r="K425" s="27" t="s">
        <v>888</v>
      </c>
      <c r="L425" s="35">
        <v>120</v>
      </c>
      <c r="M425" s="35" t="str">
        <f>IF(Table1323[[#This Row],[Elite Edge Bet]]="","",IF(Table1323[[#This Row],[Fin]]&lt;&gt;"1st","",Table1323[[#This Row],[Div]]*Table1323[[#This Row],[Elite Edge Bet]]))</f>
        <v/>
      </c>
      <c r="N42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25" s="35" t="str">
        <f>IF(Table1323[[#This Row],[Date]]&lt;$O$3,"",IF(Table1323[[#This Row],[Date]]&lt;$P$3,"Edge (Orig)",IF(Table1323[[#This Row],[Date]]&lt;$Q$3,"Edge-New","Elite Combo")))</f>
        <v/>
      </c>
      <c r="P425" s="27" t="str">
        <f>TEXT(Table1323[[#This Row],[Date]],"DDD")</f>
        <v>Sat</v>
      </c>
      <c r="Q425" s="27"/>
      <c r="R4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26" spans="1:18" ht="15.75" hidden="1" customHeight="1" x14ac:dyDescent="0.25">
      <c r="A426" s="48">
        <v>44765</v>
      </c>
      <c r="B426" s="20">
        <v>0.70277777777777783</v>
      </c>
      <c r="C426" s="20" t="s">
        <v>761</v>
      </c>
      <c r="D426" s="49">
        <v>9</v>
      </c>
      <c r="E426" s="27">
        <v>11</v>
      </c>
      <c r="F426" s="50" t="s">
        <v>624</v>
      </c>
      <c r="G426" s="50" t="s">
        <v>14</v>
      </c>
      <c r="H426" s="51"/>
      <c r="I426" s="51" t="s">
        <v>851</v>
      </c>
      <c r="J426" s="27" t="str">
        <f>VLOOKUP(Table1323[[#This Row],[Track]],$F$1377:$H$1420,2,FALSE)</f>
        <v>Vic</v>
      </c>
      <c r="K426" s="27" t="s">
        <v>888</v>
      </c>
      <c r="L426" s="35">
        <v>150</v>
      </c>
      <c r="M426" s="35" t="str">
        <f>IF(Table1323[[#This Row],[Elite Edge Bet]]="","",IF(Table1323[[#This Row],[Fin]]&lt;&gt;"1st","",Table1323[[#This Row],[Div]]*Table1323[[#This Row],[Elite Edge Bet]]))</f>
        <v/>
      </c>
      <c r="N42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26" s="35" t="str">
        <f>IF(Table1323[[#This Row],[Date]]&lt;$O$3,"",IF(Table1323[[#This Row],[Date]]&lt;$P$3,"Edge (Orig)",IF(Table1323[[#This Row],[Date]]&lt;$Q$3,"Edge-New","Elite Combo")))</f>
        <v/>
      </c>
      <c r="P426" s="27" t="str">
        <f>TEXT(Table1323[[#This Row],[Date]],"DDD")</f>
        <v>Sat</v>
      </c>
      <c r="Q426" s="27"/>
      <c r="R4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27" spans="1:18" ht="15.75" hidden="1" customHeight="1" x14ac:dyDescent="0.25">
      <c r="A427" s="48">
        <v>44772</v>
      </c>
      <c r="B427" s="20">
        <v>0.63194444444444442</v>
      </c>
      <c r="C427" s="20" t="s">
        <v>762</v>
      </c>
      <c r="D427" s="49">
        <v>5</v>
      </c>
      <c r="E427" s="27">
        <v>4</v>
      </c>
      <c r="F427" s="50" t="s">
        <v>625</v>
      </c>
      <c r="G427" s="50"/>
      <c r="H427" s="51"/>
      <c r="I427" s="51" t="s">
        <v>851</v>
      </c>
      <c r="J427" s="27" t="str">
        <f>VLOOKUP(Table1323[[#This Row],[Track]],$F$1377:$H$1420,2,FALSE)</f>
        <v>Vic</v>
      </c>
      <c r="K427" s="27" t="s">
        <v>888</v>
      </c>
      <c r="L427" s="35">
        <v>140</v>
      </c>
      <c r="M427" s="35" t="str">
        <f>IF(Table1323[[#This Row],[Elite Edge Bet]]="","",IF(Table1323[[#This Row],[Fin]]&lt;&gt;"1st","",Table1323[[#This Row],[Div]]*Table1323[[#This Row],[Elite Edge Bet]]))</f>
        <v/>
      </c>
      <c r="N42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27" s="35" t="str">
        <f>IF(Table1323[[#This Row],[Date]]&lt;$O$3,"",IF(Table1323[[#This Row],[Date]]&lt;$P$3,"Edge (Orig)",IF(Table1323[[#This Row],[Date]]&lt;$Q$3,"Edge-New","Elite Combo")))</f>
        <v/>
      </c>
      <c r="P427" s="27" t="str">
        <f>TEXT(Table1323[[#This Row],[Date]],"DDD")</f>
        <v>Sat</v>
      </c>
      <c r="Q427" s="27"/>
      <c r="R4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2021-2022</v>
      </c>
    </row>
    <row r="428" spans="1:18" ht="15.75" hidden="1" customHeight="1" x14ac:dyDescent="0.25">
      <c r="A428" s="48">
        <v>44779</v>
      </c>
      <c r="B428" s="20">
        <v>0.53125</v>
      </c>
      <c r="C428" s="20" t="s">
        <v>759</v>
      </c>
      <c r="D428" s="49">
        <v>2</v>
      </c>
      <c r="E428" s="27">
        <v>3</v>
      </c>
      <c r="F428" s="50" t="s">
        <v>626</v>
      </c>
      <c r="G428" s="50"/>
      <c r="H428" s="51"/>
      <c r="I428" s="51" t="s">
        <v>851</v>
      </c>
      <c r="J428" s="27" t="str">
        <f>VLOOKUP(Table1323[[#This Row],[Track]],$F$1377:$H$1420,2,FALSE)</f>
        <v>Vic</v>
      </c>
      <c r="K428" s="27" t="s">
        <v>888</v>
      </c>
      <c r="L428" s="35">
        <v>140</v>
      </c>
      <c r="M428" s="35" t="str">
        <f>IF(Table1323[[#This Row],[Elite Edge Bet]]="","",IF(Table1323[[#This Row],[Fin]]&lt;&gt;"1st","",Table1323[[#This Row],[Div]]*Table1323[[#This Row],[Elite Edge Bet]]))</f>
        <v/>
      </c>
      <c r="N42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28" s="35" t="str">
        <f>IF(Table1323[[#This Row],[Date]]&lt;$O$3,"",IF(Table1323[[#This Row],[Date]]&lt;$P$3,"Edge (Orig)",IF(Table1323[[#This Row],[Date]]&lt;$Q$3,"Edge-New","Elite Combo")))</f>
        <v/>
      </c>
      <c r="P428" s="27" t="str">
        <f>TEXT(Table1323[[#This Row],[Date]],"DDD")</f>
        <v>Sat</v>
      </c>
      <c r="Q428" s="27"/>
      <c r="R4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29" spans="1:18" ht="15.75" hidden="1" customHeight="1" x14ac:dyDescent="0.25">
      <c r="A429" s="48">
        <v>44779</v>
      </c>
      <c r="B429" s="20">
        <v>0.63541666666666663</v>
      </c>
      <c r="C429" s="20" t="s">
        <v>759</v>
      </c>
      <c r="D429" s="49">
        <v>6</v>
      </c>
      <c r="E429" s="27">
        <v>6</v>
      </c>
      <c r="F429" s="50" t="s">
        <v>627</v>
      </c>
      <c r="G429" s="50"/>
      <c r="H429" s="51"/>
      <c r="I429" s="51" t="s">
        <v>851</v>
      </c>
      <c r="J429" s="27" t="str">
        <f>VLOOKUP(Table1323[[#This Row],[Track]],$F$1377:$H$1420,2,FALSE)</f>
        <v>Vic</v>
      </c>
      <c r="K429" s="27" t="s">
        <v>888</v>
      </c>
      <c r="L429" s="35">
        <v>130</v>
      </c>
      <c r="M429" s="35" t="str">
        <f>IF(Table1323[[#This Row],[Elite Edge Bet]]="","",IF(Table1323[[#This Row],[Fin]]&lt;&gt;"1st","",Table1323[[#This Row],[Div]]*Table1323[[#This Row],[Elite Edge Bet]]))</f>
        <v/>
      </c>
      <c r="N429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29" s="35" t="str">
        <f>IF(Table1323[[#This Row],[Date]]&lt;$O$3,"",IF(Table1323[[#This Row],[Date]]&lt;$P$3,"Edge (Orig)",IF(Table1323[[#This Row],[Date]]&lt;$Q$3,"Edge-New","Elite Combo")))</f>
        <v/>
      </c>
      <c r="P429" s="27" t="str">
        <f>TEXT(Table1323[[#This Row],[Date]],"DDD")</f>
        <v>Sat</v>
      </c>
      <c r="Q429" s="27"/>
      <c r="R4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0" spans="1:18" ht="15.75" hidden="1" customHeight="1" x14ac:dyDescent="0.25">
      <c r="A430" s="48">
        <v>44779</v>
      </c>
      <c r="B430" s="20">
        <v>0.66319444444444442</v>
      </c>
      <c r="C430" s="20" t="s">
        <v>759</v>
      </c>
      <c r="D430" s="49">
        <v>7</v>
      </c>
      <c r="E430" s="27">
        <v>4</v>
      </c>
      <c r="F430" s="50" t="s">
        <v>283</v>
      </c>
      <c r="G430" s="50"/>
      <c r="H430" s="51"/>
      <c r="I430" s="51" t="s">
        <v>851</v>
      </c>
      <c r="J430" s="27" t="str">
        <f>VLOOKUP(Table1323[[#This Row],[Track]],$F$1377:$H$1420,2,FALSE)</f>
        <v>Vic</v>
      </c>
      <c r="K430" s="27" t="s">
        <v>888</v>
      </c>
      <c r="L430" s="35">
        <v>100</v>
      </c>
      <c r="M430" s="35" t="str">
        <f>IF(Table1323[[#This Row],[Elite Edge Bet]]="","",IF(Table1323[[#This Row],[Fin]]&lt;&gt;"1st","",Table1323[[#This Row],[Div]]*Table1323[[#This Row],[Elite Edge Bet]]))</f>
        <v/>
      </c>
      <c r="N43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0" s="35" t="str">
        <f>IF(Table1323[[#This Row],[Date]]&lt;$O$3,"",IF(Table1323[[#This Row],[Date]]&lt;$P$3,"Edge (Orig)",IF(Table1323[[#This Row],[Date]]&lt;$Q$3,"Edge-New","Elite Combo")))</f>
        <v/>
      </c>
      <c r="P430" s="27" t="str">
        <f>TEXT(Table1323[[#This Row],[Date]],"DDD")</f>
        <v>Sat</v>
      </c>
      <c r="Q430" s="27"/>
      <c r="R4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1" spans="1:18" ht="15.75" hidden="1" customHeight="1" x14ac:dyDescent="0.25">
      <c r="A431" s="48">
        <v>44779</v>
      </c>
      <c r="B431" s="20">
        <v>0.66319444444444442</v>
      </c>
      <c r="C431" s="20" t="s">
        <v>759</v>
      </c>
      <c r="D431" s="49">
        <v>7</v>
      </c>
      <c r="E431" s="27">
        <v>6</v>
      </c>
      <c r="F431" s="50" t="s">
        <v>613</v>
      </c>
      <c r="G431" s="50" t="s">
        <v>15</v>
      </c>
      <c r="H431" s="51"/>
      <c r="I431" s="51" t="s">
        <v>943</v>
      </c>
      <c r="J431" s="27" t="str">
        <f>VLOOKUP(Table1323[[#This Row],[Track]],$F$1377:$H$1420,2,FALSE)</f>
        <v>Vic</v>
      </c>
      <c r="K431" s="27" t="s">
        <v>888</v>
      </c>
      <c r="L431" s="35">
        <v>150</v>
      </c>
      <c r="M431" s="35" t="str">
        <f>IF(Table1323[[#This Row],[Elite Edge Bet]]="","",IF(Table1323[[#This Row],[Fin]]&lt;&gt;"1st","",Table1323[[#This Row],[Div]]*Table1323[[#This Row],[Elite Edge Bet]]))</f>
        <v/>
      </c>
      <c r="N43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31" s="35" t="str">
        <f>IF(Table1323[[#This Row],[Date]]&lt;$O$3,"",IF(Table1323[[#This Row],[Date]]&lt;$P$3,"Edge (Orig)",IF(Table1323[[#This Row],[Date]]&lt;$Q$3,"Edge-New","Elite Combo")))</f>
        <v/>
      </c>
      <c r="P431" s="27" t="str">
        <f>TEXT(Table1323[[#This Row],[Date]],"DDD")</f>
        <v>Sat</v>
      </c>
      <c r="Q431" s="27"/>
      <c r="R4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2" spans="1:18" ht="15.75" hidden="1" customHeight="1" x14ac:dyDescent="0.25">
      <c r="A432" s="48">
        <v>44779</v>
      </c>
      <c r="B432" s="20">
        <v>0.6875</v>
      </c>
      <c r="C432" s="20" t="s">
        <v>759</v>
      </c>
      <c r="D432" s="49">
        <v>8</v>
      </c>
      <c r="E432" s="27">
        <v>8</v>
      </c>
      <c r="F432" s="50" t="s">
        <v>605</v>
      </c>
      <c r="G432" s="50"/>
      <c r="H432" s="51"/>
      <c r="I432" s="51" t="s">
        <v>851</v>
      </c>
      <c r="J432" s="27" t="str">
        <f>VLOOKUP(Table1323[[#This Row],[Track]],$F$1377:$H$1420,2,FALSE)</f>
        <v>Vic</v>
      </c>
      <c r="K432" s="27" t="s">
        <v>888</v>
      </c>
      <c r="L432" s="35">
        <v>130</v>
      </c>
      <c r="M432" s="35" t="str">
        <f>IF(Table1323[[#This Row],[Elite Edge Bet]]="","",IF(Table1323[[#This Row],[Fin]]&lt;&gt;"1st","",Table1323[[#This Row],[Div]]*Table1323[[#This Row],[Elite Edge Bet]]))</f>
        <v/>
      </c>
      <c r="N43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32" s="35" t="str">
        <f>IF(Table1323[[#This Row],[Date]]&lt;$O$3,"",IF(Table1323[[#This Row],[Date]]&lt;$P$3,"Edge (Orig)",IF(Table1323[[#This Row],[Date]]&lt;$Q$3,"Edge-New","Elite Combo")))</f>
        <v/>
      </c>
      <c r="P432" s="27" t="str">
        <f>TEXT(Table1323[[#This Row],[Date]],"DDD")</f>
        <v>Sat</v>
      </c>
      <c r="Q432" s="27"/>
      <c r="R4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3" spans="1:18" ht="15.75" hidden="1" customHeight="1" x14ac:dyDescent="0.25">
      <c r="A433" s="48">
        <v>44779</v>
      </c>
      <c r="B433" s="20">
        <v>0.71180555555555547</v>
      </c>
      <c r="C433" s="20" t="s">
        <v>759</v>
      </c>
      <c r="D433" s="49">
        <v>9</v>
      </c>
      <c r="E433" s="27">
        <v>9</v>
      </c>
      <c r="F433" s="50" t="s">
        <v>285</v>
      </c>
      <c r="G433" s="50" t="s">
        <v>13</v>
      </c>
      <c r="H433" s="51">
        <v>4.5999999999999996</v>
      </c>
      <c r="I433" s="51" t="s">
        <v>851</v>
      </c>
      <c r="J433" s="27" t="str">
        <f>VLOOKUP(Table1323[[#This Row],[Track]],$F$1377:$H$1420,2,FALSE)</f>
        <v>Vic</v>
      </c>
      <c r="K433" s="27" t="s">
        <v>888</v>
      </c>
      <c r="L433" s="35">
        <v>130</v>
      </c>
      <c r="M433" s="35">
        <f>IF(Table1323[[#This Row],[Elite Edge Bet]]="","",IF(Table1323[[#This Row],[Fin]]&lt;&gt;"1st","",Table1323[[#This Row],[Div]]*Table1323[[#This Row],[Elite Edge Bet]]))</f>
        <v>598</v>
      </c>
      <c r="N433" s="35">
        <f>IF(Table1323[[#This Row],[Elite Edge Bet]]="","",IF(Table1323[[#This Row],[Elite Edge Return]]="",Table1323[[#This Row],[Elite Edge Bet]]*-1,Table1323[[#This Row],[Elite Edge Return]]-Table1323[[#This Row],[Elite Edge Bet]]))</f>
        <v>468</v>
      </c>
      <c r="O433" s="35" t="str">
        <f>IF(Table1323[[#This Row],[Date]]&lt;$O$3,"",IF(Table1323[[#This Row],[Date]]&lt;$P$3,"Edge (Orig)",IF(Table1323[[#This Row],[Date]]&lt;$Q$3,"Edge-New","Elite Combo")))</f>
        <v/>
      </c>
      <c r="P433" s="27" t="str">
        <f>TEXT(Table1323[[#This Row],[Date]],"DDD")</f>
        <v>Sat</v>
      </c>
      <c r="Q433" s="27"/>
      <c r="R4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4" spans="1:18" ht="15.75" hidden="1" customHeight="1" x14ac:dyDescent="0.25">
      <c r="A434" s="48">
        <v>44786</v>
      </c>
      <c r="B434" s="20">
        <v>0.50694444444444442</v>
      </c>
      <c r="C434" s="20" t="s">
        <v>761</v>
      </c>
      <c r="D434" s="49">
        <v>1</v>
      </c>
      <c r="E434" s="27">
        <v>7</v>
      </c>
      <c r="F434" s="50" t="s">
        <v>286</v>
      </c>
      <c r="G434" s="50" t="s">
        <v>13</v>
      </c>
      <c r="H434" s="51">
        <v>3.6</v>
      </c>
      <c r="I434" s="51" t="s">
        <v>878</v>
      </c>
      <c r="J434" s="27" t="str">
        <f>VLOOKUP(Table1323[[#This Row],[Track]],$F$1377:$H$1420,2,FALSE)</f>
        <v>Vic</v>
      </c>
      <c r="K434" s="27" t="s">
        <v>888</v>
      </c>
      <c r="L434" s="35">
        <v>200</v>
      </c>
      <c r="M434" s="35">
        <f>IF(Table1323[[#This Row],[Elite Edge Bet]]="","",IF(Table1323[[#This Row],[Fin]]&lt;&gt;"1st","",Table1323[[#This Row],[Div]]*Table1323[[#This Row],[Elite Edge Bet]]))</f>
        <v>720</v>
      </c>
      <c r="N434" s="35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434" s="35" t="str">
        <f>IF(Table1323[[#This Row],[Date]]&lt;$O$3,"",IF(Table1323[[#This Row],[Date]]&lt;$P$3,"Edge (Orig)",IF(Table1323[[#This Row],[Date]]&lt;$Q$3,"Edge-New","Elite Combo")))</f>
        <v/>
      </c>
      <c r="P434" s="27" t="str">
        <f>TEXT(Table1323[[#This Row],[Date]],"DDD")</f>
        <v>Sat</v>
      </c>
      <c r="Q434" s="27"/>
      <c r="R4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5" spans="1:18" ht="15.75" hidden="1" customHeight="1" x14ac:dyDescent="0.25">
      <c r="A435" s="48">
        <v>44786</v>
      </c>
      <c r="B435" s="20">
        <v>0.50694444444444442</v>
      </c>
      <c r="C435" s="20" t="s">
        <v>761</v>
      </c>
      <c r="D435" s="49">
        <v>1</v>
      </c>
      <c r="E435" s="27">
        <v>2</v>
      </c>
      <c r="F435" s="50" t="s">
        <v>593</v>
      </c>
      <c r="G435" s="50"/>
      <c r="H435" s="51"/>
      <c r="I435" s="51" t="s">
        <v>851</v>
      </c>
      <c r="J435" s="27" t="str">
        <f>VLOOKUP(Table1323[[#This Row],[Track]],$F$1377:$H$1420,2,FALSE)</f>
        <v>Vic</v>
      </c>
      <c r="K435" s="27" t="s">
        <v>888</v>
      </c>
      <c r="L435" s="35">
        <v>100</v>
      </c>
      <c r="M435" s="35" t="str">
        <f>IF(Table1323[[#This Row],[Elite Edge Bet]]="","",IF(Table1323[[#This Row],[Fin]]&lt;&gt;"1st","",Table1323[[#This Row],[Div]]*Table1323[[#This Row],[Elite Edge Bet]]))</f>
        <v/>
      </c>
      <c r="N43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5" s="35" t="str">
        <f>IF(Table1323[[#This Row],[Date]]&lt;$O$3,"",IF(Table1323[[#This Row],[Date]]&lt;$P$3,"Edge (Orig)",IF(Table1323[[#This Row],[Date]]&lt;$Q$3,"Edge-New","Elite Combo")))</f>
        <v/>
      </c>
      <c r="P435" s="27" t="str">
        <f>TEXT(Table1323[[#This Row],[Date]],"DDD")</f>
        <v>Sat</v>
      </c>
      <c r="Q435" s="27"/>
      <c r="R4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6" spans="1:18" ht="15.75" hidden="1" customHeight="1" x14ac:dyDescent="0.25">
      <c r="A436" s="48">
        <v>44786</v>
      </c>
      <c r="B436" s="20">
        <v>0.53125</v>
      </c>
      <c r="C436" s="20" t="s">
        <v>761</v>
      </c>
      <c r="D436" s="49">
        <v>2</v>
      </c>
      <c r="E436" s="27">
        <v>12</v>
      </c>
      <c r="F436" s="50" t="s">
        <v>788</v>
      </c>
      <c r="G436" s="50"/>
      <c r="H436" s="51"/>
      <c r="I436" s="51" t="s">
        <v>805</v>
      </c>
      <c r="J436" s="27" t="str">
        <f>VLOOKUP(Table1323[[#This Row],[Track]],$F$1377:$H$1420,2,FALSE)</f>
        <v>Vic</v>
      </c>
      <c r="K436" s="27" t="s">
        <v>888</v>
      </c>
      <c r="L436" s="35">
        <v>100</v>
      </c>
      <c r="M436" s="35" t="str">
        <f>IF(Table1323[[#This Row],[Elite Edge Bet]]="","",IF(Table1323[[#This Row],[Fin]]&lt;&gt;"1st","",Table1323[[#This Row],[Div]]*Table1323[[#This Row],[Elite Edge Bet]]))</f>
        <v/>
      </c>
      <c r="N43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6" s="35" t="str">
        <f>IF(Table1323[[#This Row],[Date]]&lt;$O$3,"",IF(Table1323[[#This Row],[Date]]&lt;$P$3,"Edge (Orig)",IF(Table1323[[#This Row],[Date]]&lt;$Q$3,"Edge-New","Elite Combo")))</f>
        <v/>
      </c>
      <c r="P436" s="27" t="str">
        <f>TEXT(Table1323[[#This Row],[Date]],"DDD")</f>
        <v>Sat</v>
      </c>
      <c r="Q436" s="27"/>
      <c r="R4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7" spans="1:18" ht="15.75" hidden="1" customHeight="1" x14ac:dyDescent="0.25">
      <c r="A437" s="48">
        <v>44786</v>
      </c>
      <c r="B437" s="20">
        <v>0.55555555555555558</v>
      </c>
      <c r="C437" s="20" t="s">
        <v>761</v>
      </c>
      <c r="D437" s="49">
        <v>3</v>
      </c>
      <c r="E437" s="27">
        <v>2</v>
      </c>
      <c r="F437" s="50" t="s">
        <v>222</v>
      </c>
      <c r="G437" s="50"/>
      <c r="H437" s="51"/>
      <c r="I437" s="51" t="s">
        <v>805</v>
      </c>
      <c r="J437" s="27" t="str">
        <f>VLOOKUP(Table1323[[#This Row],[Track]],$F$1377:$H$1420,2,FALSE)</f>
        <v>Vic</v>
      </c>
      <c r="K437" s="27" t="s">
        <v>888</v>
      </c>
      <c r="L437" s="35">
        <v>100</v>
      </c>
      <c r="M437" s="35" t="str">
        <f>IF(Table1323[[#This Row],[Elite Edge Bet]]="","",IF(Table1323[[#This Row],[Fin]]&lt;&gt;"1st","",Table1323[[#This Row],[Div]]*Table1323[[#This Row],[Elite Edge Bet]]))</f>
        <v/>
      </c>
      <c r="N43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7" s="35" t="str">
        <f>IF(Table1323[[#This Row],[Date]]&lt;$O$3,"",IF(Table1323[[#This Row],[Date]]&lt;$P$3,"Edge (Orig)",IF(Table1323[[#This Row],[Date]]&lt;$Q$3,"Edge-New","Elite Combo")))</f>
        <v/>
      </c>
      <c r="P437" s="27" t="str">
        <f>TEXT(Table1323[[#This Row],[Date]],"DDD")</f>
        <v>Sat</v>
      </c>
      <c r="Q437" s="27"/>
      <c r="R4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8" spans="1:18" ht="15.75" hidden="1" customHeight="1" x14ac:dyDescent="0.25">
      <c r="A438" s="48">
        <v>44786</v>
      </c>
      <c r="B438" s="20">
        <v>0.55555555555555558</v>
      </c>
      <c r="C438" s="20" t="s">
        <v>761</v>
      </c>
      <c r="D438" s="49">
        <v>3</v>
      </c>
      <c r="E438" s="27">
        <v>4</v>
      </c>
      <c r="F438" s="50" t="s">
        <v>287</v>
      </c>
      <c r="G438" s="50"/>
      <c r="H438" s="51"/>
      <c r="I438" s="51" t="s">
        <v>851</v>
      </c>
      <c r="J438" s="27" t="str">
        <f>VLOOKUP(Table1323[[#This Row],[Track]],$F$1377:$H$1420,2,FALSE)</f>
        <v>Vic</v>
      </c>
      <c r="K438" s="27" t="s">
        <v>888</v>
      </c>
      <c r="L438" s="35">
        <v>100</v>
      </c>
      <c r="M438" s="35" t="str">
        <f>IF(Table1323[[#This Row],[Elite Edge Bet]]="","",IF(Table1323[[#This Row],[Fin]]&lt;&gt;"1st","",Table1323[[#This Row],[Div]]*Table1323[[#This Row],[Elite Edge Bet]]))</f>
        <v/>
      </c>
      <c r="N43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8" s="35" t="str">
        <f>IF(Table1323[[#This Row],[Date]]&lt;$O$3,"",IF(Table1323[[#This Row],[Date]]&lt;$P$3,"Edge (Orig)",IF(Table1323[[#This Row],[Date]]&lt;$Q$3,"Edge-New","Elite Combo")))</f>
        <v/>
      </c>
      <c r="P438" s="27" t="str">
        <f>TEXT(Table1323[[#This Row],[Date]],"DDD")</f>
        <v>Sat</v>
      </c>
      <c r="Q438" s="27"/>
      <c r="R4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39" spans="1:18" ht="15.75" hidden="1" customHeight="1" x14ac:dyDescent="0.25">
      <c r="A439" s="48">
        <v>44786</v>
      </c>
      <c r="B439" s="20">
        <v>0.56944444444444442</v>
      </c>
      <c r="C439" s="20" t="s">
        <v>6</v>
      </c>
      <c r="D439" s="49">
        <v>5</v>
      </c>
      <c r="E439" s="27">
        <v>4</v>
      </c>
      <c r="F439" s="50" t="s">
        <v>465</v>
      </c>
      <c r="G439" s="50"/>
      <c r="H439" s="51"/>
      <c r="I439" s="51" t="s">
        <v>879</v>
      </c>
      <c r="J439" s="27" t="str">
        <f>VLOOKUP(Table1323[[#This Row],[Track]],$F$1377:$H$1420,2,FALSE)</f>
        <v>NSW</v>
      </c>
      <c r="K439" s="27" t="s">
        <v>888</v>
      </c>
      <c r="L439" s="35">
        <v>150</v>
      </c>
      <c r="M439" s="35" t="str">
        <f>IF(Table1323[[#This Row],[Elite Edge Bet]]="","",IF(Table1323[[#This Row],[Fin]]&lt;&gt;"1st","",Table1323[[#This Row],[Div]]*Table1323[[#This Row],[Elite Edge Bet]]))</f>
        <v/>
      </c>
      <c r="N43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39" s="35" t="str">
        <f>IF(Table1323[[#This Row],[Date]]&lt;$O$3,"",IF(Table1323[[#This Row],[Date]]&lt;$P$3,"Edge (Orig)",IF(Table1323[[#This Row],[Date]]&lt;$Q$3,"Edge-New","Elite Combo")))</f>
        <v/>
      </c>
      <c r="P439" s="27" t="str">
        <f>TEXT(Table1323[[#This Row],[Date]],"DDD")</f>
        <v>Sat</v>
      </c>
      <c r="Q439" s="27"/>
      <c r="R4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0" spans="1:18" ht="15.75" hidden="1" customHeight="1" x14ac:dyDescent="0.25">
      <c r="A440" s="48">
        <v>44786</v>
      </c>
      <c r="B440" s="20">
        <v>0.66319444444444442</v>
      </c>
      <c r="C440" s="20" t="s">
        <v>761</v>
      </c>
      <c r="D440" s="49">
        <v>7</v>
      </c>
      <c r="E440" s="27">
        <v>11</v>
      </c>
      <c r="F440" s="50" t="s">
        <v>288</v>
      </c>
      <c r="G440" s="50" t="s">
        <v>13</v>
      </c>
      <c r="H440" s="51">
        <v>1.8</v>
      </c>
      <c r="I440" s="51" t="s">
        <v>851</v>
      </c>
      <c r="J440" s="27" t="str">
        <f>VLOOKUP(Table1323[[#This Row],[Track]],$F$1377:$H$1420,2,FALSE)</f>
        <v>Vic</v>
      </c>
      <c r="K440" s="27" t="s">
        <v>888</v>
      </c>
      <c r="L440" s="35">
        <v>120</v>
      </c>
      <c r="M440" s="35">
        <f>IF(Table1323[[#This Row],[Elite Edge Bet]]="","",IF(Table1323[[#This Row],[Fin]]&lt;&gt;"1st","",Table1323[[#This Row],[Div]]*Table1323[[#This Row],[Elite Edge Bet]]))</f>
        <v>216</v>
      </c>
      <c r="N440" s="35">
        <f>IF(Table1323[[#This Row],[Elite Edge Bet]]="","",IF(Table1323[[#This Row],[Elite Edge Return]]="",Table1323[[#This Row],[Elite Edge Bet]]*-1,Table1323[[#This Row],[Elite Edge Return]]-Table1323[[#This Row],[Elite Edge Bet]]))</f>
        <v>96</v>
      </c>
      <c r="O440" s="35" t="str">
        <f>IF(Table1323[[#This Row],[Date]]&lt;$O$3,"",IF(Table1323[[#This Row],[Date]]&lt;$P$3,"Edge (Orig)",IF(Table1323[[#This Row],[Date]]&lt;$Q$3,"Edge-New","Elite Combo")))</f>
        <v/>
      </c>
      <c r="P440" s="27" t="str">
        <f>TEXT(Table1323[[#This Row],[Date]],"DDD")</f>
        <v>Sat</v>
      </c>
      <c r="Q440" s="27"/>
      <c r="R4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1" spans="1:18" ht="15.75" hidden="1" customHeight="1" x14ac:dyDescent="0.25">
      <c r="A441" s="48">
        <v>44786</v>
      </c>
      <c r="B441" s="20">
        <v>0.70486111111111116</v>
      </c>
      <c r="C441" s="20" t="s">
        <v>6</v>
      </c>
      <c r="D441" s="49">
        <v>10</v>
      </c>
      <c r="E441" s="27">
        <v>1</v>
      </c>
      <c r="F441" s="50" t="s">
        <v>466</v>
      </c>
      <c r="G441" s="50"/>
      <c r="H441" s="51"/>
      <c r="I441" s="51" t="s">
        <v>879</v>
      </c>
      <c r="J441" s="27" t="str">
        <f>VLOOKUP(Table1323[[#This Row],[Track]],$F$1377:$H$1420,2,FALSE)</f>
        <v>NSW</v>
      </c>
      <c r="K441" s="27" t="s">
        <v>888</v>
      </c>
      <c r="L441" s="35">
        <v>150</v>
      </c>
      <c r="M441" s="35" t="str">
        <f>IF(Table1323[[#This Row],[Elite Edge Bet]]="","",IF(Table1323[[#This Row],[Fin]]&lt;&gt;"1st","",Table1323[[#This Row],[Div]]*Table1323[[#This Row],[Elite Edge Bet]]))</f>
        <v/>
      </c>
      <c r="N44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41" s="35" t="str">
        <f>IF(Table1323[[#This Row],[Date]]&lt;$O$3,"",IF(Table1323[[#This Row],[Date]]&lt;$P$3,"Edge (Orig)",IF(Table1323[[#This Row],[Date]]&lt;$Q$3,"Edge-New","Elite Combo")))</f>
        <v/>
      </c>
      <c r="P441" s="27" t="str">
        <f>TEXT(Table1323[[#This Row],[Date]],"DDD")</f>
        <v>Sat</v>
      </c>
      <c r="Q441" s="27"/>
      <c r="R4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2" spans="1:18" ht="15.75" hidden="1" customHeight="1" x14ac:dyDescent="0.25">
      <c r="A442" s="48">
        <v>44786</v>
      </c>
      <c r="B442" s="20">
        <v>0.71388888888888891</v>
      </c>
      <c r="C442" s="20" t="s">
        <v>761</v>
      </c>
      <c r="D442" s="49">
        <v>9</v>
      </c>
      <c r="E442" s="27">
        <v>3</v>
      </c>
      <c r="F442" s="50" t="s">
        <v>237</v>
      </c>
      <c r="G442" s="50"/>
      <c r="H442" s="51"/>
      <c r="I442" s="51" t="s">
        <v>851</v>
      </c>
      <c r="J442" s="27" t="str">
        <f>VLOOKUP(Table1323[[#This Row],[Track]],$F$1377:$H$1420,2,FALSE)</f>
        <v>Vic</v>
      </c>
      <c r="K442" s="27" t="s">
        <v>888</v>
      </c>
      <c r="L442" s="35">
        <v>120</v>
      </c>
      <c r="M442" s="35" t="str">
        <f>IF(Table1323[[#This Row],[Elite Edge Bet]]="","",IF(Table1323[[#This Row],[Fin]]&lt;&gt;"1st","",Table1323[[#This Row],[Div]]*Table1323[[#This Row],[Elite Edge Bet]]))</f>
        <v/>
      </c>
      <c r="N44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42" s="35" t="str">
        <f>IF(Table1323[[#This Row],[Date]]&lt;$O$3,"",IF(Table1323[[#This Row],[Date]]&lt;$P$3,"Edge (Orig)",IF(Table1323[[#This Row],[Date]]&lt;$Q$3,"Edge-New","Elite Combo")))</f>
        <v/>
      </c>
      <c r="P442" s="27" t="str">
        <f>TEXT(Table1323[[#This Row],[Date]],"DDD")</f>
        <v>Sat</v>
      </c>
      <c r="Q442" s="27"/>
      <c r="R4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3" spans="1:18" ht="15.75" hidden="1" customHeight="1" x14ac:dyDescent="0.25">
      <c r="A443" s="48">
        <v>44793</v>
      </c>
      <c r="B443" s="20">
        <v>0.58680555555555558</v>
      </c>
      <c r="C443" s="20" t="s">
        <v>762</v>
      </c>
      <c r="D443" s="49">
        <v>3</v>
      </c>
      <c r="E443" s="27">
        <v>3</v>
      </c>
      <c r="F443" s="50" t="s">
        <v>628</v>
      </c>
      <c r="G443" s="50" t="s">
        <v>15</v>
      </c>
      <c r="H443" s="51"/>
      <c r="I443" s="51" t="s">
        <v>851</v>
      </c>
      <c r="J443" s="27" t="str">
        <f>VLOOKUP(Table1323[[#This Row],[Track]],$F$1377:$H$1420,2,FALSE)</f>
        <v>Vic</v>
      </c>
      <c r="K443" s="27" t="s">
        <v>888</v>
      </c>
      <c r="L443" s="35">
        <v>140</v>
      </c>
      <c r="M443" s="35" t="str">
        <f>IF(Table1323[[#This Row],[Elite Edge Bet]]="","",IF(Table1323[[#This Row],[Fin]]&lt;&gt;"1st","",Table1323[[#This Row],[Div]]*Table1323[[#This Row],[Elite Edge Bet]]))</f>
        <v/>
      </c>
      <c r="N44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43" s="35" t="str">
        <f>IF(Table1323[[#This Row],[Date]]&lt;$O$3,"",IF(Table1323[[#This Row],[Date]]&lt;$P$3,"Edge (Orig)",IF(Table1323[[#This Row],[Date]]&lt;$Q$3,"Edge-New","Elite Combo")))</f>
        <v/>
      </c>
      <c r="P443" s="27" t="str">
        <f>TEXT(Table1323[[#This Row],[Date]],"DDD")</f>
        <v>Sat</v>
      </c>
      <c r="Q443" s="27"/>
      <c r="R4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4" spans="1:18" ht="15.75" hidden="1" customHeight="1" x14ac:dyDescent="0.25">
      <c r="A444" s="48">
        <v>44793</v>
      </c>
      <c r="B444" s="20">
        <v>0.61458333333333337</v>
      </c>
      <c r="C444" s="20" t="s">
        <v>762</v>
      </c>
      <c r="D444" s="49">
        <v>4</v>
      </c>
      <c r="E444" s="27">
        <v>8</v>
      </c>
      <c r="F444" s="50" t="s">
        <v>629</v>
      </c>
      <c r="G444" s="50"/>
      <c r="H444" s="51"/>
      <c r="I444" s="51" t="s">
        <v>851</v>
      </c>
      <c r="J444" s="27" t="str">
        <f>VLOOKUP(Table1323[[#This Row],[Track]],$F$1377:$H$1420,2,FALSE)</f>
        <v>Vic</v>
      </c>
      <c r="K444" s="27" t="s">
        <v>888</v>
      </c>
      <c r="L444" s="35">
        <v>120</v>
      </c>
      <c r="M444" s="35" t="str">
        <f>IF(Table1323[[#This Row],[Elite Edge Bet]]="","",IF(Table1323[[#This Row],[Fin]]&lt;&gt;"1st","",Table1323[[#This Row],[Div]]*Table1323[[#This Row],[Elite Edge Bet]]))</f>
        <v/>
      </c>
      <c r="N44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44" s="35" t="str">
        <f>IF(Table1323[[#This Row],[Date]]&lt;$O$3,"",IF(Table1323[[#This Row],[Date]]&lt;$P$3,"Edge (Orig)",IF(Table1323[[#This Row],[Date]]&lt;$Q$3,"Edge-New","Elite Combo")))</f>
        <v/>
      </c>
      <c r="P444" s="27" t="str">
        <f>TEXT(Table1323[[#This Row],[Date]],"DDD")</f>
        <v>Sat</v>
      </c>
      <c r="Q444" s="27"/>
      <c r="R4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5" spans="1:18" ht="15.75" hidden="1" customHeight="1" x14ac:dyDescent="0.25">
      <c r="A445" s="48">
        <v>44793</v>
      </c>
      <c r="B445" s="20">
        <v>0.68402777777777779</v>
      </c>
      <c r="C445" s="20" t="s">
        <v>7</v>
      </c>
      <c r="D445" s="49">
        <v>9</v>
      </c>
      <c r="E445" s="27">
        <v>5</v>
      </c>
      <c r="F445" s="50" t="s">
        <v>467</v>
      </c>
      <c r="G445" s="50"/>
      <c r="H445" s="51"/>
      <c r="I445" s="51" t="s">
        <v>92</v>
      </c>
      <c r="J445" s="27" t="str">
        <f>VLOOKUP(Table1323[[#This Row],[Track]],$F$1377:$H$1420,2,FALSE)</f>
        <v>NSW</v>
      </c>
      <c r="K445" s="27" t="s">
        <v>888</v>
      </c>
      <c r="L445" s="35">
        <v>150</v>
      </c>
      <c r="M445" s="35" t="str">
        <f>IF(Table1323[[#This Row],[Elite Edge Bet]]="","",IF(Table1323[[#This Row],[Fin]]&lt;&gt;"1st","",Table1323[[#This Row],[Div]]*Table1323[[#This Row],[Elite Edge Bet]]))</f>
        <v/>
      </c>
      <c r="N44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45" s="35" t="str">
        <f>IF(Table1323[[#This Row],[Date]]&lt;$O$3,"",IF(Table1323[[#This Row],[Date]]&lt;$P$3,"Edge (Orig)",IF(Table1323[[#This Row],[Date]]&lt;$Q$3,"Edge-New","Elite Combo")))</f>
        <v/>
      </c>
      <c r="P445" s="27" t="str">
        <f>TEXT(Table1323[[#This Row],[Date]],"DDD")</f>
        <v>Sat</v>
      </c>
      <c r="Q445" s="27"/>
      <c r="R4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6" spans="1:18" ht="15.75" hidden="1" customHeight="1" x14ac:dyDescent="0.25">
      <c r="A446" s="48">
        <v>44793</v>
      </c>
      <c r="B446" s="20">
        <v>0.69444444444444453</v>
      </c>
      <c r="C446" s="20" t="s">
        <v>762</v>
      </c>
      <c r="D446" s="49">
        <v>7</v>
      </c>
      <c r="E446" s="27">
        <v>2</v>
      </c>
      <c r="F446" s="50" t="s">
        <v>623</v>
      </c>
      <c r="G446" s="50" t="s">
        <v>13</v>
      </c>
      <c r="H446" s="51">
        <v>2</v>
      </c>
      <c r="I446" s="51" t="s">
        <v>851</v>
      </c>
      <c r="J446" s="27" t="str">
        <f>VLOOKUP(Table1323[[#This Row],[Track]],$F$1377:$H$1420,2,FALSE)</f>
        <v>Vic</v>
      </c>
      <c r="K446" s="27" t="s">
        <v>888</v>
      </c>
      <c r="L446" s="35">
        <v>200</v>
      </c>
      <c r="M446" s="35">
        <f>IF(Table1323[[#This Row],[Elite Edge Bet]]="","",IF(Table1323[[#This Row],[Fin]]&lt;&gt;"1st","",Table1323[[#This Row],[Div]]*Table1323[[#This Row],[Elite Edge Bet]]))</f>
        <v>400</v>
      </c>
      <c r="N446" s="35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446" s="35" t="str">
        <f>IF(Table1323[[#This Row],[Date]]&lt;$O$3,"",IF(Table1323[[#This Row],[Date]]&lt;$P$3,"Edge (Orig)",IF(Table1323[[#This Row],[Date]]&lt;$Q$3,"Edge-New","Elite Combo")))</f>
        <v/>
      </c>
      <c r="P446" s="27" t="str">
        <f>TEXT(Table1323[[#This Row],[Date]],"DDD")</f>
        <v>Sat</v>
      </c>
      <c r="Q446" s="27"/>
      <c r="R4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7" spans="1:18" ht="15.75" hidden="1" customHeight="1" x14ac:dyDescent="0.25">
      <c r="A447" s="48">
        <v>44793</v>
      </c>
      <c r="B447" s="20">
        <v>0.73958333333333337</v>
      </c>
      <c r="C447" s="20" t="s">
        <v>762</v>
      </c>
      <c r="D447" s="49">
        <v>9</v>
      </c>
      <c r="E447" s="27">
        <v>6</v>
      </c>
      <c r="F447" s="50" t="s">
        <v>289</v>
      </c>
      <c r="G447" s="50"/>
      <c r="H447" s="51"/>
      <c r="I447" s="51" t="s">
        <v>851</v>
      </c>
      <c r="J447" s="27" t="str">
        <f>VLOOKUP(Table1323[[#This Row],[Track]],$F$1377:$H$1420,2,FALSE)</f>
        <v>Vic</v>
      </c>
      <c r="K447" s="27" t="s">
        <v>888</v>
      </c>
      <c r="L447" s="35">
        <v>130</v>
      </c>
      <c r="M447" s="35" t="str">
        <f>IF(Table1323[[#This Row],[Elite Edge Bet]]="","",IF(Table1323[[#This Row],[Fin]]&lt;&gt;"1st","",Table1323[[#This Row],[Div]]*Table1323[[#This Row],[Elite Edge Bet]]))</f>
        <v/>
      </c>
      <c r="N447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47" s="35" t="str">
        <f>IF(Table1323[[#This Row],[Date]]&lt;$O$3,"",IF(Table1323[[#This Row],[Date]]&lt;$P$3,"Edge (Orig)",IF(Table1323[[#This Row],[Date]]&lt;$Q$3,"Edge-New","Elite Combo")))</f>
        <v/>
      </c>
      <c r="P447" s="27" t="str">
        <f>TEXT(Table1323[[#This Row],[Date]],"DDD")</f>
        <v>Sat</v>
      </c>
      <c r="Q447" s="27"/>
      <c r="R4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8" spans="1:18" ht="15.75" hidden="1" customHeight="1" x14ac:dyDescent="0.25">
      <c r="A448" s="48">
        <v>44800</v>
      </c>
      <c r="B448" s="20">
        <v>0.51736111111111105</v>
      </c>
      <c r="C448" s="20" t="s">
        <v>761</v>
      </c>
      <c r="D448" s="49">
        <v>1</v>
      </c>
      <c r="E448" s="27">
        <v>12</v>
      </c>
      <c r="F448" s="50" t="s">
        <v>631</v>
      </c>
      <c r="G448" s="50" t="s">
        <v>15</v>
      </c>
      <c r="H448" s="51"/>
      <c r="I448" s="51" t="s">
        <v>851</v>
      </c>
      <c r="J448" s="27" t="str">
        <f>VLOOKUP(Table1323[[#This Row],[Track]],$F$1377:$H$1420,2,FALSE)</f>
        <v>Vic</v>
      </c>
      <c r="K448" s="27" t="s">
        <v>888</v>
      </c>
      <c r="L448" s="35">
        <v>120</v>
      </c>
      <c r="M448" s="35" t="str">
        <f>IF(Table1323[[#This Row],[Elite Edge Bet]]="","",IF(Table1323[[#This Row],[Fin]]&lt;&gt;"1st","",Table1323[[#This Row],[Div]]*Table1323[[#This Row],[Elite Edge Bet]]))</f>
        <v/>
      </c>
      <c r="N44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48" s="35" t="str">
        <f>IF(Table1323[[#This Row],[Date]]&lt;$O$3,"",IF(Table1323[[#This Row],[Date]]&lt;$P$3,"Edge (Orig)",IF(Table1323[[#This Row],[Date]]&lt;$Q$3,"Edge-New","Elite Combo")))</f>
        <v/>
      </c>
      <c r="P448" s="27" t="str">
        <f>TEXT(Table1323[[#This Row],[Date]],"DDD")</f>
        <v>Sat</v>
      </c>
      <c r="Q448" s="27"/>
      <c r="R4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49" spans="1:18" ht="15.75" hidden="1" customHeight="1" x14ac:dyDescent="0.25">
      <c r="A449" s="48">
        <v>44800</v>
      </c>
      <c r="B449" s="20">
        <v>0.54166666666666663</v>
      </c>
      <c r="C449" s="20" t="s">
        <v>761</v>
      </c>
      <c r="D449" s="49">
        <v>2</v>
      </c>
      <c r="E449" s="27">
        <v>5</v>
      </c>
      <c r="F449" s="50" t="s">
        <v>290</v>
      </c>
      <c r="G449" s="50" t="s">
        <v>13</v>
      </c>
      <c r="H449" s="51">
        <v>3</v>
      </c>
      <c r="I449" s="51" t="s">
        <v>878</v>
      </c>
      <c r="J449" s="27" t="str">
        <f>VLOOKUP(Table1323[[#This Row],[Track]],$F$1377:$H$1420,2,FALSE)</f>
        <v>Vic</v>
      </c>
      <c r="K449" s="27" t="s">
        <v>888</v>
      </c>
      <c r="L449" s="35">
        <v>200</v>
      </c>
      <c r="M449" s="35">
        <f>IF(Table1323[[#This Row],[Elite Edge Bet]]="","",IF(Table1323[[#This Row],[Fin]]&lt;&gt;"1st","",Table1323[[#This Row],[Div]]*Table1323[[#This Row],[Elite Edge Bet]]))</f>
        <v>600</v>
      </c>
      <c r="N449" s="35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449" s="35" t="str">
        <f>IF(Table1323[[#This Row],[Date]]&lt;$O$3,"",IF(Table1323[[#This Row],[Date]]&lt;$P$3,"Edge (Orig)",IF(Table1323[[#This Row],[Date]]&lt;$Q$3,"Edge-New","Elite Combo")))</f>
        <v/>
      </c>
      <c r="P449" s="27" t="str">
        <f>TEXT(Table1323[[#This Row],[Date]],"DDD")</f>
        <v>Sat</v>
      </c>
      <c r="Q449" s="27"/>
      <c r="R4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0" spans="1:18" ht="15.75" hidden="1" customHeight="1" x14ac:dyDescent="0.25">
      <c r="A450" s="48">
        <v>44800</v>
      </c>
      <c r="B450" s="20">
        <v>0.59027777777777779</v>
      </c>
      <c r="C450" s="20" t="s">
        <v>761</v>
      </c>
      <c r="D450" s="49">
        <v>4</v>
      </c>
      <c r="E450" s="27">
        <v>2</v>
      </c>
      <c r="F450" s="50" t="s">
        <v>620</v>
      </c>
      <c r="G450" s="50"/>
      <c r="H450" s="51"/>
      <c r="I450" s="51" t="s">
        <v>851</v>
      </c>
      <c r="J450" s="27" t="str">
        <f>VLOOKUP(Table1323[[#This Row],[Track]],$F$1377:$H$1420,2,FALSE)</f>
        <v>Vic</v>
      </c>
      <c r="K450" s="27" t="s">
        <v>888</v>
      </c>
      <c r="L450" s="35">
        <v>140</v>
      </c>
      <c r="M450" s="35" t="str">
        <f>IF(Table1323[[#This Row],[Elite Edge Bet]]="","",IF(Table1323[[#This Row],[Fin]]&lt;&gt;"1st","",Table1323[[#This Row],[Div]]*Table1323[[#This Row],[Elite Edge Bet]]))</f>
        <v/>
      </c>
      <c r="N45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50" s="35" t="str">
        <f>IF(Table1323[[#This Row],[Date]]&lt;$O$3,"",IF(Table1323[[#This Row],[Date]]&lt;$P$3,"Edge (Orig)",IF(Table1323[[#This Row],[Date]]&lt;$Q$3,"Edge-New","Elite Combo")))</f>
        <v/>
      </c>
      <c r="P450" s="27" t="str">
        <f>TEXT(Table1323[[#This Row],[Date]],"DDD")</f>
        <v>Sat</v>
      </c>
      <c r="Q450" s="27"/>
      <c r="R4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1" spans="1:18" ht="15.75" hidden="1" customHeight="1" x14ac:dyDescent="0.25">
      <c r="A451" s="48">
        <v>44800</v>
      </c>
      <c r="B451" s="20">
        <v>0.59027777777777779</v>
      </c>
      <c r="C451" s="20" t="s">
        <v>761</v>
      </c>
      <c r="D451" s="49">
        <v>4</v>
      </c>
      <c r="E451" s="27">
        <v>9</v>
      </c>
      <c r="F451" s="50" t="s">
        <v>242</v>
      </c>
      <c r="G451" s="50" t="s">
        <v>15</v>
      </c>
      <c r="H451" s="51"/>
      <c r="I451" s="51" t="s">
        <v>851</v>
      </c>
      <c r="J451" s="27" t="str">
        <f>VLOOKUP(Table1323[[#This Row],[Track]],$F$1377:$H$1420,2,FALSE)</f>
        <v>Vic</v>
      </c>
      <c r="K451" s="27" t="s">
        <v>888</v>
      </c>
      <c r="L451" s="35">
        <v>100</v>
      </c>
      <c r="M451" s="35" t="str">
        <f>IF(Table1323[[#This Row],[Elite Edge Bet]]="","",IF(Table1323[[#This Row],[Fin]]&lt;&gt;"1st","",Table1323[[#This Row],[Div]]*Table1323[[#This Row],[Elite Edge Bet]]))</f>
        <v/>
      </c>
      <c r="N45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51" s="35" t="str">
        <f>IF(Table1323[[#This Row],[Date]]&lt;$O$3,"",IF(Table1323[[#This Row],[Date]]&lt;$P$3,"Edge (Orig)",IF(Table1323[[#This Row],[Date]]&lt;$Q$3,"Edge-New","Elite Combo")))</f>
        <v/>
      </c>
      <c r="P451" s="27" t="str">
        <f>TEXT(Table1323[[#This Row],[Date]],"DDD")</f>
        <v>Sat</v>
      </c>
      <c r="Q451" s="27"/>
      <c r="R4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2" spans="1:18" ht="15.75" hidden="1" customHeight="1" x14ac:dyDescent="0.25">
      <c r="A452" s="48">
        <v>44800</v>
      </c>
      <c r="B452" s="20">
        <v>0.64583333333333337</v>
      </c>
      <c r="C452" s="20" t="s">
        <v>761</v>
      </c>
      <c r="D452" s="49">
        <v>6</v>
      </c>
      <c r="E452" s="27">
        <v>11</v>
      </c>
      <c r="F452" s="50" t="s">
        <v>267</v>
      </c>
      <c r="G452" s="50"/>
      <c r="H452" s="51"/>
      <c r="I452" s="51" t="s">
        <v>851</v>
      </c>
      <c r="J452" s="27" t="str">
        <f>VLOOKUP(Table1323[[#This Row],[Track]],$F$1377:$H$1420,2,FALSE)</f>
        <v>Vic</v>
      </c>
      <c r="K452" s="27" t="s">
        <v>888</v>
      </c>
      <c r="L452" s="35">
        <v>100</v>
      </c>
      <c r="M452" s="35" t="str">
        <f>IF(Table1323[[#This Row],[Elite Edge Bet]]="","",IF(Table1323[[#This Row],[Fin]]&lt;&gt;"1st","",Table1323[[#This Row],[Div]]*Table1323[[#This Row],[Elite Edge Bet]]))</f>
        <v/>
      </c>
      <c r="N45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52" s="35" t="str">
        <f>IF(Table1323[[#This Row],[Date]]&lt;$O$3,"",IF(Table1323[[#This Row],[Date]]&lt;$P$3,"Edge (Orig)",IF(Table1323[[#This Row],[Date]]&lt;$Q$3,"Edge-New","Elite Combo")))</f>
        <v/>
      </c>
      <c r="P452" s="27" t="str">
        <f>TEXT(Table1323[[#This Row],[Date]],"DDD")</f>
        <v>Sat</v>
      </c>
      <c r="Q452" s="27"/>
      <c r="R4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3" spans="1:18" ht="15.75" hidden="1" customHeight="1" x14ac:dyDescent="0.25">
      <c r="A453" s="48">
        <v>44800</v>
      </c>
      <c r="B453" s="20">
        <v>0.64583333333333337</v>
      </c>
      <c r="C453" s="20" t="s">
        <v>761</v>
      </c>
      <c r="D453" s="49">
        <v>6</v>
      </c>
      <c r="E453" s="27">
        <v>10</v>
      </c>
      <c r="F453" s="50" t="s">
        <v>291</v>
      </c>
      <c r="G453" s="50" t="s">
        <v>14</v>
      </c>
      <c r="H453" s="51"/>
      <c r="I453" s="51" t="s">
        <v>851</v>
      </c>
      <c r="J453" s="27" t="str">
        <f>VLOOKUP(Table1323[[#This Row],[Track]],$F$1377:$H$1420,2,FALSE)</f>
        <v>Vic</v>
      </c>
      <c r="K453" s="27" t="s">
        <v>888</v>
      </c>
      <c r="L453" s="35">
        <v>100</v>
      </c>
      <c r="M453" s="35" t="str">
        <f>IF(Table1323[[#This Row],[Elite Edge Bet]]="","",IF(Table1323[[#This Row],[Fin]]&lt;&gt;"1st","",Table1323[[#This Row],[Div]]*Table1323[[#This Row],[Elite Edge Bet]]))</f>
        <v/>
      </c>
      <c r="N45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53" s="35" t="str">
        <f>IF(Table1323[[#This Row],[Date]]&lt;$O$3,"",IF(Table1323[[#This Row],[Date]]&lt;$P$3,"Edge (Orig)",IF(Table1323[[#This Row],[Date]]&lt;$Q$3,"Edge-New","Elite Combo")))</f>
        <v/>
      </c>
      <c r="P453" s="27" t="str">
        <f>TEXT(Table1323[[#This Row],[Date]],"DDD")</f>
        <v>Sat</v>
      </c>
      <c r="Q453" s="27"/>
      <c r="R4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4" spans="1:18" ht="15.75" hidden="1" customHeight="1" x14ac:dyDescent="0.25">
      <c r="A454" s="48">
        <v>44800</v>
      </c>
      <c r="B454" s="20">
        <v>0.6875</v>
      </c>
      <c r="C454" s="20" t="s">
        <v>6</v>
      </c>
      <c r="D454" s="49">
        <v>9</v>
      </c>
      <c r="E454" s="27">
        <v>1</v>
      </c>
      <c r="F454" s="50" t="s">
        <v>468</v>
      </c>
      <c r="G454" s="50"/>
      <c r="H454" s="51"/>
      <c r="I454" s="51" t="s">
        <v>92</v>
      </c>
      <c r="J454" s="27" t="str">
        <f>VLOOKUP(Table1323[[#This Row],[Track]],$F$1377:$H$1420,2,FALSE)</f>
        <v>NSW</v>
      </c>
      <c r="K454" s="27" t="s">
        <v>888</v>
      </c>
      <c r="L454" s="35">
        <v>150</v>
      </c>
      <c r="M454" s="35" t="str">
        <f>IF(Table1323[[#This Row],[Elite Edge Bet]]="","",IF(Table1323[[#This Row],[Fin]]&lt;&gt;"1st","",Table1323[[#This Row],[Div]]*Table1323[[#This Row],[Elite Edge Bet]]))</f>
        <v/>
      </c>
      <c r="N45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54" s="35" t="str">
        <f>IF(Table1323[[#This Row],[Date]]&lt;$O$3,"",IF(Table1323[[#This Row],[Date]]&lt;$P$3,"Edge (Orig)",IF(Table1323[[#This Row],[Date]]&lt;$Q$3,"Edge-New","Elite Combo")))</f>
        <v/>
      </c>
      <c r="P454" s="27" t="str">
        <f>TEXT(Table1323[[#This Row],[Date]],"DDD")</f>
        <v>Sat</v>
      </c>
      <c r="Q454" s="27"/>
      <c r="R4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5" spans="1:18" ht="15.75" hidden="1" customHeight="1" x14ac:dyDescent="0.25">
      <c r="A455" s="48">
        <v>44800</v>
      </c>
      <c r="B455" s="20">
        <v>0.71180555555555547</v>
      </c>
      <c r="C455" s="20" t="s">
        <v>6</v>
      </c>
      <c r="D455" s="49">
        <v>10</v>
      </c>
      <c r="E455" s="27">
        <v>8</v>
      </c>
      <c r="F455" s="50" t="s">
        <v>469</v>
      </c>
      <c r="G455" s="50" t="s">
        <v>13</v>
      </c>
      <c r="H455" s="51">
        <v>1.95</v>
      </c>
      <c r="I455" s="51" t="s">
        <v>879</v>
      </c>
      <c r="J455" s="27" t="str">
        <f>VLOOKUP(Table1323[[#This Row],[Track]],$F$1377:$H$1420,2,FALSE)</f>
        <v>NSW</v>
      </c>
      <c r="K455" s="27" t="s">
        <v>888</v>
      </c>
      <c r="L455" s="35">
        <v>150</v>
      </c>
      <c r="M455" s="35">
        <f>IF(Table1323[[#This Row],[Elite Edge Bet]]="","",IF(Table1323[[#This Row],[Fin]]&lt;&gt;"1st","",Table1323[[#This Row],[Div]]*Table1323[[#This Row],[Elite Edge Bet]]))</f>
        <v>292.5</v>
      </c>
      <c r="N455" s="35">
        <f>IF(Table1323[[#This Row],[Elite Edge Bet]]="","",IF(Table1323[[#This Row],[Elite Edge Return]]="",Table1323[[#This Row],[Elite Edge Bet]]*-1,Table1323[[#This Row],[Elite Edge Return]]-Table1323[[#This Row],[Elite Edge Bet]]))</f>
        <v>142.5</v>
      </c>
      <c r="O455" s="35" t="str">
        <f>IF(Table1323[[#This Row],[Date]]&lt;$O$3,"",IF(Table1323[[#This Row],[Date]]&lt;$P$3,"Edge (Orig)",IF(Table1323[[#This Row],[Date]]&lt;$Q$3,"Edge-New","Elite Combo")))</f>
        <v/>
      </c>
      <c r="P455" s="27" t="str">
        <f>TEXT(Table1323[[#This Row],[Date]],"DDD")</f>
        <v>Sat</v>
      </c>
      <c r="Q455" s="27"/>
      <c r="R4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6" spans="1:18" ht="15.75" hidden="1" customHeight="1" x14ac:dyDescent="0.25">
      <c r="A456" s="48">
        <v>44807</v>
      </c>
      <c r="B456" s="20">
        <v>0.59375</v>
      </c>
      <c r="C456" s="20" t="s">
        <v>762</v>
      </c>
      <c r="D456" s="49">
        <v>4</v>
      </c>
      <c r="E456" s="27">
        <v>2</v>
      </c>
      <c r="F456" s="50" t="s">
        <v>35</v>
      </c>
      <c r="G456" s="50" t="s">
        <v>13</v>
      </c>
      <c r="H456" s="51">
        <v>1.75</v>
      </c>
      <c r="I456" s="51" t="s">
        <v>851</v>
      </c>
      <c r="J456" s="27" t="str">
        <f>VLOOKUP(Table1323[[#This Row],[Track]],$F$1377:$H$1420,2,FALSE)</f>
        <v>Vic</v>
      </c>
      <c r="K456" s="27" t="s">
        <v>888</v>
      </c>
      <c r="L456" s="35">
        <v>120</v>
      </c>
      <c r="M456" s="35">
        <f>IF(Table1323[[#This Row],[Elite Edge Bet]]="","",IF(Table1323[[#This Row],[Fin]]&lt;&gt;"1st","",Table1323[[#This Row],[Div]]*Table1323[[#This Row],[Elite Edge Bet]]))</f>
        <v>210</v>
      </c>
      <c r="N456" s="35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456" s="35" t="str">
        <f>IF(Table1323[[#This Row],[Date]]&lt;$O$3,"",IF(Table1323[[#This Row],[Date]]&lt;$P$3,"Edge (Orig)",IF(Table1323[[#This Row],[Date]]&lt;$Q$3,"Edge-New","Elite Combo")))</f>
        <v/>
      </c>
      <c r="P456" s="27" t="str">
        <f>TEXT(Table1323[[#This Row],[Date]],"DDD")</f>
        <v>Sat</v>
      </c>
      <c r="Q456" s="27"/>
      <c r="R4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7" spans="1:18" ht="15.75" hidden="1" customHeight="1" x14ac:dyDescent="0.25">
      <c r="A457" s="48">
        <v>44807</v>
      </c>
      <c r="B457" s="20">
        <v>0.63541666666666663</v>
      </c>
      <c r="C457" s="20" t="s">
        <v>7</v>
      </c>
      <c r="D457" s="49">
        <v>7</v>
      </c>
      <c r="E457" s="27">
        <v>1</v>
      </c>
      <c r="F457" s="50" t="s">
        <v>470</v>
      </c>
      <c r="G457" s="50" t="s">
        <v>13</v>
      </c>
      <c r="H457" s="51">
        <v>1.9</v>
      </c>
      <c r="I457" s="51" t="s">
        <v>879</v>
      </c>
      <c r="J457" s="27" t="str">
        <f>VLOOKUP(Table1323[[#This Row],[Track]],$F$1377:$H$1420,2,FALSE)</f>
        <v>NSW</v>
      </c>
      <c r="K457" s="27" t="s">
        <v>888</v>
      </c>
      <c r="L457" s="35">
        <v>150</v>
      </c>
      <c r="M457" s="35">
        <f>IF(Table1323[[#This Row],[Elite Edge Bet]]="","",IF(Table1323[[#This Row],[Fin]]&lt;&gt;"1st","",Table1323[[#This Row],[Div]]*Table1323[[#This Row],[Elite Edge Bet]]))</f>
        <v>285</v>
      </c>
      <c r="N457" s="35">
        <f>IF(Table1323[[#This Row],[Elite Edge Bet]]="","",IF(Table1323[[#This Row],[Elite Edge Return]]="",Table1323[[#This Row],[Elite Edge Bet]]*-1,Table1323[[#This Row],[Elite Edge Return]]-Table1323[[#This Row],[Elite Edge Bet]]))</f>
        <v>135</v>
      </c>
      <c r="O457" s="35" t="str">
        <f>IF(Table1323[[#This Row],[Date]]&lt;$O$3,"",IF(Table1323[[#This Row],[Date]]&lt;$P$3,"Edge (Orig)",IF(Table1323[[#This Row],[Date]]&lt;$Q$3,"Edge-New","Elite Combo")))</f>
        <v/>
      </c>
      <c r="P457" s="27" t="str">
        <f>TEXT(Table1323[[#This Row],[Date]],"DDD")</f>
        <v>Sat</v>
      </c>
      <c r="Q457" s="27"/>
      <c r="R4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8" spans="1:18" ht="15.75" hidden="1" customHeight="1" x14ac:dyDescent="0.25">
      <c r="A458" s="48">
        <v>44807</v>
      </c>
      <c r="B458" s="20">
        <v>0.70138888888888884</v>
      </c>
      <c r="C458" s="20" t="s">
        <v>762</v>
      </c>
      <c r="D458" s="49">
        <v>8</v>
      </c>
      <c r="E458" s="27">
        <v>6</v>
      </c>
      <c r="F458" s="50" t="s">
        <v>292</v>
      </c>
      <c r="G458" s="50" t="s">
        <v>13</v>
      </c>
      <c r="H458" s="51">
        <v>3.4</v>
      </c>
      <c r="I458" s="51" t="s">
        <v>851</v>
      </c>
      <c r="J458" s="27" t="str">
        <f>VLOOKUP(Table1323[[#This Row],[Track]],$F$1377:$H$1420,2,FALSE)</f>
        <v>Vic</v>
      </c>
      <c r="K458" s="27" t="s">
        <v>888</v>
      </c>
      <c r="L458" s="35">
        <v>140</v>
      </c>
      <c r="M458" s="35">
        <f>IF(Table1323[[#This Row],[Elite Edge Bet]]="","",IF(Table1323[[#This Row],[Fin]]&lt;&gt;"1st","",Table1323[[#This Row],[Div]]*Table1323[[#This Row],[Elite Edge Bet]]))</f>
        <v>476</v>
      </c>
      <c r="N458" s="35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458" s="35" t="str">
        <f>IF(Table1323[[#This Row],[Date]]&lt;$O$3,"",IF(Table1323[[#This Row],[Date]]&lt;$P$3,"Edge (Orig)",IF(Table1323[[#This Row],[Date]]&lt;$Q$3,"Edge-New","Elite Combo")))</f>
        <v/>
      </c>
      <c r="P458" s="27" t="str">
        <f>TEXT(Table1323[[#This Row],[Date]],"DDD")</f>
        <v>Sat</v>
      </c>
      <c r="Q458" s="27"/>
      <c r="R4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59" spans="1:18" ht="15.75" hidden="1" customHeight="1" x14ac:dyDescent="0.25">
      <c r="A459" s="48">
        <v>44814</v>
      </c>
      <c r="B459" s="20">
        <v>0.59722222222222221</v>
      </c>
      <c r="C459" s="20" t="s">
        <v>759</v>
      </c>
      <c r="D459" s="49">
        <v>4</v>
      </c>
      <c r="E459" s="27">
        <v>8</v>
      </c>
      <c r="F459" s="50" t="s">
        <v>608</v>
      </c>
      <c r="G459" s="50"/>
      <c r="H459" s="51"/>
      <c r="I459" s="51" t="s">
        <v>851</v>
      </c>
      <c r="J459" s="27" t="str">
        <f>VLOOKUP(Table1323[[#This Row],[Track]],$F$1377:$H$1420,2,FALSE)</f>
        <v>Vic</v>
      </c>
      <c r="K459" s="27" t="s">
        <v>888</v>
      </c>
      <c r="L459" s="35">
        <v>100</v>
      </c>
      <c r="M459" s="35" t="str">
        <f>IF(Table1323[[#This Row],[Elite Edge Bet]]="","",IF(Table1323[[#This Row],[Fin]]&lt;&gt;"1st","",Table1323[[#This Row],[Div]]*Table1323[[#This Row],[Elite Edge Bet]]))</f>
        <v/>
      </c>
      <c r="N45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59" s="35" t="str">
        <f>IF(Table1323[[#This Row],[Date]]&lt;$O$3,"",IF(Table1323[[#This Row],[Date]]&lt;$P$3,"Edge (Orig)",IF(Table1323[[#This Row],[Date]]&lt;$Q$3,"Edge-New","Elite Combo")))</f>
        <v/>
      </c>
      <c r="P459" s="27" t="str">
        <f>TEXT(Table1323[[#This Row],[Date]],"DDD")</f>
        <v>Sat</v>
      </c>
      <c r="Q459" s="27"/>
      <c r="R4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0" spans="1:18" ht="15.75" hidden="1" customHeight="1" x14ac:dyDescent="0.25">
      <c r="A460" s="48">
        <v>44814</v>
      </c>
      <c r="B460" s="20">
        <v>0.59722222222222221</v>
      </c>
      <c r="C460" s="20" t="s">
        <v>759</v>
      </c>
      <c r="D460" s="49">
        <v>4</v>
      </c>
      <c r="E460" s="27">
        <v>3</v>
      </c>
      <c r="F460" s="50" t="s">
        <v>293</v>
      </c>
      <c r="G460" s="50" t="s">
        <v>13</v>
      </c>
      <c r="H460" s="51">
        <v>7.5</v>
      </c>
      <c r="I460" s="51" t="s">
        <v>851</v>
      </c>
      <c r="J460" s="27" t="str">
        <f>VLOOKUP(Table1323[[#This Row],[Track]],$F$1377:$H$1420,2,FALSE)</f>
        <v>Vic</v>
      </c>
      <c r="K460" s="27" t="s">
        <v>888</v>
      </c>
      <c r="L460" s="35">
        <v>130</v>
      </c>
      <c r="M460" s="35">
        <f>IF(Table1323[[#This Row],[Elite Edge Bet]]="","",IF(Table1323[[#This Row],[Fin]]&lt;&gt;"1st","",Table1323[[#This Row],[Div]]*Table1323[[#This Row],[Elite Edge Bet]]))</f>
        <v>975</v>
      </c>
      <c r="N460" s="35">
        <f>IF(Table1323[[#This Row],[Elite Edge Bet]]="","",IF(Table1323[[#This Row],[Elite Edge Return]]="",Table1323[[#This Row],[Elite Edge Bet]]*-1,Table1323[[#This Row],[Elite Edge Return]]-Table1323[[#This Row],[Elite Edge Bet]]))</f>
        <v>845</v>
      </c>
      <c r="O460" s="35" t="str">
        <f>IF(Table1323[[#This Row],[Date]]&lt;$O$3,"",IF(Table1323[[#This Row],[Date]]&lt;$P$3,"Edge (Orig)",IF(Table1323[[#This Row],[Date]]&lt;$Q$3,"Edge-New","Elite Combo")))</f>
        <v/>
      </c>
      <c r="P460" s="27" t="str">
        <f>TEXT(Table1323[[#This Row],[Date]],"DDD")</f>
        <v>Sat</v>
      </c>
      <c r="Q460" s="27"/>
      <c r="R4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1" spans="1:18" ht="15.75" hidden="1" customHeight="1" x14ac:dyDescent="0.25">
      <c r="A461" s="48">
        <v>44814</v>
      </c>
      <c r="B461" s="20">
        <v>0.61111111111111105</v>
      </c>
      <c r="C461" s="20" t="s">
        <v>6</v>
      </c>
      <c r="D461" s="49">
        <v>6</v>
      </c>
      <c r="E461" s="27">
        <v>5</v>
      </c>
      <c r="F461" s="50" t="s">
        <v>471</v>
      </c>
      <c r="G461" s="50" t="s">
        <v>13</v>
      </c>
      <c r="H461" s="51">
        <v>4</v>
      </c>
      <c r="I461" s="51" t="s">
        <v>92</v>
      </c>
      <c r="J461" s="27" t="str">
        <f>VLOOKUP(Table1323[[#This Row],[Track]],$F$1377:$H$1420,2,FALSE)</f>
        <v>NSW</v>
      </c>
      <c r="K461" s="27" t="s">
        <v>888</v>
      </c>
      <c r="L461" s="35">
        <v>150</v>
      </c>
      <c r="M461" s="35">
        <f>IF(Table1323[[#This Row],[Elite Edge Bet]]="","",IF(Table1323[[#This Row],[Fin]]&lt;&gt;"1st","",Table1323[[#This Row],[Div]]*Table1323[[#This Row],[Elite Edge Bet]]))</f>
        <v>600</v>
      </c>
      <c r="N461" s="35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461" s="35" t="str">
        <f>IF(Table1323[[#This Row],[Date]]&lt;$O$3,"",IF(Table1323[[#This Row],[Date]]&lt;$P$3,"Edge (Orig)",IF(Table1323[[#This Row],[Date]]&lt;$Q$3,"Edge-New","Elite Combo")))</f>
        <v/>
      </c>
      <c r="P461" s="27" t="str">
        <f>TEXT(Table1323[[#This Row],[Date]],"DDD")</f>
        <v>Sat</v>
      </c>
      <c r="Q461" s="27"/>
      <c r="R4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2" spans="1:18" ht="15.75" hidden="1" customHeight="1" x14ac:dyDescent="0.25">
      <c r="A462" s="48">
        <v>44814</v>
      </c>
      <c r="B462" s="20">
        <v>0.62152777777777779</v>
      </c>
      <c r="C462" s="20" t="s">
        <v>759</v>
      </c>
      <c r="D462" s="49">
        <v>5</v>
      </c>
      <c r="E462" s="27">
        <v>7</v>
      </c>
      <c r="F462" s="50" t="s">
        <v>632</v>
      </c>
      <c r="G462" s="50"/>
      <c r="H462" s="51"/>
      <c r="I462" s="51" t="s">
        <v>851</v>
      </c>
      <c r="J462" s="27" t="str">
        <f>VLOOKUP(Table1323[[#This Row],[Track]],$F$1377:$H$1420,2,FALSE)</f>
        <v>Vic</v>
      </c>
      <c r="K462" s="27" t="s">
        <v>888</v>
      </c>
      <c r="L462" s="35">
        <v>120</v>
      </c>
      <c r="M462" s="35" t="str">
        <f>IF(Table1323[[#This Row],[Elite Edge Bet]]="","",IF(Table1323[[#This Row],[Fin]]&lt;&gt;"1st","",Table1323[[#This Row],[Div]]*Table1323[[#This Row],[Elite Edge Bet]]))</f>
        <v/>
      </c>
      <c r="N46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62" s="35" t="str">
        <f>IF(Table1323[[#This Row],[Date]]&lt;$O$3,"",IF(Table1323[[#This Row],[Date]]&lt;$P$3,"Edge (Orig)",IF(Table1323[[#This Row],[Date]]&lt;$Q$3,"Edge-New","Elite Combo")))</f>
        <v/>
      </c>
      <c r="P462" s="27" t="str">
        <f>TEXT(Table1323[[#This Row],[Date]],"DDD")</f>
        <v>Sat</v>
      </c>
      <c r="Q462" s="27"/>
      <c r="R4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3" spans="1:18" ht="15.75" hidden="1" customHeight="1" x14ac:dyDescent="0.25">
      <c r="A463" s="48">
        <v>44814</v>
      </c>
      <c r="B463" s="20">
        <v>0.67708333333333337</v>
      </c>
      <c r="C463" s="20" t="s">
        <v>759</v>
      </c>
      <c r="D463" s="49">
        <v>7</v>
      </c>
      <c r="E463" s="27">
        <v>5</v>
      </c>
      <c r="F463" s="50" t="s">
        <v>294</v>
      </c>
      <c r="G463" s="50" t="s">
        <v>13</v>
      </c>
      <c r="H463" s="51">
        <v>4</v>
      </c>
      <c r="I463" s="51" t="s">
        <v>851</v>
      </c>
      <c r="J463" s="27" t="str">
        <f>VLOOKUP(Table1323[[#This Row],[Track]],$F$1377:$H$1420,2,FALSE)</f>
        <v>Vic</v>
      </c>
      <c r="K463" s="27" t="s">
        <v>888</v>
      </c>
      <c r="L463" s="35">
        <v>150</v>
      </c>
      <c r="M463" s="35">
        <f>IF(Table1323[[#This Row],[Elite Edge Bet]]="","",IF(Table1323[[#This Row],[Fin]]&lt;&gt;"1st","",Table1323[[#This Row],[Div]]*Table1323[[#This Row],[Elite Edge Bet]]))</f>
        <v>600</v>
      </c>
      <c r="N463" s="35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463" s="35" t="str">
        <f>IF(Table1323[[#This Row],[Date]]&lt;$O$3,"",IF(Table1323[[#This Row],[Date]]&lt;$P$3,"Edge (Orig)",IF(Table1323[[#This Row],[Date]]&lt;$Q$3,"Edge-New","Elite Combo")))</f>
        <v/>
      </c>
      <c r="P463" s="27" t="str">
        <f>TEXT(Table1323[[#This Row],[Date]],"DDD")</f>
        <v>Sat</v>
      </c>
      <c r="Q463" s="27"/>
      <c r="R4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4" spans="1:18" ht="15.75" hidden="1" customHeight="1" x14ac:dyDescent="0.25">
      <c r="A464" s="48">
        <v>44814</v>
      </c>
      <c r="B464" s="20">
        <v>0.70138888888888884</v>
      </c>
      <c r="C464" s="20" t="s">
        <v>759</v>
      </c>
      <c r="D464" s="49">
        <v>8</v>
      </c>
      <c r="E464" s="27">
        <v>17</v>
      </c>
      <c r="F464" s="50" t="s">
        <v>295</v>
      </c>
      <c r="G464" s="50"/>
      <c r="H464" s="51"/>
      <c r="I464" s="51" t="s">
        <v>851</v>
      </c>
      <c r="J464" s="27" t="str">
        <f>VLOOKUP(Table1323[[#This Row],[Track]],$F$1377:$H$1420,2,FALSE)</f>
        <v>Vic</v>
      </c>
      <c r="K464" s="27" t="s">
        <v>888</v>
      </c>
      <c r="L464" s="35">
        <v>120</v>
      </c>
      <c r="M464" s="35" t="str">
        <f>IF(Table1323[[#This Row],[Elite Edge Bet]]="","",IF(Table1323[[#This Row],[Fin]]&lt;&gt;"1st","",Table1323[[#This Row],[Div]]*Table1323[[#This Row],[Elite Edge Bet]]))</f>
        <v/>
      </c>
      <c r="N46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64" s="35" t="str">
        <f>IF(Table1323[[#This Row],[Date]]&lt;$O$3,"",IF(Table1323[[#This Row],[Date]]&lt;$P$3,"Edge (Orig)",IF(Table1323[[#This Row],[Date]]&lt;$Q$3,"Edge-New","Elite Combo")))</f>
        <v/>
      </c>
      <c r="P464" s="27" t="str">
        <f>TEXT(Table1323[[#This Row],[Date]],"DDD")</f>
        <v>Sat</v>
      </c>
      <c r="Q464" s="27"/>
      <c r="R4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5" spans="1:18" ht="15.75" hidden="1" customHeight="1" x14ac:dyDescent="0.25">
      <c r="A465" s="48">
        <v>44814</v>
      </c>
      <c r="B465" s="20">
        <v>0.71875</v>
      </c>
      <c r="C465" s="20" t="s">
        <v>6</v>
      </c>
      <c r="D465" s="49">
        <v>10</v>
      </c>
      <c r="E465" s="27">
        <v>16</v>
      </c>
      <c r="F465" s="50" t="s">
        <v>472</v>
      </c>
      <c r="G465" s="50" t="s">
        <v>13</v>
      </c>
      <c r="H465" s="51">
        <v>2.35</v>
      </c>
      <c r="I465" s="51" t="s">
        <v>92</v>
      </c>
      <c r="J465" s="27" t="str">
        <f>VLOOKUP(Table1323[[#This Row],[Track]],$F$1377:$H$1420,2,FALSE)</f>
        <v>NSW</v>
      </c>
      <c r="K465" s="27" t="s">
        <v>888</v>
      </c>
      <c r="L465" s="35">
        <v>150</v>
      </c>
      <c r="M465" s="35">
        <f>IF(Table1323[[#This Row],[Elite Edge Bet]]="","",IF(Table1323[[#This Row],[Fin]]&lt;&gt;"1st","",Table1323[[#This Row],[Div]]*Table1323[[#This Row],[Elite Edge Bet]]))</f>
        <v>352.5</v>
      </c>
      <c r="N465" s="35">
        <f>IF(Table1323[[#This Row],[Elite Edge Bet]]="","",IF(Table1323[[#This Row],[Elite Edge Return]]="",Table1323[[#This Row],[Elite Edge Bet]]*-1,Table1323[[#This Row],[Elite Edge Return]]-Table1323[[#This Row],[Elite Edge Bet]]))</f>
        <v>202.5</v>
      </c>
      <c r="O465" s="35" t="str">
        <f>IF(Table1323[[#This Row],[Date]]&lt;$O$3,"",IF(Table1323[[#This Row],[Date]]&lt;$P$3,"Edge (Orig)",IF(Table1323[[#This Row],[Date]]&lt;$Q$3,"Edge-New","Elite Combo")))</f>
        <v/>
      </c>
      <c r="P465" s="27" t="str">
        <f>TEXT(Table1323[[#This Row],[Date]],"DDD")</f>
        <v>Sat</v>
      </c>
      <c r="Q465" s="27"/>
      <c r="R4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6" spans="1:18" ht="15.75" hidden="1" customHeight="1" x14ac:dyDescent="0.25">
      <c r="A466" s="48">
        <v>44818</v>
      </c>
      <c r="B466" s="20">
        <v>0.65625</v>
      </c>
      <c r="C466" s="20" t="s">
        <v>8</v>
      </c>
      <c r="D466" s="49">
        <v>5</v>
      </c>
      <c r="E466" s="27">
        <v>4</v>
      </c>
      <c r="F466" s="50" t="s">
        <v>473</v>
      </c>
      <c r="G466" s="50" t="s">
        <v>13</v>
      </c>
      <c r="H466" s="51">
        <v>2</v>
      </c>
      <c r="I466" s="51" t="s">
        <v>92</v>
      </c>
      <c r="J466" s="27" t="str">
        <f>VLOOKUP(Table1323[[#This Row],[Track]],$F$1377:$H$1420,2,FALSE)</f>
        <v>NSW</v>
      </c>
      <c r="K466" s="27" t="s">
        <v>888</v>
      </c>
      <c r="L466" s="35">
        <v>140</v>
      </c>
      <c r="M466" s="35">
        <f>IF(Table1323[[#This Row],[Elite Edge Bet]]="","",IF(Table1323[[#This Row],[Fin]]&lt;&gt;"1st","",Table1323[[#This Row],[Div]]*Table1323[[#This Row],[Elite Edge Bet]]))</f>
        <v>280</v>
      </c>
      <c r="N466" s="35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466" s="35" t="str">
        <f>IF(Table1323[[#This Row],[Date]]&lt;$O$3,"",IF(Table1323[[#This Row],[Date]]&lt;$P$3,"Edge (Orig)",IF(Table1323[[#This Row],[Date]]&lt;$Q$3,"Edge-New","Elite Combo")))</f>
        <v/>
      </c>
      <c r="P466" s="27" t="str">
        <f>TEXT(Table1323[[#This Row],[Date]],"DDD")</f>
        <v>Wed</v>
      </c>
      <c r="Q466" s="27"/>
      <c r="R4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7" spans="1:18" ht="15.75" hidden="1" customHeight="1" x14ac:dyDescent="0.25">
      <c r="A467" s="48">
        <v>44821</v>
      </c>
      <c r="B467" s="20">
        <v>0.55902777777777779</v>
      </c>
      <c r="C467" s="20" t="s">
        <v>7</v>
      </c>
      <c r="D467" s="49">
        <v>4</v>
      </c>
      <c r="E467" s="27">
        <v>13</v>
      </c>
      <c r="F467" s="50" t="s">
        <v>474</v>
      </c>
      <c r="G467" s="50" t="s">
        <v>14</v>
      </c>
      <c r="H467" s="51"/>
      <c r="I467" s="51" t="s">
        <v>879</v>
      </c>
      <c r="J467" s="27" t="str">
        <f>VLOOKUP(Table1323[[#This Row],[Track]],$F$1377:$H$1420,2,FALSE)</f>
        <v>NSW</v>
      </c>
      <c r="K467" s="27" t="s">
        <v>888</v>
      </c>
      <c r="L467" s="35">
        <v>150</v>
      </c>
      <c r="M467" s="35" t="str">
        <f>IF(Table1323[[#This Row],[Elite Edge Bet]]="","",IF(Table1323[[#This Row],[Fin]]&lt;&gt;"1st","",Table1323[[#This Row],[Div]]*Table1323[[#This Row],[Elite Edge Bet]]))</f>
        <v/>
      </c>
      <c r="N46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67" s="35" t="str">
        <f>IF(Table1323[[#This Row],[Date]]&lt;$O$3,"",IF(Table1323[[#This Row],[Date]]&lt;$P$3,"Edge (Orig)",IF(Table1323[[#This Row],[Date]]&lt;$Q$3,"Edge-New","Elite Combo")))</f>
        <v/>
      </c>
      <c r="P467" s="27" t="str">
        <f>TEXT(Table1323[[#This Row],[Date]],"DDD")</f>
        <v>Sat</v>
      </c>
      <c r="Q467" s="27"/>
      <c r="R4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8" spans="1:18" ht="15.75" hidden="1" customHeight="1" x14ac:dyDescent="0.25">
      <c r="A468" s="48">
        <v>44821</v>
      </c>
      <c r="B468" s="20">
        <v>0.56944444444444442</v>
      </c>
      <c r="C468" s="20" t="s">
        <v>761</v>
      </c>
      <c r="D468" s="49">
        <v>3</v>
      </c>
      <c r="E468" s="27">
        <v>5</v>
      </c>
      <c r="F468" s="50" t="s">
        <v>148</v>
      </c>
      <c r="G468" s="50" t="s">
        <v>13</v>
      </c>
      <c r="H468" s="51">
        <v>5.2</v>
      </c>
      <c r="I468" s="51" t="s">
        <v>851</v>
      </c>
      <c r="J468" s="27" t="str">
        <f>VLOOKUP(Table1323[[#This Row],[Track]],$F$1377:$H$1420,2,FALSE)</f>
        <v>Vic</v>
      </c>
      <c r="K468" s="27" t="s">
        <v>888</v>
      </c>
      <c r="L468" s="35">
        <v>200</v>
      </c>
      <c r="M468" s="35">
        <f>IF(Table1323[[#This Row],[Elite Edge Bet]]="","",IF(Table1323[[#This Row],[Fin]]&lt;&gt;"1st","",Table1323[[#This Row],[Div]]*Table1323[[#This Row],[Elite Edge Bet]]))</f>
        <v>1040</v>
      </c>
      <c r="N468" s="35">
        <f>IF(Table1323[[#This Row],[Elite Edge Bet]]="","",IF(Table1323[[#This Row],[Elite Edge Return]]="",Table1323[[#This Row],[Elite Edge Bet]]*-1,Table1323[[#This Row],[Elite Edge Return]]-Table1323[[#This Row],[Elite Edge Bet]]))</f>
        <v>840</v>
      </c>
      <c r="O468" s="35" t="str">
        <f>IF(Table1323[[#This Row],[Date]]&lt;$O$3,"",IF(Table1323[[#This Row],[Date]]&lt;$P$3,"Edge (Orig)",IF(Table1323[[#This Row],[Date]]&lt;$Q$3,"Edge-New","Elite Combo")))</f>
        <v/>
      </c>
      <c r="P468" s="27" t="str">
        <f>TEXT(Table1323[[#This Row],[Date]],"DDD")</f>
        <v>Sat</v>
      </c>
      <c r="Q468" s="27"/>
      <c r="R4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69" spans="1:18" ht="15.75" hidden="1" customHeight="1" x14ac:dyDescent="0.25">
      <c r="A469" s="48">
        <v>44821</v>
      </c>
      <c r="B469" s="20">
        <v>0.61111111111111105</v>
      </c>
      <c r="C469" s="20" t="s">
        <v>7</v>
      </c>
      <c r="D469" s="49">
        <v>6</v>
      </c>
      <c r="E469" s="27">
        <v>5</v>
      </c>
      <c r="F469" s="50" t="s">
        <v>475</v>
      </c>
      <c r="G469" s="50" t="s">
        <v>13</v>
      </c>
      <c r="H469" s="51">
        <v>2.1</v>
      </c>
      <c r="I469" s="51" t="s">
        <v>92</v>
      </c>
      <c r="J469" s="27" t="str">
        <f>VLOOKUP(Table1323[[#This Row],[Track]],$F$1377:$H$1420,2,FALSE)</f>
        <v>NSW</v>
      </c>
      <c r="K469" s="27" t="s">
        <v>888</v>
      </c>
      <c r="L469" s="35">
        <v>150</v>
      </c>
      <c r="M469" s="35">
        <f>IF(Table1323[[#This Row],[Elite Edge Bet]]="","",IF(Table1323[[#This Row],[Fin]]&lt;&gt;"1st","",Table1323[[#This Row],[Div]]*Table1323[[#This Row],[Elite Edge Bet]]))</f>
        <v>315</v>
      </c>
      <c r="N469" s="35">
        <f>IF(Table1323[[#This Row],[Elite Edge Bet]]="","",IF(Table1323[[#This Row],[Elite Edge Return]]="",Table1323[[#This Row],[Elite Edge Bet]]*-1,Table1323[[#This Row],[Elite Edge Return]]-Table1323[[#This Row],[Elite Edge Bet]]))</f>
        <v>165</v>
      </c>
      <c r="O469" s="35" t="str">
        <f>IF(Table1323[[#This Row],[Date]]&lt;$O$3,"",IF(Table1323[[#This Row],[Date]]&lt;$P$3,"Edge (Orig)",IF(Table1323[[#This Row],[Date]]&lt;$Q$3,"Edge-New","Elite Combo")))</f>
        <v/>
      </c>
      <c r="P469" s="27" t="str">
        <f>TEXT(Table1323[[#This Row],[Date]],"DDD")</f>
        <v>Sat</v>
      </c>
      <c r="Q469" s="27"/>
      <c r="R4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0" spans="1:18" ht="15.75" hidden="1" customHeight="1" x14ac:dyDescent="0.25">
      <c r="A470" s="48">
        <v>44821</v>
      </c>
      <c r="B470" s="20">
        <v>0.63541666666666663</v>
      </c>
      <c r="C470" s="20" t="s">
        <v>7</v>
      </c>
      <c r="D470" s="49">
        <v>7</v>
      </c>
      <c r="E470" s="27">
        <v>3</v>
      </c>
      <c r="F470" s="50" t="s">
        <v>462</v>
      </c>
      <c r="G470" s="50" t="s">
        <v>13</v>
      </c>
      <c r="H470" s="51">
        <v>1.65</v>
      </c>
      <c r="I470" s="51" t="s">
        <v>879</v>
      </c>
      <c r="J470" s="27" t="str">
        <f>VLOOKUP(Table1323[[#This Row],[Track]],$F$1377:$H$1420,2,FALSE)</f>
        <v>NSW</v>
      </c>
      <c r="K470" s="27" t="s">
        <v>888</v>
      </c>
      <c r="L470" s="35">
        <v>150</v>
      </c>
      <c r="M470" s="35">
        <f>IF(Table1323[[#This Row],[Elite Edge Bet]]="","",IF(Table1323[[#This Row],[Fin]]&lt;&gt;"1st","",Table1323[[#This Row],[Div]]*Table1323[[#This Row],[Elite Edge Bet]]))</f>
        <v>247.5</v>
      </c>
      <c r="N470" s="35">
        <f>IF(Table1323[[#This Row],[Elite Edge Bet]]="","",IF(Table1323[[#This Row],[Elite Edge Return]]="",Table1323[[#This Row],[Elite Edge Bet]]*-1,Table1323[[#This Row],[Elite Edge Return]]-Table1323[[#This Row],[Elite Edge Bet]]))</f>
        <v>97.5</v>
      </c>
      <c r="O470" s="35" t="str">
        <f>IF(Table1323[[#This Row],[Date]]&lt;$O$3,"",IF(Table1323[[#This Row],[Date]]&lt;$P$3,"Edge (Orig)",IF(Table1323[[#This Row],[Date]]&lt;$Q$3,"Edge-New","Elite Combo")))</f>
        <v/>
      </c>
      <c r="P470" s="27" t="str">
        <f>TEXT(Table1323[[#This Row],[Date]],"DDD")</f>
        <v>Sat</v>
      </c>
      <c r="Q470" s="27"/>
      <c r="R4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1" spans="1:18" ht="15.75" hidden="1" customHeight="1" x14ac:dyDescent="0.25">
      <c r="A471" s="48">
        <v>44821</v>
      </c>
      <c r="B471" s="20">
        <v>0.66319444444444442</v>
      </c>
      <c r="C471" s="20" t="s">
        <v>7</v>
      </c>
      <c r="D471" s="49">
        <v>8</v>
      </c>
      <c r="E471" s="27">
        <v>1</v>
      </c>
      <c r="F471" s="50" t="s">
        <v>476</v>
      </c>
      <c r="G471" s="50" t="s">
        <v>13</v>
      </c>
      <c r="H471" s="51">
        <v>2.4</v>
      </c>
      <c r="I471" s="51" t="s">
        <v>879</v>
      </c>
      <c r="J471" s="27" t="str">
        <f>VLOOKUP(Table1323[[#This Row],[Track]],$F$1377:$H$1420,2,FALSE)</f>
        <v>NSW</v>
      </c>
      <c r="K471" s="27" t="s">
        <v>888</v>
      </c>
      <c r="L471" s="35">
        <v>150</v>
      </c>
      <c r="M471" s="35">
        <f>IF(Table1323[[#This Row],[Elite Edge Bet]]="","",IF(Table1323[[#This Row],[Fin]]&lt;&gt;"1st","",Table1323[[#This Row],[Div]]*Table1323[[#This Row],[Elite Edge Bet]]))</f>
        <v>360</v>
      </c>
      <c r="N471" s="35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471" s="35" t="str">
        <f>IF(Table1323[[#This Row],[Date]]&lt;$O$3,"",IF(Table1323[[#This Row],[Date]]&lt;$P$3,"Edge (Orig)",IF(Table1323[[#This Row],[Date]]&lt;$Q$3,"Edge-New","Elite Combo")))</f>
        <v/>
      </c>
      <c r="P471" s="27" t="str">
        <f>TEXT(Table1323[[#This Row],[Date]],"DDD")</f>
        <v>Sat</v>
      </c>
      <c r="Q471" s="27"/>
      <c r="R4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2" spans="1:18" ht="15.75" hidden="1" customHeight="1" x14ac:dyDescent="0.25">
      <c r="A472" s="48">
        <v>44825</v>
      </c>
      <c r="B472" s="20">
        <v>0.58333333333333337</v>
      </c>
      <c r="C472" s="20" t="s">
        <v>9</v>
      </c>
      <c r="D472" s="49">
        <v>2</v>
      </c>
      <c r="E472" s="27">
        <v>7</v>
      </c>
      <c r="F472" s="50" t="s">
        <v>477</v>
      </c>
      <c r="G472" s="50" t="s">
        <v>14</v>
      </c>
      <c r="H472" s="51"/>
      <c r="I472" s="51" t="s">
        <v>92</v>
      </c>
      <c r="J472" s="27" t="str">
        <f>VLOOKUP(Table1323[[#This Row],[Track]],$F$1377:$H$1420,2,FALSE)</f>
        <v>NSW</v>
      </c>
      <c r="K472" s="27" t="s">
        <v>888</v>
      </c>
      <c r="L472" s="35">
        <v>140</v>
      </c>
      <c r="M472" s="35" t="str">
        <f>IF(Table1323[[#This Row],[Elite Edge Bet]]="","",IF(Table1323[[#This Row],[Fin]]&lt;&gt;"1st","",Table1323[[#This Row],[Div]]*Table1323[[#This Row],[Elite Edge Bet]]))</f>
        <v/>
      </c>
      <c r="N47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72" s="35" t="str">
        <f>IF(Table1323[[#This Row],[Date]]&lt;$O$3,"",IF(Table1323[[#This Row],[Date]]&lt;$P$3,"Edge (Orig)",IF(Table1323[[#This Row],[Date]]&lt;$Q$3,"Edge-New","Elite Combo")))</f>
        <v/>
      </c>
      <c r="P472" s="27" t="str">
        <f>TEXT(Table1323[[#This Row],[Date]],"DDD")</f>
        <v>Wed</v>
      </c>
      <c r="Q472" s="27"/>
      <c r="R4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3" spans="1:18" ht="15.75" hidden="1" customHeight="1" x14ac:dyDescent="0.25">
      <c r="A473" s="48">
        <v>44825</v>
      </c>
      <c r="B473" s="20">
        <v>0.68055555555555547</v>
      </c>
      <c r="C473" s="20" t="s">
        <v>9</v>
      </c>
      <c r="D473" s="49">
        <v>6</v>
      </c>
      <c r="E473" s="27">
        <v>4</v>
      </c>
      <c r="F473" s="50" t="s">
        <v>478</v>
      </c>
      <c r="G473" s="50" t="s">
        <v>13</v>
      </c>
      <c r="H473" s="51">
        <v>4</v>
      </c>
      <c r="I473" s="51" t="s">
        <v>92</v>
      </c>
      <c r="J473" s="27" t="str">
        <f>VLOOKUP(Table1323[[#This Row],[Track]],$F$1377:$H$1420,2,FALSE)</f>
        <v>NSW</v>
      </c>
      <c r="K473" s="27" t="s">
        <v>888</v>
      </c>
      <c r="L473" s="35">
        <v>140</v>
      </c>
      <c r="M473" s="35">
        <f>IF(Table1323[[#This Row],[Elite Edge Bet]]="","",IF(Table1323[[#This Row],[Fin]]&lt;&gt;"1st","",Table1323[[#This Row],[Div]]*Table1323[[#This Row],[Elite Edge Bet]]))</f>
        <v>560</v>
      </c>
      <c r="N473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473" s="35" t="str">
        <f>IF(Table1323[[#This Row],[Date]]&lt;$O$3,"",IF(Table1323[[#This Row],[Date]]&lt;$P$3,"Edge (Orig)",IF(Table1323[[#This Row],[Date]]&lt;$Q$3,"Edge-New","Elite Combo")))</f>
        <v/>
      </c>
      <c r="P473" s="27" t="str">
        <f>TEXT(Table1323[[#This Row],[Date]],"DDD")</f>
        <v>Wed</v>
      </c>
      <c r="Q473" s="27"/>
      <c r="R4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4" spans="1:18" ht="15.75" hidden="1" customHeight="1" x14ac:dyDescent="0.25">
      <c r="A474" s="48">
        <v>44827</v>
      </c>
      <c r="B474" s="20">
        <v>0.80208333333333337</v>
      </c>
      <c r="C474" s="20" t="s">
        <v>762</v>
      </c>
      <c r="D474" s="49">
        <v>3</v>
      </c>
      <c r="E474" s="27">
        <v>3</v>
      </c>
      <c r="F474" s="50" t="s">
        <v>227</v>
      </c>
      <c r="G474" s="50"/>
      <c r="H474" s="51"/>
      <c r="I474" s="51" t="s">
        <v>851</v>
      </c>
      <c r="J474" s="27" t="str">
        <f>VLOOKUP(Table1323[[#This Row],[Track]],$F$1377:$H$1420,2,FALSE)</f>
        <v>Vic</v>
      </c>
      <c r="K474" s="27" t="s">
        <v>888</v>
      </c>
      <c r="L474" s="35">
        <v>140</v>
      </c>
      <c r="M474" s="35" t="str">
        <f>IF(Table1323[[#This Row],[Elite Edge Bet]]="","",IF(Table1323[[#This Row],[Fin]]&lt;&gt;"1st","",Table1323[[#This Row],[Div]]*Table1323[[#This Row],[Elite Edge Bet]]))</f>
        <v/>
      </c>
      <c r="N474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74" s="35" t="str">
        <f>IF(Table1323[[#This Row],[Date]]&lt;$O$3,"",IF(Table1323[[#This Row],[Date]]&lt;$P$3,"Edge (Orig)",IF(Table1323[[#This Row],[Date]]&lt;$Q$3,"Edge-New","Elite Combo")))</f>
        <v/>
      </c>
      <c r="P474" s="27" t="str">
        <f>TEXT(Table1323[[#This Row],[Date]],"DDD")</f>
        <v>Fri</v>
      </c>
      <c r="Q474" s="27"/>
      <c r="R4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5" spans="1:18" ht="15.75" hidden="1" customHeight="1" x14ac:dyDescent="0.25">
      <c r="A475" s="48">
        <v>44827</v>
      </c>
      <c r="B475" s="20">
        <v>0.84375</v>
      </c>
      <c r="C475" s="20" t="s">
        <v>762</v>
      </c>
      <c r="D475" s="49">
        <v>5</v>
      </c>
      <c r="E475" s="27">
        <v>8</v>
      </c>
      <c r="F475" s="50" t="s">
        <v>296</v>
      </c>
      <c r="G475" s="50"/>
      <c r="H475" s="51"/>
      <c r="I475" s="51" t="s">
        <v>851</v>
      </c>
      <c r="J475" s="27" t="str">
        <f>VLOOKUP(Table1323[[#This Row],[Track]],$F$1377:$H$1420,2,FALSE)</f>
        <v>Vic</v>
      </c>
      <c r="K475" s="27" t="s">
        <v>888</v>
      </c>
      <c r="L475" s="35">
        <v>150</v>
      </c>
      <c r="M475" s="35" t="str">
        <f>IF(Table1323[[#This Row],[Elite Edge Bet]]="","",IF(Table1323[[#This Row],[Fin]]&lt;&gt;"1st","",Table1323[[#This Row],[Div]]*Table1323[[#This Row],[Elite Edge Bet]]))</f>
        <v/>
      </c>
      <c r="N47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75" s="35" t="str">
        <f>IF(Table1323[[#This Row],[Date]]&lt;$O$3,"",IF(Table1323[[#This Row],[Date]]&lt;$P$3,"Edge (Orig)",IF(Table1323[[#This Row],[Date]]&lt;$Q$3,"Edge-New","Elite Combo")))</f>
        <v/>
      </c>
      <c r="P475" s="27" t="str">
        <f>TEXT(Table1323[[#This Row],[Date]],"DDD")</f>
        <v>Fri</v>
      </c>
      <c r="Q475" s="27"/>
      <c r="R4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6" spans="1:18" ht="15.75" hidden="1" customHeight="1" x14ac:dyDescent="0.25">
      <c r="A476" s="48">
        <v>44827</v>
      </c>
      <c r="B476" s="20">
        <v>0.86458333333333337</v>
      </c>
      <c r="C476" s="20" t="s">
        <v>762</v>
      </c>
      <c r="D476" s="49">
        <v>6</v>
      </c>
      <c r="E476" s="27">
        <v>8</v>
      </c>
      <c r="F476" s="50" t="s">
        <v>601</v>
      </c>
      <c r="G476" s="50" t="s">
        <v>13</v>
      </c>
      <c r="H476" s="51">
        <v>3.5</v>
      </c>
      <c r="I476" s="51" t="s">
        <v>851</v>
      </c>
      <c r="J476" s="27" t="str">
        <f>VLOOKUP(Table1323[[#This Row],[Track]],$F$1377:$H$1420,2,FALSE)</f>
        <v>Vic</v>
      </c>
      <c r="K476" s="27" t="s">
        <v>888</v>
      </c>
      <c r="L476" s="35">
        <v>130</v>
      </c>
      <c r="M476" s="35">
        <f>IF(Table1323[[#This Row],[Elite Edge Bet]]="","",IF(Table1323[[#This Row],[Fin]]&lt;&gt;"1st","",Table1323[[#This Row],[Div]]*Table1323[[#This Row],[Elite Edge Bet]]))</f>
        <v>455</v>
      </c>
      <c r="N476" s="35">
        <f>IF(Table1323[[#This Row],[Elite Edge Bet]]="","",IF(Table1323[[#This Row],[Elite Edge Return]]="",Table1323[[#This Row],[Elite Edge Bet]]*-1,Table1323[[#This Row],[Elite Edge Return]]-Table1323[[#This Row],[Elite Edge Bet]]))</f>
        <v>325</v>
      </c>
      <c r="O476" s="35" t="str">
        <f>IF(Table1323[[#This Row],[Date]]&lt;$O$3,"",IF(Table1323[[#This Row],[Date]]&lt;$P$3,"Edge (Orig)",IF(Table1323[[#This Row],[Date]]&lt;$Q$3,"Edge-New","Elite Combo")))</f>
        <v/>
      </c>
      <c r="P476" s="27" t="str">
        <f>TEXT(Table1323[[#This Row],[Date]],"DDD")</f>
        <v>Fri</v>
      </c>
      <c r="Q476" s="27"/>
      <c r="R4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7" spans="1:18" ht="15.75" hidden="1" customHeight="1" x14ac:dyDescent="0.25">
      <c r="A477" s="48">
        <v>44827</v>
      </c>
      <c r="B477" s="20">
        <v>0.90625</v>
      </c>
      <c r="C477" s="20" t="s">
        <v>762</v>
      </c>
      <c r="D477" s="49">
        <v>8</v>
      </c>
      <c r="E477" s="27">
        <v>1</v>
      </c>
      <c r="F477" s="50" t="s">
        <v>294</v>
      </c>
      <c r="G477" s="50"/>
      <c r="H477" s="51"/>
      <c r="I477" s="51" t="s">
        <v>851</v>
      </c>
      <c r="J477" s="27" t="str">
        <f>VLOOKUP(Table1323[[#This Row],[Track]],$F$1377:$H$1420,2,FALSE)</f>
        <v>Vic</v>
      </c>
      <c r="K477" s="27" t="s">
        <v>888</v>
      </c>
      <c r="L477" s="35">
        <v>150</v>
      </c>
      <c r="M477" s="35" t="str">
        <f>IF(Table1323[[#This Row],[Elite Edge Bet]]="","",IF(Table1323[[#This Row],[Fin]]&lt;&gt;"1st","",Table1323[[#This Row],[Div]]*Table1323[[#This Row],[Elite Edge Bet]]))</f>
        <v/>
      </c>
      <c r="N47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77" s="35" t="str">
        <f>IF(Table1323[[#This Row],[Date]]&lt;$O$3,"",IF(Table1323[[#This Row],[Date]]&lt;$P$3,"Edge (Orig)",IF(Table1323[[#This Row],[Date]]&lt;$Q$3,"Edge-New","Elite Combo")))</f>
        <v/>
      </c>
      <c r="P477" s="27" t="str">
        <f>TEXT(Table1323[[#This Row],[Date]],"DDD")</f>
        <v>Fri</v>
      </c>
      <c r="Q477" s="27"/>
      <c r="R4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8" spans="1:18" ht="15.75" hidden="1" customHeight="1" x14ac:dyDescent="0.25">
      <c r="A478" s="48">
        <v>44828</v>
      </c>
      <c r="B478" s="20">
        <v>0.69791666666666663</v>
      </c>
      <c r="C478" s="20" t="s">
        <v>6</v>
      </c>
      <c r="D478" s="49">
        <v>9</v>
      </c>
      <c r="E478" s="27">
        <v>11</v>
      </c>
      <c r="F478" s="50" t="s">
        <v>479</v>
      </c>
      <c r="G478" s="50" t="s">
        <v>15</v>
      </c>
      <c r="H478" s="51"/>
      <c r="I478" s="51" t="s">
        <v>879</v>
      </c>
      <c r="J478" s="27" t="str">
        <f>VLOOKUP(Table1323[[#This Row],[Track]],$F$1377:$H$1420,2,FALSE)</f>
        <v>NSW</v>
      </c>
      <c r="K478" s="27" t="s">
        <v>888</v>
      </c>
      <c r="L478" s="35">
        <v>150</v>
      </c>
      <c r="M478" s="35" t="str">
        <f>IF(Table1323[[#This Row],[Elite Edge Bet]]="","",IF(Table1323[[#This Row],[Fin]]&lt;&gt;"1st","",Table1323[[#This Row],[Div]]*Table1323[[#This Row],[Elite Edge Bet]]))</f>
        <v/>
      </c>
      <c r="N47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78" s="35" t="str">
        <f>IF(Table1323[[#This Row],[Date]]&lt;$O$3,"",IF(Table1323[[#This Row],[Date]]&lt;$P$3,"Edge (Orig)",IF(Table1323[[#This Row],[Date]]&lt;$Q$3,"Edge-New","Elite Combo")))</f>
        <v/>
      </c>
      <c r="P478" s="27" t="str">
        <f>TEXT(Table1323[[#This Row],[Date]],"DDD")</f>
        <v>Sat</v>
      </c>
      <c r="Q478" s="27"/>
      <c r="R4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79" spans="1:18" ht="15.75" hidden="1" customHeight="1" x14ac:dyDescent="0.25">
      <c r="A479" s="48">
        <v>44829</v>
      </c>
      <c r="B479" s="20">
        <v>0.63541666666666663</v>
      </c>
      <c r="C479" s="20" t="s">
        <v>760</v>
      </c>
      <c r="D479" s="49">
        <v>5</v>
      </c>
      <c r="E479" s="27">
        <v>16</v>
      </c>
      <c r="F479" s="50" t="s">
        <v>633</v>
      </c>
      <c r="G479" s="50"/>
      <c r="H479" s="51"/>
      <c r="I479" s="51" t="s">
        <v>851</v>
      </c>
      <c r="J479" s="27" t="str">
        <f>VLOOKUP(Table1323[[#This Row],[Track]],$F$1377:$H$1420,2,FALSE)</f>
        <v>Vic</v>
      </c>
      <c r="K479" s="27" t="s">
        <v>888</v>
      </c>
      <c r="L479" s="35">
        <v>130</v>
      </c>
      <c r="M479" s="35" t="str">
        <f>IF(Table1323[[#This Row],[Elite Edge Bet]]="","",IF(Table1323[[#This Row],[Fin]]&lt;&gt;"1st","",Table1323[[#This Row],[Div]]*Table1323[[#This Row],[Elite Edge Bet]]))</f>
        <v/>
      </c>
      <c r="N479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79" s="35" t="str">
        <f>IF(Table1323[[#This Row],[Date]]&lt;$O$3,"",IF(Table1323[[#This Row],[Date]]&lt;$P$3,"Edge (Orig)",IF(Table1323[[#This Row],[Date]]&lt;$Q$3,"Edge-New","Elite Combo")))</f>
        <v/>
      </c>
      <c r="P479" s="27" t="str">
        <f>TEXT(Table1323[[#This Row],[Date]],"DDD")</f>
        <v>Sun</v>
      </c>
      <c r="Q479" s="27"/>
      <c r="R4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0" spans="1:18" ht="15.75" hidden="1" customHeight="1" x14ac:dyDescent="0.25">
      <c r="A480" s="48">
        <v>44829</v>
      </c>
      <c r="B480" s="20">
        <v>0.70486111111111116</v>
      </c>
      <c r="C480" s="20" t="s">
        <v>760</v>
      </c>
      <c r="D480" s="49">
        <v>8</v>
      </c>
      <c r="E480" s="27">
        <v>12</v>
      </c>
      <c r="F480" s="50" t="s">
        <v>242</v>
      </c>
      <c r="G480" s="50" t="s">
        <v>13</v>
      </c>
      <c r="H480" s="51">
        <v>8.4</v>
      </c>
      <c r="I480" s="51" t="s">
        <v>878</v>
      </c>
      <c r="J480" s="27" t="str">
        <f>VLOOKUP(Table1323[[#This Row],[Track]],$F$1377:$H$1420,2,FALSE)</f>
        <v>Vic</v>
      </c>
      <c r="K480" s="27" t="s">
        <v>888</v>
      </c>
      <c r="L480" s="35">
        <v>200</v>
      </c>
      <c r="M480" s="35">
        <f>IF(Table1323[[#This Row],[Elite Edge Bet]]="","",IF(Table1323[[#This Row],[Fin]]&lt;&gt;"1st","",Table1323[[#This Row],[Div]]*Table1323[[#This Row],[Elite Edge Bet]]))</f>
        <v>1680</v>
      </c>
      <c r="N480" s="35">
        <f>IF(Table1323[[#This Row],[Elite Edge Bet]]="","",IF(Table1323[[#This Row],[Elite Edge Return]]="",Table1323[[#This Row],[Elite Edge Bet]]*-1,Table1323[[#This Row],[Elite Edge Return]]-Table1323[[#This Row],[Elite Edge Bet]]))</f>
        <v>1480</v>
      </c>
      <c r="O480" s="35" t="str">
        <f>IF(Table1323[[#This Row],[Date]]&lt;$O$3,"",IF(Table1323[[#This Row],[Date]]&lt;$P$3,"Edge (Orig)",IF(Table1323[[#This Row],[Date]]&lt;$Q$3,"Edge-New","Elite Combo")))</f>
        <v/>
      </c>
      <c r="P480" s="27" t="str">
        <f>TEXT(Table1323[[#This Row],[Date]],"DDD")</f>
        <v>Sun</v>
      </c>
      <c r="Q480" s="27"/>
      <c r="R4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1" spans="1:18" ht="15.75" hidden="1" customHeight="1" x14ac:dyDescent="0.25">
      <c r="A481" s="48">
        <v>44829</v>
      </c>
      <c r="B481" s="20">
        <v>0.70486111111111116</v>
      </c>
      <c r="C481" s="20" t="s">
        <v>760</v>
      </c>
      <c r="D481" s="49">
        <v>8</v>
      </c>
      <c r="E481" s="27">
        <v>9</v>
      </c>
      <c r="F481" s="50" t="s">
        <v>292</v>
      </c>
      <c r="G481" s="50" t="s">
        <v>15</v>
      </c>
      <c r="H481" s="51"/>
      <c r="I481" s="51" t="s">
        <v>851</v>
      </c>
      <c r="J481" s="27" t="str">
        <f>VLOOKUP(Table1323[[#This Row],[Track]],$F$1377:$H$1420,2,FALSE)</f>
        <v>Vic</v>
      </c>
      <c r="K481" s="27" t="s">
        <v>888</v>
      </c>
      <c r="L481" s="35">
        <v>100</v>
      </c>
      <c r="M481" s="35" t="str">
        <f>IF(Table1323[[#This Row],[Elite Edge Bet]]="","",IF(Table1323[[#This Row],[Fin]]&lt;&gt;"1st","",Table1323[[#This Row],[Div]]*Table1323[[#This Row],[Elite Edge Bet]]))</f>
        <v/>
      </c>
      <c r="N48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81" s="35" t="str">
        <f>IF(Table1323[[#This Row],[Date]]&lt;$O$3,"",IF(Table1323[[#This Row],[Date]]&lt;$P$3,"Edge (Orig)",IF(Table1323[[#This Row],[Date]]&lt;$Q$3,"Edge-New","Elite Combo")))</f>
        <v/>
      </c>
      <c r="P481" s="27" t="str">
        <f>TEXT(Table1323[[#This Row],[Date]],"DDD")</f>
        <v>Sun</v>
      </c>
      <c r="Q481" s="27"/>
      <c r="R4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2" spans="1:18" ht="15.75" hidden="1" customHeight="1" x14ac:dyDescent="0.25">
      <c r="A482" s="48">
        <v>44829</v>
      </c>
      <c r="B482" s="20">
        <v>0.72916666666666663</v>
      </c>
      <c r="C482" s="20" t="s">
        <v>760</v>
      </c>
      <c r="D482" s="49">
        <v>9</v>
      </c>
      <c r="E482" s="27">
        <v>1</v>
      </c>
      <c r="F482" s="50" t="s">
        <v>634</v>
      </c>
      <c r="G482" s="50" t="s">
        <v>15</v>
      </c>
      <c r="H482" s="51"/>
      <c r="I482" s="51" t="s">
        <v>851</v>
      </c>
      <c r="J482" s="27" t="str">
        <f>VLOOKUP(Table1323[[#This Row],[Track]],$F$1377:$H$1420,2,FALSE)</f>
        <v>Vic</v>
      </c>
      <c r="K482" s="27" t="s">
        <v>888</v>
      </c>
      <c r="L482" s="35">
        <v>140</v>
      </c>
      <c r="M482" s="35" t="str">
        <f>IF(Table1323[[#This Row],[Elite Edge Bet]]="","",IF(Table1323[[#This Row],[Fin]]&lt;&gt;"1st","",Table1323[[#This Row],[Div]]*Table1323[[#This Row],[Elite Edge Bet]]))</f>
        <v/>
      </c>
      <c r="N48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82" s="35" t="str">
        <f>IF(Table1323[[#This Row],[Date]]&lt;$O$3,"",IF(Table1323[[#This Row],[Date]]&lt;$P$3,"Edge (Orig)",IF(Table1323[[#This Row],[Date]]&lt;$Q$3,"Edge-New","Elite Combo")))</f>
        <v/>
      </c>
      <c r="P482" s="27" t="str">
        <f>TEXT(Table1323[[#This Row],[Date]],"DDD")</f>
        <v>Sun</v>
      </c>
      <c r="Q482" s="27"/>
      <c r="R4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3" spans="1:18" ht="15.75" hidden="1" customHeight="1" x14ac:dyDescent="0.25">
      <c r="A483" s="48">
        <v>44832</v>
      </c>
      <c r="B483" s="20">
        <v>0.60763888888888895</v>
      </c>
      <c r="C483" s="20" t="s">
        <v>6</v>
      </c>
      <c r="D483" s="49">
        <v>2</v>
      </c>
      <c r="E483" s="27">
        <v>5</v>
      </c>
      <c r="F483" s="50" t="s">
        <v>480</v>
      </c>
      <c r="G483" s="50"/>
      <c r="H483" s="51"/>
      <c r="I483" s="51" t="s">
        <v>92</v>
      </c>
      <c r="J483" s="27" t="str">
        <f>VLOOKUP(Table1323[[#This Row],[Track]],$F$1377:$H$1420,2,FALSE)</f>
        <v>NSW</v>
      </c>
      <c r="K483" s="27" t="s">
        <v>888</v>
      </c>
      <c r="L483" s="35">
        <v>140</v>
      </c>
      <c r="M483" s="35" t="str">
        <f>IF(Table1323[[#This Row],[Elite Edge Bet]]="","",IF(Table1323[[#This Row],[Fin]]&lt;&gt;"1st","",Table1323[[#This Row],[Div]]*Table1323[[#This Row],[Elite Edge Bet]]))</f>
        <v/>
      </c>
      <c r="N48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83" s="35" t="str">
        <f>IF(Table1323[[#This Row],[Date]]&lt;$O$3,"",IF(Table1323[[#This Row],[Date]]&lt;$P$3,"Edge (Orig)",IF(Table1323[[#This Row],[Date]]&lt;$Q$3,"Edge-New","Elite Combo")))</f>
        <v/>
      </c>
      <c r="P483" s="27" t="str">
        <f>TEXT(Table1323[[#This Row],[Date]],"DDD")</f>
        <v>Wed</v>
      </c>
      <c r="Q483" s="27"/>
      <c r="R4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4" spans="1:18" ht="15.75" hidden="1" customHeight="1" x14ac:dyDescent="0.25">
      <c r="A484" s="48">
        <v>44832</v>
      </c>
      <c r="B484" s="20">
        <v>0.65625</v>
      </c>
      <c r="C484" s="20" t="s">
        <v>6</v>
      </c>
      <c r="D484" s="49">
        <v>4</v>
      </c>
      <c r="E484" s="27">
        <v>1</v>
      </c>
      <c r="F484" s="50" t="s">
        <v>473</v>
      </c>
      <c r="G484" s="50"/>
      <c r="H484" s="51"/>
      <c r="I484" s="51" t="s">
        <v>92</v>
      </c>
      <c r="J484" s="27" t="str">
        <f>VLOOKUP(Table1323[[#This Row],[Track]],$F$1377:$H$1420,2,FALSE)</f>
        <v>NSW</v>
      </c>
      <c r="K484" s="27" t="s">
        <v>888</v>
      </c>
      <c r="L484" s="35">
        <v>140</v>
      </c>
      <c r="M484" s="35" t="str">
        <f>IF(Table1323[[#This Row],[Elite Edge Bet]]="","",IF(Table1323[[#This Row],[Fin]]&lt;&gt;"1st","",Table1323[[#This Row],[Div]]*Table1323[[#This Row],[Elite Edge Bet]]))</f>
        <v/>
      </c>
      <c r="N484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84" s="35" t="str">
        <f>IF(Table1323[[#This Row],[Date]]&lt;$O$3,"",IF(Table1323[[#This Row],[Date]]&lt;$P$3,"Edge (Orig)",IF(Table1323[[#This Row],[Date]]&lt;$Q$3,"Edge-New","Elite Combo")))</f>
        <v/>
      </c>
      <c r="P484" s="27" t="str">
        <f>TEXT(Table1323[[#This Row],[Date]],"DDD")</f>
        <v>Wed</v>
      </c>
      <c r="Q484" s="27"/>
      <c r="R4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5" spans="1:18" ht="15.75" hidden="1" customHeight="1" x14ac:dyDescent="0.25">
      <c r="A485" s="48">
        <v>44832</v>
      </c>
      <c r="B485" s="20">
        <v>0.68055555555555547</v>
      </c>
      <c r="C485" s="20" t="s">
        <v>6</v>
      </c>
      <c r="D485" s="49">
        <v>5</v>
      </c>
      <c r="E485" s="27">
        <v>1</v>
      </c>
      <c r="F485" s="50" t="s">
        <v>481</v>
      </c>
      <c r="G485" s="50" t="s">
        <v>13</v>
      </c>
      <c r="H485" s="51">
        <v>6.5</v>
      </c>
      <c r="I485" s="51" t="s">
        <v>92</v>
      </c>
      <c r="J485" s="27" t="str">
        <f>VLOOKUP(Table1323[[#This Row],[Track]],$F$1377:$H$1420,2,FALSE)</f>
        <v>NSW</v>
      </c>
      <c r="K485" s="27" t="s">
        <v>888</v>
      </c>
      <c r="L485" s="35">
        <v>140</v>
      </c>
      <c r="M485" s="35">
        <f>IF(Table1323[[#This Row],[Elite Edge Bet]]="","",IF(Table1323[[#This Row],[Fin]]&lt;&gt;"1st","",Table1323[[#This Row],[Div]]*Table1323[[#This Row],[Elite Edge Bet]]))</f>
        <v>910</v>
      </c>
      <c r="N485" s="35">
        <f>IF(Table1323[[#This Row],[Elite Edge Bet]]="","",IF(Table1323[[#This Row],[Elite Edge Return]]="",Table1323[[#This Row],[Elite Edge Bet]]*-1,Table1323[[#This Row],[Elite Edge Return]]-Table1323[[#This Row],[Elite Edge Bet]]))</f>
        <v>770</v>
      </c>
      <c r="O485" s="35" t="str">
        <f>IF(Table1323[[#This Row],[Date]]&lt;$O$3,"",IF(Table1323[[#This Row],[Date]]&lt;$P$3,"Edge (Orig)",IF(Table1323[[#This Row],[Date]]&lt;$Q$3,"Edge-New","Elite Combo")))</f>
        <v/>
      </c>
      <c r="P485" s="27" t="str">
        <f>TEXT(Table1323[[#This Row],[Date]],"DDD")</f>
        <v>Wed</v>
      </c>
      <c r="Q485" s="27"/>
      <c r="R4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6" spans="1:18" ht="15.75" hidden="1" customHeight="1" x14ac:dyDescent="0.25">
      <c r="A486" s="48">
        <v>44835</v>
      </c>
      <c r="B486" s="20">
        <v>0.55208333333333337</v>
      </c>
      <c r="C486" s="20" t="s">
        <v>759</v>
      </c>
      <c r="D486" s="49">
        <v>2</v>
      </c>
      <c r="E486" s="27">
        <v>7</v>
      </c>
      <c r="F486" s="50" t="s">
        <v>621</v>
      </c>
      <c r="G486" s="50" t="s">
        <v>13</v>
      </c>
      <c r="H486" s="51">
        <v>1.65</v>
      </c>
      <c r="I486" s="51" t="s">
        <v>851</v>
      </c>
      <c r="J486" s="27" t="str">
        <f>VLOOKUP(Table1323[[#This Row],[Track]],$F$1377:$H$1420,2,FALSE)</f>
        <v>Vic</v>
      </c>
      <c r="K486" s="27" t="s">
        <v>888</v>
      </c>
      <c r="L486" s="35">
        <v>120</v>
      </c>
      <c r="M486" s="35">
        <f>IF(Table1323[[#This Row],[Elite Edge Bet]]="","",IF(Table1323[[#This Row],[Fin]]&lt;&gt;"1st","",Table1323[[#This Row],[Div]]*Table1323[[#This Row],[Elite Edge Bet]]))</f>
        <v>198</v>
      </c>
      <c r="N486" s="35">
        <f>IF(Table1323[[#This Row],[Elite Edge Bet]]="","",IF(Table1323[[#This Row],[Elite Edge Return]]="",Table1323[[#This Row],[Elite Edge Bet]]*-1,Table1323[[#This Row],[Elite Edge Return]]-Table1323[[#This Row],[Elite Edge Bet]]))</f>
        <v>78</v>
      </c>
      <c r="O486" s="35" t="str">
        <f>IF(Table1323[[#This Row],[Date]]&lt;$O$3,"",IF(Table1323[[#This Row],[Date]]&lt;$P$3,"Edge (Orig)",IF(Table1323[[#This Row],[Date]]&lt;$Q$3,"Edge-New","Elite Combo")))</f>
        <v/>
      </c>
      <c r="P486" s="27" t="str">
        <f>TEXT(Table1323[[#This Row],[Date]],"DDD")</f>
        <v>Sat</v>
      </c>
      <c r="Q486" s="27"/>
      <c r="R4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7" spans="1:18" ht="15.75" hidden="1" customHeight="1" x14ac:dyDescent="0.25">
      <c r="A487" s="48">
        <v>44835</v>
      </c>
      <c r="B487" s="20">
        <v>0.60069444444444442</v>
      </c>
      <c r="C487" s="20" t="s">
        <v>759</v>
      </c>
      <c r="D487" s="49">
        <v>4</v>
      </c>
      <c r="E487" s="27">
        <v>1</v>
      </c>
      <c r="F487" s="50" t="s">
        <v>297</v>
      </c>
      <c r="G487" s="50"/>
      <c r="H487" s="51"/>
      <c r="I487" s="51" t="s">
        <v>851</v>
      </c>
      <c r="J487" s="27" t="str">
        <f>VLOOKUP(Table1323[[#This Row],[Track]],$F$1377:$H$1420,2,FALSE)</f>
        <v>Vic</v>
      </c>
      <c r="K487" s="27" t="s">
        <v>888</v>
      </c>
      <c r="L487" s="35">
        <v>120</v>
      </c>
      <c r="M487" s="35" t="str">
        <f>IF(Table1323[[#This Row],[Elite Edge Bet]]="","",IF(Table1323[[#This Row],[Fin]]&lt;&gt;"1st","",Table1323[[#This Row],[Div]]*Table1323[[#This Row],[Elite Edge Bet]]))</f>
        <v/>
      </c>
      <c r="N48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87" s="35" t="str">
        <f>IF(Table1323[[#This Row],[Date]]&lt;$O$3,"",IF(Table1323[[#This Row],[Date]]&lt;$P$3,"Edge (Orig)",IF(Table1323[[#This Row],[Date]]&lt;$Q$3,"Edge-New","Elite Combo")))</f>
        <v/>
      </c>
      <c r="P487" s="27" t="str">
        <f>TEXT(Table1323[[#This Row],[Date]],"DDD")</f>
        <v>Sat</v>
      </c>
      <c r="Q487" s="27"/>
      <c r="R4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8" spans="1:18" ht="15.75" hidden="1" customHeight="1" x14ac:dyDescent="0.25">
      <c r="A488" s="48">
        <v>44835</v>
      </c>
      <c r="B488" s="20">
        <v>0.71180555555555547</v>
      </c>
      <c r="C488" s="20" t="s">
        <v>759</v>
      </c>
      <c r="D488" s="49">
        <v>8</v>
      </c>
      <c r="E488" s="27">
        <v>6</v>
      </c>
      <c r="F488" s="50" t="s">
        <v>635</v>
      </c>
      <c r="G488" s="50" t="s">
        <v>15</v>
      </c>
      <c r="H488" s="51"/>
      <c r="I488" s="51" t="s">
        <v>851</v>
      </c>
      <c r="J488" s="27" t="str">
        <f>VLOOKUP(Table1323[[#This Row],[Track]],$F$1377:$H$1420,2,FALSE)</f>
        <v>Vic</v>
      </c>
      <c r="K488" s="27" t="s">
        <v>888</v>
      </c>
      <c r="L488" s="35">
        <v>120</v>
      </c>
      <c r="M488" s="35" t="str">
        <f>IF(Table1323[[#This Row],[Elite Edge Bet]]="","",IF(Table1323[[#This Row],[Fin]]&lt;&gt;"1st","",Table1323[[#This Row],[Div]]*Table1323[[#This Row],[Elite Edge Bet]]))</f>
        <v/>
      </c>
      <c r="N48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88" s="35" t="str">
        <f>IF(Table1323[[#This Row],[Date]]&lt;$O$3,"",IF(Table1323[[#This Row],[Date]]&lt;$P$3,"Edge (Orig)",IF(Table1323[[#This Row],[Date]]&lt;$Q$3,"Edge-New","Elite Combo")))</f>
        <v/>
      </c>
      <c r="P488" s="27" t="str">
        <f>TEXT(Table1323[[#This Row],[Date]],"DDD")</f>
        <v>Sat</v>
      </c>
      <c r="Q488" s="27"/>
      <c r="R4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89" spans="1:18" ht="15.75" hidden="1" customHeight="1" x14ac:dyDescent="0.25">
      <c r="A489" s="48">
        <v>44846</v>
      </c>
      <c r="B489" s="20">
        <v>0.61111111111111105</v>
      </c>
      <c r="C489" s="20" t="s">
        <v>761</v>
      </c>
      <c r="D489" s="49">
        <v>4</v>
      </c>
      <c r="E489" s="27">
        <v>7</v>
      </c>
      <c r="F489" s="50" t="s">
        <v>636</v>
      </c>
      <c r="G489" s="50"/>
      <c r="H489" s="51"/>
      <c r="I489" s="51" t="s">
        <v>851</v>
      </c>
      <c r="J489" s="27" t="str">
        <f>VLOOKUP(Table1323[[#This Row],[Track]],$F$1377:$H$1420,2,FALSE)</f>
        <v>Vic</v>
      </c>
      <c r="K489" s="27" t="s">
        <v>888</v>
      </c>
      <c r="L489" s="35">
        <v>120</v>
      </c>
      <c r="M489" s="35" t="str">
        <f>IF(Table1323[[#This Row],[Elite Edge Bet]]="","",IF(Table1323[[#This Row],[Fin]]&lt;&gt;"1st","",Table1323[[#This Row],[Div]]*Table1323[[#This Row],[Elite Edge Bet]]))</f>
        <v/>
      </c>
      <c r="N48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89" s="35" t="str">
        <f>IF(Table1323[[#This Row],[Date]]&lt;$O$3,"",IF(Table1323[[#This Row],[Date]]&lt;$P$3,"Edge (Orig)",IF(Table1323[[#This Row],[Date]]&lt;$Q$3,"Edge-New","Elite Combo")))</f>
        <v/>
      </c>
      <c r="P489" s="27" t="str">
        <f>TEXT(Table1323[[#This Row],[Date]],"DDD")</f>
        <v>Wed</v>
      </c>
      <c r="Q489" s="27"/>
      <c r="R4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0" spans="1:18" ht="15.75" hidden="1" customHeight="1" x14ac:dyDescent="0.25">
      <c r="A490" s="48">
        <v>44849</v>
      </c>
      <c r="B490" s="20">
        <v>0.63194444444444442</v>
      </c>
      <c r="C490" s="20" t="s">
        <v>761</v>
      </c>
      <c r="D490" s="49">
        <v>6</v>
      </c>
      <c r="E490" s="27">
        <v>14</v>
      </c>
      <c r="F490" s="50" t="s">
        <v>298</v>
      </c>
      <c r="G490" s="50"/>
      <c r="H490" s="51"/>
      <c r="I490" s="51" t="s">
        <v>851</v>
      </c>
      <c r="J490" s="27" t="str">
        <f>VLOOKUP(Table1323[[#This Row],[Track]],$F$1377:$H$1420,2,FALSE)</f>
        <v>Vic</v>
      </c>
      <c r="K490" s="27" t="s">
        <v>888</v>
      </c>
      <c r="L490" s="35">
        <v>120</v>
      </c>
      <c r="M490" s="35" t="str">
        <f>IF(Table1323[[#This Row],[Elite Edge Bet]]="","",IF(Table1323[[#This Row],[Fin]]&lt;&gt;"1st","",Table1323[[#This Row],[Div]]*Table1323[[#This Row],[Elite Edge Bet]]))</f>
        <v/>
      </c>
      <c r="N49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90" s="35" t="str">
        <f>IF(Table1323[[#This Row],[Date]]&lt;$O$3,"",IF(Table1323[[#This Row],[Date]]&lt;$P$3,"Edge (Orig)",IF(Table1323[[#This Row],[Date]]&lt;$Q$3,"Edge-New","Elite Combo")))</f>
        <v/>
      </c>
      <c r="P490" s="27" t="str">
        <f>TEXT(Table1323[[#This Row],[Date]],"DDD")</f>
        <v>Sat</v>
      </c>
      <c r="Q490" s="27"/>
      <c r="R4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1" spans="1:18" ht="15.75" hidden="1" customHeight="1" x14ac:dyDescent="0.25">
      <c r="A491" s="48">
        <v>44849</v>
      </c>
      <c r="B491" s="20">
        <v>0.6875</v>
      </c>
      <c r="C491" s="20" t="s">
        <v>761</v>
      </c>
      <c r="D491" s="49">
        <v>8</v>
      </c>
      <c r="E491" s="27">
        <v>9</v>
      </c>
      <c r="F491" s="50" t="s">
        <v>285</v>
      </c>
      <c r="G491" s="50" t="s">
        <v>13</v>
      </c>
      <c r="H491" s="51">
        <v>5.9</v>
      </c>
      <c r="I491" s="51" t="s">
        <v>851</v>
      </c>
      <c r="J491" s="27" t="str">
        <f>VLOOKUP(Table1323[[#This Row],[Track]],$F$1377:$H$1420,2,FALSE)</f>
        <v>Vic</v>
      </c>
      <c r="K491" s="27" t="s">
        <v>888</v>
      </c>
      <c r="L491" s="35">
        <v>120</v>
      </c>
      <c r="M491" s="35">
        <f>IF(Table1323[[#This Row],[Elite Edge Bet]]="","",IF(Table1323[[#This Row],[Fin]]&lt;&gt;"1st","",Table1323[[#This Row],[Div]]*Table1323[[#This Row],[Elite Edge Bet]]))</f>
        <v>708</v>
      </c>
      <c r="N491" s="35">
        <f>IF(Table1323[[#This Row],[Elite Edge Bet]]="","",IF(Table1323[[#This Row],[Elite Edge Return]]="",Table1323[[#This Row],[Elite Edge Bet]]*-1,Table1323[[#This Row],[Elite Edge Return]]-Table1323[[#This Row],[Elite Edge Bet]]))</f>
        <v>588</v>
      </c>
      <c r="O491" s="35" t="str">
        <f>IF(Table1323[[#This Row],[Date]]&lt;$O$3,"",IF(Table1323[[#This Row],[Date]]&lt;$P$3,"Edge (Orig)",IF(Table1323[[#This Row],[Date]]&lt;$Q$3,"Edge-New","Elite Combo")))</f>
        <v/>
      </c>
      <c r="P491" s="27" t="str">
        <f>TEXT(Table1323[[#This Row],[Date]],"DDD")</f>
        <v>Sat</v>
      </c>
      <c r="Q491" s="27"/>
      <c r="R4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2" spans="1:18" ht="15.75" hidden="1" customHeight="1" x14ac:dyDescent="0.25">
      <c r="A492" s="48">
        <v>44849</v>
      </c>
      <c r="B492" s="20">
        <v>0.70138888888888884</v>
      </c>
      <c r="C492" s="20" t="s">
        <v>7</v>
      </c>
      <c r="D492" s="49">
        <v>8</v>
      </c>
      <c r="E492" s="27">
        <v>3</v>
      </c>
      <c r="F492" s="50" t="s">
        <v>397</v>
      </c>
      <c r="G492" s="50" t="s">
        <v>13</v>
      </c>
      <c r="H492" s="51">
        <v>7.5</v>
      </c>
      <c r="I492" s="51" t="s">
        <v>879</v>
      </c>
      <c r="J492" s="27" t="str">
        <f>VLOOKUP(Table1323[[#This Row],[Track]],$F$1377:$H$1420,2,FALSE)</f>
        <v>NSW</v>
      </c>
      <c r="K492" s="27" t="s">
        <v>888</v>
      </c>
      <c r="L492" s="35">
        <v>150</v>
      </c>
      <c r="M492" s="35">
        <f>IF(Table1323[[#This Row],[Elite Edge Bet]]="","",IF(Table1323[[#This Row],[Fin]]&lt;&gt;"1st","",Table1323[[#This Row],[Div]]*Table1323[[#This Row],[Elite Edge Bet]]))</f>
        <v>1125</v>
      </c>
      <c r="N492" s="35">
        <f>IF(Table1323[[#This Row],[Elite Edge Bet]]="","",IF(Table1323[[#This Row],[Elite Edge Return]]="",Table1323[[#This Row],[Elite Edge Bet]]*-1,Table1323[[#This Row],[Elite Edge Return]]-Table1323[[#This Row],[Elite Edge Bet]]))</f>
        <v>975</v>
      </c>
      <c r="O492" s="35" t="str">
        <f>IF(Table1323[[#This Row],[Date]]&lt;$O$3,"",IF(Table1323[[#This Row],[Date]]&lt;$P$3,"Edge (Orig)",IF(Table1323[[#This Row],[Date]]&lt;$Q$3,"Edge-New","Elite Combo")))</f>
        <v/>
      </c>
      <c r="P492" s="27" t="str">
        <f>TEXT(Table1323[[#This Row],[Date]],"DDD")</f>
        <v>Sat</v>
      </c>
      <c r="Q492" s="27"/>
      <c r="R4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3" spans="1:18" ht="15.75" hidden="1" customHeight="1" x14ac:dyDescent="0.25">
      <c r="A493" s="48">
        <v>44849</v>
      </c>
      <c r="B493" s="20">
        <v>0.73958333333333337</v>
      </c>
      <c r="C493" s="20" t="s">
        <v>761</v>
      </c>
      <c r="D493" s="49">
        <v>9</v>
      </c>
      <c r="E493" s="27">
        <v>8</v>
      </c>
      <c r="F493" s="50" t="s">
        <v>637</v>
      </c>
      <c r="G493" s="50"/>
      <c r="H493" s="51"/>
      <c r="I493" s="51" t="s">
        <v>851</v>
      </c>
      <c r="J493" s="27" t="str">
        <f>VLOOKUP(Table1323[[#This Row],[Track]],$F$1377:$H$1420,2,FALSE)</f>
        <v>Vic</v>
      </c>
      <c r="K493" s="27" t="s">
        <v>888</v>
      </c>
      <c r="L493" s="35">
        <v>120</v>
      </c>
      <c r="M493" s="35" t="str">
        <f>IF(Table1323[[#This Row],[Elite Edge Bet]]="","",IF(Table1323[[#This Row],[Fin]]&lt;&gt;"1st","",Table1323[[#This Row],[Div]]*Table1323[[#This Row],[Elite Edge Bet]]))</f>
        <v/>
      </c>
      <c r="N49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93" s="35" t="str">
        <f>IF(Table1323[[#This Row],[Date]]&lt;$O$3,"",IF(Table1323[[#This Row],[Date]]&lt;$P$3,"Edge (Orig)",IF(Table1323[[#This Row],[Date]]&lt;$Q$3,"Edge-New","Elite Combo")))</f>
        <v/>
      </c>
      <c r="P493" s="27" t="str">
        <f>TEXT(Table1323[[#This Row],[Date]],"DDD")</f>
        <v>Sat</v>
      </c>
      <c r="Q493" s="27"/>
      <c r="R4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4" spans="1:18" ht="15.75" hidden="1" customHeight="1" x14ac:dyDescent="0.25">
      <c r="A494" s="48">
        <v>44849</v>
      </c>
      <c r="B494" s="20">
        <v>0.74305555555555547</v>
      </c>
      <c r="C494" s="20" t="s">
        <v>761</v>
      </c>
      <c r="D494" s="49">
        <v>10</v>
      </c>
      <c r="E494" s="27">
        <v>5</v>
      </c>
      <c r="F494" s="50" t="s">
        <v>299</v>
      </c>
      <c r="G494" s="50" t="s">
        <v>15</v>
      </c>
      <c r="H494" s="51"/>
      <c r="I494" s="51" t="s">
        <v>851</v>
      </c>
      <c r="J494" s="27" t="str">
        <f>VLOOKUP(Table1323[[#This Row],[Track]],$F$1377:$H$1420,2,FALSE)</f>
        <v>Vic</v>
      </c>
      <c r="K494" s="27" t="s">
        <v>888</v>
      </c>
      <c r="L494" s="35">
        <v>120</v>
      </c>
      <c r="M494" s="35" t="str">
        <f>IF(Table1323[[#This Row],[Elite Edge Bet]]="","",IF(Table1323[[#This Row],[Fin]]&lt;&gt;"1st","",Table1323[[#This Row],[Div]]*Table1323[[#This Row],[Elite Edge Bet]]))</f>
        <v/>
      </c>
      <c r="N49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94" s="35" t="str">
        <f>IF(Table1323[[#This Row],[Date]]&lt;$O$3,"",IF(Table1323[[#This Row],[Date]]&lt;$P$3,"Edge (Orig)",IF(Table1323[[#This Row],[Date]]&lt;$Q$3,"Edge-New","Elite Combo")))</f>
        <v/>
      </c>
      <c r="P494" s="27" t="str">
        <f>TEXT(Table1323[[#This Row],[Date]],"DDD")</f>
        <v>Sat</v>
      </c>
      <c r="Q494" s="27"/>
      <c r="R4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5" spans="1:18" ht="15.75" hidden="1" customHeight="1" x14ac:dyDescent="0.25">
      <c r="A495" s="48">
        <v>44853</v>
      </c>
      <c r="B495" s="20">
        <v>0.55902777777777779</v>
      </c>
      <c r="C495" s="20" t="s">
        <v>8</v>
      </c>
      <c r="D495" s="49">
        <v>1</v>
      </c>
      <c r="E495" s="27">
        <v>6</v>
      </c>
      <c r="F495" s="50" t="s">
        <v>482</v>
      </c>
      <c r="G495" s="50" t="s">
        <v>13</v>
      </c>
      <c r="H495" s="51">
        <v>2.4</v>
      </c>
      <c r="I495" s="51" t="s">
        <v>92</v>
      </c>
      <c r="J495" s="27" t="str">
        <f>VLOOKUP(Table1323[[#This Row],[Track]],$F$1377:$H$1420,2,FALSE)</f>
        <v>NSW</v>
      </c>
      <c r="K495" s="27" t="s">
        <v>888</v>
      </c>
      <c r="L495" s="35">
        <v>140</v>
      </c>
      <c r="M495" s="35">
        <f>IF(Table1323[[#This Row],[Elite Edge Bet]]="","",IF(Table1323[[#This Row],[Fin]]&lt;&gt;"1st","",Table1323[[#This Row],[Div]]*Table1323[[#This Row],[Elite Edge Bet]]))</f>
        <v>336</v>
      </c>
      <c r="N495" s="35">
        <f>IF(Table1323[[#This Row],[Elite Edge Bet]]="","",IF(Table1323[[#This Row],[Elite Edge Return]]="",Table1323[[#This Row],[Elite Edge Bet]]*-1,Table1323[[#This Row],[Elite Edge Return]]-Table1323[[#This Row],[Elite Edge Bet]]))</f>
        <v>196</v>
      </c>
      <c r="O495" s="35" t="str">
        <f>IF(Table1323[[#This Row],[Date]]&lt;$O$3,"",IF(Table1323[[#This Row],[Date]]&lt;$P$3,"Edge (Orig)",IF(Table1323[[#This Row],[Date]]&lt;$Q$3,"Edge-New","Elite Combo")))</f>
        <v/>
      </c>
      <c r="P495" s="27" t="str">
        <f>TEXT(Table1323[[#This Row],[Date]],"DDD")</f>
        <v>Wed</v>
      </c>
      <c r="Q495" s="27"/>
      <c r="R4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6" spans="1:18" ht="15.75" hidden="1" customHeight="1" x14ac:dyDescent="0.25">
      <c r="A496" s="48">
        <v>44853</v>
      </c>
      <c r="B496" s="20">
        <v>0.58333333333333337</v>
      </c>
      <c r="C496" s="20" t="s">
        <v>8</v>
      </c>
      <c r="D496" s="49">
        <v>2</v>
      </c>
      <c r="E496" s="27">
        <v>2</v>
      </c>
      <c r="F496" s="50" t="s">
        <v>483</v>
      </c>
      <c r="G496" s="50" t="s">
        <v>13</v>
      </c>
      <c r="H496" s="51">
        <v>1.75</v>
      </c>
      <c r="I496" s="51" t="s">
        <v>92</v>
      </c>
      <c r="J496" s="27" t="str">
        <f>VLOOKUP(Table1323[[#This Row],[Track]],$F$1377:$H$1420,2,FALSE)</f>
        <v>NSW</v>
      </c>
      <c r="K496" s="27" t="s">
        <v>888</v>
      </c>
      <c r="L496" s="35">
        <v>140</v>
      </c>
      <c r="M496" s="35">
        <f>IF(Table1323[[#This Row],[Elite Edge Bet]]="","",IF(Table1323[[#This Row],[Fin]]&lt;&gt;"1st","",Table1323[[#This Row],[Div]]*Table1323[[#This Row],[Elite Edge Bet]]))</f>
        <v>245</v>
      </c>
      <c r="N496" s="35">
        <f>IF(Table1323[[#This Row],[Elite Edge Bet]]="","",IF(Table1323[[#This Row],[Elite Edge Return]]="",Table1323[[#This Row],[Elite Edge Bet]]*-1,Table1323[[#This Row],[Elite Edge Return]]-Table1323[[#This Row],[Elite Edge Bet]]))</f>
        <v>105</v>
      </c>
      <c r="O496" s="35" t="str">
        <f>IF(Table1323[[#This Row],[Date]]&lt;$O$3,"",IF(Table1323[[#This Row],[Date]]&lt;$P$3,"Edge (Orig)",IF(Table1323[[#This Row],[Date]]&lt;$Q$3,"Edge-New","Elite Combo")))</f>
        <v/>
      </c>
      <c r="P496" s="27" t="str">
        <f>TEXT(Table1323[[#This Row],[Date]],"DDD")</f>
        <v>Wed</v>
      </c>
      <c r="Q496" s="27"/>
      <c r="R4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7" spans="1:18" ht="15.75" hidden="1" customHeight="1" x14ac:dyDescent="0.25">
      <c r="A497" s="48">
        <v>44855</v>
      </c>
      <c r="B497" s="20">
        <v>0.78125</v>
      </c>
      <c r="C497" s="20" t="s">
        <v>762</v>
      </c>
      <c r="D497" s="49">
        <v>2</v>
      </c>
      <c r="E497" s="27">
        <v>4</v>
      </c>
      <c r="F497" s="50" t="s">
        <v>300</v>
      </c>
      <c r="G497" s="50" t="s">
        <v>93</v>
      </c>
      <c r="H497" s="51"/>
      <c r="I497" s="51" t="s">
        <v>851</v>
      </c>
      <c r="J497" s="27" t="str">
        <f>VLOOKUP(Table1323[[#This Row],[Track]],$F$1377:$H$1420,2,FALSE)</f>
        <v>Vic</v>
      </c>
      <c r="K497" s="27" t="s">
        <v>888</v>
      </c>
      <c r="L497" s="35">
        <v>120</v>
      </c>
      <c r="M497" s="35" t="str">
        <f>IF(Table1323[[#This Row],[Elite Edge Bet]]="","",IF(Table1323[[#This Row],[Fin]]&lt;&gt;"1st","",Table1323[[#This Row],[Div]]*Table1323[[#This Row],[Elite Edge Bet]]))</f>
        <v/>
      </c>
      <c r="N49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97" s="35" t="str">
        <f>IF(Table1323[[#This Row],[Date]]&lt;$O$3,"",IF(Table1323[[#This Row],[Date]]&lt;$P$3,"Edge (Orig)",IF(Table1323[[#This Row],[Date]]&lt;$Q$3,"Edge-New","Elite Combo")))</f>
        <v/>
      </c>
      <c r="P497" s="27" t="str">
        <f>TEXT(Table1323[[#This Row],[Date]],"DDD")</f>
        <v>Fri</v>
      </c>
      <c r="Q497" s="27"/>
      <c r="R4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8" spans="1:18" ht="15.75" hidden="1" customHeight="1" x14ac:dyDescent="0.25">
      <c r="A498" s="48">
        <v>44855</v>
      </c>
      <c r="B498" s="20">
        <v>0.80208333333333337</v>
      </c>
      <c r="C498" s="20" t="s">
        <v>762</v>
      </c>
      <c r="D498" s="49">
        <v>3</v>
      </c>
      <c r="E498" s="27">
        <v>7</v>
      </c>
      <c r="F498" s="50" t="s">
        <v>301</v>
      </c>
      <c r="G498" s="50" t="s">
        <v>13</v>
      </c>
      <c r="H498" s="51">
        <v>6</v>
      </c>
      <c r="I498" s="51" t="s">
        <v>851</v>
      </c>
      <c r="J498" s="27" t="str">
        <f>VLOOKUP(Table1323[[#This Row],[Track]],$F$1377:$H$1420,2,FALSE)</f>
        <v>Vic</v>
      </c>
      <c r="K498" s="27" t="s">
        <v>888</v>
      </c>
      <c r="L498" s="35">
        <v>120</v>
      </c>
      <c r="M498" s="35">
        <f>IF(Table1323[[#This Row],[Elite Edge Bet]]="","",IF(Table1323[[#This Row],[Fin]]&lt;&gt;"1st","",Table1323[[#This Row],[Div]]*Table1323[[#This Row],[Elite Edge Bet]]))</f>
        <v>720</v>
      </c>
      <c r="N498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498" s="35" t="str">
        <f>IF(Table1323[[#This Row],[Date]]&lt;$O$3,"",IF(Table1323[[#This Row],[Date]]&lt;$P$3,"Edge (Orig)",IF(Table1323[[#This Row],[Date]]&lt;$Q$3,"Edge-New","Elite Combo")))</f>
        <v/>
      </c>
      <c r="P498" s="27" t="str">
        <f>TEXT(Table1323[[#This Row],[Date]],"DDD")</f>
        <v>Fri</v>
      </c>
      <c r="Q498" s="27"/>
      <c r="R4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499" spans="1:18" ht="15.75" hidden="1" customHeight="1" x14ac:dyDescent="0.25">
      <c r="A499" s="48">
        <v>44856</v>
      </c>
      <c r="B499" s="20">
        <v>0.72916666666666663</v>
      </c>
      <c r="C499" s="20" t="s">
        <v>7</v>
      </c>
      <c r="D499" s="49">
        <v>9</v>
      </c>
      <c r="E499" s="27">
        <v>9</v>
      </c>
      <c r="F499" s="50" t="s">
        <v>484</v>
      </c>
      <c r="G499" s="50"/>
      <c r="H499" s="51"/>
      <c r="I499" s="51" t="s">
        <v>879</v>
      </c>
      <c r="J499" s="27" t="str">
        <f>VLOOKUP(Table1323[[#This Row],[Track]],$F$1377:$H$1420,2,FALSE)</f>
        <v>NSW</v>
      </c>
      <c r="K499" s="27" t="s">
        <v>888</v>
      </c>
      <c r="L499" s="35">
        <v>150</v>
      </c>
      <c r="M499" s="35" t="str">
        <f>IF(Table1323[[#This Row],[Elite Edge Bet]]="","",IF(Table1323[[#This Row],[Fin]]&lt;&gt;"1st","",Table1323[[#This Row],[Div]]*Table1323[[#This Row],[Elite Edge Bet]]))</f>
        <v/>
      </c>
      <c r="N49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99" s="35" t="str">
        <f>IF(Table1323[[#This Row],[Date]]&lt;$O$3,"",IF(Table1323[[#This Row],[Date]]&lt;$P$3,"Edge (Orig)",IF(Table1323[[#This Row],[Date]]&lt;$Q$3,"Edge-New","Elite Combo")))</f>
        <v/>
      </c>
      <c r="P499" s="27" t="str">
        <f>TEXT(Table1323[[#This Row],[Date]],"DDD")</f>
        <v>Sat</v>
      </c>
      <c r="Q499" s="27"/>
      <c r="R4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0" spans="1:18" ht="15.75" hidden="1" customHeight="1" x14ac:dyDescent="0.25">
      <c r="A500" s="48">
        <v>44856</v>
      </c>
      <c r="B500" s="20">
        <v>0.74305555555555547</v>
      </c>
      <c r="C500" s="20" t="s">
        <v>762</v>
      </c>
      <c r="D500" s="49">
        <v>10</v>
      </c>
      <c r="E500" s="27">
        <v>5</v>
      </c>
      <c r="F500" s="50" t="s">
        <v>302</v>
      </c>
      <c r="G500" s="50" t="s">
        <v>13</v>
      </c>
      <c r="H500" s="51">
        <v>6.1</v>
      </c>
      <c r="I500" s="51" t="s">
        <v>851</v>
      </c>
      <c r="J500" s="27" t="str">
        <f>VLOOKUP(Table1323[[#This Row],[Track]],$F$1377:$H$1420,2,FALSE)</f>
        <v>Vic</v>
      </c>
      <c r="K500" s="27" t="s">
        <v>888</v>
      </c>
      <c r="L500" s="35">
        <v>120</v>
      </c>
      <c r="M500" s="35">
        <f>IF(Table1323[[#This Row],[Elite Edge Bet]]="","",IF(Table1323[[#This Row],[Fin]]&lt;&gt;"1st","",Table1323[[#This Row],[Div]]*Table1323[[#This Row],[Elite Edge Bet]]))</f>
        <v>732</v>
      </c>
      <c r="N500" s="35">
        <f>IF(Table1323[[#This Row],[Elite Edge Bet]]="","",IF(Table1323[[#This Row],[Elite Edge Return]]="",Table1323[[#This Row],[Elite Edge Bet]]*-1,Table1323[[#This Row],[Elite Edge Return]]-Table1323[[#This Row],[Elite Edge Bet]]))</f>
        <v>612</v>
      </c>
      <c r="O500" s="35" t="str">
        <f>IF(Table1323[[#This Row],[Date]]&lt;$O$3,"",IF(Table1323[[#This Row],[Date]]&lt;$P$3,"Edge (Orig)",IF(Table1323[[#This Row],[Date]]&lt;$Q$3,"Edge-New","Elite Combo")))</f>
        <v/>
      </c>
      <c r="P500" s="27" t="str">
        <f>TEXT(Table1323[[#This Row],[Date]],"DDD")</f>
        <v>Sat</v>
      </c>
      <c r="Q500" s="27"/>
      <c r="R5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1" spans="1:18" ht="15.75" hidden="1" customHeight="1" x14ac:dyDescent="0.25">
      <c r="A501" s="48">
        <v>44863</v>
      </c>
      <c r="B501" s="20">
        <v>0.58333333333333337</v>
      </c>
      <c r="C501" s="20" t="s">
        <v>6</v>
      </c>
      <c r="D501" s="49">
        <v>4</v>
      </c>
      <c r="E501" s="27">
        <v>12</v>
      </c>
      <c r="F501" s="50" t="s">
        <v>485</v>
      </c>
      <c r="G501" s="50" t="s">
        <v>13</v>
      </c>
      <c r="H501" s="51">
        <v>7.5</v>
      </c>
      <c r="I501" s="51" t="s">
        <v>879</v>
      </c>
      <c r="J501" s="27" t="str">
        <f>VLOOKUP(Table1323[[#This Row],[Track]],$F$1377:$H$1420,2,FALSE)</f>
        <v>NSW</v>
      </c>
      <c r="K501" s="27" t="s">
        <v>888</v>
      </c>
      <c r="L501" s="35">
        <v>150</v>
      </c>
      <c r="M501" s="35">
        <f>IF(Table1323[[#This Row],[Elite Edge Bet]]="","",IF(Table1323[[#This Row],[Fin]]&lt;&gt;"1st","",Table1323[[#This Row],[Div]]*Table1323[[#This Row],[Elite Edge Bet]]))</f>
        <v>1125</v>
      </c>
      <c r="N501" s="35">
        <f>IF(Table1323[[#This Row],[Elite Edge Bet]]="","",IF(Table1323[[#This Row],[Elite Edge Return]]="",Table1323[[#This Row],[Elite Edge Bet]]*-1,Table1323[[#This Row],[Elite Edge Return]]-Table1323[[#This Row],[Elite Edge Bet]]))</f>
        <v>975</v>
      </c>
      <c r="O501" s="35" t="str">
        <f>IF(Table1323[[#This Row],[Date]]&lt;$O$3,"",IF(Table1323[[#This Row],[Date]]&lt;$P$3,"Edge (Orig)",IF(Table1323[[#This Row],[Date]]&lt;$Q$3,"Edge-New","Elite Combo")))</f>
        <v/>
      </c>
      <c r="P501" s="27" t="str">
        <f>TEXT(Table1323[[#This Row],[Date]],"DDD")</f>
        <v>Sat</v>
      </c>
      <c r="Q501" s="27"/>
      <c r="R5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2" spans="1:18" ht="15.75" hidden="1" customHeight="1" x14ac:dyDescent="0.25">
      <c r="A502" s="48">
        <v>44863</v>
      </c>
      <c r="B502" s="20">
        <v>0.625</v>
      </c>
      <c r="C502" s="20" t="s">
        <v>759</v>
      </c>
      <c r="D502" s="49">
        <v>5</v>
      </c>
      <c r="E502" s="27">
        <v>8</v>
      </c>
      <c r="F502" s="50" t="s">
        <v>479</v>
      </c>
      <c r="G502" s="50" t="s">
        <v>13</v>
      </c>
      <c r="H502" s="51">
        <v>5</v>
      </c>
      <c r="I502" s="51" t="s">
        <v>851</v>
      </c>
      <c r="J502" s="27" t="str">
        <f>VLOOKUP(Table1323[[#This Row],[Track]],$F$1377:$H$1420,2,FALSE)</f>
        <v>Vic</v>
      </c>
      <c r="K502" s="27" t="s">
        <v>888</v>
      </c>
      <c r="L502" s="35">
        <v>120</v>
      </c>
      <c r="M502" s="35">
        <f>IF(Table1323[[#This Row],[Elite Edge Bet]]="","",IF(Table1323[[#This Row],[Fin]]&lt;&gt;"1st","",Table1323[[#This Row],[Div]]*Table1323[[#This Row],[Elite Edge Bet]]))</f>
        <v>600</v>
      </c>
      <c r="N502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502" s="35" t="str">
        <f>IF(Table1323[[#This Row],[Date]]&lt;$O$3,"",IF(Table1323[[#This Row],[Date]]&lt;$P$3,"Edge (Orig)",IF(Table1323[[#This Row],[Date]]&lt;$Q$3,"Edge-New","Elite Combo")))</f>
        <v/>
      </c>
      <c r="P502" s="27" t="str">
        <f>TEXT(Table1323[[#This Row],[Date]],"DDD")</f>
        <v>Sat</v>
      </c>
      <c r="Q502" s="27"/>
      <c r="R5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3" spans="1:18" ht="15.75" hidden="1" customHeight="1" x14ac:dyDescent="0.25">
      <c r="A503" s="48">
        <v>44866</v>
      </c>
      <c r="B503" s="20">
        <v>0.47222222222222227</v>
      </c>
      <c r="C503" s="20" t="s">
        <v>759</v>
      </c>
      <c r="D503" s="49">
        <v>2</v>
      </c>
      <c r="E503" s="27">
        <v>7</v>
      </c>
      <c r="F503" s="50" t="s">
        <v>638</v>
      </c>
      <c r="G503" s="50" t="s">
        <v>13</v>
      </c>
      <c r="H503" s="51">
        <v>2.4500000000000002</v>
      </c>
      <c r="I503" s="51" t="s">
        <v>851</v>
      </c>
      <c r="J503" s="27" t="str">
        <f>VLOOKUP(Table1323[[#This Row],[Track]],$F$1377:$H$1420,2,FALSE)</f>
        <v>Vic</v>
      </c>
      <c r="K503" s="27" t="s">
        <v>888</v>
      </c>
      <c r="L503" s="35">
        <v>120</v>
      </c>
      <c r="M503" s="35">
        <f>IF(Table1323[[#This Row],[Elite Edge Bet]]="","",IF(Table1323[[#This Row],[Fin]]&lt;&gt;"1st","",Table1323[[#This Row],[Div]]*Table1323[[#This Row],[Elite Edge Bet]]))</f>
        <v>294</v>
      </c>
      <c r="N503" s="35">
        <f>IF(Table1323[[#This Row],[Elite Edge Bet]]="","",IF(Table1323[[#This Row],[Elite Edge Return]]="",Table1323[[#This Row],[Elite Edge Bet]]*-1,Table1323[[#This Row],[Elite Edge Return]]-Table1323[[#This Row],[Elite Edge Bet]]))</f>
        <v>174</v>
      </c>
      <c r="O503" s="35" t="str">
        <f>IF(Table1323[[#This Row],[Date]]&lt;$O$3,"",IF(Table1323[[#This Row],[Date]]&lt;$P$3,"Edge (Orig)",IF(Table1323[[#This Row],[Date]]&lt;$Q$3,"Edge-New","Elite Combo")))</f>
        <v/>
      </c>
      <c r="P503" s="27" t="str">
        <f>TEXT(Table1323[[#This Row],[Date]],"DDD")</f>
        <v>Tue</v>
      </c>
      <c r="Q503" s="27"/>
      <c r="R5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4" spans="1:18" ht="15.75" hidden="1" customHeight="1" x14ac:dyDescent="0.25">
      <c r="A504" s="48">
        <v>44866</v>
      </c>
      <c r="B504" s="20">
        <v>0.71875</v>
      </c>
      <c r="C504" s="20" t="s">
        <v>759</v>
      </c>
      <c r="D504" s="49">
        <v>10</v>
      </c>
      <c r="E504" s="27">
        <v>10</v>
      </c>
      <c r="F504" s="50" t="s">
        <v>284</v>
      </c>
      <c r="G504" s="50"/>
      <c r="H504" s="51"/>
      <c r="I504" s="51" t="s">
        <v>851</v>
      </c>
      <c r="J504" s="27" t="str">
        <f>VLOOKUP(Table1323[[#This Row],[Track]],$F$1377:$H$1420,2,FALSE)</f>
        <v>Vic</v>
      </c>
      <c r="K504" s="27" t="s">
        <v>888</v>
      </c>
      <c r="L504" s="35">
        <v>100</v>
      </c>
      <c r="M504" s="35" t="str">
        <f>IF(Table1323[[#This Row],[Elite Edge Bet]]="","",IF(Table1323[[#This Row],[Fin]]&lt;&gt;"1st","",Table1323[[#This Row],[Div]]*Table1323[[#This Row],[Elite Edge Bet]]))</f>
        <v/>
      </c>
      <c r="N50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04" s="35" t="str">
        <f>IF(Table1323[[#This Row],[Date]]&lt;$O$3,"",IF(Table1323[[#This Row],[Date]]&lt;$P$3,"Edge (Orig)",IF(Table1323[[#This Row],[Date]]&lt;$Q$3,"Edge-New","Elite Combo")))</f>
        <v/>
      </c>
      <c r="P504" s="27" t="str">
        <f>TEXT(Table1323[[#This Row],[Date]],"DDD")</f>
        <v>Tue</v>
      </c>
      <c r="Q504" s="27"/>
      <c r="R5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5" spans="1:18" ht="15.75" hidden="1" customHeight="1" x14ac:dyDescent="0.25">
      <c r="A505" s="48">
        <v>44866</v>
      </c>
      <c r="B505" s="20">
        <v>0.71875</v>
      </c>
      <c r="C505" s="20" t="s">
        <v>759</v>
      </c>
      <c r="D505" s="49">
        <v>10</v>
      </c>
      <c r="E505" s="27">
        <v>11</v>
      </c>
      <c r="F505" s="50" t="s">
        <v>865</v>
      </c>
      <c r="G505" s="50"/>
      <c r="H505" s="51"/>
      <c r="I505" s="51" t="s">
        <v>851</v>
      </c>
      <c r="J505" s="27" t="str">
        <f>VLOOKUP(Table1323[[#This Row],[Track]],$F$1377:$H$1420,2,FALSE)</f>
        <v>Vic</v>
      </c>
      <c r="K505" s="27" t="s">
        <v>888</v>
      </c>
      <c r="L505" s="35">
        <v>100</v>
      </c>
      <c r="M505" s="35" t="str">
        <f>IF(Table1323[[#This Row],[Elite Edge Bet]]="","",IF(Table1323[[#This Row],[Fin]]&lt;&gt;"1st","",Table1323[[#This Row],[Div]]*Table1323[[#This Row],[Elite Edge Bet]]))</f>
        <v/>
      </c>
      <c r="N50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05" s="35" t="str">
        <f>IF(Table1323[[#This Row],[Date]]&lt;$O$3,"",IF(Table1323[[#This Row],[Date]]&lt;$P$3,"Edge (Orig)",IF(Table1323[[#This Row],[Date]]&lt;$Q$3,"Edge-New","Elite Combo")))</f>
        <v/>
      </c>
      <c r="P505" s="27" t="str">
        <f>TEXT(Table1323[[#This Row],[Date]],"DDD")</f>
        <v>Tue</v>
      </c>
      <c r="Q505" s="27"/>
      <c r="R5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6" spans="1:18" ht="15.75" hidden="1" customHeight="1" x14ac:dyDescent="0.25">
      <c r="A506" s="48">
        <v>44868</v>
      </c>
      <c r="B506" s="20">
        <v>0.57638888888888895</v>
      </c>
      <c r="C506" s="20" t="s">
        <v>759</v>
      </c>
      <c r="D506" s="49">
        <v>3</v>
      </c>
      <c r="E506" s="27">
        <v>12</v>
      </c>
      <c r="F506" s="50" t="s">
        <v>866</v>
      </c>
      <c r="G506" s="50" t="s">
        <v>15</v>
      </c>
      <c r="H506" s="51"/>
      <c r="I506" s="51" t="s">
        <v>851</v>
      </c>
      <c r="J506" s="27" t="str">
        <f>VLOOKUP(Table1323[[#This Row],[Track]],$F$1377:$H$1420,2,FALSE)</f>
        <v>Vic</v>
      </c>
      <c r="K506" s="27" t="s">
        <v>888</v>
      </c>
      <c r="L506" s="35">
        <v>120</v>
      </c>
      <c r="M506" s="35" t="str">
        <f>IF(Table1323[[#This Row],[Elite Edge Bet]]="","",IF(Table1323[[#This Row],[Fin]]&lt;&gt;"1st","",Table1323[[#This Row],[Div]]*Table1323[[#This Row],[Elite Edge Bet]]))</f>
        <v/>
      </c>
      <c r="N50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06" s="35" t="str">
        <f>IF(Table1323[[#This Row],[Date]]&lt;$O$3,"",IF(Table1323[[#This Row],[Date]]&lt;$P$3,"Edge (Orig)",IF(Table1323[[#This Row],[Date]]&lt;$Q$3,"Edge-New","Elite Combo")))</f>
        <v/>
      </c>
      <c r="P506" s="27" t="str">
        <f>TEXT(Table1323[[#This Row],[Date]],"DDD")</f>
        <v>Thu</v>
      </c>
      <c r="Q506" s="27"/>
      <c r="R5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7" spans="1:18" ht="15.75" hidden="1" customHeight="1" x14ac:dyDescent="0.25">
      <c r="A507" s="48">
        <v>44868</v>
      </c>
      <c r="B507" s="20">
        <v>0.63194444444444442</v>
      </c>
      <c r="C507" s="20" t="s">
        <v>759</v>
      </c>
      <c r="D507" s="49">
        <v>5</v>
      </c>
      <c r="E507" s="27">
        <v>14</v>
      </c>
      <c r="F507" s="50" t="s">
        <v>303</v>
      </c>
      <c r="G507" s="50" t="s">
        <v>14</v>
      </c>
      <c r="H507" s="51"/>
      <c r="I507" s="51" t="s">
        <v>851</v>
      </c>
      <c r="J507" s="27" t="str">
        <f>VLOOKUP(Table1323[[#This Row],[Track]],$F$1377:$H$1420,2,FALSE)</f>
        <v>Vic</v>
      </c>
      <c r="K507" s="27" t="s">
        <v>888</v>
      </c>
      <c r="L507" s="35">
        <v>120</v>
      </c>
      <c r="M507" s="35" t="str">
        <f>IF(Table1323[[#This Row],[Elite Edge Bet]]="","",IF(Table1323[[#This Row],[Fin]]&lt;&gt;"1st","",Table1323[[#This Row],[Div]]*Table1323[[#This Row],[Elite Edge Bet]]))</f>
        <v/>
      </c>
      <c r="N50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07" s="35" t="str">
        <f>IF(Table1323[[#This Row],[Date]]&lt;$O$3,"",IF(Table1323[[#This Row],[Date]]&lt;$P$3,"Edge (Orig)",IF(Table1323[[#This Row],[Date]]&lt;$Q$3,"Edge-New","Elite Combo")))</f>
        <v/>
      </c>
      <c r="P507" s="27" t="str">
        <f>TEXT(Table1323[[#This Row],[Date]],"DDD")</f>
        <v>Thu</v>
      </c>
      <c r="Q507" s="27"/>
      <c r="R5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8" spans="1:18" ht="15.75" hidden="1" customHeight="1" x14ac:dyDescent="0.25">
      <c r="A508" s="48">
        <v>44868</v>
      </c>
      <c r="B508" s="20">
        <v>0.65972222222222221</v>
      </c>
      <c r="C508" s="20" t="s">
        <v>759</v>
      </c>
      <c r="D508" s="49">
        <v>6</v>
      </c>
      <c r="E508" s="27">
        <v>5</v>
      </c>
      <c r="F508" s="50" t="s">
        <v>867</v>
      </c>
      <c r="G508" s="50" t="s">
        <v>13</v>
      </c>
      <c r="H508" s="51">
        <v>3.5</v>
      </c>
      <c r="I508" s="51" t="s">
        <v>851</v>
      </c>
      <c r="J508" s="27" t="str">
        <f>VLOOKUP(Table1323[[#This Row],[Track]],$F$1377:$H$1420,2,FALSE)</f>
        <v>Vic</v>
      </c>
      <c r="K508" s="27" t="s">
        <v>888</v>
      </c>
      <c r="L508" s="35">
        <v>100</v>
      </c>
      <c r="M508" s="35">
        <f>IF(Table1323[[#This Row],[Elite Edge Bet]]="","",IF(Table1323[[#This Row],[Fin]]&lt;&gt;"1st","",Table1323[[#This Row],[Div]]*Table1323[[#This Row],[Elite Edge Bet]]))</f>
        <v>350</v>
      </c>
      <c r="N508" s="35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508" s="35" t="str">
        <f>IF(Table1323[[#This Row],[Date]]&lt;$O$3,"",IF(Table1323[[#This Row],[Date]]&lt;$P$3,"Edge (Orig)",IF(Table1323[[#This Row],[Date]]&lt;$Q$3,"Edge-New","Elite Combo")))</f>
        <v/>
      </c>
      <c r="P508" s="27" t="str">
        <f>TEXT(Table1323[[#This Row],[Date]],"DDD")</f>
        <v>Thu</v>
      </c>
      <c r="Q508" s="27"/>
      <c r="R5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09" spans="1:18" ht="15.75" hidden="1" customHeight="1" x14ac:dyDescent="0.25">
      <c r="A509" s="48">
        <v>44868</v>
      </c>
      <c r="B509" s="20">
        <v>0.65972222222222221</v>
      </c>
      <c r="C509" s="20" t="s">
        <v>759</v>
      </c>
      <c r="D509" s="49">
        <v>6</v>
      </c>
      <c r="E509" s="27">
        <v>3</v>
      </c>
      <c r="F509" s="50" t="s">
        <v>868</v>
      </c>
      <c r="G509" s="50" t="s">
        <v>15</v>
      </c>
      <c r="H509" s="51"/>
      <c r="I509" s="51" t="s">
        <v>851</v>
      </c>
      <c r="J509" s="27" t="str">
        <f>VLOOKUP(Table1323[[#This Row],[Track]],$F$1377:$H$1420,2,FALSE)</f>
        <v>Vic</v>
      </c>
      <c r="K509" s="27" t="s">
        <v>888</v>
      </c>
      <c r="L509" s="35">
        <v>100</v>
      </c>
      <c r="M509" s="35" t="str">
        <f>IF(Table1323[[#This Row],[Elite Edge Bet]]="","",IF(Table1323[[#This Row],[Fin]]&lt;&gt;"1st","",Table1323[[#This Row],[Div]]*Table1323[[#This Row],[Elite Edge Bet]]))</f>
        <v/>
      </c>
      <c r="N50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09" s="35" t="str">
        <f>IF(Table1323[[#This Row],[Date]]&lt;$O$3,"",IF(Table1323[[#This Row],[Date]]&lt;$P$3,"Edge (Orig)",IF(Table1323[[#This Row],[Date]]&lt;$Q$3,"Edge-New","Elite Combo")))</f>
        <v/>
      </c>
      <c r="P509" s="27" t="str">
        <f>TEXT(Table1323[[#This Row],[Date]],"DDD")</f>
        <v>Thu</v>
      </c>
      <c r="Q509" s="27"/>
      <c r="R5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0" spans="1:18" ht="15.75" hidden="1" customHeight="1" x14ac:dyDescent="0.25">
      <c r="A510" s="48">
        <v>44870</v>
      </c>
      <c r="B510" s="20">
        <v>0.56597222222222221</v>
      </c>
      <c r="C510" s="20" t="s">
        <v>6</v>
      </c>
      <c r="D510" s="49">
        <v>3</v>
      </c>
      <c r="E510" s="27">
        <v>6</v>
      </c>
      <c r="F510" s="50" t="s">
        <v>485</v>
      </c>
      <c r="G510" s="50" t="s">
        <v>13</v>
      </c>
      <c r="H510" s="51">
        <v>3.15</v>
      </c>
      <c r="I510" s="51" t="s">
        <v>879</v>
      </c>
      <c r="J510" s="27" t="str">
        <f>VLOOKUP(Table1323[[#This Row],[Track]],$F$1377:$H$1420,2,FALSE)</f>
        <v>NSW</v>
      </c>
      <c r="K510" s="27" t="s">
        <v>888</v>
      </c>
      <c r="L510" s="35">
        <v>150</v>
      </c>
      <c r="M510" s="35">
        <f>IF(Table1323[[#This Row],[Elite Edge Bet]]="","",IF(Table1323[[#This Row],[Fin]]&lt;&gt;"1st","",Table1323[[#This Row],[Div]]*Table1323[[#This Row],[Elite Edge Bet]]))</f>
        <v>472.5</v>
      </c>
      <c r="N510" s="35">
        <f>IF(Table1323[[#This Row],[Elite Edge Bet]]="","",IF(Table1323[[#This Row],[Elite Edge Return]]="",Table1323[[#This Row],[Elite Edge Bet]]*-1,Table1323[[#This Row],[Elite Edge Return]]-Table1323[[#This Row],[Elite Edge Bet]]))</f>
        <v>322.5</v>
      </c>
      <c r="O510" s="35" t="str">
        <f>IF(Table1323[[#This Row],[Date]]&lt;$O$3,"",IF(Table1323[[#This Row],[Date]]&lt;$P$3,"Edge (Orig)",IF(Table1323[[#This Row],[Date]]&lt;$Q$3,"Edge-New","Elite Combo")))</f>
        <v/>
      </c>
      <c r="P510" s="27" t="str">
        <f>TEXT(Table1323[[#This Row],[Date]],"DDD")</f>
        <v>Sat</v>
      </c>
      <c r="Q510" s="27"/>
      <c r="R5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1" spans="1:18" ht="15.75" hidden="1" customHeight="1" x14ac:dyDescent="0.25">
      <c r="A511" s="48">
        <v>44870</v>
      </c>
      <c r="B511" s="20">
        <v>0.60416666666666663</v>
      </c>
      <c r="C511" s="20" t="s">
        <v>759</v>
      </c>
      <c r="D511" s="49">
        <v>4</v>
      </c>
      <c r="E511" s="27">
        <v>11</v>
      </c>
      <c r="F511" s="50" t="s">
        <v>869</v>
      </c>
      <c r="G511" s="50" t="s">
        <v>13</v>
      </c>
      <c r="H511" s="51">
        <v>3.4</v>
      </c>
      <c r="I511" s="51" t="s">
        <v>851</v>
      </c>
      <c r="J511" s="27" t="str">
        <f>VLOOKUP(Table1323[[#This Row],[Track]],$F$1377:$H$1420,2,FALSE)</f>
        <v>Vic</v>
      </c>
      <c r="K511" s="27" t="s">
        <v>888</v>
      </c>
      <c r="L511" s="35">
        <v>120</v>
      </c>
      <c r="M511" s="35">
        <f>IF(Table1323[[#This Row],[Elite Edge Bet]]="","",IF(Table1323[[#This Row],[Fin]]&lt;&gt;"1st","",Table1323[[#This Row],[Div]]*Table1323[[#This Row],[Elite Edge Bet]]))</f>
        <v>408</v>
      </c>
      <c r="N511" s="35">
        <f>IF(Table1323[[#This Row],[Elite Edge Bet]]="","",IF(Table1323[[#This Row],[Elite Edge Return]]="",Table1323[[#This Row],[Elite Edge Bet]]*-1,Table1323[[#This Row],[Elite Edge Return]]-Table1323[[#This Row],[Elite Edge Bet]]))</f>
        <v>288</v>
      </c>
      <c r="O511" s="35" t="str">
        <f>IF(Table1323[[#This Row],[Date]]&lt;$O$3,"",IF(Table1323[[#This Row],[Date]]&lt;$P$3,"Edge (Orig)",IF(Table1323[[#This Row],[Date]]&lt;$Q$3,"Edge-New","Elite Combo")))</f>
        <v/>
      </c>
      <c r="P511" s="27" t="str">
        <f>TEXT(Table1323[[#This Row],[Date]],"DDD")</f>
        <v>Sat</v>
      </c>
      <c r="Q511" s="27"/>
      <c r="R5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2" spans="1:18" ht="15.75" hidden="1" customHeight="1" x14ac:dyDescent="0.25">
      <c r="A512" s="48">
        <v>44870</v>
      </c>
      <c r="B512" s="20">
        <v>0.72569444444444453</v>
      </c>
      <c r="C512" s="20" t="s">
        <v>6</v>
      </c>
      <c r="D512" s="49">
        <v>9</v>
      </c>
      <c r="E512" s="27">
        <v>4</v>
      </c>
      <c r="F512" s="50" t="s">
        <v>262</v>
      </c>
      <c r="G512" s="50" t="s">
        <v>13</v>
      </c>
      <c r="H512" s="51">
        <v>2.35</v>
      </c>
      <c r="I512" s="51" t="s">
        <v>879</v>
      </c>
      <c r="J512" s="27" t="str">
        <f>VLOOKUP(Table1323[[#This Row],[Track]],$F$1377:$H$1420,2,FALSE)</f>
        <v>NSW</v>
      </c>
      <c r="K512" s="27" t="s">
        <v>888</v>
      </c>
      <c r="L512" s="35">
        <v>150</v>
      </c>
      <c r="M512" s="35">
        <f>IF(Table1323[[#This Row],[Elite Edge Bet]]="","",IF(Table1323[[#This Row],[Fin]]&lt;&gt;"1st","",Table1323[[#This Row],[Div]]*Table1323[[#This Row],[Elite Edge Bet]]))</f>
        <v>352.5</v>
      </c>
      <c r="N512" s="35">
        <f>IF(Table1323[[#This Row],[Elite Edge Bet]]="","",IF(Table1323[[#This Row],[Elite Edge Return]]="",Table1323[[#This Row],[Elite Edge Bet]]*-1,Table1323[[#This Row],[Elite Edge Return]]-Table1323[[#This Row],[Elite Edge Bet]]))</f>
        <v>202.5</v>
      </c>
      <c r="O512" s="35" t="str">
        <f>IF(Table1323[[#This Row],[Date]]&lt;$O$3,"",IF(Table1323[[#This Row],[Date]]&lt;$P$3,"Edge (Orig)",IF(Table1323[[#This Row],[Date]]&lt;$Q$3,"Edge-New","Elite Combo")))</f>
        <v/>
      </c>
      <c r="P512" s="27" t="str">
        <f>TEXT(Table1323[[#This Row],[Date]],"DDD")</f>
        <v>Sat</v>
      </c>
      <c r="Q512" s="27"/>
      <c r="R5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3" spans="1:18" ht="15.75" hidden="1" customHeight="1" x14ac:dyDescent="0.25">
      <c r="A513" s="48">
        <v>44877</v>
      </c>
      <c r="B513" s="20">
        <v>0.57291666666666663</v>
      </c>
      <c r="C513" s="20" t="s">
        <v>764</v>
      </c>
      <c r="D513" s="49">
        <v>3</v>
      </c>
      <c r="E513" s="27">
        <v>1</v>
      </c>
      <c r="F513" s="50" t="s">
        <v>639</v>
      </c>
      <c r="G513" s="50" t="s">
        <v>14</v>
      </c>
      <c r="H513" s="51"/>
      <c r="I513" s="51" t="s">
        <v>943</v>
      </c>
      <c r="J513" s="27" t="str">
        <f>VLOOKUP(Table1323[[#This Row],[Track]],$F$1377:$H$1420,2,FALSE)</f>
        <v>Vic</v>
      </c>
      <c r="K513" s="27" t="s">
        <v>887</v>
      </c>
      <c r="L513" s="35">
        <v>150</v>
      </c>
      <c r="M513" s="35" t="str">
        <f>IF(Table1323[[#This Row],[Elite Edge Bet]]="","",IF(Table1323[[#This Row],[Fin]]&lt;&gt;"1st","",Table1323[[#This Row],[Div]]*Table1323[[#This Row],[Elite Edge Bet]]))</f>
        <v/>
      </c>
      <c r="N51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13" s="35" t="str">
        <f>IF(Table1323[[#This Row],[Date]]&lt;$O$3,"",IF(Table1323[[#This Row],[Date]]&lt;$P$3,"Edge (Orig)",IF(Table1323[[#This Row],[Date]]&lt;$Q$3,"Edge-New","Elite Combo")))</f>
        <v/>
      </c>
      <c r="P513" s="27" t="str">
        <f>TEXT(Table1323[[#This Row],[Date]],"DDD")</f>
        <v>Sat</v>
      </c>
      <c r="Q513" s="27"/>
      <c r="R5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4" spans="1:18" ht="15.75" hidden="1" customHeight="1" x14ac:dyDescent="0.25">
      <c r="A514" s="48">
        <v>44877</v>
      </c>
      <c r="B514" s="20">
        <v>0.59722222222222221</v>
      </c>
      <c r="C514" s="20" t="s">
        <v>764</v>
      </c>
      <c r="D514" s="49">
        <v>4</v>
      </c>
      <c r="E514" s="27">
        <v>4</v>
      </c>
      <c r="F514" s="50" t="s">
        <v>789</v>
      </c>
      <c r="G514" s="50" t="s">
        <v>15</v>
      </c>
      <c r="H514" s="51"/>
      <c r="I514" s="51" t="s">
        <v>805</v>
      </c>
      <c r="J514" s="27" t="str">
        <f>VLOOKUP(Table1323[[#This Row],[Track]],$F$1377:$H$1420,2,FALSE)</f>
        <v>Vic</v>
      </c>
      <c r="K514" s="27" t="s">
        <v>887</v>
      </c>
      <c r="L514" s="35">
        <v>100</v>
      </c>
      <c r="M514" s="35" t="str">
        <f>IF(Table1323[[#This Row],[Elite Edge Bet]]="","",IF(Table1323[[#This Row],[Fin]]&lt;&gt;"1st","",Table1323[[#This Row],[Div]]*Table1323[[#This Row],[Elite Edge Bet]]))</f>
        <v/>
      </c>
      <c r="N51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14" s="35" t="str">
        <f>IF(Table1323[[#This Row],[Date]]&lt;$O$3,"",IF(Table1323[[#This Row],[Date]]&lt;$P$3,"Edge (Orig)",IF(Table1323[[#This Row],[Date]]&lt;$Q$3,"Edge-New","Elite Combo")))</f>
        <v/>
      </c>
      <c r="P514" s="27" t="str">
        <f>TEXT(Table1323[[#This Row],[Date]],"DDD")</f>
        <v>Sat</v>
      </c>
      <c r="Q514" s="27"/>
      <c r="R5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5" spans="1:18" ht="15.75" hidden="1" customHeight="1" x14ac:dyDescent="0.25">
      <c r="A515" s="48">
        <v>44877</v>
      </c>
      <c r="B515" s="20">
        <v>0.625</v>
      </c>
      <c r="C515" s="20" t="s">
        <v>764</v>
      </c>
      <c r="D515" s="49">
        <v>5</v>
      </c>
      <c r="E515" s="27">
        <v>6</v>
      </c>
      <c r="F515" s="50" t="s">
        <v>304</v>
      </c>
      <c r="G515" s="50"/>
      <c r="H515" s="51"/>
      <c r="I515" s="51" t="s">
        <v>851</v>
      </c>
      <c r="J515" s="27" t="str">
        <f>VLOOKUP(Table1323[[#This Row],[Track]],$F$1377:$H$1420,2,FALSE)</f>
        <v>Vic</v>
      </c>
      <c r="K515" s="27" t="s">
        <v>887</v>
      </c>
      <c r="L515" s="35">
        <v>100</v>
      </c>
      <c r="M515" s="35" t="str">
        <f>IF(Table1323[[#This Row],[Elite Edge Bet]]="","",IF(Table1323[[#This Row],[Fin]]&lt;&gt;"1st","",Table1323[[#This Row],[Div]]*Table1323[[#This Row],[Elite Edge Bet]]))</f>
        <v/>
      </c>
      <c r="N51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15" s="35" t="str">
        <f>IF(Table1323[[#This Row],[Date]]&lt;$O$3,"",IF(Table1323[[#This Row],[Date]]&lt;$P$3,"Edge (Orig)",IF(Table1323[[#This Row],[Date]]&lt;$Q$3,"Edge-New","Elite Combo")))</f>
        <v/>
      </c>
      <c r="P515" s="27" t="str">
        <f>TEXT(Table1323[[#This Row],[Date]],"DDD")</f>
        <v>Sat</v>
      </c>
      <c r="Q515" s="27"/>
      <c r="R5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6" spans="1:18" ht="15.75" hidden="1" customHeight="1" x14ac:dyDescent="0.25">
      <c r="A516" s="48">
        <v>44877</v>
      </c>
      <c r="B516" s="20">
        <v>0.625</v>
      </c>
      <c r="C516" s="20" t="s">
        <v>764</v>
      </c>
      <c r="D516" s="49">
        <v>5</v>
      </c>
      <c r="E516" s="27">
        <v>1</v>
      </c>
      <c r="F516" s="50" t="s">
        <v>146</v>
      </c>
      <c r="G516" s="50" t="s">
        <v>14</v>
      </c>
      <c r="H516" s="51"/>
      <c r="I516" s="51" t="s">
        <v>851</v>
      </c>
      <c r="J516" s="27" t="str">
        <f>VLOOKUP(Table1323[[#This Row],[Track]],$F$1377:$H$1420,2,FALSE)</f>
        <v>Vic</v>
      </c>
      <c r="K516" s="27" t="s">
        <v>887</v>
      </c>
      <c r="L516" s="35">
        <v>100</v>
      </c>
      <c r="M516" s="35" t="str">
        <f>IF(Table1323[[#This Row],[Elite Edge Bet]]="","",IF(Table1323[[#This Row],[Fin]]&lt;&gt;"1st","",Table1323[[#This Row],[Div]]*Table1323[[#This Row],[Elite Edge Bet]]))</f>
        <v/>
      </c>
      <c r="N51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16" s="35" t="str">
        <f>IF(Table1323[[#This Row],[Date]]&lt;$O$3,"",IF(Table1323[[#This Row],[Date]]&lt;$P$3,"Edge (Orig)",IF(Table1323[[#This Row],[Date]]&lt;$Q$3,"Edge-New","Elite Combo")))</f>
        <v/>
      </c>
      <c r="P516" s="27" t="str">
        <f>TEXT(Table1323[[#This Row],[Date]],"DDD")</f>
        <v>Sat</v>
      </c>
      <c r="Q516" s="27"/>
      <c r="R5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7" spans="1:18" ht="15.75" hidden="1" customHeight="1" x14ac:dyDescent="0.25">
      <c r="A517" s="48">
        <v>44877</v>
      </c>
      <c r="B517" s="20">
        <v>0.65277777777777779</v>
      </c>
      <c r="C517" s="20" t="s">
        <v>764</v>
      </c>
      <c r="D517" s="49">
        <v>6</v>
      </c>
      <c r="E517" s="27">
        <v>7</v>
      </c>
      <c r="F517" s="50" t="s">
        <v>640</v>
      </c>
      <c r="G517" s="50" t="s">
        <v>13</v>
      </c>
      <c r="H517" s="51">
        <v>3.6</v>
      </c>
      <c r="I517" s="51" t="s">
        <v>851</v>
      </c>
      <c r="J517" s="27" t="str">
        <f>VLOOKUP(Table1323[[#This Row],[Track]],$F$1377:$H$1420,2,FALSE)</f>
        <v>Vic</v>
      </c>
      <c r="K517" s="27" t="s">
        <v>887</v>
      </c>
      <c r="L517" s="35">
        <v>120</v>
      </c>
      <c r="M517" s="35">
        <f>IF(Table1323[[#This Row],[Elite Edge Bet]]="","",IF(Table1323[[#This Row],[Fin]]&lt;&gt;"1st","",Table1323[[#This Row],[Div]]*Table1323[[#This Row],[Elite Edge Bet]]))</f>
        <v>432</v>
      </c>
      <c r="N517" s="35">
        <f>IF(Table1323[[#This Row],[Elite Edge Bet]]="","",IF(Table1323[[#This Row],[Elite Edge Return]]="",Table1323[[#This Row],[Elite Edge Bet]]*-1,Table1323[[#This Row],[Elite Edge Return]]-Table1323[[#This Row],[Elite Edge Bet]]))</f>
        <v>312</v>
      </c>
      <c r="O517" s="35" t="str">
        <f>IF(Table1323[[#This Row],[Date]]&lt;$O$3,"",IF(Table1323[[#This Row],[Date]]&lt;$P$3,"Edge (Orig)",IF(Table1323[[#This Row],[Date]]&lt;$Q$3,"Edge-New","Elite Combo")))</f>
        <v/>
      </c>
      <c r="P517" s="27" t="str">
        <f>TEXT(Table1323[[#This Row],[Date]],"DDD")</f>
        <v>Sat</v>
      </c>
      <c r="Q517" s="27"/>
      <c r="R5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8" spans="1:18" ht="15.75" hidden="1" customHeight="1" x14ac:dyDescent="0.25">
      <c r="A518" s="48">
        <v>44877</v>
      </c>
      <c r="B518" s="20">
        <v>0.68055555555555547</v>
      </c>
      <c r="C518" s="20" t="s">
        <v>764</v>
      </c>
      <c r="D518" s="49">
        <v>7</v>
      </c>
      <c r="E518" s="27">
        <v>9</v>
      </c>
      <c r="F518" s="50" t="s">
        <v>621</v>
      </c>
      <c r="G518" s="50" t="s">
        <v>14</v>
      </c>
      <c r="H518" s="51"/>
      <c r="I518" s="51" t="s">
        <v>851</v>
      </c>
      <c r="J518" s="27" t="str">
        <f>VLOOKUP(Table1323[[#This Row],[Track]],$F$1377:$H$1420,2,FALSE)</f>
        <v>Vic</v>
      </c>
      <c r="K518" s="27" t="s">
        <v>887</v>
      </c>
      <c r="L518" s="35">
        <v>130</v>
      </c>
      <c r="M518" s="35" t="str">
        <f>IF(Table1323[[#This Row],[Elite Edge Bet]]="","",IF(Table1323[[#This Row],[Fin]]&lt;&gt;"1st","",Table1323[[#This Row],[Div]]*Table1323[[#This Row],[Elite Edge Bet]]))</f>
        <v/>
      </c>
      <c r="N518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18" s="35" t="str">
        <f>IF(Table1323[[#This Row],[Date]]&lt;$O$3,"",IF(Table1323[[#This Row],[Date]]&lt;$P$3,"Edge (Orig)",IF(Table1323[[#This Row],[Date]]&lt;$Q$3,"Edge-New","Elite Combo")))</f>
        <v/>
      </c>
      <c r="P518" s="27" t="str">
        <f>TEXT(Table1323[[#This Row],[Date]],"DDD")</f>
        <v>Sat</v>
      </c>
      <c r="Q518" s="27"/>
      <c r="R5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19" spans="1:18" ht="15.75" hidden="1" customHeight="1" x14ac:dyDescent="0.25">
      <c r="A519" s="48">
        <v>44877</v>
      </c>
      <c r="B519" s="20">
        <v>0.70833333333333337</v>
      </c>
      <c r="C519" s="20" t="s">
        <v>764</v>
      </c>
      <c r="D519" s="49">
        <v>8</v>
      </c>
      <c r="E519" s="27">
        <v>8</v>
      </c>
      <c r="F519" s="50" t="s">
        <v>253</v>
      </c>
      <c r="G519" s="50" t="s">
        <v>14</v>
      </c>
      <c r="H519" s="51"/>
      <c r="I519" s="51" t="s">
        <v>851</v>
      </c>
      <c r="J519" s="27" t="str">
        <f>VLOOKUP(Table1323[[#This Row],[Track]],$F$1377:$H$1420,2,FALSE)</f>
        <v>Vic</v>
      </c>
      <c r="K519" s="27" t="s">
        <v>887</v>
      </c>
      <c r="L519" s="35">
        <v>120</v>
      </c>
      <c r="M519" s="35" t="str">
        <f>IF(Table1323[[#This Row],[Elite Edge Bet]]="","",IF(Table1323[[#This Row],[Fin]]&lt;&gt;"1st","",Table1323[[#This Row],[Div]]*Table1323[[#This Row],[Elite Edge Bet]]))</f>
        <v/>
      </c>
      <c r="N51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19" s="35" t="str">
        <f>IF(Table1323[[#This Row],[Date]]&lt;$O$3,"",IF(Table1323[[#This Row],[Date]]&lt;$P$3,"Edge (Orig)",IF(Table1323[[#This Row],[Date]]&lt;$Q$3,"Edge-New","Elite Combo")))</f>
        <v/>
      </c>
      <c r="P519" s="27" t="str">
        <f>TEXT(Table1323[[#This Row],[Date]],"DDD")</f>
        <v>Sat</v>
      </c>
      <c r="Q519" s="27"/>
      <c r="R5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0" spans="1:18" ht="15.75" hidden="1" customHeight="1" x14ac:dyDescent="0.25">
      <c r="A520" s="48">
        <v>44884</v>
      </c>
      <c r="B520" s="20">
        <v>0.50694444444444442</v>
      </c>
      <c r="C520" s="20" t="s">
        <v>765</v>
      </c>
      <c r="D520" s="49">
        <v>1</v>
      </c>
      <c r="E520" s="27">
        <v>9</v>
      </c>
      <c r="F520" s="50" t="s">
        <v>306</v>
      </c>
      <c r="G520" s="50"/>
      <c r="H520" s="51"/>
      <c r="I520" s="51" t="s">
        <v>851</v>
      </c>
      <c r="J520" s="27" t="str">
        <f>VLOOKUP(Table1323[[#This Row],[Track]],$F$1377:$H$1420,2,FALSE)</f>
        <v>Vic</v>
      </c>
      <c r="K520" s="27" t="s">
        <v>887</v>
      </c>
      <c r="L520" s="35">
        <v>100</v>
      </c>
      <c r="M520" s="35" t="str">
        <f>IF(Table1323[[#This Row],[Elite Edge Bet]]="","",IF(Table1323[[#This Row],[Fin]]&lt;&gt;"1st","",Table1323[[#This Row],[Div]]*Table1323[[#This Row],[Elite Edge Bet]]))</f>
        <v/>
      </c>
      <c r="N52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20" s="35" t="str">
        <f>IF(Table1323[[#This Row],[Date]]&lt;$O$3,"",IF(Table1323[[#This Row],[Date]]&lt;$P$3,"Edge (Orig)",IF(Table1323[[#This Row],[Date]]&lt;$Q$3,"Edge-New","Elite Combo")))</f>
        <v/>
      </c>
      <c r="P520" s="27" t="str">
        <f>TEXT(Table1323[[#This Row],[Date]],"DDD")</f>
        <v>Sat</v>
      </c>
      <c r="Q520" s="27"/>
      <c r="R5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1" spans="1:18" ht="15.75" hidden="1" customHeight="1" x14ac:dyDescent="0.25">
      <c r="A521" s="48">
        <v>44884</v>
      </c>
      <c r="B521" s="20">
        <v>0.50694444444444442</v>
      </c>
      <c r="C521" s="20" t="s">
        <v>765</v>
      </c>
      <c r="D521" s="49">
        <v>1</v>
      </c>
      <c r="E521" s="27">
        <v>6</v>
      </c>
      <c r="F521" s="50" t="s">
        <v>305</v>
      </c>
      <c r="G521" s="50" t="s">
        <v>13</v>
      </c>
      <c r="H521" s="51">
        <v>2</v>
      </c>
      <c r="I521" s="51" t="s">
        <v>878</v>
      </c>
      <c r="J521" s="27" t="str">
        <f>VLOOKUP(Table1323[[#This Row],[Track]],$F$1377:$H$1420,2,FALSE)</f>
        <v>Vic</v>
      </c>
      <c r="K521" s="27" t="s">
        <v>887</v>
      </c>
      <c r="L521" s="35">
        <v>200</v>
      </c>
      <c r="M521" s="35">
        <f>IF(Table1323[[#This Row],[Elite Edge Bet]]="","",IF(Table1323[[#This Row],[Fin]]&lt;&gt;"1st","",Table1323[[#This Row],[Div]]*Table1323[[#This Row],[Elite Edge Bet]]))</f>
        <v>400</v>
      </c>
      <c r="N521" s="35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521" s="35" t="str">
        <f>IF(Table1323[[#This Row],[Date]]&lt;$O$3,"",IF(Table1323[[#This Row],[Date]]&lt;$P$3,"Edge (Orig)",IF(Table1323[[#This Row],[Date]]&lt;$Q$3,"Edge-New","Elite Combo")))</f>
        <v/>
      </c>
      <c r="P521" s="27" t="str">
        <f>TEXT(Table1323[[#This Row],[Date]],"DDD")</f>
        <v>Sat</v>
      </c>
      <c r="Q521" s="27"/>
      <c r="R5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2" spans="1:18" ht="15.75" hidden="1" customHeight="1" x14ac:dyDescent="0.25">
      <c r="A522" s="48">
        <v>44884</v>
      </c>
      <c r="B522" s="20">
        <v>0.625</v>
      </c>
      <c r="C522" s="20" t="s">
        <v>765</v>
      </c>
      <c r="D522" s="49">
        <v>6</v>
      </c>
      <c r="E522" s="27">
        <v>2</v>
      </c>
      <c r="F522" s="50" t="s">
        <v>241</v>
      </c>
      <c r="G522" s="50"/>
      <c r="H522" s="51"/>
      <c r="I522" s="51" t="s">
        <v>851</v>
      </c>
      <c r="J522" s="27" t="str">
        <f>VLOOKUP(Table1323[[#This Row],[Track]],$F$1377:$H$1420,2,FALSE)</f>
        <v>Vic</v>
      </c>
      <c r="K522" s="27" t="s">
        <v>887</v>
      </c>
      <c r="L522" s="35">
        <v>120</v>
      </c>
      <c r="M522" s="35" t="str">
        <f>IF(Table1323[[#This Row],[Elite Edge Bet]]="","",IF(Table1323[[#This Row],[Fin]]&lt;&gt;"1st","",Table1323[[#This Row],[Div]]*Table1323[[#This Row],[Elite Edge Bet]]))</f>
        <v/>
      </c>
      <c r="N52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22" s="35" t="str">
        <f>IF(Table1323[[#This Row],[Date]]&lt;$O$3,"",IF(Table1323[[#This Row],[Date]]&lt;$P$3,"Edge (Orig)",IF(Table1323[[#This Row],[Date]]&lt;$Q$3,"Edge-New","Elite Combo")))</f>
        <v/>
      </c>
      <c r="P522" s="27" t="str">
        <f>TEXT(Table1323[[#This Row],[Date]],"DDD")</f>
        <v>Sat</v>
      </c>
      <c r="Q522" s="27"/>
      <c r="R5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3" spans="1:18" ht="15.75" hidden="1" customHeight="1" x14ac:dyDescent="0.25">
      <c r="A523" s="48">
        <v>44884</v>
      </c>
      <c r="B523" s="20">
        <v>0.63888888888888895</v>
      </c>
      <c r="C523" s="20" t="s">
        <v>88</v>
      </c>
      <c r="D523" s="49">
        <v>6</v>
      </c>
      <c r="E523" s="27">
        <v>12</v>
      </c>
      <c r="F523" s="50" t="s">
        <v>486</v>
      </c>
      <c r="G523" s="50"/>
      <c r="H523" s="51"/>
      <c r="I523" s="51" t="s">
        <v>92</v>
      </c>
      <c r="J523" s="27" t="str">
        <f>VLOOKUP(Table1323[[#This Row],[Track]],$F$1377:$H$1420,2,FALSE)</f>
        <v>NSW</v>
      </c>
      <c r="K523" s="27" t="s">
        <v>887</v>
      </c>
      <c r="L523" s="35">
        <v>150</v>
      </c>
      <c r="M523" s="35" t="str">
        <f>IF(Table1323[[#This Row],[Elite Edge Bet]]="","",IF(Table1323[[#This Row],[Fin]]&lt;&gt;"1st","",Table1323[[#This Row],[Div]]*Table1323[[#This Row],[Elite Edge Bet]]))</f>
        <v/>
      </c>
      <c r="N52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23" s="35" t="str">
        <f>IF(Table1323[[#This Row],[Date]]&lt;$O$3,"",IF(Table1323[[#This Row],[Date]]&lt;$P$3,"Edge (Orig)",IF(Table1323[[#This Row],[Date]]&lt;$Q$3,"Edge-New","Elite Combo")))</f>
        <v/>
      </c>
      <c r="P523" s="27" t="str">
        <f>TEXT(Table1323[[#This Row],[Date]],"DDD")</f>
        <v>Sat</v>
      </c>
      <c r="Q523" s="27"/>
      <c r="R5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4" spans="1:18" ht="15.75" hidden="1" customHeight="1" x14ac:dyDescent="0.25">
      <c r="A524" s="48">
        <v>44884</v>
      </c>
      <c r="B524" s="20">
        <v>0.73611111111111116</v>
      </c>
      <c r="C524" s="20" t="s">
        <v>765</v>
      </c>
      <c r="D524" s="49">
        <v>10</v>
      </c>
      <c r="E524" s="27">
        <v>8</v>
      </c>
      <c r="F524" s="50" t="s">
        <v>641</v>
      </c>
      <c r="G524" s="50" t="s">
        <v>14</v>
      </c>
      <c r="H524" s="51"/>
      <c r="I524" s="51" t="s">
        <v>851</v>
      </c>
      <c r="J524" s="27" t="str">
        <f>VLOOKUP(Table1323[[#This Row],[Track]],$F$1377:$H$1420,2,FALSE)</f>
        <v>Vic</v>
      </c>
      <c r="K524" s="27" t="s">
        <v>887</v>
      </c>
      <c r="L524" s="35">
        <v>120</v>
      </c>
      <c r="M524" s="35" t="str">
        <f>IF(Table1323[[#This Row],[Elite Edge Bet]]="","",IF(Table1323[[#This Row],[Fin]]&lt;&gt;"1st","",Table1323[[#This Row],[Div]]*Table1323[[#This Row],[Elite Edge Bet]]))</f>
        <v/>
      </c>
      <c r="N52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24" s="35" t="str">
        <f>IF(Table1323[[#This Row],[Date]]&lt;$O$3,"",IF(Table1323[[#This Row],[Date]]&lt;$P$3,"Edge (Orig)",IF(Table1323[[#This Row],[Date]]&lt;$Q$3,"Edge-New","Elite Combo")))</f>
        <v/>
      </c>
      <c r="P524" s="27" t="str">
        <f>TEXT(Table1323[[#This Row],[Date]],"DDD")</f>
        <v>Sat</v>
      </c>
      <c r="Q524" s="27"/>
      <c r="R5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5" spans="1:18" ht="15.75" hidden="1" customHeight="1" x14ac:dyDescent="0.25">
      <c r="A525" s="48">
        <v>44888</v>
      </c>
      <c r="B525" s="20">
        <v>0.70486111111111116</v>
      </c>
      <c r="C525" s="20" t="s">
        <v>8</v>
      </c>
      <c r="D525" s="49">
        <v>6</v>
      </c>
      <c r="E525" s="27">
        <v>5</v>
      </c>
      <c r="F525" s="50" t="s">
        <v>487</v>
      </c>
      <c r="G525" s="50" t="s">
        <v>13</v>
      </c>
      <c r="H525" s="51">
        <v>6.7</v>
      </c>
      <c r="I525" s="51" t="s">
        <v>92</v>
      </c>
      <c r="J525" s="27" t="str">
        <f>VLOOKUP(Table1323[[#This Row],[Track]],$F$1377:$H$1420,2,FALSE)</f>
        <v>NSW</v>
      </c>
      <c r="K525" s="27" t="s">
        <v>888</v>
      </c>
      <c r="L525" s="35">
        <v>140</v>
      </c>
      <c r="M525" s="35">
        <f>IF(Table1323[[#This Row],[Elite Edge Bet]]="","",IF(Table1323[[#This Row],[Fin]]&lt;&gt;"1st","",Table1323[[#This Row],[Div]]*Table1323[[#This Row],[Elite Edge Bet]]))</f>
        <v>938</v>
      </c>
      <c r="N525" s="35">
        <f>IF(Table1323[[#This Row],[Elite Edge Bet]]="","",IF(Table1323[[#This Row],[Elite Edge Return]]="",Table1323[[#This Row],[Elite Edge Bet]]*-1,Table1323[[#This Row],[Elite Edge Return]]-Table1323[[#This Row],[Elite Edge Bet]]))</f>
        <v>798</v>
      </c>
      <c r="O525" s="35" t="str">
        <f>IF(Table1323[[#This Row],[Date]]&lt;$O$3,"",IF(Table1323[[#This Row],[Date]]&lt;$P$3,"Edge (Orig)",IF(Table1323[[#This Row],[Date]]&lt;$Q$3,"Edge-New","Elite Combo")))</f>
        <v/>
      </c>
      <c r="P525" s="27" t="str">
        <f>TEXT(Table1323[[#This Row],[Date]],"DDD")</f>
        <v>Wed</v>
      </c>
      <c r="Q525" s="27"/>
      <c r="R5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6" spans="1:18" ht="15.75" hidden="1" customHeight="1" x14ac:dyDescent="0.25">
      <c r="A526" s="48">
        <v>44891</v>
      </c>
      <c r="B526" s="20">
        <v>0.54861111111111105</v>
      </c>
      <c r="C526" s="20" t="s">
        <v>761</v>
      </c>
      <c r="D526" s="49">
        <v>2</v>
      </c>
      <c r="E526" s="27">
        <v>6</v>
      </c>
      <c r="F526" s="50" t="s">
        <v>642</v>
      </c>
      <c r="G526" s="50" t="s">
        <v>13</v>
      </c>
      <c r="H526" s="51">
        <v>4.4000000000000004</v>
      </c>
      <c r="I526" s="51" t="s">
        <v>851</v>
      </c>
      <c r="J526" s="27" t="str">
        <f>VLOOKUP(Table1323[[#This Row],[Track]],$F$1377:$H$1420,2,FALSE)</f>
        <v>Vic</v>
      </c>
      <c r="K526" s="27" t="s">
        <v>888</v>
      </c>
      <c r="L526" s="35">
        <v>130</v>
      </c>
      <c r="M526" s="35">
        <f>IF(Table1323[[#This Row],[Elite Edge Bet]]="","",IF(Table1323[[#This Row],[Fin]]&lt;&gt;"1st","",Table1323[[#This Row],[Div]]*Table1323[[#This Row],[Elite Edge Bet]]))</f>
        <v>572</v>
      </c>
      <c r="N526" s="35">
        <f>IF(Table1323[[#This Row],[Elite Edge Bet]]="","",IF(Table1323[[#This Row],[Elite Edge Return]]="",Table1323[[#This Row],[Elite Edge Bet]]*-1,Table1323[[#This Row],[Elite Edge Return]]-Table1323[[#This Row],[Elite Edge Bet]]))</f>
        <v>442</v>
      </c>
      <c r="O526" s="35" t="str">
        <f>IF(Table1323[[#This Row],[Date]]&lt;$O$3,"",IF(Table1323[[#This Row],[Date]]&lt;$P$3,"Edge (Orig)",IF(Table1323[[#This Row],[Date]]&lt;$Q$3,"Edge-New","Elite Combo")))</f>
        <v/>
      </c>
      <c r="P526" s="27" t="str">
        <f>TEXT(Table1323[[#This Row],[Date]],"DDD")</f>
        <v>Sat</v>
      </c>
      <c r="Q526" s="27"/>
      <c r="R5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7" spans="1:18" ht="15.75" hidden="1" customHeight="1" x14ac:dyDescent="0.25">
      <c r="A527" s="48">
        <v>44891</v>
      </c>
      <c r="B527" s="20">
        <v>0.57291666666666663</v>
      </c>
      <c r="C527" s="20" t="s">
        <v>761</v>
      </c>
      <c r="D527" s="49">
        <v>3</v>
      </c>
      <c r="E527" s="27">
        <v>7</v>
      </c>
      <c r="F527" s="50" t="s">
        <v>307</v>
      </c>
      <c r="G527" s="50" t="s">
        <v>13</v>
      </c>
      <c r="H527" s="51">
        <v>4.4000000000000004</v>
      </c>
      <c r="I527" s="51" t="s">
        <v>851</v>
      </c>
      <c r="J527" s="27" t="str">
        <f>VLOOKUP(Table1323[[#This Row],[Track]],$F$1377:$H$1420,2,FALSE)</f>
        <v>Vic</v>
      </c>
      <c r="K527" s="27" t="s">
        <v>888</v>
      </c>
      <c r="L527" s="35">
        <v>130</v>
      </c>
      <c r="M527" s="35">
        <f>IF(Table1323[[#This Row],[Elite Edge Bet]]="","",IF(Table1323[[#This Row],[Fin]]&lt;&gt;"1st","",Table1323[[#This Row],[Div]]*Table1323[[#This Row],[Elite Edge Bet]]))</f>
        <v>572</v>
      </c>
      <c r="N527" s="35">
        <f>IF(Table1323[[#This Row],[Elite Edge Bet]]="","",IF(Table1323[[#This Row],[Elite Edge Return]]="",Table1323[[#This Row],[Elite Edge Bet]]*-1,Table1323[[#This Row],[Elite Edge Return]]-Table1323[[#This Row],[Elite Edge Bet]]))</f>
        <v>442</v>
      </c>
      <c r="O527" s="35" t="str">
        <f>IF(Table1323[[#This Row],[Date]]&lt;$O$3,"",IF(Table1323[[#This Row],[Date]]&lt;$P$3,"Edge (Orig)",IF(Table1323[[#This Row],[Date]]&lt;$Q$3,"Edge-New","Elite Combo")))</f>
        <v/>
      </c>
      <c r="P527" s="27" t="str">
        <f>TEXT(Table1323[[#This Row],[Date]],"DDD")</f>
        <v>Sat</v>
      </c>
      <c r="Q527" s="27"/>
      <c r="R5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8" spans="1:18" ht="15.75" hidden="1" customHeight="1" x14ac:dyDescent="0.25">
      <c r="A528" s="48">
        <v>44891</v>
      </c>
      <c r="B528" s="20">
        <v>0.625</v>
      </c>
      <c r="C528" s="20" t="s">
        <v>761</v>
      </c>
      <c r="D528" s="49">
        <v>5</v>
      </c>
      <c r="E528" s="27">
        <v>3</v>
      </c>
      <c r="F528" s="50" t="s">
        <v>212</v>
      </c>
      <c r="G528" s="50" t="s">
        <v>13</v>
      </c>
      <c r="H528" s="51">
        <v>8.5</v>
      </c>
      <c r="I528" s="51" t="s">
        <v>850</v>
      </c>
      <c r="J528" s="27" t="str">
        <f>VLOOKUP(Table1323[[#This Row],[Track]],$F$1377:$H$1420,2,FALSE)</f>
        <v>Vic</v>
      </c>
      <c r="K528" s="27" t="s">
        <v>888</v>
      </c>
      <c r="L528" s="35">
        <v>200</v>
      </c>
      <c r="M528" s="35">
        <f>IF(Table1323[[#This Row],[Elite Edge Bet]]="","",IF(Table1323[[#This Row],[Fin]]&lt;&gt;"1st","",Table1323[[#This Row],[Div]]*Table1323[[#This Row],[Elite Edge Bet]]))</f>
        <v>1700</v>
      </c>
      <c r="N528" s="35">
        <f>IF(Table1323[[#This Row],[Elite Edge Bet]]="","",IF(Table1323[[#This Row],[Elite Edge Return]]="",Table1323[[#This Row],[Elite Edge Bet]]*-1,Table1323[[#This Row],[Elite Edge Return]]-Table1323[[#This Row],[Elite Edge Bet]]))</f>
        <v>1500</v>
      </c>
      <c r="O528" s="35" t="str">
        <f>IF(Table1323[[#This Row],[Date]]&lt;$O$3,"",IF(Table1323[[#This Row],[Date]]&lt;$P$3,"Edge (Orig)",IF(Table1323[[#This Row],[Date]]&lt;$Q$3,"Edge-New","Elite Combo")))</f>
        <v/>
      </c>
      <c r="P528" s="27" t="str">
        <f>TEXT(Table1323[[#This Row],[Date]],"DDD")</f>
        <v>Sat</v>
      </c>
      <c r="Q528" s="27"/>
      <c r="R5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29" spans="1:18" ht="15.75" hidden="1" customHeight="1" x14ac:dyDescent="0.25">
      <c r="A529" s="48">
        <v>44891</v>
      </c>
      <c r="B529" s="20">
        <v>0.65277777777777779</v>
      </c>
      <c r="C529" s="20" t="s">
        <v>761</v>
      </c>
      <c r="D529" s="49">
        <v>6</v>
      </c>
      <c r="E529" s="27">
        <v>1</v>
      </c>
      <c r="F529" s="50" t="s">
        <v>300</v>
      </c>
      <c r="G529" s="50"/>
      <c r="H529" s="51"/>
      <c r="I529" s="51" t="s">
        <v>851</v>
      </c>
      <c r="J529" s="27" t="str">
        <f>VLOOKUP(Table1323[[#This Row],[Track]],$F$1377:$H$1420,2,FALSE)</f>
        <v>Vic</v>
      </c>
      <c r="K529" s="27" t="s">
        <v>888</v>
      </c>
      <c r="L529" s="35">
        <v>130</v>
      </c>
      <c r="M529" s="35" t="str">
        <f>IF(Table1323[[#This Row],[Elite Edge Bet]]="","",IF(Table1323[[#This Row],[Fin]]&lt;&gt;"1st","",Table1323[[#This Row],[Div]]*Table1323[[#This Row],[Elite Edge Bet]]))</f>
        <v/>
      </c>
      <c r="N529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29" s="35" t="str">
        <f>IF(Table1323[[#This Row],[Date]]&lt;$O$3,"",IF(Table1323[[#This Row],[Date]]&lt;$P$3,"Edge (Orig)",IF(Table1323[[#This Row],[Date]]&lt;$Q$3,"Edge-New","Elite Combo")))</f>
        <v/>
      </c>
      <c r="P529" s="27" t="str">
        <f>TEXT(Table1323[[#This Row],[Date]],"DDD")</f>
        <v>Sat</v>
      </c>
      <c r="Q529" s="27"/>
      <c r="R5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0" spans="1:18" ht="15.75" hidden="1" customHeight="1" x14ac:dyDescent="0.25">
      <c r="A530" s="48">
        <v>44891</v>
      </c>
      <c r="B530" s="20">
        <v>0.73611111111111116</v>
      </c>
      <c r="C530" s="20" t="s">
        <v>761</v>
      </c>
      <c r="D530" s="49">
        <v>9</v>
      </c>
      <c r="E530" s="27">
        <v>3</v>
      </c>
      <c r="F530" s="50" t="s">
        <v>302</v>
      </c>
      <c r="G530" s="50" t="s">
        <v>13</v>
      </c>
      <c r="H530" s="51">
        <v>6.6</v>
      </c>
      <c r="I530" s="51" t="s">
        <v>851</v>
      </c>
      <c r="J530" s="27" t="str">
        <f>VLOOKUP(Table1323[[#This Row],[Track]],$F$1377:$H$1420,2,FALSE)</f>
        <v>Vic</v>
      </c>
      <c r="K530" s="27" t="s">
        <v>888</v>
      </c>
      <c r="L530" s="35">
        <v>100</v>
      </c>
      <c r="M530" s="35">
        <f>IF(Table1323[[#This Row],[Elite Edge Bet]]="","",IF(Table1323[[#This Row],[Fin]]&lt;&gt;"1st","",Table1323[[#This Row],[Div]]*Table1323[[#This Row],[Elite Edge Bet]]))</f>
        <v>660</v>
      </c>
      <c r="N530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530" s="35" t="str">
        <f>IF(Table1323[[#This Row],[Date]]&lt;$O$3,"",IF(Table1323[[#This Row],[Date]]&lt;$P$3,"Edge (Orig)",IF(Table1323[[#This Row],[Date]]&lt;$Q$3,"Edge-New","Elite Combo")))</f>
        <v/>
      </c>
      <c r="P530" s="27" t="str">
        <f>TEXT(Table1323[[#This Row],[Date]],"DDD")</f>
        <v>Sat</v>
      </c>
      <c r="Q530" s="27"/>
      <c r="R5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1" spans="1:18" ht="15.75" hidden="1" customHeight="1" x14ac:dyDescent="0.25">
      <c r="A531" s="48">
        <v>44891</v>
      </c>
      <c r="B531" s="20">
        <v>0.73611111111111116</v>
      </c>
      <c r="C531" s="20" t="s">
        <v>761</v>
      </c>
      <c r="D531" s="49">
        <v>9</v>
      </c>
      <c r="E531" s="27">
        <v>8</v>
      </c>
      <c r="F531" s="50" t="s">
        <v>308</v>
      </c>
      <c r="G531" s="50"/>
      <c r="H531" s="51"/>
      <c r="I531" s="51" t="s">
        <v>851</v>
      </c>
      <c r="J531" s="27" t="str">
        <f>VLOOKUP(Table1323[[#This Row],[Track]],$F$1377:$H$1420,2,FALSE)</f>
        <v>Vic</v>
      </c>
      <c r="K531" s="27" t="s">
        <v>888</v>
      </c>
      <c r="L531" s="35">
        <v>100</v>
      </c>
      <c r="M531" s="35" t="str">
        <f>IF(Table1323[[#This Row],[Elite Edge Bet]]="","",IF(Table1323[[#This Row],[Fin]]&lt;&gt;"1st","",Table1323[[#This Row],[Div]]*Table1323[[#This Row],[Elite Edge Bet]]))</f>
        <v/>
      </c>
      <c r="N53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31" s="35" t="str">
        <f>IF(Table1323[[#This Row],[Date]]&lt;$O$3,"",IF(Table1323[[#This Row],[Date]]&lt;$P$3,"Edge (Orig)",IF(Table1323[[#This Row],[Date]]&lt;$Q$3,"Edge-New","Elite Combo")))</f>
        <v/>
      </c>
      <c r="P531" s="27" t="str">
        <f>TEXT(Table1323[[#This Row],[Date]],"DDD")</f>
        <v>Sat</v>
      </c>
      <c r="Q531" s="27"/>
      <c r="R5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2" spans="1:18" ht="15.75" hidden="1" customHeight="1" x14ac:dyDescent="0.25">
      <c r="A532" s="48">
        <v>44891</v>
      </c>
      <c r="B532" s="20">
        <v>0.73611111111111116</v>
      </c>
      <c r="C532" s="20" t="s">
        <v>761</v>
      </c>
      <c r="D532" s="49">
        <v>9</v>
      </c>
      <c r="E532" s="27">
        <v>7</v>
      </c>
      <c r="F532" s="50" t="s">
        <v>643</v>
      </c>
      <c r="G532" s="50" t="s">
        <v>15</v>
      </c>
      <c r="H532" s="51"/>
      <c r="I532" s="51" t="s">
        <v>851</v>
      </c>
      <c r="J532" s="27" t="str">
        <f>VLOOKUP(Table1323[[#This Row],[Track]],$F$1377:$H$1420,2,FALSE)</f>
        <v>Vic</v>
      </c>
      <c r="K532" s="27" t="s">
        <v>888</v>
      </c>
      <c r="L532" s="35">
        <v>120</v>
      </c>
      <c r="M532" s="35" t="str">
        <f>IF(Table1323[[#This Row],[Elite Edge Bet]]="","",IF(Table1323[[#This Row],[Fin]]&lt;&gt;"1st","",Table1323[[#This Row],[Div]]*Table1323[[#This Row],[Elite Edge Bet]]))</f>
        <v/>
      </c>
      <c r="N53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32" s="35" t="str">
        <f>IF(Table1323[[#This Row],[Date]]&lt;$O$3,"",IF(Table1323[[#This Row],[Date]]&lt;$P$3,"Edge (Orig)",IF(Table1323[[#This Row],[Date]]&lt;$Q$3,"Edge-New","Elite Combo")))</f>
        <v/>
      </c>
      <c r="P532" s="27" t="str">
        <f>TEXT(Table1323[[#This Row],[Date]],"DDD")</f>
        <v>Sat</v>
      </c>
      <c r="Q532" s="27"/>
      <c r="R5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3" spans="1:18" ht="15.75" hidden="1" customHeight="1" x14ac:dyDescent="0.25">
      <c r="A533" s="48">
        <v>44898</v>
      </c>
      <c r="B533" s="20">
        <v>0.52430555555555558</v>
      </c>
      <c r="C533" s="20" t="s">
        <v>773</v>
      </c>
      <c r="D533" s="49">
        <v>1</v>
      </c>
      <c r="E533" s="27">
        <v>5</v>
      </c>
      <c r="F533" s="50" t="s">
        <v>33</v>
      </c>
      <c r="G533" s="50" t="s">
        <v>13</v>
      </c>
      <c r="H533" s="51">
        <v>5.7</v>
      </c>
      <c r="I533" s="51" t="s">
        <v>878</v>
      </c>
      <c r="J533" s="27" t="str">
        <f>VLOOKUP(Table1323[[#This Row],[Track]],$F$1377:$H$1420,2,FALSE)</f>
        <v>Vic</v>
      </c>
      <c r="K533" s="27" t="s">
        <v>887</v>
      </c>
      <c r="L533" s="35">
        <v>200</v>
      </c>
      <c r="M533" s="35">
        <f>IF(Table1323[[#This Row],[Elite Edge Bet]]="","",IF(Table1323[[#This Row],[Fin]]&lt;&gt;"1st","",Table1323[[#This Row],[Div]]*Table1323[[#This Row],[Elite Edge Bet]]))</f>
        <v>1140</v>
      </c>
      <c r="N533" s="35">
        <f>IF(Table1323[[#This Row],[Elite Edge Bet]]="","",IF(Table1323[[#This Row],[Elite Edge Return]]="",Table1323[[#This Row],[Elite Edge Bet]]*-1,Table1323[[#This Row],[Elite Edge Return]]-Table1323[[#This Row],[Elite Edge Bet]]))</f>
        <v>940</v>
      </c>
      <c r="O533" s="35" t="str">
        <f>IF(Table1323[[#This Row],[Date]]&lt;$O$3,"",IF(Table1323[[#This Row],[Date]]&lt;$P$3,"Edge (Orig)",IF(Table1323[[#This Row],[Date]]&lt;$Q$3,"Edge-New","Elite Combo")))</f>
        <v/>
      </c>
      <c r="P533" s="27" t="str">
        <f>TEXT(Table1323[[#This Row],[Date]],"DDD")</f>
        <v>Sat</v>
      </c>
      <c r="Q533" s="27"/>
      <c r="R5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4" spans="1:18" ht="15.75" hidden="1" customHeight="1" x14ac:dyDescent="0.25">
      <c r="A534" s="48">
        <v>44898</v>
      </c>
      <c r="B534" s="20">
        <v>0.52430555555555558</v>
      </c>
      <c r="C534" s="20" t="s">
        <v>773</v>
      </c>
      <c r="D534" s="49">
        <v>1</v>
      </c>
      <c r="E534" s="27">
        <v>12</v>
      </c>
      <c r="F534" s="50" t="s">
        <v>309</v>
      </c>
      <c r="G534" s="50" t="s">
        <v>15</v>
      </c>
      <c r="H534" s="51"/>
      <c r="I534" s="51" t="s">
        <v>851</v>
      </c>
      <c r="J534" s="27" t="str">
        <f>VLOOKUP(Table1323[[#This Row],[Track]],$F$1377:$H$1420,2,FALSE)</f>
        <v>Vic</v>
      </c>
      <c r="K534" s="27" t="s">
        <v>887</v>
      </c>
      <c r="L534" s="35">
        <v>100</v>
      </c>
      <c r="M534" s="35" t="str">
        <f>IF(Table1323[[#This Row],[Elite Edge Bet]]="","",IF(Table1323[[#This Row],[Fin]]&lt;&gt;"1st","",Table1323[[#This Row],[Div]]*Table1323[[#This Row],[Elite Edge Bet]]))</f>
        <v/>
      </c>
      <c r="N53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34" s="35" t="str">
        <f>IF(Table1323[[#This Row],[Date]]&lt;$O$3,"",IF(Table1323[[#This Row],[Date]]&lt;$P$3,"Edge (Orig)",IF(Table1323[[#This Row],[Date]]&lt;$Q$3,"Edge-New","Elite Combo")))</f>
        <v/>
      </c>
      <c r="P534" s="27" t="str">
        <f>TEXT(Table1323[[#This Row],[Date]],"DDD")</f>
        <v>Sat</v>
      </c>
      <c r="Q534" s="27"/>
      <c r="R5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5" spans="1:18" ht="15.75" hidden="1" customHeight="1" x14ac:dyDescent="0.25">
      <c r="A535" s="48">
        <v>44898</v>
      </c>
      <c r="B535" s="20">
        <v>0.54861111111111105</v>
      </c>
      <c r="C535" s="20" t="s">
        <v>773</v>
      </c>
      <c r="D535" s="49">
        <v>2</v>
      </c>
      <c r="E535" s="27">
        <v>5</v>
      </c>
      <c r="F535" s="50" t="s">
        <v>310</v>
      </c>
      <c r="G535" s="50" t="s">
        <v>13</v>
      </c>
      <c r="H535" s="51">
        <v>5.5</v>
      </c>
      <c r="I535" s="51" t="s">
        <v>851</v>
      </c>
      <c r="J535" s="27" t="str">
        <f>VLOOKUP(Table1323[[#This Row],[Track]],$F$1377:$H$1420,2,FALSE)</f>
        <v>Vic</v>
      </c>
      <c r="K535" s="27" t="s">
        <v>887</v>
      </c>
      <c r="L535" s="35">
        <v>120</v>
      </c>
      <c r="M535" s="35">
        <f>IF(Table1323[[#This Row],[Elite Edge Bet]]="","",IF(Table1323[[#This Row],[Fin]]&lt;&gt;"1st","",Table1323[[#This Row],[Div]]*Table1323[[#This Row],[Elite Edge Bet]]))</f>
        <v>660</v>
      </c>
      <c r="N535" s="35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535" s="35" t="str">
        <f>IF(Table1323[[#This Row],[Date]]&lt;$O$3,"",IF(Table1323[[#This Row],[Date]]&lt;$P$3,"Edge (Orig)",IF(Table1323[[#This Row],[Date]]&lt;$Q$3,"Edge-New","Elite Combo")))</f>
        <v/>
      </c>
      <c r="P535" s="27" t="str">
        <f>TEXT(Table1323[[#This Row],[Date]],"DDD")</f>
        <v>Sat</v>
      </c>
      <c r="Q535" s="27"/>
      <c r="R5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6" spans="1:18" ht="15.75" hidden="1" customHeight="1" x14ac:dyDescent="0.25">
      <c r="A536" s="48">
        <v>44898</v>
      </c>
      <c r="B536" s="20">
        <v>0.59722222222222221</v>
      </c>
      <c r="C536" s="20" t="s">
        <v>773</v>
      </c>
      <c r="D536" s="49">
        <v>4</v>
      </c>
      <c r="E536" s="27">
        <v>3</v>
      </c>
      <c r="F536" s="50" t="s">
        <v>644</v>
      </c>
      <c r="G536" s="50"/>
      <c r="H536" s="51"/>
      <c r="I536" s="51" t="s">
        <v>851</v>
      </c>
      <c r="J536" s="27" t="str">
        <f>VLOOKUP(Table1323[[#This Row],[Track]],$F$1377:$H$1420,2,FALSE)</f>
        <v>Vic</v>
      </c>
      <c r="K536" s="27" t="s">
        <v>887</v>
      </c>
      <c r="L536" s="35">
        <v>120</v>
      </c>
      <c r="M536" s="35" t="str">
        <f>IF(Table1323[[#This Row],[Elite Edge Bet]]="","",IF(Table1323[[#This Row],[Fin]]&lt;&gt;"1st","",Table1323[[#This Row],[Div]]*Table1323[[#This Row],[Elite Edge Bet]]))</f>
        <v/>
      </c>
      <c r="N53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36" s="35" t="str">
        <f>IF(Table1323[[#This Row],[Date]]&lt;$O$3,"",IF(Table1323[[#This Row],[Date]]&lt;$P$3,"Edge (Orig)",IF(Table1323[[#This Row],[Date]]&lt;$Q$3,"Edge-New","Elite Combo")))</f>
        <v/>
      </c>
      <c r="P536" s="27" t="str">
        <f>TEXT(Table1323[[#This Row],[Date]],"DDD")</f>
        <v>Sat</v>
      </c>
      <c r="Q536" s="27"/>
      <c r="R5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7" spans="1:18" ht="15.75" hidden="1" customHeight="1" x14ac:dyDescent="0.25">
      <c r="A537" s="48">
        <v>44898</v>
      </c>
      <c r="B537" s="20">
        <v>0.68055555555555547</v>
      </c>
      <c r="C537" s="20" t="s">
        <v>773</v>
      </c>
      <c r="D537" s="49">
        <v>7</v>
      </c>
      <c r="E537" s="27">
        <v>2</v>
      </c>
      <c r="F537" s="50" t="s">
        <v>645</v>
      </c>
      <c r="G537" s="50"/>
      <c r="H537" s="51"/>
      <c r="I537" s="51" t="s">
        <v>851</v>
      </c>
      <c r="J537" s="27" t="str">
        <f>VLOOKUP(Table1323[[#This Row],[Track]],$F$1377:$H$1420,2,FALSE)</f>
        <v>Vic</v>
      </c>
      <c r="K537" s="27" t="s">
        <v>887</v>
      </c>
      <c r="L537" s="35">
        <v>150</v>
      </c>
      <c r="M537" s="35" t="str">
        <f>IF(Table1323[[#This Row],[Elite Edge Bet]]="","",IF(Table1323[[#This Row],[Fin]]&lt;&gt;"1st","",Table1323[[#This Row],[Div]]*Table1323[[#This Row],[Elite Edge Bet]]))</f>
        <v/>
      </c>
      <c r="N53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37" s="35" t="str">
        <f>IF(Table1323[[#This Row],[Date]]&lt;$O$3,"",IF(Table1323[[#This Row],[Date]]&lt;$P$3,"Edge (Orig)",IF(Table1323[[#This Row],[Date]]&lt;$Q$3,"Edge-New","Elite Combo")))</f>
        <v/>
      </c>
      <c r="P537" s="27" t="str">
        <f>TEXT(Table1323[[#This Row],[Date]],"DDD")</f>
        <v>Sat</v>
      </c>
      <c r="Q537" s="27"/>
      <c r="R5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8" spans="1:18" ht="15.75" hidden="1" customHeight="1" x14ac:dyDescent="0.25">
      <c r="A538" s="48">
        <v>44898</v>
      </c>
      <c r="B538" s="20">
        <v>0.70833333333333337</v>
      </c>
      <c r="C538" s="20" t="s">
        <v>773</v>
      </c>
      <c r="D538" s="49">
        <v>8</v>
      </c>
      <c r="E538" s="27">
        <v>5</v>
      </c>
      <c r="F538" s="50" t="s">
        <v>286</v>
      </c>
      <c r="G538" s="50"/>
      <c r="H538" s="51"/>
      <c r="I538" s="51" t="s">
        <v>851</v>
      </c>
      <c r="J538" s="27" t="str">
        <f>VLOOKUP(Table1323[[#This Row],[Track]],$F$1377:$H$1420,2,FALSE)</f>
        <v>Vic</v>
      </c>
      <c r="K538" s="27" t="s">
        <v>887</v>
      </c>
      <c r="L538" s="35">
        <v>100</v>
      </c>
      <c r="M538" s="35" t="str">
        <f>IF(Table1323[[#This Row],[Elite Edge Bet]]="","",IF(Table1323[[#This Row],[Fin]]&lt;&gt;"1st","",Table1323[[#This Row],[Div]]*Table1323[[#This Row],[Elite Edge Bet]]))</f>
        <v/>
      </c>
      <c r="N53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38" s="35" t="str">
        <f>IF(Table1323[[#This Row],[Date]]&lt;$O$3,"",IF(Table1323[[#This Row],[Date]]&lt;$P$3,"Edge (Orig)",IF(Table1323[[#This Row],[Date]]&lt;$Q$3,"Edge-New","Elite Combo")))</f>
        <v/>
      </c>
      <c r="P538" s="27" t="str">
        <f>TEXT(Table1323[[#This Row],[Date]],"DDD")</f>
        <v>Sat</v>
      </c>
      <c r="Q538" s="27"/>
      <c r="R5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39" spans="1:18" ht="15.75" hidden="1" customHeight="1" x14ac:dyDescent="0.25">
      <c r="A539" s="48">
        <v>44898</v>
      </c>
      <c r="B539" s="20">
        <v>0.70833333333333337</v>
      </c>
      <c r="C539" s="20" t="s">
        <v>773</v>
      </c>
      <c r="D539" s="49">
        <v>8</v>
      </c>
      <c r="E539" s="27">
        <v>2</v>
      </c>
      <c r="F539" s="50" t="s">
        <v>311</v>
      </c>
      <c r="G539" s="50" t="s">
        <v>14</v>
      </c>
      <c r="H539" s="51"/>
      <c r="I539" s="51" t="s">
        <v>851</v>
      </c>
      <c r="J539" s="27" t="str">
        <f>VLOOKUP(Table1323[[#This Row],[Track]],$F$1377:$H$1420,2,FALSE)</f>
        <v>Vic</v>
      </c>
      <c r="K539" s="27" t="s">
        <v>887</v>
      </c>
      <c r="L539" s="35">
        <v>130</v>
      </c>
      <c r="M539" s="35" t="str">
        <f>IF(Table1323[[#This Row],[Elite Edge Bet]]="","",IF(Table1323[[#This Row],[Fin]]&lt;&gt;"1st","",Table1323[[#This Row],[Div]]*Table1323[[#This Row],[Elite Edge Bet]]))</f>
        <v/>
      </c>
      <c r="N539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39" s="35" t="str">
        <f>IF(Table1323[[#This Row],[Date]]&lt;$O$3,"",IF(Table1323[[#This Row],[Date]]&lt;$P$3,"Edge (Orig)",IF(Table1323[[#This Row],[Date]]&lt;$Q$3,"Edge-New","Elite Combo")))</f>
        <v/>
      </c>
      <c r="P539" s="27" t="str">
        <f>TEXT(Table1323[[#This Row],[Date]],"DDD")</f>
        <v>Sat</v>
      </c>
      <c r="Q539" s="27"/>
      <c r="R5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0" spans="1:18" ht="15.75" hidden="1" customHeight="1" x14ac:dyDescent="0.25">
      <c r="A540" s="48">
        <v>44898</v>
      </c>
      <c r="B540" s="20">
        <v>0.72222222222222221</v>
      </c>
      <c r="C540" s="20" t="s">
        <v>6</v>
      </c>
      <c r="D540" s="49">
        <v>9</v>
      </c>
      <c r="E540" s="27">
        <v>10</v>
      </c>
      <c r="F540" s="50" t="s">
        <v>262</v>
      </c>
      <c r="G540" s="50" t="s">
        <v>13</v>
      </c>
      <c r="H540" s="51">
        <v>1.6</v>
      </c>
      <c r="I540" s="51" t="s">
        <v>879</v>
      </c>
      <c r="J540" s="27" t="str">
        <f>VLOOKUP(Table1323[[#This Row],[Track]],$F$1377:$H$1420,2,FALSE)</f>
        <v>NSW</v>
      </c>
      <c r="K540" s="27" t="s">
        <v>888</v>
      </c>
      <c r="L540" s="35">
        <v>150</v>
      </c>
      <c r="M540" s="35">
        <f>IF(Table1323[[#This Row],[Elite Edge Bet]]="","",IF(Table1323[[#This Row],[Fin]]&lt;&gt;"1st","",Table1323[[#This Row],[Div]]*Table1323[[#This Row],[Elite Edge Bet]]))</f>
        <v>240</v>
      </c>
      <c r="N540" s="35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540" s="35" t="str">
        <f>IF(Table1323[[#This Row],[Date]]&lt;$O$3,"",IF(Table1323[[#This Row],[Date]]&lt;$P$3,"Edge (Orig)",IF(Table1323[[#This Row],[Date]]&lt;$Q$3,"Edge-New","Elite Combo")))</f>
        <v/>
      </c>
      <c r="P540" s="27" t="str">
        <f>TEXT(Table1323[[#This Row],[Date]],"DDD")</f>
        <v>Sat</v>
      </c>
      <c r="Q540" s="27"/>
      <c r="R5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1" spans="1:18" ht="15.75" hidden="1" customHeight="1" x14ac:dyDescent="0.25">
      <c r="A541" s="48">
        <v>44905</v>
      </c>
      <c r="B541" s="20">
        <v>0.65277777777777779</v>
      </c>
      <c r="C541" s="20" t="s">
        <v>760</v>
      </c>
      <c r="D541" s="49">
        <v>6</v>
      </c>
      <c r="E541" s="27">
        <v>8</v>
      </c>
      <c r="F541" s="50" t="s">
        <v>312</v>
      </c>
      <c r="G541" s="50" t="s">
        <v>15</v>
      </c>
      <c r="H541" s="51"/>
      <c r="I541" s="51" t="s">
        <v>851</v>
      </c>
      <c r="J541" s="27" t="str">
        <f>VLOOKUP(Table1323[[#This Row],[Track]],$F$1377:$H$1420,2,FALSE)</f>
        <v>Vic</v>
      </c>
      <c r="K541" s="27" t="s">
        <v>888</v>
      </c>
      <c r="L541" s="35">
        <v>140</v>
      </c>
      <c r="M541" s="35" t="str">
        <f>IF(Table1323[[#This Row],[Elite Edge Bet]]="","",IF(Table1323[[#This Row],[Fin]]&lt;&gt;"1st","",Table1323[[#This Row],[Div]]*Table1323[[#This Row],[Elite Edge Bet]]))</f>
        <v/>
      </c>
      <c r="N54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541" s="35" t="str">
        <f>IF(Table1323[[#This Row],[Date]]&lt;$O$3,"",IF(Table1323[[#This Row],[Date]]&lt;$P$3,"Edge (Orig)",IF(Table1323[[#This Row],[Date]]&lt;$Q$3,"Edge-New","Elite Combo")))</f>
        <v/>
      </c>
      <c r="P541" s="27" t="str">
        <f>TEXT(Table1323[[#This Row],[Date]],"DDD")</f>
        <v>Sat</v>
      </c>
      <c r="Q541" s="27"/>
      <c r="R5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2" spans="1:18" ht="15.75" hidden="1" customHeight="1" x14ac:dyDescent="0.25">
      <c r="A542" s="48">
        <v>44905</v>
      </c>
      <c r="B542" s="20">
        <v>0.70833333333333337</v>
      </c>
      <c r="C542" s="20" t="s">
        <v>760</v>
      </c>
      <c r="D542" s="49">
        <v>8</v>
      </c>
      <c r="E542" s="27">
        <v>6</v>
      </c>
      <c r="F542" s="50" t="s">
        <v>602</v>
      </c>
      <c r="G542" s="50" t="s">
        <v>13</v>
      </c>
      <c r="H542" s="51">
        <v>4.8</v>
      </c>
      <c r="I542" s="51" t="s">
        <v>851</v>
      </c>
      <c r="J542" s="27" t="str">
        <f>VLOOKUP(Table1323[[#This Row],[Track]],$F$1377:$H$1420,2,FALSE)</f>
        <v>Vic</v>
      </c>
      <c r="K542" s="27" t="s">
        <v>888</v>
      </c>
      <c r="L542" s="35">
        <v>140</v>
      </c>
      <c r="M542" s="35">
        <f>IF(Table1323[[#This Row],[Elite Edge Bet]]="","",IF(Table1323[[#This Row],[Fin]]&lt;&gt;"1st","",Table1323[[#This Row],[Div]]*Table1323[[#This Row],[Elite Edge Bet]]))</f>
        <v>672</v>
      </c>
      <c r="N542" s="35">
        <f>IF(Table1323[[#This Row],[Elite Edge Bet]]="","",IF(Table1323[[#This Row],[Elite Edge Return]]="",Table1323[[#This Row],[Elite Edge Bet]]*-1,Table1323[[#This Row],[Elite Edge Return]]-Table1323[[#This Row],[Elite Edge Bet]]))</f>
        <v>532</v>
      </c>
      <c r="O542" s="35" t="str">
        <f>IF(Table1323[[#This Row],[Date]]&lt;$O$3,"",IF(Table1323[[#This Row],[Date]]&lt;$P$3,"Edge (Orig)",IF(Table1323[[#This Row],[Date]]&lt;$Q$3,"Edge-New","Elite Combo")))</f>
        <v/>
      </c>
      <c r="P542" s="27" t="str">
        <f>TEXT(Table1323[[#This Row],[Date]],"DDD")</f>
        <v>Sat</v>
      </c>
      <c r="Q542" s="27"/>
      <c r="R5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3" spans="1:18" ht="15.75" hidden="1" customHeight="1" x14ac:dyDescent="0.25">
      <c r="A543" s="48">
        <v>44905</v>
      </c>
      <c r="B543" s="20">
        <v>0.72222222222222221</v>
      </c>
      <c r="C543" s="20" t="s">
        <v>7</v>
      </c>
      <c r="D543" s="49">
        <v>9</v>
      </c>
      <c r="E543" s="27">
        <v>1</v>
      </c>
      <c r="F543" s="50" t="s">
        <v>488</v>
      </c>
      <c r="G543" s="50" t="s">
        <v>13</v>
      </c>
      <c r="H543" s="51">
        <v>1.9</v>
      </c>
      <c r="I543" s="51" t="s">
        <v>879</v>
      </c>
      <c r="J543" s="27" t="str">
        <f>VLOOKUP(Table1323[[#This Row],[Track]],$F$1377:$H$1420,2,FALSE)</f>
        <v>NSW</v>
      </c>
      <c r="K543" s="27" t="s">
        <v>888</v>
      </c>
      <c r="L543" s="35">
        <v>150</v>
      </c>
      <c r="M543" s="35">
        <f>IF(Table1323[[#This Row],[Elite Edge Bet]]="","",IF(Table1323[[#This Row],[Fin]]&lt;&gt;"1st","",Table1323[[#This Row],[Div]]*Table1323[[#This Row],[Elite Edge Bet]]))</f>
        <v>285</v>
      </c>
      <c r="N543" s="35">
        <f>IF(Table1323[[#This Row],[Elite Edge Bet]]="","",IF(Table1323[[#This Row],[Elite Edge Return]]="",Table1323[[#This Row],[Elite Edge Bet]]*-1,Table1323[[#This Row],[Elite Edge Return]]-Table1323[[#This Row],[Elite Edge Bet]]))</f>
        <v>135</v>
      </c>
      <c r="O543" s="35" t="str">
        <f>IF(Table1323[[#This Row],[Date]]&lt;$O$3,"",IF(Table1323[[#This Row],[Date]]&lt;$P$3,"Edge (Orig)",IF(Table1323[[#This Row],[Date]]&lt;$Q$3,"Edge-New","Elite Combo")))</f>
        <v/>
      </c>
      <c r="P543" s="27" t="str">
        <f>TEXT(Table1323[[#This Row],[Date]],"DDD")</f>
        <v>Sat</v>
      </c>
      <c r="Q543" s="27"/>
      <c r="R5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4" spans="1:18" ht="15.75" hidden="1" customHeight="1" x14ac:dyDescent="0.25">
      <c r="A544" s="48">
        <v>44912</v>
      </c>
      <c r="B544" s="20">
        <v>0.52430555555555558</v>
      </c>
      <c r="C544" s="20" t="s">
        <v>759</v>
      </c>
      <c r="D544" s="49">
        <v>1</v>
      </c>
      <c r="E544" s="27">
        <v>11</v>
      </c>
      <c r="F544" s="50" t="s">
        <v>446</v>
      </c>
      <c r="G544" s="50"/>
      <c r="H544" s="51"/>
      <c r="I544" s="51" t="s">
        <v>805</v>
      </c>
      <c r="J544" s="27" t="str">
        <f>VLOOKUP(Table1323[[#This Row],[Track]],$F$1377:$H$1420,2,FALSE)</f>
        <v>Vic</v>
      </c>
      <c r="K544" s="27" t="s">
        <v>888</v>
      </c>
      <c r="L544" s="35">
        <v>100</v>
      </c>
      <c r="M544" s="35" t="str">
        <f>IF(Table1323[[#This Row],[Elite Edge Bet]]="","",IF(Table1323[[#This Row],[Fin]]&lt;&gt;"1st","",Table1323[[#This Row],[Div]]*Table1323[[#This Row],[Elite Edge Bet]]))</f>
        <v/>
      </c>
      <c r="N54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44" s="35" t="str">
        <f>IF(Table1323[[#This Row],[Date]]&lt;$O$3,"",IF(Table1323[[#This Row],[Date]]&lt;$P$3,"Edge (Orig)",IF(Table1323[[#This Row],[Date]]&lt;$Q$3,"Edge-New","Elite Combo")))</f>
        <v/>
      </c>
      <c r="P544" s="27" t="str">
        <f>TEXT(Table1323[[#This Row],[Date]],"DDD")</f>
        <v>Sat</v>
      </c>
      <c r="Q544" s="27"/>
      <c r="R5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5" spans="1:18" ht="15.75" hidden="1" customHeight="1" x14ac:dyDescent="0.25">
      <c r="A545" s="48">
        <v>44912</v>
      </c>
      <c r="B545" s="20">
        <v>0.5625</v>
      </c>
      <c r="C545" s="20" t="s">
        <v>7</v>
      </c>
      <c r="D545" s="49">
        <v>3</v>
      </c>
      <c r="E545" s="27">
        <v>5</v>
      </c>
      <c r="F545" s="50" t="s">
        <v>489</v>
      </c>
      <c r="G545" s="50" t="s">
        <v>13</v>
      </c>
      <c r="H545" s="51">
        <v>3.5</v>
      </c>
      <c r="I545" s="51" t="s">
        <v>879</v>
      </c>
      <c r="J545" s="27" t="str">
        <f>VLOOKUP(Table1323[[#This Row],[Track]],$F$1377:$H$1420,2,FALSE)</f>
        <v>NSW</v>
      </c>
      <c r="K545" s="27" t="s">
        <v>888</v>
      </c>
      <c r="L545" s="35">
        <v>150</v>
      </c>
      <c r="M545" s="35">
        <f>IF(Table1323[[#This Row],[Elite Edge Bet]]="","",IF(Table1323[[#This Row],[Fin]]&lt;&gt;"1st","",Table1323[[#This Row],[Div]]*Table1323[[#This Row],[Elite Edge Bet]]))</f>
        <v>525</v>
      </c>
      <c r="N545" s="35">
        <f>IF(Table1323[[#This Row],[Elite Edge Bet]]="","",IF(Table1323[[#This Row],[Elite Edge Return]]="",Table1323[[#This Row],[Elite Edge Bet]]*-1,Table1323[[#This Row],[Elite Edge Return]]-Table1323[[#This Row],[Elite Edge Bet]]))</f>
        <v>375</v>
      </c>
      <c r="O545" s="35" t="str">
        <f>IF(Table1323[[#This Row],[Date]]&lt;$O$3,"",IF(Table1323[[#This Row],[Date]]&lt;$P$3,"Edge (Orig)",IF(Table1323[[#This Row],[Date]]&lt;$Q$3,"Edge-New","Elite Combo")))</f>
        <v/>
      </c>
      <c r="P545" s="27" t="str">
        <f>TEXT(Table1323[[#This Row],[Date]],"DDD")</f>
        <v>Sat</v>
      </c>
      <c r="Q545" s="27"/>
      <c r="R5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6" spans="1:18" ht="15.75" hidden="1" customHeight="1" x14ac:dyDescent="0.25">
      <c r="A546" s="48">
        <v>44912</v>
      </c>
      <c r="B546" s="20">
        <v>0.57291666666666663</v>
      </c>
      <c r="C546" s="20" t="s">
        <v>759</v>
      </c>
      <c r="D546" s="49">
        <v>3</v>
      </c>
      <c r="E546" s="27">
        <v>4</v>
      </c>
      <c r="F546" s="50" t="s">
        <v>314</v>
      </c>
      <c r="G546" s="50"/>
      <c r="H546" s="51"/>
      <c r="I546" s="51" t="s">
        <v>851</v>
      </c>
      <c r="J546" s="27" t="str">
        <f>VLOOKUP(Table1323[[#This Row],[Track]],$F$1377:$H$1420,2,FALSE)</f>
        <v>Vic</v>
      </c>
      <c r="K546" s="27" t="s">
        <v>888</v>
      </c>
      <c r="L546" s="35">
        <v>100</v>
      </c>
      <c r="M546" s="35" t="str">
        <f>IF(Table1323[[#This Row],[Elite Edge Bet]]="","",IF(Table1323[[#This Row],[Fin]]&lt;&gt;"1st","",Table1323[[#This Row],[Div]]*Table1323[[#This Row],[Elite Edge Bet]]))</f>
        <v/>
      </c>
      <c r="N54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46" s="35" t="str">
        <f>IF(Table1323[[#This Row],[Date]]&lt;$O$3,"",IF(Table1323[[#This Row],[Date]]&lt;$P$3,"Edge (Orig)",IF(Table1323[[#This Row],[Date]]&lt;$Q$3,"Edge-New","Elite Combo")))</f>
        <v/>
      </c>
      <c r="P546" s="27" t="str">
        <f>TEXT(Table1323[[#This Row],[Date]],"DDD")</f>
        <v>Sat</v>
      </c>
      <c r="Q546" s="27"/>
      <c r="R5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7" spans="1:18" ht="15.75" hidden="1" customHeight="1" x14ac:dyDescent="0.25">
      <c r="A547" s="48">
        <v>44912</v>
      </c>
      <c r="B547" s="20">
        <v>0.57291666666666663</v>
      </c>
      <c r="C547" s="20" t="s">
        <v>759</v>
      </c>
      <c r="D547" s="49">
        <v>3</v>
      </c>
      <c r="E547" s="27">
        <v>7</v>
      </c>
      <c r="F547" s="50" t="s">
        <v>313</v>
      </c>
      <c r="G547" s="50" t="s">
        <v>13</v>
      </c>
      <c r="H547" s="51">
        <v>3.3</v>
      </c>
      <c r="I547" s="51" t="s">
        <v>878</v>
      </c>
      <c r="J547" s="27" t="str">
        <f>VLOOKUP(Table1323[[#This Row],[Track]],$F$1377:$H$1420,2,FALSE)</f>
        <v>Vic</v>
      </c>
      <c r="K547" s="27" t="s">
        <v>888</v>
      </c>
      <c r="L547" s="35">
        <v>200</v>
      </c>
      <c r="M547" s="35">
        <f>IF(Table1323[[#This Row],[Elite Edge Bet]]="","",IF(Table1323[[#This Row],[Fin]]&lt;&gt;"1st","",Table1323[[#This Row],[Div]]*Table1323[[#This Row],[Elite Edge Bet]]))</f>
        <v>660</v>
      </c>
      <c r="N547" s="35">
        <f>IF(Table1323[[#This Row],[Elite Edge Bet]]="","",IF(Table1323[[#This Row],[Elite Edge Return]]="",Table1323[[#This Row],[Elite Edge Bet]]*-1,Table1323[[#This Row],[Elite Edge Return]]-Table1323[[#This Row],[Elite Edge Bet]]))</f>
        <v>460</v>
      </c>
      <c r="O547" s="35" t="str">
        <f>IF(Table1323[[#This Row],[Date]]&lt;$O$3,"",IF(Table1323[[#This Row],[Date]]&lt;$P$3,"Edge (Orig)",IF(Table1323[[#This Row],[Date]]&lt;$Q$3,"Edge-New","Elite Combo")))</f>
        <v/>
      </c>
      <c r="P547" s="27" t="str">
        <f>TEXT(Table1323[[#This Row],[Date]],"DDD")</f>
        <v>Sat</v>
      </c>
      <c r="Q547" s="27"/>
      <c r="R5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8" spans="1:18" ht="15.75" hidden="1" customHeight="1" x14ac:dyDescent="0.25">
      <c r="A548" s="48">
        <v>44912</v>
      </c>
      <c r="B548" s="20">
        <v>0.65277777777777779</v>
      </c>
      <c r="C548" s="20" t="s">
        <v>759</v>
      </c>
      <c r="D548" s="49">
        <v>6</v>
      </c>
      <c r="E548" s="27">
        <v>1</v>
      </c>
      <c r="F548" s="50" t="s">
        <v>315</v>
      </c>
      <c r="G548" s="50" t="s">
        <v>13</v>
      </c>
      <c r="H548" s="51">
        <v>2.7</v>
      </c>
      <c r="I548" s="51" t="s">
        <v>851</v>
      </c>
      <c r="J548" s="27" t="str">
        <f>VLOOKUP(Table1323[[#This Row],[Track]],$F$1377:$H$1420,2,FALSE)</f>
        <v>Vic</v>
      </c>
      <c r="K548" s="27" t="s">
        <v>888</v>
      </c>
      <c r="L548" s="35">
        <v>200</v>
      </c>
      <c r="M548" s="35">
        <f>IF(Table1323[[#This Row],[Elite Edge Bet]]="","",IF(Table1323[[#This Row],[Fin]]&lt;&gt;"1st","",Table1323[[#This Row],[Div]]*Table1323[[#This Row],[Elite Edge Bet]]))</f>
        <v>540</v>
      </c>
      <c r="N548" s="35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548" s="35" t="str">
        <f>IF(Table1323[[#This Row],[Date]]&lt;$O$3,"",IF(Table1323[[#This Row],[Date]]&lt;$P$3,"Edge (Orig)",IF(Table1323[[#This Row],[Date]]&lt;$Q$3,"Edge-New","Elite Combo")))</f>
        <v/>
      </c>
      <c r="P548" s="27" t="str">
        <f>TEXT(Table1323[[#This Row],[Date]],"DDD")</f>
        <v>Sat</v>
      </c>
      <c r="Q548" s="27"/>
      <c r="R5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49" spans="1:18" ht="15.75" hidden="1" customHeight="1" x14ac:dyDescent="0.25">
      <c r="A549" s="48">
        <v>44912</v>
      </c>
      <c r="B549" s="20">
        <v>0.68055555555555547</v>
      </c>
      <c r="C549" s="20" t="s">
        <v>759</v>
      </c>
      <c r="D549" s="49">
        <v>7</v>
      </c>
      <c r="E549" s="27">
        <v>2</v>
      </c>
      <c r="F549" s="50" t="s">
        <v>646</v>
      </c>
      <c r="G549" s="50"/>
      <c r="H549" s="51"/>
      <c r="I549" s="51" t="s">
        <v>851</v>
      </c>
      <c r="J549" s="27" t="str">
        <f>VLOOKUP(Table1323[[#This Row],[Track]],$F$1377:$H$1420,2,FALSE)</f>
        <v>Vic</v>
      </c>
      <c r="K549" s="27" t="s">
        <v>888</v>
      </c>
      <c r="L549" s="35">
        <v>200</v>
      </c>
      <c r="M549" s="35" t="str">
        <f>IF(Table1323[[#This Row],[Elite Edge Bet]]="","",IF(Table1323[[#This Row],[Fin]]&lt;&gt;"1st","",Table1323[[#This Row],[Div]]*Table1323[[#This Row],[Elite Edge Bet]]))</f>
        <v/>
      </c>
      <c r="N54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49" s="35" t="str">
        <f>IF(Table1323[[#This Row],[Date]]&lt;$O$3,"",IF(Table1323[[#This Row],[Date]]&lt;$P$3,"Edge (Orig)",IF(Table1323[[#This Row],[Date]]&lt;$Q$3,"Edge-New","Elite Combo")))</f>
        <v/>
      </c>
      <c r="P549" s="27" t="str">
        <f>TEXT(Table1323[[#This Row],[Date]],"DDD")</f>
        <v>Sat</v>
      </c>
      <c r="Q549" s="27"/>
      <c r="R5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0" spans="1:18" ht="15.75" hidden="1" customHeight="1" x14ac:dyDescent="0.25">
      <c r="A550" s="48">
        <v>44912</v>
      </c>
      <c r="B550" s="20">
        <v>0.70833333333333337</v>
      </c>
      <c r="C550" s="20" t="s">
        <v>759</v>
      </c>
      <c r="D550" s="49">
        <v>8</v>
      </c>
      <c r="E550" s="27">
        <v>1</v>
      </c>
      <c r="F550" s="50" t="s">
        <v>166</v>
      </c>
      <c r="G550" s="50"/>
      <c r="H550" s="51"/>
      <c r="I550" s="51" t="s">
        <v>851</v>
      </c>
      <c r="J550" s="27" t="str">
        <f>VLOOKUP(Table1323[[#This Row],[Track]],$F$1377:$H$1420,2,FALSE)</f>
        <v>Vic</v>
      </c>
      <c r="K550" s="27" t="s">
        <v>888</v>
      </c>
      <c r="L550" s="35">
        <v>130</v>
      </c>
      <c r="M550" s="35" t="str">
        <f>IF(Table1323[[#This Row],[Elite Edge Bet]]="","",IF(Table1323[[#This Row],[Fin]]&lt;&gt;"1st","",Table1323[[#This Row],[Div]]*Table1323[[#This Row],[Elite Edge Bet]]))</f>
        <v/>
      </c>
      <c r="N550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50" s="35" t="str">
        <f>IF(Table1323[[#This Row],[Date]]&lt;$O$3,"",IF(Table1323[[#This Row],[Date]]&lt;$P$3,"Edge (Orig)",IF(Table1323[[#This Row],[Date]]&lt;$Q$3,"Edge-New","Elite Combo")))</f>
        <v/>
      </c>
      <c r="P550" s="27" t="str">
        <f>TEXT(Table1323[[#This Row],[Date]],"DDD")</f>
        <v>Sat</v>
      </c>
      <c r="Q550" s="27"/>
      <c r="R5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1" spans="1:18" ht="15.75" hidden="1" customHeight="1" x14ac:dyDescent="0.25">
      <c r="A551" s="48">
        <v>44916</v>
      </c>
      <c r="B551" s="20">
        <v>0.62152777777777779</v>
      </c>
      <c r="C551" s="20" t="s">
        <v>8</v>
      </c>
      <c r="D551" s="49">
        <v>2</v>
      </c>
      <c r="E551" s="27">
        <v>3</v>
      </c>
      <c r="F551" s="50" t="s">
        <v>490</v>
      </c>
      <c r="G551" s="50"/>
      <c r="H551" s="51"/>
      <c r="I551" s="51" t="s">
        <v>92</v>
      </c>
      <c r="J551" s="27" t="str">
        <f>VLOOKUP(Table1323[[#This Row],[Track]],$F$1377:$H$1420,2,FALSE)</f>
        <v>NSW</v>
      </c>
      <c r="K551" s="27" t="s">
        <v>888</v>
      </c>
      <c r="L551" s="35">
        <v>140</v>
      </c>
      <c r="M551" s="35" t="str">
        <f>IF(Table1323[[#This Row],[Elite Edge Bet]]="","",IF(Table1323[[#This Row],[Fin]]&lt;&gt;"1st","",Table1323[[#This Row],[Div]]*Table1323[[#This Row],[Elite Edge Bet]]))</f>
        <v/>
      </c>
      <c r="N55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551" s="35" t="str">
        <f>IF(Table1323[[#This Row],[Date]]&lt;$O$3,"",IF(Table1323[[#This Row],[Date]]&lt;$P$3,"Edge (Orig)",IF(Table1323[[#This Row],[Date]]&lt;$Q$3,"Edge-New","Elite Combo")))</f>
        <v/>
      </c>
      <c r="P551" s="27" t="str">
        <f>TEXT(Table1323[[#This Row],[Date]],"DDD")</f>
        <v>Wed</v>
      </c>
      <c r="Q551" s="27"/>
      <c r="R5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2" spans="1:18" ht="15.75" hidden="1" customHeight="1" x14ac:dyDescent="0.25">
      <c r="A552" s="48">
        <v>44916</v>
      </c>
      <c r="B552" s="20">
        <v>0.71875</v>
      </c>
      <c r="C552" s="20" t="s">
        <v>8</v>
      </c>
      <c r="D552" s="49">
        <v>6</v>
      </c>
      <c r="E552" s="27">
        <v>10</v>
      </c>
      <c r="F552" s="50" t="s">
        <v>491</v>
      </c>
      <c r="G552" s="50" t="s">
        <v>15</v>
      </c>
      <c r="H552" s="51"/>
      <c r="I552" s="51" t="s">
        <v>92</v>
      </c>
      <c r="J552" s="27" t="str">
        <f>VLOOKUP(Table1323[[#This Row],[Track]],$F$1377:$H$1420,2,FALSE)</f>
        <v>NSW</v>
      </c>
      <c r="K552" s="27" t="s">
        <v>888</v>
      </c>
      <c r="L552" s="35">
        <v>140</v>
      </c>
      <c r="M552" s="35" t="str">
        <f>IF(Table1323[[#This Row],[Elite Edge Bet]]="","",IF(Table1323[[#This Row],[Fin]]&lt;&gt;"1st","",Table1323[[#This Row],[Div]]*Table1323[[#This Row],[Elite Edge Bet]]))</f>
        <v/>
      </c>
      <c r="N55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552" s="35" t="str">
        <f>IF(Table1323[[#This Row],[Date]]&lt;$O$3,"",IF(Table1323[[#This Row],[Date]]&lt;$P$3,"Edge (Orig)",IF(Table1323[[#This Row],[Date]]&lt;$Q$3,"Edge-New","Elite Combo")))</f>
        <v/>
      </c>
      <c r="P552" s="27" t="str">
        <f>TEXT(Table1323[[#This Row],[Date]],"DDD")</f>
        <v>Wed</v>
      </c>
      <c r="Q552" s="27"/>
      <c r="R5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3" spans="1:18" ht="15.75" hidden="1" customHeight="1" x14ac:dyDescent="0.25">
      <c r="A553" s="48">
        <v>44916</v>
      </c>
      <c r="B553" s="20">
        <v>0.74305555555555547</v>
      </c>
      <c r="C553" s="20" t="s">
        <v>8</v>
      </c>
      <c r="D553" s="49">
        <v>7</v>
      </c>
      <c r="E553" s="27">
        <v>6</v>
      </c>
      <c r="F553" s="50" t="s">
        <v>492</v>
      </c>
      <c r="G553" s="50" t="s">
        <v>13</v>
      </c>
      <c r="H553" s="51">
        <v>1.85</v>
      </c>
      <c r="I553" s="51" t="s">
        <v>92</v>
      </c>
      <c r="J553" s="27" t="str">
        <f>VLOOKUP(Table1323[[#This Row],[Track]],$F$1377:$H$1420,2,FALSE)</f>
        <v>NSW</v>
      </c>
      <c r="K553" s="27" t="s">
        <v>888</v>
      </c>
      <c r="L553" s="35">
        <v>140</v>
      </c>
      <c r="M553" s="35">
        <f>IF(Table1323[[#This Row],[Elite Edge Bet]]="","",IF(Table1323[[#This Row],[Fin]]&lt;&gt;"1st","",Table1323[[#This Row],[Div]]*Table1323[[#This Row],[Elite Edge Bet]]))</f>
        <v>259</v>
      </c>
      <c r="N553" s="35">
        <f>IF(Table1323[[#This Row],[Elite Edge Bet]]="","",IF(Table1323[[#This Row],[Elite Edge Return]]="",Table1323[[#This Row],[Elite Edge Bet]]*-1,Table1323[[#This Row],[Elite Edge Return]]-Table1323[[#This Row],[Elite Edge Bet]]))</f>
        <v>119</v>
      </c>
      <c r="O553" s="35" t="str">
        <f>IF(Table1323[[#This Row],[Date]]&lt;$O$3,"",IF(Table1323[[#This Row],[Date]]&lt;$P$3,"Edge (Orig)",IF(Table1323[[#This Row],[Date]]&lt;$Q$3,"Edge-New","Elite Combo")))</f>
        <v/>
      </c>
      <c r="P553" s="27" t="str">
        <f>TEXT(Table1323[[#This Row],[Date]],"DDD")</f>
        <v>Wed</v>
      </c>
      <c r="Q553" s="27"/>
      <c r="R5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4" spans="1:18" ht="15.75" hidden="1" customHeight="1" x14ac:dyDescent="0.25">
      <c r="A554" s="48">
        <v>44919</v>
      </c>
      <c r="B554" s="20">
        <v>0.54861111111111105</v>
      </c>
      <c r="C554" s="20" t="s">
        <v>762</v>
      </c>
      <c r="D554" s="49">
        <v>2</v>
      </c>
      <c r="E554" s="27">
        <v>4</v>
      </c>
      <c r="F554" s="50" t="s">
        <v>316</v>
      </c>
      <c r="G554" s="50" t="s">
        <v>13</v>
      </c>
      <c r="H554" s="51">
        <v>3.2</v>
      </c>
      <c r="I554" s="51" t="s">
        <v>878</v>
      </c>
      <c r="J554" s="27" t="str">
        <f>VLOOKUP(Table1323[[#This Row],[Track]],$F$1377:$H$1420,2,FALSE)</f>
        <v>Vic</v>
      </c>
      <c r="K554" s="27" t="s">
        <v>888</v>
      </c>
      <c r="L554" s="35">
        <v>200</v>
      </c>
      <c r="M554" s="35">
        <f>IF(Table1323[[#This Row],[Elite Edge Bet]]="","",IF(Table1323[[#This Row],[Fin]]&lt;&gt;"1st","",Table1323[[#This Row],[Div]]*Table1323[[#This Row],[Elite Edge Bet]]))</f>
        <v>640</v>
      </c>
      <c r="N554" s="35">
        <f>IF(Table1323[[#This Row],[Elite Edge Bet]]="","",IF(Table1323[[#This Row],[Elite Edge Return]]="",Table1323[[#This Row],[Elite Edge Bet]]*-1,Table1323[[#This Row],[Elite Edge Return]]-Table1323[[#This Row],[Elite Edge Bet]]))</f>
        <v>440</v>
      </c>
      <c r="O554" s="35" t="str">
        <f>IF(Table1323[[#This Row],[Date]]&lt;$O$3,"",IF(Table1323[[#This Row],[Date]]&lt;$P$3,"Edge (Orig)",IF(Table1323[[#This Row],[Date]]&lt;$Q$3,"Edge-New","Elite Combo")))</f>
        <v/>
      </c>
      <c r="P554" s="27" t="str">
        <f>TEXT(Table1323[[#This Row],[Date]],"DDD")</f>
        <v>Sat</v>
      </c>
      <c r="Q554" s="27"/>
      <c r="R5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5" spans="1:18" ht="15.75" hidden="1" customHeight="1" x14ac:dyDescent="0.25">
      <c r="A555" s="48">
        <v>44919</v>
      </c>
      <c r="B555" s="20">
        <v>0.57291666666666663</v>
      </c>
      <c r="C555" s="20" t="s">
        <v>762</v>
      </c>
      <c r="D555" s="49">
        <v>3</v>
      </c>
      <c r="E555" s="27">
        <v>3</v>
      </c>
      <c r="F555" s="50" t="s">
        <v>317</v>
      </c>
      <c r="G555" s="50" t="s">
        <v>13</v>
      </c>
      <c r="H555" s="51">
        <v>2.2999999999999998</v>
      </c>
      <c r="I555" s="51" t="s">
        <v>851</v>
      </c>
      <c r="J555" s="27" t="str">
        <f>VLOOKUP(Table1323[[#This Row],[Track]],$F$1377:$H$1420,2,FALSE)</f>
        <v>Vic</v>
      </c>
      <c r="K555" s="27" t="s">
        <v>888</v>
      </c>
      <c r="L555" s="35">
        <v>140</v>
      </c>
      <c r="M555" s="35">
        <f>IF(Table1323[[#This Row],[Elite Edge Bet]]="","",IF(Table1323[[#This Row],[Fin]]&lt;&gt;"1st","",Table1323[[#This Row],[Div]]*Table1323[[#This Row],[Elite Edge Bet]]))</f>
        <v>322</v>
      </c>
      <c r="N555" s="35">
        <f>IF(Table1323[[#This Row],[Elite Edge Bet]]="","",IF(Table1323[[#This Row],[Elite Edge Return]]="",Table1323[[#This Row],[Elite Edge Bet]]*-1,Table1323[[#This Row],[Elite Edge Return]]-Table1323[[#This Row],[Elite Edge Bet]]))</f>
        <v>182</v>
      </c>
      <c r="O555" s="35" t="str">
        <f>IF(Table1323[[#This Row],[Date]]&lt;$O$3,"",IF(Table1323[[#This Row],[Date]]&lt;$P$3,"Edge (Orig)",IF(Table1323[[#This Row],[Date]]&lt;$Q$3,"Edge-New","Elite Combo")))</f>
        <v/>
      </c>
      <c r="P555" s="27" t="str">
        <f>TEXT(Table1323[[#This Row],[Date]],"DDD")</f>
        <v>Sat</v>
      </c>
      <c r="Q555" s="27"/>
      <c r="R5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6" spans="1:18" ht="15.75" hidden="1" customHeight="1" x14ac:dyDescent="0.25">
      <c r="A556" s="48">
        <v>44919</v>
      </c>
      <c r="B556" s="20">
        <v>0.57291666666666663</v>
      </c>
      <c r="C556" s="20" t="s">
        <v>762</v>
      </c>
      <c r="D556" s="49">
        <v>3</v>
      </c>
      <c r="E556" s="27">
        <v>8</v>
      </c>
      <c r="F556" s="50" t="s">
        <v>318</v>
      </c>
      <c r="G556" s="50"/>
      <c r="H556" s="51"/>
      <c r="I556" s="51" t="s">
        <v>851</v>
      </c>
      <c r="J556" s="27" t="str">
        <f>VLOOKUP(Table1323[[#This Row],[Track]],$F$1377:$H$1420,2,FALSE)</f>
        <v>Vic</v>
      </c>
      <c r="K556" s="27" t="s">
        <v>888</v>
      </c>
      <c r="L556" s="35">
        <v>100</v>
      </c>
      <c r="M556" s="35" t="str">
        <f>IF(Table1323[[#This Row],[Elite Edge Bet]]="","",IF(Table1323[[#This Row],[Fin]]&lt;&gt;"1st","",Table1323[[#This Row],[Div]]*Table1323[[#This Row],[Elite Edge Bet]]))</f>
        <v/>
      </c>
      <c r="N55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56" s="35" t="str">
        <f>IF(Table1323[[#This Row],[Date]]&lt;$O$3,"",IF(Table1323[[#This Row],[Date]]&lt;$P$3,"Edge (Orig)",IF(Table1323[[#This Row],[Date]]&lt;$Q$3,"Edge-New","Elite Combo")))</f>
        <v/>
      </c>
      <c r="P556" s="27" t="str">
        <f>TEXT(Table1323[[#This Row],[Date]],"DDD")</f>
        <v>Sat</v>
      </c>
      <c r="Q556" s="27"/>
      <c r="R5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7" spans="1:18" ht="15.75" hidden="1" customHeight="1" x14ac:dyDescent="0.25">
      <c r="A557" s="48">
        <v>44919</v>
      </c>
      <c r="B557" s="20">
        <v>0.625</v>
      </c>
      <c r="C557" s="20" t="s">
        <v>762</v>
      </c>
      <c r="D557" s="49">
        <v>5</v>
      </c>
      <c r="E557" s="27">
        <v>1</v>
      </c>
      <c r="F557" s="50" t="s">
        <v>303</v>
      </c>
      <c r="G557" s="50" t="s">
        <v>13</v>
      </c>
      <c r="H557" s="51">
        <v>2.8</v>
      </c>
      <c r="I557" s="51" t="s">
        <v>851</v>
      </c>
      <c r="J557" s="27" t="str">
        <f>VLOOKUP(Table1323[[#This Row],[Track]],$F$1377:$H$1420,2,FALSE)</f>
        <v>Vic</v>
      </c>
      <c r="K557" s="27" t="s">
        <v>888</v>
      </c>
      <c r="L557" s="35">
        <v>140</v>
      </c>
      <c r="M557" s="35">
        <f>IF(Table1323[[#This Row],[Elite Edge Bet]]="","",IF(Table1323[[#This Row],[Fin]]&lt;&gt;"1st","",Table1323[[#This Row],[Div]]*Table1323[[#This Row],[Elite Edge Bet]]))</f>
        <v>392</v>
      </c>
      <c r="N557" s="35">
        <f>IF(Table1323[[#This Row],[Elite Edge Bet]]="","",IF(Table1323[[#This Row],[Elite Edge Return]]="",Table1323[[#This Row],[Elite Edge Bet]]*-1,Table1323[[#This Row],[Elite Edge Return]]-Table1323[[#This Row],[Elite Edge Bet]]))</f>
        <v>252</v>
      </c>
      <c r="O557" s="35" t="str">
        <f>IF(Table1323[[#This Row],[Date]]&lt;$O$3,"",IF(Table1323[[#This Row],[Date]]&lt;$P$3,"Edge (Orig)",IF(Table1323[[#This Row],[Date]]&lt;$Q$3,"Edge-New","Elite Combo")))</f>
        <v/>
      </c>
      <c r="P557" s="27" t="str">
        <f>TEXT(Table1323[[#This Row],[Date]],"DDD")</f>
        <v>Sat</v>
      </c>
      <c r="Q557" s="27"/>
      <c r="R5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8" spans="1:18" ht="15.75" hidden="1" customHeight="1" x14ac:dyDescent="0.25">
      <c r="A558" s="48">
        <v>44919</v>
      </c>
      <c r="B558" s="20">
        <v>0.63888888888888895</v>
      </c>
      <c r="C558" s="20" t="s">
        <v>7</v>
      </c>
      <c r="D558" s="49">
        <v>6</v>
      </c>
      <c r="E558" s="27">
        <v>11</v>
      </c>
      <c r="F558" s="50" t="s">
        <v>493</v>
      </c>
      <c r="G558" s="50" t="s">
        <v>13</v>
      </c>
      <c r="H558" s="51">
        <v>22.2</v>
      </c>
      <c r="I558" s="51" t="s">
        <v>879</v>
      </c>
      <c r="J558" s="27" t="str">
        <f>VLOOKUP(Table1323[[#This Row],[Track]],$F$1377:$H$1420,2,FALSE)</f>
        <v>NSW</v>
      </c>
      <c r="K558" s="27" t="s">
        <v>888</v>
      </c>
      <c r="L558" s="35">
        <v>150</v>
      </c>
      <c r="M558" s="35">
        <f>IF(Table1323[[#This Row],[Elite Edge Bet]]="","",IF(Table1323[[#This Row],[Fin]]&lt;&gt;"1st","",Table1323[[#This Row],[Div]]*Table1323[[#This Row],[Elite Edge Bet]]))</f>
        <v>3330</v>
      </c>
      <c r="N558" s="35">
        <f>IF(Table1323[[#This Row],[Elite Edge Bet]]="","",IF(Table1323[[#This Row],[Elite Edge Return]]="",Table1323[[#This Row],[Elite Edge Bet]]*-1,Table1323[[#This Row],[Elite Edge Return]]-Table1323[[#This Row],[Elite Edge Bet]]))</f>
        <v>3180</v>
      </c>
      <c r="O558" s="35" t="str">
        <f>IF(Table1323[[#This Row],[Date]]&lt;$O$3,"",IF(Table1323[[#This Row],[Date]]&lt;$P$3,"Edge (Orig)",IF(Table1323[[#This Row],[Date]]&lt;$Q$3,"Edge-New","Elite Combo")))</f>
        <v/>
      </c>
      <c r="P558" s="27" t="str">
        <f>TEXT(Table1323[[#This Row],[Date]],"DDD")</f>
        <v>Sat</v>
      </c>
      <c r="Q558" s="27"/>
      <c r="R5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59" spans="1:18" ht="15.75" hidden="1" customHeight="1" x14ac:dyDescent="0.25">
      <c r="A559" s="48">
        <v>44919</v>
      </c>
      <c r="B559" s="20">
        <v>0.70833333333333337</v>
      </c>
      <c r="C559" s="20" t="s">
        <v>762</v>
      </c>
      <c r="D559" s="49">
        <v>8</v>
      </c>
      <c r="E559" s="27">
        <v>12</v>
      </c>
      <c r="F559" s="50" t="s">
        <v>319</v>
      </c>
      <c r="G559" s="50" t="s">
        <v>13</v>
      </c>
      <c r="H559" s="51">
        <v>5.0999999999999996</v>
      </c>
      <c r="I559" s="51" t="s">
        <v>851</v>
      </c>
      <c r="J559" s="27" t="str">
        <f>VLOOKUP(Table1323[[#This Row],[Track]],$F$1377:$H$1420,2,FALSE)</f>
        <v>Vic</v>
      </c>
      <c r="K559" s="27" t="s">
        <v>888</v>
      </c>
      <c r="L559" s="35">
        <v>200</v>
      </c>
      <c r="M559" s="35">
        <f>IF(Table1323[[#This Row],[Elite Edge Bet]]="","",IF(Table1323[[#This Row],[Fin]]&lt;&gt;"1st","",Table1323[[#This Row],[Div]]*Table1323[[#This Row],[Elite Edge Bet]]))</f>
        <v>1019.9999999999999</v>
      </c>
      <c r="N559" s="35">
        <f>IF(Table1323[[#This Row],[Elite Edge Bet]]="","",IF(Table1323[[#This Row],[Elite Edge Return]]="",Table1323[[#This Row],[Elite Edge Bet]]*-1,Table1323[[#This Row],[Elite Edge Return]]-Table1323[[#This Row],[Elite Edge Bet]]))</f>
        <v>819.99999999999989</v>
      </c>
      <c r="O559" s="35" t="str">
        <f>IF(Table1323[[#This Row],[Date]]&lt;$O$3,"",IF(Table1323[[#This Row],[Date]]&lt;$P$3,"Edge (Orig)",IF(Table1323[[#This Row],[Date]]&lt;$Q$3,"Edge-New","Elite Combo")))</f>
        <v/>
      </c>
      <c r="P559" s="27" t="str">
        <f>TEXT(Table1323[[#This Row],[Date]],"DDD")</f>
        <v>Sat</v>
      </c>
      <c r="Q559" s="27"/>
      <c r="R5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0" spans="1:18" ht="15.75" hidden="1" customHeight="1" x14ac:dyDescent="0.25">
      <c r="A560" s="48">
        <v>44921</v>
      </c>
      <c r="B560" s="20">
        <v>0.60069444444444442</v>
      </c>
      <c r="C560" s="20" t="s">
        <v>760</v>
      </c>
      <c r="D560" s="49">
        <v>3</v>
      </c>
      <c r="E560" s="27">
        <v>3</v>
      </c>
      <c r="F560" s="50" t="s">
        <v>675</v>
      </c>
      <c r="G560" s="50" t="s">
        <v>13</v>
      </c>
      <c r="H560" s="51">
        <v>1.65</v>
      </c>
      <c r="I560" s="51" t="s">
        <v>850</v>
      </c>
      <c r="J560" s="27" t="str">
        <f>VLOOKUP(Table1323[[#This Row],[Track]],$F$1377:$H$1420,2,FALSE)</f>
        <v>Vic</v>
      </c>
      <c r="K560" s="27" t="s">
        <v>888</v>
      </c>
      <c r="L560" s="35">
        <v>200</v>
      </c>
      <c r="M560" s="35">
        <f>IF(Table1323[[#This Row],[Elite Edge Bet]]="","",IF(Table1323[[#This Row],[Fin]]&lt;&gt;"1st","",Table1323[[#This Row],[Div]]*Table1323[[#This Row],[Elite Edge Bet]]))</f>
        <v>330</v>
      </c>
      <c r="N560" s="35">
        <f>IF(Table1323[[#This Row],[Elite Edge Bet]]="","",IF(Table1323[[#This Row],[Elite Edge Return]]="",Table1323[[#This Row],[Elite Edge Bet]]*-1,Table1323[[#This Row],[Elite Edge Return]]-Table1323[[#This Row],[Elite Edge Bet]]))</f>
        <v>130</v>
      </c>
      <c r="O560" s="35" t="str">
        <f>IF(Table1323[[#This Row],[Date]]&lt;$O$3,"",IF(Table1323[[#This Row],[Date]]&lt;$P$3,"Edge (Orig)",IF(Table1323[[#This Row],[Date]]&lt;$Q$3,"Edge-New","Elite Combo")))</f>
        <v/>
      </c>
      <c r="P560" s="27" t="str">
        <f>TEXT(Table1323[[#This Row],[Date]],"DDD")</f>
        <v>Mon</v>
      </c>
      <c r="Q560" s="27"/>
      <c r="R5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1" spans="1:18" ht="15.75" hidden="1" customHeight="1" x14ac:dyDescent="0.25">
      <c r="A561" s="48">
        <v>44921</v>
      </c>
      <c r="B561" s="20">
        <v>0.625</v>
      </c>
      <c r="C561" s="20" t="s">
        <v>760</v>
      </c>
      <c r="D561" s="49">
        <v>4</v>
      </c>
      <c r="E561" s="27">
        <v>1</v>
      </c>
      <c r="F561" s="50" t="s">
        <v>488</v>
      </c>
      <c r="G561" s="50" t="s">
        <v>13</v>
      </c>
      <c r="H561" s="51">
        <v>1.8</v>
      </c>
      <c r="I561" s="51" t="s">
        <v>878</v>
      </c>
      <c r="J561" s="27" t="str">
        <f>VLOOKUP(Table1323[[#This Row],[Track]],$F$1377:$H$1420,2,FALSE)</f>
        <v>Vic</v>
      </c>
      <c r="K561" s="27" t="s">
        <v>888</v>
      </c>
      <c r="L561" s="35">
        <v>200</v>
      </c>
      <c r="M561" s="35">
        <f>IF(Table1323[[#This Row],[Elite Edge Bet]]="","",IF(Table1323[[#This Row],[Fin]]&lt;&gt;"1st","",Table1323[[#This Row],[Div]]*Table1323[[#This Row],[Elite Edge Bet]]))</f>
        <v>360</v>
      </c>
      <c r="N561" s="35">
        <f>IF(Table1323[[#This Row],[Elite Edge Bet]]="","",IF(Table1323[[#This Row],[Elite Edge Return]]="",Table1323[[#This Row],[Elite Edge Bet]]*-1,Table1323[[#This Row],[Elite Edge Return]]-Table1323[[#This Row],[Elite Edge Bet]]))</f>
        <v>160</v>
      </c>
      <c r="O561" s="35" t="str">
        <f>IF(Table1323[[#This Row],[Date]]&lt;$O$3,"",IF(Table1323[[#This Row],[Date]]&lt;$P$3,"Edge (Orig)",IF(Table1323[[#This Row],[Date]]&lt;$Q$3,"Edge-New","Elite Combo")))</f>
        <v/>
      </c>
      <c r="P561" s="27" t="str">
        <f>TEXT(Table1323[[#This Row],[Date]],"DDD")</f>
        <v>Mon</v>
      </c>
      <c r="Q561" s="27"/>
      <c r="R5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2" spans="1:18" ht="15.75" hidden="1" customHeight="1" x14ac:dyDescent="0.25">
      <c r="A562" s="48">
        <v>44921</v>
      </c>
      <c r="B562" s="20">
        <v>0.68055555555555547</v>
      </c>
      <c r="C562" s="20" t="s">
        <v>760</v>
      </c>
      <c r="D562" s="49">
        <v>6</v>
      </c>
      <c r="E562" s="27">
        <v>5</v>
      </c>
      <c r="F562" s="50" t="s">
        <v>627</v>
      </c>
      <c r="G562" s="50" t="s">
        <v>15</v>
      </c>
      <c r="H562" s="51"/>
      <c r="I562" s="51" t="s">
        <v>851</v>
      </c>
      <c r="J562" s="27" t="str">
        <f>VLOOKUP(Table1323[[#This Row],[Track]],$F$1377:$H$1420,2,FALSE)</f>
        <v>Vic</v>
      </c>
      <c r="K562" s="27" t="s">
        <v>888</v>
      </c>
      <c r="L562" s="35">
        <v>200</v>
      </c>
      <c r="M562" s="35" t="str">
        <f>IF(Table1323[[#This Row],[Elite Edge Bet]]="","",IF(Table1323[[#This Row],[Fin]]&lt;&gt;"1st","",Table1323[[#This Row],[Div]]*Table1323[[#This Row],[Elite Edge Bet]]))</f>
        <v/>
      </c>
      <c r="N562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62" s="35" t="str">
        <f>IF(Table1323[[#This Row],[Date]]&lt;$O$3,"",IF(Table1323[[#This Row],[Date]]&lt;$P$3,"Edge (Orig)",IF(Table1323[[#This Row],[Date]]&lt;$Q$3,"Edge-New","Elite Combo")))</f>
        <v/>
      </c>
      <c r="P562" s="27" t="str">
        <f>TEXT(Table1323[[#This Row],[Date]],"DDD")</f>
        <v>Mon</v>
      </c>
      <c r="Q562" s="27"/>
      <c r="R5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3" spans="1:18" ht="15.75" hidden="1" customHeight="1" x14ac:dyDescent="0.25">
      <c r="A563" s="48">
        <v>44921</v>
      </c>
      <c r="B563" s="20">
        <v>0.68055555555555547</v>
      </c>
      <c r="C563" s="20" t="s">
        <v>760</v>
      </c>
      <c r="D563" s="49">
        <v>6</v>
      </c>
      <c r="E563" s="27">
        <v>2</v>
      </c>
      <c r="F563" s="50" t="s">
        <v>602</v>
      </c>
      <c r="G563" s="50" t="s">
        <v>13</v>
      </c>
      <c r="H563" s="51">
        <v>3.3</v>
      </c>
      <c r="I563" s="51" t="s">
        <v>851</v>
      </c>
      <c r="J563" s="27" t="str">
        <f>VLOOKUP(Table1323[[#This Row],[Track]],$F$1377:$H$1420,2,FALSE)</f>
        <v>Vic</v>
      </c>
      <c r="K563" s="27" t="s">
        <v>888</v>
      </c>
      <c r="L563" s="35">
        <v>100</v>
      </c>
      <c r="M563" s="35">
        <f>IF(Table1323[[#This Row],[Elite Edge Bet]]="","",IF(Table1323[[#This Row],[Fin]]&lt;&gt;"1st","",Table1323[[#This Row],[Div]]*Table1323[[#This Row],[Elite Edge Bet]]))</f>
        <v>330</v>
      </c>
      <c r="N563" s="35">
        <f>IF(Table1323[[#This Row],[Elite Edge Bet]]="","",IF(Table1323[[#This Row],[Elite Edge Return]]="",Table1323[[#This Row],[Elite Edge Bet]]*-1,Table1323[[#This Row],[Elite Edge Return]]-Table1323[[#This Row],[Elite Edge Bet]]))</f>
        <v>230</v>
      </c>
      <c r="O563" s="35" t="str">
        <f>IF(Table1323[[#This Row],[Date]]&lt;$O$3,"",IF(Table1323[[#This Row],[Date]]&lt;$P$3,"Edge (Orig)",IF(Table1323[[#This Row],[Date]]&lt;$Q$3,"Edge-New","Elite Combo")))</f>
        <v/>
      </c>
      <c r="P563" s="27" t="str">
        <f>TEXT(Table1323[[#This Row],[Date]],"DDD")</f>
        <v>Mon</v>
      </c>
      <c r="Q563" s="27"/>
      <c r="R5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4" spans="1:18" ht="15.75" hidden="1" customHeight="1" x14ac:dyDescent="0.25">
      <c r="A564" s="48">
        <v>44921</v>
      </c>
      <c r="B564" s="20">
        <v>0.69444444444444453</v>
      </c>
      <c r="C564" s="20" t="s">
        <v>7</v>
      </c>
      <c r="D564" s="49">
        <v>6</v>
      </c>
      <c r="E564" s="27">
        <v>4</v>
      </c>
      <c r="F564" s="50" t="s">
        <v>494</v>
      </c>
      <c r="G564" s="50" t="s">
        <v>13</v>
      </c>
      <c r="H564" s="51">
        <v>8.5</v>
      </c>
      <c r="I564" s="51" t="s">
        <v>92</v>
      </c>
      <c r="J564" s="27" t="str">
        <f>VLOOKUP(Table1323[[#This Row],[Track]],$F$1377:$H$1420,2,FALSE)</f>
        <v>NSW</v>
      </c>
      <c r="K564" s="27" t="s">
        <v>888</v>
      </c>
      <c r="L564" s="35">
        <v>150</v>
      </c>
      <c r="M564" s="35">
        <f>IF(Table1323[[#This Row],[Elite Edge Bet]]="","",IF(Table1323[[#This Row],[Fin]]&lt;&gt;"1st","",Table1323[[#This Row],[Div]]*Table1323[[#This Row],[Elite Edge Bet]]))</f>
        <v>1275</v>
      </c>
      <c r="N564" s="35">
        <f>IF(Table1323[[#This Row],[Elite Edge Bet]]="","",IF(Table1323[[#This Row],[Elite Edge Return]]="",Table1323[[#This Row],[Elite Edge Bet]]*-1,Table1323[[#This Row],[Elite Edge Return]]-Table1323[[#This Row],[Elite Edge Bet]]))</f>
        <v>1125</v>
      </c>
      <c r="O564" s="35" t="str">
        <f>IF(Table1323[[#This Row],[Date]]&lt;$O$3,"",IF(Table1323[[#This Row],[Date]]&lt;$P$3,"Edge (Orig)",IF(Table1323[[#This Row],[Date]]&lt;$Q$3,"Edge-New","Elite Combo")))</f>
        <v/>
      </c>
      <c r="P564" s="27" t="str">
        <f>TEXT(Table1323[[#This Row],[Date]],"DDD")</f>
        <v>Mon</v>
      </c>
      <c r="Q564" s="27"/>
      <c r="R5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5" spans="1:18" ht="15.75" hidden="1" customHeight="1" x14ac:dyDescent="0.25">
      <c r="A565" s="48">
        <v>44921</v>
      </c>
      <c r="B565" s="20">
        <v>0.70833333333333337</v>
      </c>
      <c r="C565" s="20" t="s">
        <v>760</v>
      </c>
      <c r="D565" s="49">
        <v>7</v>
      </c>
      <c r="E565" s="27">
        <v>2</v>
      </c>
      <c r="F565" s="50" t="s">
        <v>307</v>
      </c>
      <c r="G565" s="50" t="s">
        <v>13</v>
      </c>
      <c r="H565" s="51">
        <v>4</v>
      </c>
      <c r="I565" s="51" t="s">
        <v>851</v>
      </c>
      <c r="J565" s="27" t="str">
        <f>VLOOKUP(Table1323[[#This Row],[Track]],$F$1377:$H$1420,2,FALSE)</f>
        <v>Vic</v>
      </c>
      <c r="K565" s="27" t="s">
        <v>888</v>
      </c>
      <c r="L565" s="35">
        <v>140</v>
      </c>
      <c r="M565" s="35">
        <f>IF(Table1323[[#This Row],[Elite Edge Bet]]="","",IF(Table1323[[#This Row],[Fin]]&lt;&gt;"1st","",Table1323[[#This Row],[Div]]*Table1323[[#This Row],[Elite Edge Bet]]))</f>
        <v>560</v>
      </c>
      <c r="N565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565" s="35" t="str">
        <f>IF(Table1323[[#This Row],[Date]]&lt;$O$3,"",IF(Table1323[[#This Row],[Date]]&lt;$P$3,"Edge (Orig)",IF(Table1323[[#This Row],[Date]]&lt;$Q$3,"Edge-New","Elite Combo")))</f>
        <v/>
      </c>
      <c r="P565" s="27" t="str">
        <f>TEXT(Table1323[[#This Row],[Date]],"DDD")</f>
        <v>Mon</v>
      </c>
      <c r="Q565" s="27"/>
      <c r="R5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6" spans="1:18" ht="15.75" hidden="1" customHeight="1" x14ac:dyDescent="0.25">
      <c r="A566" s="48">
        <v>44926</v>
      </c>
      <c r="B566" s="20">
        <v>0.54861111111111105</v>
      </c>
      <c r="C566" s="20" t="s">
        <v>762</v>
      </c>
      <c r="D566" s="49">
        <v>2</v>
      </c>
      <c r="E566" s="27">
        <v>8</v>
      </c>
      <c r="F566" s="50" t="s">
        <v>321</v>
      </c>
      <c r="G566" s="50"/>
      <c r="H566" s="51"/>
      <c r="I566" s="51" t="s">
        <v>851</v>
      </c>
      <c r="J566" s="27" t="str">
        <f>VLOOKUP(Table1323[[#This Row],[Track]],$F$1377:$H$1420,2,FALSE)</f>
        <v>Vic</v>
      </c>
      <c r="K566" s="27" t="s">
        <v>888</v>
      </c>
      <c r="L566" s="35">
        <v>200</v>
      </c>
      <c r="M566" s="35" t="str">
        <f>IF(Table1323[[#This Row],[Elite Edge Bet]]="","",IF(Table1323[[#This Row],[Fin]]&lt;&gt;"1st","",Table1323[[#This Row],[Div]]*Table1323[[#This Row],[Elite Edge Bet]]))</f>
        <v/>
      </c>
      <c r="N56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66" s="35" t="str">
        <f>IF(Table1323[[#This Row],[Date]]&lt;$O$3,"",IF(Table1323[[#This Row],[Date]]&lt;$P$3,"Edge (Orig)",IF(Table1323[[#This Row],[Date]]&lt;$Q$3,"Edge-New","Elite Combo")))</f>
        <v/>
      </c>
      <c r="P566" s="27" t="str">
        <f>TEXT(Table1323[[#This Row],[Date]],"DDD")</f>
        <v>Sat</v>
      </c>
      <c r="Q566" s="27"/>
      <c r="R5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7" spans="1:18" ht="15.75" hidden="1" customHeight="1" x14ac:dyDescent="0.25">
      <c r="A567" s="48">
        <v>44926</v>
      </c>
      <c r="B567" s="20">
        <v>0.59722222222222221</v>
      </c>
      <c r="C567" s="20" t="s">
        <v>762</v>
      </c>
      <c r="D567" s="49">
        <v>4</v>
      </c>
      <c r="E567" s="27">
        <v>3</v>
      </c>
      <c r="F567" s="50" t="s">
        <v>309</v>
      </c>
      <c r="G567" s="50"/>
      <c r="H567" s="51"/>
      <c r="I567" s="51" t="s">
        <v>878</v>
      </c>
      <c r="J567" s="27" t="str">
        <f>VLOOKUP(Table1323[[#This Row],[Track]],$F$1377:$H$1420,2,FALSE)</f>
        <v>Vic</v>
      </c>
      <c r="K567" s="27" t="s">
        <v>888</v>
      </c>
      <c r="L567" s="35">
        <v>200</v>
      </c>
      <c r="M567" s="35" t="str">
        <f>IF(Table1323[[#This Row],[Elite Edge Bet]]="","",IF(Table1323[[#This Row],[Fin]]&lt;&gt;"1st","",Table1323[[#This Row],[Div]]*Table1323[[#This Row],[Elite Edge Bet]]))</f>
        <v/>
      </c>
      <c r="N56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67" s="35" t="str">
        <f>IF(Table1323[[#This Row],[Date]]&lt;$O$3,"",IF(Table1323[[#This Row],[Date]]&lt;$P$3,"Edge (Orig)",IF(Table1323[[#This Row],[Date]]&lt;$Q$3,"Edge-New","Elite Combo")))</f>
        <v/>
      </c>
      <c r="P567" s="27" t="str">
        <f>TEXT(Table1323[[#This Row],[Date]],"DDD")</f>
        <v>Sat</v>
      </c>
      <c r="Q567" s="27"/>
      <c r="R5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8" spans="1:18" ht="15.75" hidden="1" customHeight="1" x14ac:dyDescent="0.25">
      <c r="A568" s="48">
        <v>44927</v>
      </c>
      <c r="B568" s="20">
        <v>0.59722222222222221</v>
      </c>
      <c r="C568" s="20" t="s">
        <v>759</v>
      </c>
      <c r="D568" s="49">
        <v>3</v>
      </c>
      <c r="E568" s="27">
        <v>4</v>
      </c>
      <c r="F568" s="50" t="s">
        <v>647</v>
      </c>
      <c r="G568" s="50" t="s">
        <v>13</v>
      </c>
      <c r="H568" s="51">
        <v>3.6</v>
      </c>
      <c r="I568" s="51" t="s">
        <v>851</v>
      </c>
      <c r="J568" s="27" t="str">
        <f>VLOOKUP(Table1323[[#This Row],[Track]],$F$1377:$H$1420,2,FALSE)</f>
        <v>Vic</v>
      </c>
      <c r="K568" s="27" t="s">
        <v>888</v>
      </c>
      <c r="L568" s="35">
        <v>200</v>
      </c>
      <c r="M568" s="35">
        <f>IF(Table1323[[#This Row],[Elite Edge Bet]]="","",IF(Table1323[[#This Row],[Fin]]&lt;&gt;"1st","",Table1323[[#This Row],[Div]]*Table1323[[#This Row],[Elite Edge Bet]]))</f>
        <v>720</v>
      </c>
      <c r="N568" s="35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568" s="35" t="str">
        <f>IF(Table1323[[#This Row],[Date]]&lt;$O$3,"",IF(Table1323[[#This Row],[Date]]&lt;$P$3,"Edge (Orig)",IF(Table1323[[#This Row],[Date]]&lt;$Q$3,"Edge-New","Elite Combo")))</f>
        <v/>
      </c>
      <c r="P568" s="27" t="str">
        <f>TEXT(Table1323[[#This Row],[Date]],"DDD")</f>
        <v>Sun</v>
      </c>
      <c r="Q568" s="27"/>
      <c r="R5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69" spans="1:18" ht="15.75" hidden="1" customHeight="1" x14ac:dyDescent="0.25">
      <c r="A569" s="48">
        <v>44927</v>
      </c>
      <c r="B569" s="20">
        <v>0.68055555555555547</v>
      </c>
      <c r="C569" s="20" t="s">
        <v>759</v>
      </c>
      <c r="D569" s="49">
        <v>6</v>
      </c>
      <c r="E569" s="27">
        <v>3</v>
      </c>
      <c r="F569" s="50" t="s">
        <v>166</v>
      </c>
      <c r="G569" s="50" t="s">
        <v>13</v>
      </c>
      <c r="H569" s="51">
        <v>4.8</v>
      </c>
      <c r="I569" s="51" t="s">
        <v>851</v>
      </c>
      <c r="J569" s="27" t="str">
        <f>VLOOKUP(Table1323[[#This Row],[Track]],$F$1377:$H$1420,2,FALSE)</f>
        <v>Vic</v>
      </c>
      <c r="K569" s="27" t="s">
        <v>888</v>
      </c>
      <c r="L569" s="35">
        <v>200</v>
      </c>
      <c r="M569" s="35">
        <f>IF(Table1323[[#This Row],[Elite Edge Bet]]="","",IF(Table1323[[#This Row],[Fin]]&lt;&gt;"1st","",Table1323[[#This Row],[Div]]*Table1323[[#This Row],[Elite Edge Bet]]))</f>
        <v>960</v>
      </c>
      <c r="N569" s="35">
        <f>IF(Table1323[[#This Row],[Elite Edge Bet]]="","",IF(Table1323[[#This Row],[Elite Edge Return]]="",Table1323[[#This Row],[Elite Edge Bet]]*-1,Table1323[[#This Row],[Elite Edge Return]]-Table1323[[#This Row],[Elite Edge Bet]]))</f>
        <v>760</v>
      </c>
      <c r="O569" s="35" t="str">
        <f>IF(Table1323[[#This Row],[Date]]&lt;$O$3,"",IF(Table1323[[#This Row],[Date]]&lt;$P$3,"Edge (Orig)",IF(Table1323[[#This Row],[Date]]&lt;$Q$3,"Edge-New","Elite Combo")))</f>
        <v/>
      </c>
      <c r="P569" s="27" t="str">
        <f>TEXT(Table1323[[#This Row],[Date]],"DDD")</f>
        <v>Sun</v>
      </c>
      <c r="Q569" s="27"/>
      <c r="R5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0" spans="1:18" ht="15.75" hidden="1" customHeight="1" x14ac:dyDescent="0.25">
      <c r="A570" s="48">
        <v>44927</v>
      </c>
      <c r="B570" s="20">
        <v>0.68055555555555547</v>
      </c>
      <c r="C570" s="20" t="s">
        <v>759</v>
      </c>
      <c r="D570" s="49">
        <v>6</v>
      </c>
      <c r="E570" s="27">
        <v>6</v>
      </c>
      <c r="F570" s="50" t="s">
        <v>284</v>
      </c>
      <c r="G570" s="50"/>
      <c r="H570" s="51"/>
      <c r="I570" s="51" t="s">
        <v>851</v>
      </c>
      <c r="J570" s="27" t="str">
        <f>VLOOKUP(Table1323[[#This Row],[Track]],$F$1377:$H$1420,2,FALSE)</f>
        <v>Vic</v>
      </c>
      <c r="K570" s="27" t="s">
        <v>888</v>
      </c>
      <c r="L570" s="35">
        <v>100</v>
      </c>
      <c r="M570" s="35" t="str">
        <f>IF(Table1323[[#This Row],[Elite Edge Bet]]="","",IF(Table1323[[#This Row],[Fin]]&lt;&gt;"1st","",Table1323[[#This Row],[Div]]*Table1323[[#This Row],[Elite Edge Bet]]))</f>
        <v/>
      </c>
      <c r="N57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70" s="35" t="str">
        <f>IF(Table1323[[#This Row],[Date]]&lt;$O$3,"",IF(Table1323[[#This Row],[Date]]&lt;$P$3,"Edge (Orig)",IF(Table1323[[#This Row],[Date]]&lt;$Q$3,"Edge-New","Elite Combo")))</f>
        <v/>
      </c>
      <c r="P570" s="27" t="str">
        <f>TEXT(Table1323[[#This Row],[Date]],"DDD")</f>
        <v>Sun</v>
      </c>
      <c r="Q570" s="27"/>
      <c r="R5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1" spans="1:18" ht="15.75" hidden="1" customHeight="1" x14ac:dyDescent="0.25">
      <c r="A571" s="48">
        <v>44927</v>
      </c>
      <c r="B571" s="20">
        <v>0.70833333333333337</v>
      </c>
      <c r="C571" s="20" t="s">
        <v>759</v>
      </c>
      <c r="D571" s="49">
        <v>7</v>
      </c>
      <c r="E571" s="27">
        <v>6</v>
      </c>
      <c r="F571" s="50" t="s">
        <v>322</v>
      </c>
      <c r="G571" s="50" t="s">
        <v>15</v>
      </c>
      <c r="H571" s="51"/>
      <c r="I571" s="51" t="s">
        <v>851</v>
      </c>
      <c r="J571" s="27" t="str">
        <f>VLOOKUP(Table1323[[#This Row],[Track]],$F$1377:$H$1420,2,FALSE)</f>
        <v>Vic</v>
      </c>
      <c r="K571" s="27" t="s">
        <v>888</v>
      </c>
      <c r="L571" s="35">
        <v>120</v>
      </c>
      <c r="M571" s="35" t="str">
        <f>IF(Table1323[[#This Row],[Elite Edge Bet]]="","",IF(Table1323[[#This Row],[Fin]]&lt;&gt;"1st","",Table1323[[#This Row],[Div]]*Table1323[[#This Row],[Elite Edge Bet]]))</f>
        <v/>
      </c>
      <c r="N57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71" s="35" t="str">
        <f>IF(Table1323[[#This Row],[Date]]&lt;$O$3,"",IF(Table1323[[#This Row],[Date]]&lt;$P$3,"Edge (Orig)",IF(Table1323[[#This Row],[Date]]&lt;$Q$3,"Edge-New","Elite Combo")))</f>
        <v/>
      </c>
      <c r="P571" s="27" t="str">
        <f>TEXT(Table1323[[#This Row],[Date]],"DDD")</f>
        <v>Sun</v>
      </c>
      <c r="Q571" s="27"/>
      <c r="R5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2" spans="1:18" ht="15.75" hidden="1" customHeight="1" x14ac:dyDescent="0.25">
      <c r="A572" s="48">
        <v>44927</v>
      </c>
      <c r="B572" s="20">
        <v>0.73611111111111116</v>
      </c>
      <c r="C572" s="20" t="s">
        <v>759</v>
      </c>
      <c r="D572" s="49">
        <v>8</v>
      </c>
      <c r="E572" s="27">
        <v>20</v>
      </c>
      <c r="F572" s="50" t="s">
        <v>323</v>
      </c>
      <c r="G572" s="50" t="s">
        <v>13</v>
      </c>
      <c r="H572" s="51">
        <v>5.7</v>
      </c>
      <c r="I572" s="51" t="s">
        <v>851</v>
      </c>
      <c r="J572" s="27" t="str">
        <f>VLOOKUP(Table1323[[#This Row],[Track]],$F$1377:$H$1420,2,FALSE)</f>
        <v>Vic</v>
      </c>
      <c r="K572" s="27" t="s">
        <v>888</v>
      </c>
      <c r="L572" s="35">
        <v>130</v>
      </c>
      <c r="M572" s="35">
        <f>IF(Table1323[[#This Row],[Elite Edge Bet]]="","",IF(Table1323[[#This Row],[Fin]]&lt;&gt;"1st","",Table1323[[#This Row],[Div]]*Table1323[[#This Row],[Elite Edge Bet]]))</f>
        <v>741</v>
      </c>
      <c r="N572" s="35">
        <f>IF(Table1323[[#This Row],[Elite Edge Bet]]="","",IF(Table1323[[#This Row],[Elite Edge Return]]="",Table1323[[#This Row],[Elite Edge Bet]]*-1,Table1323[[#This Row],[Elite Edge Return]]-Table1323[[#This Row],[Elite Edge Bet]]))</f>
        <v>611</v>
      </c>
      <c r="O572" s="35" t="str">
        <f>IF(Table1323[[#This Row],[Date]]&lt;$O$3,"",IF(Table1323[[#This Row],[Date]]&lt;$P$3,"Edge (Orig)",IF(Table1323[[#This Row],[Date]]&lt;$Q$3,"Edge-New","Elite Combo")))</f>
        <v/>
      </c>
      <c r="P572" s="27" t="str">
        <f>TEXT(Table1323[[#This Row],[Date]],"DDD")</f>
        <v>Sun</v>
      </c>
      <c r="Q572" s="27"/>
      <c r="R5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3" spans="1:18" ht="15.75" hidden="1" customHeight="1" x14ac:dyDescent="0.25">
      <c r="A573" s="48">
        <v>44927</v>
      </c>
      <c r="B573" s="20">
        <v>0.8125</v>
      </c>
      <c r="C573" s="20" t="s">
        <v>9</v>
      </c>
      <c r="D573" s="49">
        <v>8</v>
      </c>
      <c r="E573" s="27">
        <v>12</v>
      </c>
      <c r="F573" s="50" t="s">
        <v>495</v>
      </c>
      <c r="G573" s="50"/>
      <c r="H573" s="51"/>
      <c r="I573" s="51" t="s">
        <v>92</v>
      </c>
      <c r="J573" s="27" t="str">
        <f>VLOOKUP(Table1323[[#This Row],[Track]],$F$1377:$H$1420,2,FALSE)</f>
        <v>NSW</v>
      </c>
      <c r="K573" s="27" t="s">
        <v>888</v>
      </c>
      <c r="L573" s="35">
        <v>150</v>
      </c>
      <c r="M573" s="35" t="str">
        <f>IF(Table1323[[#This Row],[Elite Edge Bet]]="","",IF(Table1323[[#This Row],[Fin]]&lt;&gt;"1st","",Table1323[[#This Row],[Div]]*Table1323[[#This Row],[Elite Edge Bet]]))</f>
        <v/>
      </c>
      <c r="N57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73" s="35" t="str">
        <f>IF(Table1323[[#This Row],[Date]]&lt;$O$3,"",IF(Table1323[[#This Row],[Date]]&lt;$P$3,"Edge (Orig)",IF(Table1323[[#This Row],[Date]]&lt;$Q$3,"Edge-New","Elite Combo")))</f>
        <v/>
      </c>
      <c r="P573" s="27" t="str">
        <f>TEXT(Table1323[[#This Row],[Date]],"DDD")</f>
        <v>Sun</v>
      </c>
      <c r="Q573" s="27"/>
      <c r="R5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4" spans="1:18" ht="15.75" hidden="1" customHeight="1" x14ac:dyDescent="0.25">
      <c r="A574" s="48">
        <v>44933</v>
      </c>
      <c r="B574" s="20">
        <v>0.54861111111111105</v>
      </c>
      <c r="C574" s="20" t="s">
        <v>760</v>
      </c>
      <c r="D574" s="49">
        <v>2</v>
      </c>
      <c r="E574" s="27">
        <v>4</v>
      </c>
      <c r="F574" s="50" t="s">
        <v>107</v>
      </c>
      <c r="G574" s="50"/>
      <c r="H574" s="51"/>
      <c r="I574" s="51" t="s">
        <v>851</v>
      </c>
      <c r="J574" s="27" t="str">
        <f>VLOOKUP(Table1323[[#This Row],[Track]],$F$1377:$H$1420,2,FALSE)</f>
        <v>Vic</v>
      </c>
      <c r="K574" s="27" t="s">
        <v>888</v>
      </c>
      <c r="L574" s="35">
        <v>130</v>
      </c>
      <c r="M574" s="35" t="str">
        <f>IF(Table1323[[#This Row],[Elite Edge Bet]]="","",IF(Table1323[[#This Row],[Fin]]&lt;&gt;"1st","",Table1323[[#This Row],[Div]]*Table1323[[#This Row],[Elite Edge Bet]]))</f>
        <v/>
      </c>
      <c r="N574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74" s="35" t="str">
        <f>IF(Table1323[[#This Row],[Date]]&lt;$O$3,"",IF(Table1323[[#This Row],[Date]]&lt;$P$3,"Edge (Orig)",IF(Table1323[[#This Row],[Date]]&lt;$Q$3,"Edge-New","Elite Combo")))</f>
        <v/>
      </c>
      <c r="P574" s="27" t="str">
        <f>TEXT(Table1323[[#This Row],[Date]],"DDD")</f>
        <v>Sat</v>
      </c>
      <c r="Q574" s="27"/>
      <c r="R5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5" spans="1:18" ht="15.75" hidden="1" customHeight="1" x14ac:dyDescent="0.25">
      <c r="A575" s="48">
        <v>44933</v>
      </c>
      <c r="B575" s="20">
        <v>0.57291666666666663</v>
      </c>
      <c r="C575" s="20" t="s">
        <v>760</v>
      </c>
      <c r="D575" s="49">
        <v>3</v>
      </c>
      <c r="E575" s="27">
        <v>5</v>
      </c>
      <c r="F575" s="50" t="s">
        <v>698</v>
      </c>
      <c r="G575" s="50" t="s">
        <v>14</v>
      </c>
      <c r="H575" s="51"/>
      <c r="I575" s="51" t="s">
        <v>850</v>
      </c>
      <c r="J575" s="27" t="str">
        <f>VLOOKUP(Table1323[[#This Row],[Track]],$F$1377:$H$1420,2,FALSE)</f>
        <v>Vic</v>
      </c>
      <c r="K575" s="27" t="s">
        <v>888</v>
      </c>
      <c r="L575" s="35">
        <v>200</v>
      </c>
      <c r="M575" s="35" t="str">
        <f>IF(Table1323[[#This Row],[Elite Edge Bet]]="","",IF(Table1323[[#This Row],[Fin]]&lt;&gt;"1st","",Table1323[[#This Row],[Div]]*Table1323[[#This Row],[Elite Edge Bet]]))</f>
        <v/>
      </c>
      <c r="N57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75" s="35" t="str">
        <f>IF(Table1323[[#This Row],[Date]]&lt;$O$3,"",IF(Table1323[[#This Row],[Date]]&lt;$P$3,"Edge (Orig)",IF(Table1323[[#This Row],[Date]]&lt;$Q$3,"Edge-New","Elite Combo")))</f>
        <v/>
      </c>
      <c r="P575" s="27" t="str">
        <f>TEXT(Table1323[[#This Row],[Date]],"DDD")</f>
        <v>Sat</v>
      </c>
      <c r="Q575" s="27"/>
      <c r="R5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6" spans="1:18" ht="15.75" hidden="1" customHeight="1" x14ac:dyDescent="0.25">
      <c r="A576" s="48">
        <v>44933</v>
      </c>
      <c r="B576" s="20">
        <v>0.68055555555555547</v>
      </c>
      <c r="C576" s="20" t="s">
        <v>760</v>
      </c>
      <c r="D576" s="49">
        <v>7</v>
      </c>
      <c r="E576" s="27">
        <v>7</v>
      </c>
      <c r="F576" s="50" t="s">
        <v>648</v>
      </c>
      <c r="G576" s="50" t="s">
        <v>13</v>
      </c>
      <c r="H576" s="51">
        <v>4.4000000000000004</v>
      </c>
      <c r="I576" s="51" t="s">
        <v>851</v>
      </c>
      <c r="J576" s="27" t="str">
        <f>VLOOKUP(Table1323[[#This Row],[Track]],$F$1377:$H$1420,2,FALSE)</f>
        <v>Vic</v>
      </c>
      <c r="K576" s="27" t="s">
        <v>888</v>
      </c>
      <c r="L576" s="35">
        <v>200</v>
      </c>
      <c r="M576" s="35">
        <f>IF(Table1323[[#This Row],[Elite Edge Bet]]="","",IF(Table1323[[#This Row],[Fin]]&lt;&gt;"1st","",Table1323[[#This Row],[Div]]*Table1323[[#This Row],[Elite Edge Bet]]))</f>
        <v>880.00000000000011</v>
      </c>
      <c r="N576" s="35">
        <f>IF(Table1323[[#This Row],[Elite Edge Bet]]="","",IF(Table1323[[#This Row],[Elite Edge Return]]="",Table1323[[#This Row],[Elite Edge Bet]]*-1,Table1323[[#This Row],[Elite Edge Return]]-Table1323[[#This Row],[Elite Edge Bet]]))</f>
        <v>680.00000000000011</v>
      </c>
      <c r="O576" s="35" t="str">
        <f>IF(Table1323[[#This Row],[Date]]&lt;$O$3,"",IF(Table1323[[#This Row],[Date]]&lt;$P$3,"Edge (Orig)",IF(Table1323[[#This Row],[Date]]&lt;$Q$3,"Edge-New","Elite Combo")))</f>
        <v/>
      </c>
      <c r="P576" s="27" t="str">
        <f>TEXT(Table1323[[#This Row],[Date]],"DDD")</f>
        <v>Sat</v>
      </c>
      <c r="Q576" s="27"/>
      <c r="R5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7" spans="1:18" ht="15.75" hidden="1" customHeight="1" x14ac:dyDescent="0.25">
      <c r="A577" s="48">
        <v>44937</v>
      </c>
      <c r="B577" s="20">
        <v>0.59722222222222221</v>
      </c>
      <c r="C577" s="20" t="s">
        <v>8</v>
      </c>
      <c r="D577" s="49">
        <v>1</v>
      </c>
      <c r="E577" s="27">
        <v>5</v>
      </c>
      <c r="F577" s="50" t="s">
        <v>496</v>
      </c>
      <c r="G577" s="50" t="s">
        <v>15</v>
      </c>
      <c r="H577" s="51"/>
      <c r="I577" s="51" t="s">
        <v>92</v>
      </c>
      <c r="J577" s="27" t="str">
        <f>VLOOKUP(Table1323[[#This Row],[Track]],$F$1377:$H$1420,2,FALSE)</f>
        <v>NSW</v>
      </c>
      <c r="K577" s="27" t="s">
        <v>888</v>
      </c>
      <c r="L577" s="35">
        <v>140</v>
      </c>
      <c r="M577" s="35" t="str">
        <f>IF(Table1323[[#This Row],[Elite Edge Bet]]="","",IF(Table1323[[#This Row],[Fin]]&lt;&gt;"1st","",Table1323[[#This Row],[Div]]*Table1323[[#This Row],[Elite Edge Bet]]))</f>
        <v/>
      </c>
      <c r="N57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577" s="35" t="str">
        <f>IF(Table1323[[#This Row],[Date]]&lt;$O$3,"",IF(Table1323[[#This Row],[Date]]&lt;$P$3,"Edge (Orig)",IF(Table1323[[#This Row],[Date]]&lt;$Q$3,"Edge-New","Elite Combo")))</f>
        <v/>
      </c>
      <c r="P577" s="27" t="str">
        <f>TEXT(Table1323[[#This Row],[Date]],"DDD")</f>
        <v>Wed</v>
      </c>
      <c r="Q577" s="27"/>
      <c r="R5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8" spans="1:18" ht="15.75" hidden="1" customHeight="1" x14ac:dyDescent="0.25">
      <c r="A578" s="48">
        <v>44940</v>
      </c>
      <c r="B578" s="20">
        <v>0.5</v>
      </c>
      <c r="C578" s="20" t="s">
        <v>759</v>
      </c>
      <c r="D578" s="49">
        <v>4</v>
      </c>
      <c r="E578" s="27">
        <v>3</v>
      </c>
      <c r="F578" s="50" t="s">
        <v>324</v>
      </c>
      <c r="G578" s="50" t="s">
        <v>15</v>
      </c>
      <c r="H578" s="51"/>
      <c r="I578" s="51" t="s">
        <v>851</v>
      </c>
      <c r="J578" s="27" t="str">
        <f>VLOOKUP(Table1323[[#This Row],[Track]],$F$1377:$H$1420,2,FALSE)</f>
        <v>Vic</v>
      </c>
      <c r="K578" s="27" t="s">
        <v>888</v>
      </c>
      <c r="L578" s="35">
        <v>120</v>
      </c>
      <c r="M578" s="35" t="str">
        <f>IF(Table1323[[#This Row],[Elite Edge Bet]]="","",IF(Table1323[[#This Row],[Fin]]&lt;&gt;"1st","",Table1323[[#This Row],[Div]]*Table1323[[#This Row],[Elite Edge Bet]]))</f>
        <v/>
      </c>
      <c r="N57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78" s="35" t="str">
        <f>IF(Table1323[[#This Row],[Date]]&lt;$O$3,"",IF(Table1323[[#This Row],[Date]]&lt;$P$3,"Edge (Orig)",IF(Table1323[[#This Row],[Date]]&lt;$Q$3,"Edge-New","Elite Combo")))</f>
        <v/>
      </c>
      <c r="P578" s="27" t="str">
        <f>TEXT(Table1323[[#This Row],[Date]],"DDD")</f>
        <v>Sat</v>
      </c>
      <c r="Q578" s="27"/>
      <c r="R5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79" spans="1:18" ht="15.75" hidden="1" customHeight="1" x14ac:dyDescent="0.25">
      <c r="A579" s="48">
        <v>44940</v>
      </c>
      <c r="B579" s="20">
        <v>0.5229166666666667</v>
      </c>
      <c r="C579" s="20" t="s">
        <v>759</v>
      </c>
      <c r="D579" s="49">
        <v>5</v>
      </c>
      <c r="E579" s="27">
        <v>4</v>
      </c>
      <c r="F579" s="50" t="s">
        <v>312</v>
      </c>
      <c r="G579" s="50" t="s">
        <v>13</v>
      </c>
      <c r="H579" s="51">
        <v>2.9</v>
      </c>
      <c r="I579" s="51" t="s">
        <v>851</v>
      </c>
      <c r="J579" s="27" t="str">
        <f>VLOOKUP(Table1323[[#This Row],[Track]],$F$1377:$H$1420,2,FALSE)</f>
        <v>Vic</v>
      </c>
      <c r="K579" s="27" t="s">
        <v>888</v>
      </c>
      <c r="L579" s="35">
        <v>150</v>
      </c>
      <c r="M579" s="35">
        <f>IF(Table1323[[#This Row],[Elite Edge Bet]]="","",IF(Table1323[[#This Row],[Fin]]&lt;&gt;"1st","",Table1323[[#This Row],[Div]]*Table1323[[#This Row],[Elite Edge Bet]]))</f>
        <v>435</v>
      </c>
      <c r="N579" s="35">
        <f>IF(Table1323[[#This Row],[Elite Edge Bet]]="","",IF(Table1323[[#This Row],[Elite Edge Return]]="",Table1323[[#This Row],[Elite Edge Bet]]*-1,Table1323[[#This Row],[Elite Edge Return]]-Table1323[[#This Row],[Elite Edge Bet]]))</f>
        <v>285</v>
      </c>
      <c r="O579" s="35" t="str">
        <f>IF(Table1323[[#This Row],[Date]]&lt;$O$3,"",IF(Table1323[[#This Row],[Date]]&lt;$P$3,"Edge (Orig)",IF(Table1323[[#This Row],[Date]]&lt;$Q$3,"Edge-New","Elite Combo")))</f>
        <v/>
      </c>
      <c r="P579" s="27" t="str">
        <f>TEXT(Table1323[[#This Row],[Date]],"DDD")</f>
        <v>Sat</v>
      </c>
      <c r="Q579" s="27"/>
      <c r="R5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0" spans="1:18" ht="15.75" hidden="1" customHeight="1" x14ac:dyDescent="0.25">
      <c r="A580" s="48">
        <v>44940</v>
      </c>
      <c r="B580" s="20">
        <v>0.54722222222222217</v>
      </c>
      <c r="C580" s="20" t="s">
        <v>759</v>
      </c>
      <c r="D580" s="49">
        <v>6</v>
      </c>
      <c r="E580" s="27">
        <v>9</v>
      </c>
      <c r="F580" s="50" t="s">
        <v>325</v>
      </c>
      <c r="G580" s="50"/>
      <c r="H580" s="51"/>
      <c r="I580" s="51" t="s">
        <v>851</v>
      </c>
      <c r="J580" s="27" t="str">
        <f>VLOOKUP(Table1323[[#This Row],[Track]],$F$1377:$H$1420,2,FALSE)</f>
        <v>Vic</v>
      </c>
      <c r="K580" s="27" t="s">
        <v>888</v>
      </c>
      <c r="L580" s="35">
        <v>130</v>
      </c>
      <c r="M580" s="35" t="str">
        <f>IF(Table1323[[#This Row],[Elite Edge Bet]]="","",IF(Table1323[[#This Row],[Fin]]&lt;&gt;"1st","",Table1323[[#This Row],[Div]]*Table1323[[#This Row],[Elite Edge Bet]]))</f>
        <v/>
      </c>
      <c r="N580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80" s="35" t="str">
        <f>IF(Table1323[[#This Row],[Date]]&lt;$O$3,"",IF(Table1323[[#This Row],[Date]]&lt;$P$3,"Edge (Orig)",IF(Table1323[[#This Row],[Date]]&lt;$Q$3,"Edge-New","Elite Combo")))</f>
        <v/>
      </c>
      <c r="P580" s="27" t="str">
        <f>TEXT(Table1323[[#This Row],[Date]],"DDD")</f>
        <v>Sat</v>
      </c>
      <c r="Q580" s="27"/>
      <c r="R5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1" spans="1:18" ht="15.75" hidden="1" customHeight="1" x14ac:dyDescent="0.25">
      <c r="A581" s="48">
        <v>44940</v>
      </c>
      <c r="B581" s="20">
        <v>0.57152777777777775</v>
      </c>
      <c r="C581" s="20" t="s">
        <v>759</v>
      </c>
      <c r="D581" s="49">
        <v>7</v>
      </c>
      <c r="E581" s="27">
        <v>10</v>
      </c>
      <c r="F581" s="50" t="s">
        <v>326</v>
      </c>
      <c r="G581" s="50"/>
      <c r="H581" s="51"/>
      <c r="I581" s="51" t="s">
        <v>878</v>
      </c>
      <c r="J581" s="27" t="str">
        <f>VLOOKUP(Table1323[[#This Row],[Track]],$F$1377:$H$1420,2,FALSE)</f>
        <v>Vic</v>
      </c>
      <c r="K581" s="27" t="s">
        <v>888</v>
      </c>
      <c r="L581" s="35">
        <v>200</v>
      </c>
      <c r="M581" s="35" t="str">
        <f>IF(Table1323[[#This Row],[Elite Edge Bet]]="","",IF(Table1323[[#This Row],[Fin]]&lt;&gt;"1st","",Table1323[[#This Row],[Div]]*Table1323[[#This Row],[Elite Edge Bet]]))</f>
        <v/>
      </c>
      <c r="N58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81" s="35" t="str">
        <f>IF(Table1323[[#This Row],[Date]]&lt;$O$3,"",IF(Table1323[[#This Row],[Date]]&lt;$P$3,"Edge (Orig)",IF(Table1323[[#This Row],[Date]]&lt;$Q$3,"Edge-New","Elite Combo")))</f>
        <v/>
      </c>
      <c r="P581" s="27" t="str">
        <f>TEXT(Table1323[[#This Row],[Date]],"DDD")</f>
        <v>Sat</v>
      </c>
      <c r="Q581" s="27"/>
      <c r="R5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2" spans="1:18" ht="15.75" hidden="1" customHeight="1" x14ac:dyDescent="0.25">
      <c r="A582" s="48">
        <v>44947</v>
      </c>
      <c r="B582" s="20">
        <v>0.54861111111111105</v>
      </c>
      <c r="C582" s="20" t="s">
        <v>762</v>
      </c>
      <c r="D582" s="49">
        <v>2</v>
      </c>
      <c r="E582" s="27">
        <v>7</v>
      </c>
      <c r="F582" s="50" t="s">
        <v>328</v>
      </c>
      <c r="G582" s="50" t="s">
        <v>93</v>
      </c>
      <c r="H582" s="51"/>
      <c r="I582" s="51" t="s">
        <v>851</v>
      </c>
      <c r="J582" s="27" t="str">
        <f>VLOOKUP(Table1323[[#This Row],[Track]],$F$1377:$H$1420,2,FALSE)</f>
        <v>Vic</v>
      </c>
      <c r="K582" s="27" t="s">
        <v>888</v>
      </c>
      <c r="L582" s="35">
        <v>100</v>
      </c>
      <c r="M582" s="35" t="str">
        <f>IF(Table1323[[#This Row],[Elite Edge Bet]]="","",IF(Table1323[[#This Row],[Fin]]&lt;&gt;"1st","",Table1323[[#This Row],[Div]]*Table1323[[#This Row],[Elite Edge Bet]]))</f>
        <v/>
      </c>
      <c r="N58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82" s="35" t="str">
        <f>IF(Table1323[[#This Row],[Date]]&lt;$O$3,"",IF(Table1323[[#This Row],[Date]]&lt;$P$3,"Edge (Orig)",IF(Table1323[[#This Row],[Date]]&lt;$Q$3,"Edge-New","Elite Combo")))</f>
        <v/>
      </c>
      <c r="P582" s="27" t="str">
        <f>TEXT(Table1323[[#This Row],[Date]],"DDD")</f>
        <v>Sat</v>
      </c>
      <c r="Q582" s="27"/>
      <c r="R5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3" spans="1:18" ht="15.75" hidden="1" customHeight="1" x14ac:dyDescent="0.25">
      <c r="A583" s="48">
        <v>44947</v>
      </c>
      <c r="B583" s="20">
        <v>0.54861111111111105</v>
      </c>
      <c r="C583" s="20" t="s">
        <v>762</v>
      </c>
      <c r="D583" s="49">
        <v>2</v>
      </c>
      <c r="E583" s="27">
        <v>2</v>
      </c>
      <c r="F583" s="50" t="s">
        <v>327</v>
      </c>
      <c r="G583" s="50" t="s">
        <v>13</v>
      </c>
      <c r="H583" s="51">
        <v>2.1</v>
      </c>
      <c r="I583" s="51" t="s">
        <v>851</v>
      </c>
      <c r="J583" s="27" t="str">
        <f>VLOOKUP(Table1323[[#This Row],[Track]],$F$1377:$H$1420,2,FALSE)</f>
        <v>Vic</v>
      </c>
      <c r="K583" s="27" t="s">
        <v>888</v>
      </c>
      <c r="L583" s="35">
        <v>130</v>
      </c>
      <c r="M583" s="35">
        <f>IF(Table1323[[#This Row],[Elite Edge Bet]]="","",IF(Table1323[[#This Row],[Fin]]&lt;&gt;"1st","",Table1323[[#This Row],[Div]]*Table1323[[#This Row],[Elite Edge Bet]]))</f>
        <v>273</v>
      </c>
      <c r="N583" s="35">
        <f>IF(Table1323[[#This Row],[Elite Edge Bet]]="","",IF(Table1323[[#This Row],[Elite Edge Return]]="",Table1323[[#This Row],[Elite Edge Bet]]*-1,Table1323[[#This Row],[Elite Edge Return]]-Table1323[[#This Row],[Elite Edge Bet]]))</f>
        <v>143</v>
      </c>
      <c r="O583" s="35" t="str">
        <f>IF(Table1323[[#This Row],[Date]]&lt;$O$3,"",IF(Table1323[[#This Row],[Date]]&lt;$P$3,"Edge (Orig)",IF(Table1323[[#This Row],[Date]]&lt;$Q$3,"Edge-New","Elite Combo")))</f>
        <v/>
      </c>
      <c r="P583" s="27" t="str">
        <f>TEXT(Table1323[[#This Row],[Date]],"DDD")</f>
        <v>Sat</v>
      </c>
      <c r="Q583" s="27"/>
      <c r="R5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4" spans="1:18" ht="15.75" hidden="1" customHeight="1" x14ac:dyDescent="0.25">
      <c r="A584" s="48">
        <v>44947</v>
      </c>
      <c r="B584" s="20">
        <v>0.625</v>
      </c>
      <c r="C584" s="20" t="s">
        <v>762</v>
      </c>
      <c r="D584" s="49">
        <v>5</v>
      </c>
      <c r="E584" s="27">
        <v>1</v>
      </c>
      <c r="F584" s="50" t="s">
        <v>314</v>
      </c>
      <c r="G584" s="50" t="s">
        <v>15</v>
      </c>
      <c r="H584" s="51"/>
      <c r="I584" s="51" t="s">
        <v>805</v>
      </c>
      <c r="J584" s="27" t="str">
        <f>VLOOKUP(Table1323[[#This Row],[Track]],$F$1377:$H$1420,2,FALSE)</f>
        <v>Vic</v>
      </c>
      <c r="K584" s="27" t="s">
        <v>888</v>
      </c>
      <c r="L584" s="35">
        <v>100</v>
      </c>
      <c r="M584" s="35" t="str">
        <f>IF(Table1323[[#This Row],[Elite Edge Bet]]="","",IF(Table1323[[#This Row],[Fin]]&lt;&gt;"1st","",Table1323[[#This Row],[Div]]*Table1323[[#This Row],[Elite Edge Bet]]))</f>
        <v/>
      </c>
      <c r="N58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84" s="35" t="str">
        <f>IF(Table1323[[#This Row],[Date]]&lt;$O$3,"",IF(Table1323[[#This Row],[Date]]&lt;$P$3,"Edge (Orig)",IF(Table1323[[#This Row],[Date]]&lt;$Q$3,"Edge-New","Elite Combo")))</f>
        <v/>
      </c>
      <c r="P584" s="27" t="str">
        <f>TEXT(Table1323[[#This Row],[Date]],"DDD")</f>
        <v>Sat</v>
      </c>
      <c r="Q584" s="27"/>
      <c r="R5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5" spans="1:18" ht="15.75" hidden="1" customHeight="1" x14ac:dyDescent="0.25">
      <c r="A585" s="48">
        <v>44947</v>
      </c>
      <c r="B585" s="20">
        <v>0.68055555555555547</v>
      </c>
      <c r="C585" s="20" t="s">
        <v>762</v>
      </c>
      <c r="D585" s="49">
        <v>7</v>
      </c>
      <c r="E585" s="27">
        <v>8</v>
      </c>
      <c r="F585" s="50" t="s">
        <v>216</v>
      </c>
      <c r="G585" s="50" t="s">
        <v>13</v>
      </c>
      <c r="H585" s="51">
        <v>2.6</v>
      </c>
      <c r="I585" s="51" t="s">
        <v>851</v>
      </c>
      <c r="J585" s="27" t="str">
        <f>VLOOKUP(Table1323[[#This Row],[Track]],$F$1377:$H$1420,2,FALSE)</f>
        <v>Vic</v>
      </c>
      <c r="K585" s="27" t="s">
        <v>888</v>
      </c>
      <c r="L585" s="35">
        <v>120</v>
      </c>
      <c r="M585" s="35">
        <f>IF(Table1323[[#This Row],[Elite Edge Bet]]="","",IF(Table1323[[#This Row],[Fin]]&lt;&gt;"1st","",Table1323[[#This Row],[Div]]*Table1323[[#This Row],[Elite Edge Bet]]))</f>
        <v>312</v>
      </c>
      <c r="N585" s="35">
        <f>IF(Table1323[[#This Row],[Elite Edge Bet]]="","",IF(Table1323[[#This Row],[Elite Edge Return]]="",Table1323[[#This Row],[Elite Edge Bet]]*-1,Table1323[[#This Row],[Elite Edge Return]]-Table1323[[#This Row],[Elite Edge Bet]]))</f>
        <v>192</v>
      </c>
      <c r="O585" s="35" t="str">
        <f>IF(Table1323[[#This Row],[Date]]&lt;$O$3,"",IF(Table1323[[#This Row],[Date]]&lt;$P$3,"Edge (Orig)",IF(Table1323[[#This Row],[Date]]&lt;$Q$3,"Edge-New","Elite Combo")))</f>
        <v/>
      </c>
      <c r="P585" s="27" t="str">
        <f>TEXT(Table1323[[#This Row],[Date]],"DDD")</f>
        <v>Sat</v>
      </c>
      <c r="Q585" s="27"/>
      <c r="R5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6" spans="1:18" ht="15.75" hidden="1" customHeight="1" x14ac:dyDescent="0.25">
      <c r="A586" s="48">
        <v>44947</v>
      </c>
      <c r="B586" s="20">
        <v>0.70833333333333337</v>
      </c>
      <c r="C586" s="20" t="s">
        <v>762</v>
      </c>
      <c r="D586" s="49">
        <v>8</v>
      </c>
      <c r="E586" s="27">
        <v>11</v>
      </c>
      <c r="F586" s="50" t="s">
        <v>313</v>
      </c>
      <c r="G586" s="50" t="s">
        <v>13</v>
      </c>
      <c r="H586" s="51">
        <v>3.3</v>
      </c>
      <c r="I586" s="51" t="s">
        <v>851</v>
      </c>
      <c r="J586" s="27" t="str">
        <f>VLOOKUP(Table1323[[#This Row],[Track]],$F$1377:$H$1420,2,FALSE)</f>
        <v>Vic</v>
      </c>
      <c r="K586" s="27" t="s">
        <v>888</v>
      </c>
      <c r="L586" s="35">
        <v>100</v>
      </c>
      <c r="M586" s="35">
        <f>IF(Table1323[[#This Row],[Elite Edge Bet]]="","",IF(Table1323[[#This Row],[Fin]]&lt;&gt;"1st","",Table1323[[#This Row],[Div]]*Table1323[[#This Row],[Elite Edge Bet]]))</f>
        <v>330</v>
      </c>
      <c r="N586" s="35">
        <f>IF(Table1323[[#This Row],[Elite Edge Bet]]="","",IF(Table1323[[#This Row],[Elite Edge Return]]="",Table1323[[#This Row],[Elite Edge Bet]]*-1,Table1323[[#This Row],[Elite Edge Return]]-Table1323[[#This Row],[Elite Edge Bet]]))</f>
        <v>230</v>
      </c>
      <c r="O586" s="35" t="str">
        <f>IF(Table1323[[#This Row],[Date]]&lt;$O$3,"",IF(Table1323[[#This Row],[Date]]&lt;$P$3,"Edge (Orig)",IF(Table1323[[#This Row],[Date]]&lt;$Q$3,"Edge-New","Elite Combo")))</f>
        <v/>
      </c>
      <c r="P586" s="27" t="str">
        <f>TEXT(Table1323[[#This Row],[Date]],"DDD")</f>
        <v>Sat</v>
      </c>
      <c r="Q586" s="27"/>
      <c r="R5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7" spans="1:18" ht="15.75" hidden="1" customHeight="1" x14ac:dyDescent="0.25">
      <c r="A587" s="48">
        <v>44947</v>
      </c>
      <c r="B587" s="20">
        <v>0.70833333333333337</v>
      </c>
      <c r="C587" s="20" t="s">
        <v>762</v>
      </c>
      <c r="D587" s="49">
        <v>8</v>
      </c>
      <c r="E587" s="27">
        <v>6</v>
      </c>
      <c r="F587" s="50" t="s">
        <v>602</v>
      </c>
      <c r="G587" s="50"/>
      <c r="H587" s="51"/>
      <c r="I587" s="51" t="s">
        <v>943</v>
      </c>
      <c r="J587" s="27" t="str">
        <f>VLOOKUP(Table1323[[#This Row],[Track]],$F$1377:$H$1420,2,FALSE)</f>
        <v>Vic</v>
      </c>
      <c r="K587" s="27" t="s">
        <v>888</v>
      </c>
      <c r="L587" s="35">
        <v>150</v>
      </c>
      <c r="M587" s="35" t="str">
        <f>IF(Table1323[[#This Row],[Elite Edge Bet]]="","",IF(Table1323[[#This Row],[Fin]]&lt;&gt;"1st","",Table1323[[#This Row],[Div]]*Table1323[[#This Row],[Elite Edge Bet]]))</f>
        <v/>
      </c>
      <c r="N58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87" s="35" t="str">
        <f>IF(Table1323[[#This Row],[Date]]&lt;$O$3,"",IF(Table1323[[#This Row],[Date]]&lt;$P$3,"Edge (Orig)",IF(Table1323[[#This Row],[Date]]&lt;$Q$3,"Edge-New","Elite Combo")))</f>
        <v/>
      </c>
      <c r="P587" s="27" t="str">
        <f>TEXT(Table1323[[#This Row],[Date]],"DDD")</f>
        <v>Sat</v>
      </c>
      <c r="Q587" s="27"/>
      <c r="R5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8" spans="1:18" ht="15.75" hidden="1" customHeight="1" x14ac:dyDescent="0.25">
      <c r="A588" s="48">
        <v>44947</v>
      </c>
      <c r="B588" s="20">
        <v>0.72222222222222221</v>
      </c>
      <c r="C588" s="20" t="s">
        <v>7</v>
      </c>
      <c r="D588" s="49">
        <v>9</v>
      </c>
      <c r="E588" s="27">
        <v>7</v>
      </c>
      <c r="F588" s="50" t="s">
        <v>497</v>
      </c>
      <c r="G588" s="50" t="s">
        <v>15</v>
      </c>
      <c r="H588" s="51"/>
      <c r="I588" s="51" t="s">
        <v>879</v>
      </c>
      <c r="J588" s="27" t="str">
        <f>VLOOKUP(Table1323[[#This Row],[Track]],$F$1377:$H$1420,2,FALSE)</f>
        <v>NSW</v>
      </c>
      <c r="K588" s="27" t="s">
        <v>888</v>
      </c>
      <c r="L588" s="35">
        <v>150</v>
      </c>
      <c r="M588" s="35" t="str">
        <f>IF(Table1323[[#This Row],[Elite Edge Bet]]="","",IF(Table1323[[#This Row],[Fin]]&lt;&gt;"1st","",Table1323[[#This Row],[Div]]*Table1323[[#This Row],[Elite Edge Bet]]))</f>
        <v/>
      </c>
      <c r="N58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88" s="35" t="str">
        <f>IF(Table1323[[#This Row],[Date]]&lt;$O$3,"",IF(Table1323[[#This Row],[Date]]&lt;$P$3,"Edge (Orig)",IF(Table1323[[#This Row],[Date]]&lt;$Q$3,"Edge-New","Elite Combo")))</f>
        <v/>
      </c>
      <c r="P588" s="27" t="str">
        <f>TEXT(Table1323[[#This Row],[Date]],"DDD")</f>
        <v>Sat</v>
      </c>
      <c r="Q588" s="27"/>
      <c r="R5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89" spans="1:18" ht="15.75" hidden="1" customHeight="1" x14ac:dyDescent="0.25">
      <c r="A589" s="48">
        <v>44947</v>
      </c>
      <c r="B589" s="20">
        <v>0.74652777777777779</v>
      </c>
      <c r="C589" s="20" t="s">
        <v>7</v>
      </c>
      <c r="D589" s="49">
        <v>10</v>
      </c>
      <c r="E589" s="27">
        <v>14</v>
      </c>
      <c r="F589" s="50" t="s">
        <v>498</v>
      </c>
      <c r="G589" s="50" t="s">
        <v>13</v>
      </c>
      <c r="H589" s="51">
        <v>8</v>
      </c>
      <c r="I589" s="51" t="s">
        <v>879</v>
      </c>
      <c r="J589" s="27" t="str">
        <f>VLOOKUP(Table1323[[#This Row],[Track]],$F$1377:$H$1420,2,FALSE)</f>
        <v>NSW</v>
      </c>
      <c r="K589" s="27" t="s">
        <v>888</v>
      </c>
      <c r="L589" s="35">
        <v>150</v>
      </c>
      <c r="M589" s="35">
        <f>IF(Table1323[[#This Row],[Elite Edge Bet]]="","",IF(Table1323[[#This Row],[Fin]]&lt;&gt;"1st","",Table1323[[#This Row],[Div]]*Table1323[[#This Row],[Elite Edge Bet]]))</f>
        <v>1200</v>
      </c>
      <c r="N589" s="35">
        <f>IF(Table1323[[#This Row],[Elite Edge Bet]]="","",IF(Table1323[[#This Row],[Elite Edge Return]]="",Table1323[[#This Row],[Elite Edge Bet]]*-1,Table1323[[#This Row],[Elite Edge Return]]-Table1323[[#This Row],[Elite Edge Bet]]))</f>
        <v>1050</v>
      </c>
      <c r="O589" s="35" t="str">
        <f>IF(Table1323[[#This Row],[Date]]&lt;$O$3,"",IF(Table1323[[#This Row],[Date]]&lt;$P$3,"Edge (Orig)",IF(Table1323[[#This Row],[Date]]&lt;$Q$3,"Edge-New","Elite Combo")))</f>
        <v/>
      </c>
      <c r="P589" s="27" t="str">
        <f>TEXT(Table1323[[#This Row],[Date]],"DDD")</f>
        <v>Sat</v>
      </c>
      <c r="Q589" s="27"/>
      <c r="R5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0" spans="1:18" ht="15.75" hidden="1" customHeight="1" x14ac:dyDescent="0.25">
      <c r="A590" s="48">
        <v>44952</v>
      </c>
      <c r="B590" s="20">
        <v>0.54513888888888895</v>
      </c>
      <c r="C590" s="20" t="s">
        <v>8</v>
      </c>
      <c r="D590" s="49">
        <v>1</v>
      </c>
      <c r="E590" s="27">
        <v>1</v>
      </c>
      <c r="F590" s="50" t="s">
        <v>499</v>
      </c>
      <c r="G590" s="50"/>
      <c r="H590" s="51"/>
      <c r="I590" s="51" t="s">
        <v>92</v>
      </c>
      <c r="J590" s="27" t="str">
        <f>VLOOKUP(Table1323[[#This Row],[Track]],$F$1377:$H$1420,2,FALSE)</f>
        <v>NSW</v>
      </c>
      <c r="K590" s="27" t="s">
        <v>888</v>
      </c>
      <c r="L590" s="35">
        <v>150</v>
      </c>
      <c r="M590" s="35" t="str">
        <f>IF(Table1323[[#This Row],[Elite Edge Bet]]="","",IF(Table1323[[#This Row],[Fin]]&lt;&gt;"1st","",Table1323[[#This Row],[Div]]*Table1323[[#This Row],[Elite Edge Bet]]))</f>
        <v/>
      </c>
      <c r="N59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90" s="35" t="str">
        <f>IF(Table1323[[#This Row],[Date]]&lt;$O$3,"",IF(Table1323[[#This Row],[Date]]&lt;$P$3,"Edge (Orig)",IF(Table1323[[#This Row],[Date]]&lt;$Q$3,"Edge-New","Elite Combo")))</f>
        <v/>
      </c>
      <c r="P590" s="27" t="str">
        <f>TEXT(Table1323[[#This Row],[Date]],"DDD")</f>
        <v>Thu</v>
      </c>
      <c r="Q590" s="27"/>
      <c r="R5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1" spans="1:18" ht="15.75" hidden="1" customHeight="1" x14ac:dyDescent="0.25">
      <c r="A591" s="48">
        <v>44952</v>
      </c>
      <c r="B591" s="20">
        <v>0.55555555555555558</v>
      </c>
      <c r="C591" s="20" t="s">
        <v>760</v>
      </c>
      <c r="D591" s="49">
        <v>1</v>
      </c>
      <c r="E591" s="27">
        <v>9</v>
      </c>
      <c r="F591" s="50" t="s">
        <v>319</v>
      </c>
      <c r="G591" s="50" t="s">
        <v>13</v>
      </c>
      <c r="H591" s="51">
        <v>4</v>
      </c>
      <c r="I591" s="51" t="s">
        <v>922</v>
      </c>
      <c r="J591" s="27" t="str">
        <f>VLOOKUP(Table1323[[#This Row],[Track]],$F$1377:$H$1420,2,FALSE)</f>
        <v>Vic</v>
      </c>
      <c r="K591" s="27" t="s">
        <v>888</v>
      </c>
      <c r="L591" s="35">
        <v>200</v>
      </c>
      <c r="M591" s="35">
        <f>IF(Table1323[[#This Row],[Elite Edge Bet]]="","",IF(Table1323[[#This Row],[Fin]]&lt;&gt;"1st","",Table1323[[#This Row],[Div]]*Table1323[[#This Row],[Elite Edge Bet]]))</f>
        <v>800</v>
      </c>
      <c r="N591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591" s="35" t="str">
        <f>IF(Table1323[[#This Row],[Date]]&lt;$O$3,"",IF(Table1323[[#This Row],[Date]]&lt;$P$3,"Edge (Orig)",IF(Table1323[[#This Row],[Date]]&lt;$Q$3,"Edge-New","Elite Combo")))</f>
        <v/>
      </c>
      <c r="P591" s="27" t="str">
        <f>TEXT(Table1323[[#This Row],[Date]],"DDD")</f>
        <v>Thu</v>
      </c>
      <c r="Q591" s="27"/>
      <c r="R5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2" spans="1:18" ht="15.75" hidden="1" customHeight="1" x14ac:dyDescent="0.25">
      <c r="A592" s="48">
        <v>44952</v>
      </c>
      <c r="B592" s="20">
        <v>0.57986111111111105</v>
      </c>
      <c r="C592" s="20" t="s">
        <v>760</v>
      </c>
      <c r="D592" s="49">
        <v>2</v>
      </c>
      <c r="E592" s="27">
        <v>7</v>
      </c>
      <c r="F592" s="50" t="s">
        <v>38</v>
      </c>
      <c r="G592" s="50" t="s">
        <v>13</v>
      </c>
      <c r="H592" s="51">
        <v>3.8</v>
      </c>
      <c r="I592" s="51" t="s">
        <v>878</v>
      </c>
      <c r="J592" s="27" t="str">
        <f>VLOOKUP(Table1323[[#This Row],[Track]],$F$1377:$H$1420,2,FALSE)</f>
        <v>Vic</v>
      </c>
      <c r="K592" s="27" t="s">
        <v>888</v>
      </c>
      <c r="L592" s="35">
        <v>200</v>
      </c>
      <c r="M592" s="35">
        <f>IF(Table1323[[#This Row],[Elite Edge Bet]]="","",IF(Table1323[[#This Row],[Fin]]&lt;&gt;"1st","",Table1323[[#This Row],[Div]]*Table1323[[#This Row],[Elite Edge Bet]]))</f>
        <v>760</v>
      </c>
      <c r="N592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592" s="35" t="str">
        <f>IF(Table1323[[#This Row],[Date]]&lt;$O$3,"",IF(Table1323[[#This Row],[Date]]&lt;$P$3,"Edge (Orig)",IF(Table1323[[#This Row],[Date]]&lt;$Q$3,"Edge-New","Elite Combo")))</f>
        <v/>
      </c>
      <c r="P592" s="27" t="str">
        <f>TEXT(Table1323[[#This Row],[Date]],"DDD")</f>
        <v>Thu</v>
      </c>
      <c r="Q592" s="27"/>
      <c r="R5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3" spans="1:18" ht="15.75" hidden="1" customHeight="1" x14ac:dyDescent="0.25">
      <c r="A593" s="48">
        <v>44952</v>
      </c>
      <c r="B593" s="20">
        <v>0.65277777777777779</v>
      </c>
      <c r="C593" s="20" t="s">
        <v>760</v>
      </c>
      <c r="D593" s="49">
        <v>5</v>
      </c>
      <c r="E593" s="27">
        <v>9</v>
      </c>
      <c r="F593" s="50" t="s">
        <v>329</v>
      </c>
      <c r="G593" s="50" t="s">
        <v>13</v>
      </c>
      <c r="H593" s="51">
        <v>4.8</v>
      </c>
      <c r="I593" s="51" t="s">
        <v>851</v>
      </c>
      <c r="J593" s="27" t="str">
        <f>VLOOKUP(Table1323[[#This Row],[Track]],$F$1377:$H$1420,2,FALSE)</f>
        <v>Vic</v>
      </c>
      <c r="K593" s="27" t="s">
        <v>888</v>
      </c>
      <c r="L593" s="35">
        <v>200</v>
      </c>
      <c r="M593" s="35">
        <f>IF(Table1323[[#This Row],[Elite Edge Bet]]="","",IF(Table1323[[#This Row],[Fin]]&lt;&gt;"1st","",Table1323[[#This Row],[Div]]*Table1323[[#This Row],[Elite Edge Bet]]))</f>
        <v>960</v>
      </c>
      <c r="N593" s="35">
        <f>IF(Table1323[[#This Row],[Elite Edge Bet]]="","",IF(Table1323[[#This Row],[Elite Edge Return]]="",Table1323[[#This Row],[Elite Edge Bet]]*-1,Table1323[[#This Row],[Elite Edge Return]]-Table1323[[#This Row],[Elite Edge Bet]]))</f>
        <v>760</v>
      </c>
      <c r="O593" s="35" t="str">
        <f>IF(Table1323[[#This Row],[Date]]&lt;$O$3,"",IF(Table1323[[#This Row],[Date]]&lt;$P$3,"Edge (Orig)",IF(Table1323[[#This Row],[Date]]&lt;$Q$3,"Edge-New","Elite Combo")))</f>
        <v/>
      </c>
      <c r="P593" s="27" t="str">
        <f>TEXT(Table1323[[#This Row],[Date]],"DDD")</f>
        <v>Thu</v>
      </c>
      <c r="Q593" s="27"/>
      <c r="R5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4" spans="1:18" ht="15.75" hidden="1" customHeight="1" x14ac:dyDescent="0.25">
      <c r="A594" s="48">
        <v>44952</v>
      </c>
      <c r="B594" s="20">
        <v>0.68055555555555547</v>
      </c>
      <c r="C594" s="20" t="s">
        <v>760</v>
      </c>
      <c r="D594" s="49">
        <v>6</v>
      </c>
      <c r="E594" s="27">
        <v>5</v>
      </c>
      <c r="F594" s="50" t="s">
        <v>291</v>
      </c>
      <c r="G594" s="50" t="s">
        <v>13</v>
      </c>
      <c r="H594" s="51">
        <v>3</v>
      </c>
      <c r="I594" s="51" t="s">
        <v>851</v>
      </c>
      <c r="J594" s="27" t="str">
        <f>VLOOKUP(Table1323[[#This Row],[Track]],$F$1377:$H$1420,2,FALSE)</f>
        <v>Vic</v>
      </c>
      <c r="K594" s="27" t="s">
        <v>888</v>
      </c>
      <c r="L594" s="35">
        <v>150</v>
      </c>
      <c r="M594" s="35">
        <f>IF(Table1323[[#This Row],[Elite Edge Bet]]="","",IF(Table1323[[#This Row],[Fin]]&lt;&gt;"1st","",Table1323[[#This Row],[Div]]*Table1323[[#This Row],[Elite Edge Bet]]))</f>
        <v>450</v>
      </c>
      <c r="N594" s="35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594" s="35" t="str">
        <f>IF(Table1323[[#This Row],[Date]]&lt;$O$3,"",IF(Table1323[[#This Row],[Date]]&lt;$P$3,"Edge (Orig)",IF(Table1323[[#This Row],[Date]]&lt;$Q$3,"Edge-New","Elite Combo")))</f>
        <v/>
      </c>
      <c r="P594" s="27" t="str">
        <f>TEXT(Table1323[[#This Row],[Date]],"DDD")</f>
        <v>Thu</v>
      </c>
      <c r="Q594" s="27"/>
      <c r="R5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5" spans="1:18" ht="15.75" hidden="1" customHeight="1" x14ac:dyDescent="0.25">
      <c r="A595" s="48">
        <v>44952</v>
      </c>
      <c r="B595" s="20">
        <v>0.73611111111111116</v>
      </c>
      <c r="C595" s="20" t="s">
        <v>760</v>
      </c>
      <c r="D595" s="49">
        <v>8</v>
      </c>
      <c r="E595" s="27">
        <v>3</v>
      </c>
      <c r="F595" s="50" t="s">
        <v>242</v>
      </c>
      <c r="G595" s="50" t="s">
        <v>13</v>
      </c>
      <c r="H595" s="51">
        <v>3.4</v>
      </c>
      <c r="I595" s="51" t="s">
        <v>851</v>
      </c>
      <c r="J595" s="27" t="str">
        <f>VLOOKUP(Table1323[[#This Row],[Track]],$F$1377:$H$1420,2,FALSE)</f>
        <v>Vic</v>
      </c>
      <c r="K595" s="27" t="s">
        <v>888</v>
      </c>
      <c r="L595" s="35">
        <v>200</v>
      </c>
      <c r="M595" s="35">
        <f>IF(Table1323[[#This Row],[Elite Edge Bet]]="","",IF(Table1323[[#This Row],[Fin]]&lt;&gt;"1st","",Table1323[[#This Row],[Div]]*Table1323[[#This Row],[Elite Edge Bet]]))</f>
        <v>680</v>
      </c>
      <c r="N595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595" s="35" t="str">
        <f>IF(Table1323[[#This Row],[Date]]&lt;$O$3,"",IF(Table1323[[#This Row],[Date]]&lt;$P$3,"Edge (Orig)",IF(Table1323[[#This Row],[Date]]&lt;$Q$3,"Edge-New","Elite Combo")))</f>
        <v/>
      </c>
      <c r="P595" s="27" t="str">
        <f>TEXT(Table1323[[#This Row],[Date]],"DDD")</f>
        <v>Thu</v>
      </c>
      <c r="Q595" s="27"/>
      <c r="R5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6" spans="1:18" ht="15.75" hidden="1" customHeight="1" x14ac:dyDescent="0.25">
      <c r="A596" s="48">
        <v>44954</v>
      </c>
      <c r="B596" s="20">
        <v>0.52430555555555558</v>
      </c>
      <c r="C596" s="20" t="s">
        <v>762</v>
      </c>
      <c r="D596" s="49">
        <v>1</v>
      </c>
      <c r="E596" s="27">
        <v>2</v>
      </c>
      <c r="F596" s="50" t="s">
        <v>324</v>
      </c>
      <c r="G596" s="50" t="s">
        <v>15</v>
      </c>
      <c r="H596" s="51"/>
      <c r="I596" s="51" t="s">
        <v>851</v>
      </c>
      <c r="J596" s="27" t="str">
        <f>VLOOKUP(Table1323[[#This Row],[Track]],$F$1377:$H$1420,2,FALSE)</f>
        <v>Vic</v>
      </c>
      <c r="K596" s="27" t="s">
        <v>888</v>
      </c>
      <c r="L596" s="35">
        <v>200</v>
      </c>
      <c r="M596" s="35" t="str">
        <f>IF(Table1323[[#This Row],[Elite Edge Bet]]="","",IF(Table1323[[#This Row],[Fin]]&lt;&gt;"1st","",Table1323[[#This Row],[Div]]*Table1323[[#This Row],[Elite Edge Bet]]))</f>
        <v/>
      </c>
      <c r="N59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96" s="35" t="str">
        <f>IF(Table1323[[#This Row],[Date]]&lt;$O$3,"",IF(Table1323[[#This Row],[Date]]&lt;$P$3,"Edge (Orig)",IF(Table1323[[#This Row],[Date]]&lt;$Q$3,"Edge-New","Elite Combo")))</f>
        <v/>
      </c>
      <c r="P596" s="27" t="str">
        <f>TEXT(Table1323[[#This Row],[Date]],"DDD")</f>
        <v>Sat</v>
      </c>
      <c r="Q596" s="27"/>
      <c r="R5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7" spans="1:18" ht="15.75" hidden="1" customHeight="1" x14ac:dyDescent="0.25">
      <c r="A597" s="48">
        <v>44954</v>
      </c>
      <c r="B597" s="20">
        <v>0.54861111111111105</v>
      </c>
      <c r="C597" s="20" t="s">
        <v>762</v>
      </c>
      <c r="D597" s="49">
        <v>2</v>
      </c>
      <c r="E597" s="27">
        <v>18</v>
      </c>
      <c r="F597" s="50" t="s">
        <v>649</v>
      </c>
      <c r="G597" s="50"/>
      <c r="H597" s="51"/>
      <c r="I597" s="51" t="s">
        <v>943</v>
      </c>
      <c r="J597" s="27" t="str">
        <f>VLOOKUP(Table1323[[#This Row],[Track]],$F$1377:$H$1420,2,FALSE)</f>
        <v>Vic</v>
      </c>
      <c r="K597" s="27" t="s">
        <v>888</v>
      </c>
      <c r="L597" s="35">
        <v>150</v>
      </c>
      <c r="M597" s="35" t="str">
        <f>IF(Table1323[[#This Row],[Elite Edge Bet]]="","",IF(Table1323[[#This Row],[Fin]]&lt;&gt;"1st","",Table1323[[#This Row],[Div]]*Table1323[[#This Row],[Elite Edge Bet]]))</f>
        <v/>
      </c>
      <c r="N59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97" s="35" t="str">
        <f>IF(Table1323[[#This Row],[Date]]&lt;$O$3,"",IF(Table1323[[#This Row],[Date]]&lt;$P$3,"Edge (Orig)",IF(Table1323[[#This Row],[Date]]&lt;$Q$3,"Edge-New","Elite Combo")))</f>
        <v/>
      </c>
      <c r="P597" s="27" t="str">
        <f>TEXT(Table1323[[#This Row],[Date]],"DDD")</f>
        <v>Sat</v>
      </c>
      <c r="Q597" s="27"/>
      <c r="R5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8" spans="1:18" ht="15.75" hidden="1" customHeight="1" x14ac:dyDescent="0.25">
      <c r="A598" s="48">
        <v>44954</v>
      </c>
      <c r="B598" s="20">
        <v>0.57291666666666663</v>
      </c>
      <c r="C598" s="20" t="s">
        <v>762</v>
      </c>
      <c r="D598" s="49">
        <v>3</v>
      </c>
      <c r="E598" s="27">
        <v>6</v>
      </c>
      <c r="F598" s="50" t="s">
        <v>330</v>
      </c>
      <c r="G598" s="50"/>
      <c r="H598" s="51"/>
      <c r="I598" s="51" t="s">
        <v>943</v>
      </c>
      <c r="J598" s="27" t="str">
        <f>VLOOKUP(Table1323[[#This Row],[Track]],$F$1377:$H$1420,2,FALSE)</f>
        <v>Vic</v>
      </c>
      <c r="K598" s="27" t="s">
        <v>888</v>
      </c>
      <c r="L598" s="35">
        <v>150</v>
      </c>
      <c r="M598" s="35" t="str">
        <f>IF(Table1323[[#This Row],[Elite Edge Bet]]="","",IF(Table1323[[#This Row],[Fin]]&lt;&gt;"1st","",Table1323[[#This Row],[Div]]*Table1323[[#This Row],[Elite Edge Bet]]))</f>
        <v/>
      </c>
      <c r="N59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98" s="35" t="str">
        <f>IF(Table1323[[#This Row],[Date]]&lt;$O$3,"",IF(Table1323[[#This Row],[Date]]&lt;$P$3,"Edge (Orig)",IF(Table1323[[#This Row],[Date]]&lt;$Q$3,"Edge-New","Elite Combo")))</f>
        <v/>
      </c>
      <c r="P598" s="27" t="str">
        <f>TEXT(Table1323[[#This Row],[Date]],"DDD")</f>
        <v>Sat</v>
      </c>
      <c r="Q598" s="27"/>
      <c r="R5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599" spans="1:18" ht="15.75" hidden="1" customHeight="1" x14ac:dyDescent="0.25">
      <c r="A599" s="48">
        <v>44954</v>
      </c>
      <c r="B599" s="20">
        <v>0.625</v>
      </c>
      <c r="C599" s="20" t="s">
        <v>762</v>
      </c>
      <c r="D599" s="49">
        <v>5</v>
      </c>
      <c r="E599" s="27">
        <v>7</v>
      </c>
      <c r="F599" s="50" t="s">
        <v>331</v>
      </c>
      <c r="G599" s="50" t="s">
        <v>15</v>
      </c>
      <c r="H599" s="51"/>
      <c r="I599" s="51" t="s">
        <v>851</v>
      </c>
      <c r="J599" s="27" t="str">
        <f>VLOOKUP(Table1323[[#This Row],[Track]],$F$1377:$H$1420,2,FALSE)</f>
        <v>Vic</v>
      </c>
      <c r="K599" s="27" t="s">
        <v>888</v>
      </c>
      <c r="L599" s="35">
        <v>200</v>
      </c>
      <c r="M599" s="35" t="str">
        <f>IF(Table1323[[#This Row],[Elite Edge Bet]]="","",IF(Table1323[[#This Row],[Fin]]&lt;&gt;"1st","",Table1323[[#This Row],[Div]]*Table1323[[#This Row],[Elite Edge Bet]]))</f>
        <v/>
      </c>
      <c r="N59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99" s="35" t="str">
        <f>IF(Table1323[[#This Row],[Date]]&lt;$O$3,"",IF(Table1323[[#This Row],[Date]]&lt;$P$3,"Edge (Orig)",IF(Table1323[[#This Row],[Date]]&lt;$Q$3,"Edge-New","Elite Combo")))</f>
        <v/>
      </c>
      <c r="P599" s="27" t="str">
        <f>TEXT(Table1323[[#This Row],[Date]],"DDD")</f>
        <v>Sat</v>
      </c>
      <c r="Q599" s="27"/>
      <c r="R5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0" spans="1:18" ht="15.75" hidden="1" customHeight="1" x14ac:dyDescent="0.25">
      <c r="A600" s="48">
        <v>44954</v>
      </c>
      <c r="B600" s="20">
        <v>0.65277777777777779</v>
      </c>
      <c r="C600" s="20" t="s">
        <v>762</v>
      </c>
      <c r="D600" s="49">
        <v>6</v>
      </c>
      <c r="E600" s="27">
        <v>2</v>
      </c>
      <c r="F600" s="50" t="s">
        <v>774</v>
      </c>
      <c r="G600" s="50"/>
      <c r="H600" s="51"/>
      <c r="I600" s="51" t="s">
        <v>850</v>
      </c>
      <c r="J600" s="27" t="str">
        <f>VLOOKUP(Table1323[[#This Row],[Track]],$F$1377:$H$1420,2,FALSE)</f>
        <v>Vic</v>
      </c>
      <c r="K600" s="27" t="s">
        <v>888</v>
      </c>
      <c r="L600" s="35">
        <v>200</v>
      </c>
      <c r="M600" s="35" t="str">
        <f>IF(Table1323[[#This Row],[Elite Edge Bet]]="","",IF(Table1323[[#This Row],[Fin]]&lt;&gt;"1st","",Table1323[[#This Row],[Div]]*Table1323[[#This Row],[Elite Edge Bet]]))</f>
        <v/>
      </c>
      <c r="N60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00" s="35" t="str">
        <f>IF(Table1323[[#This Row],[Date]]&lt;$O$3,"",IF(Table1323[[#This Row],[Date]]&lt;$P$3,"Edge (Orig)",IF(Table1323[[#This Row],[Date]]&lt;$Q$3,"Edge-New","Elite Combo")))</f>
        <v/>
      </c>
      <c r="P600" s="27" t="str">
        <f>TEXT(Table1323[[#This Row],[Date]],"DDD")</f>
        <v>Sat</v>
      </c>
      <c r="Q600" s="27"/>
      <c r="R6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1" spans="1:18" ht="15.75" hidden="1" customHeight="1" x14ac:dyDescent="0.25">
      <c r="A601" s="48">
        <v>44954</v>
      </c>
      <c r="B601" s="20">
        <v>0.68055555555555547</v>
      </c>
      <c r="C601" s="20" t="s">
        <v>762</v>
      </c>
      <c r="D601" s="49">
        <v>7</v>
      </c>
      <c r="E601" s="27">
        <v>5</v>
      </c>
      <c r="F601" s="50" t="s">
        <v>307</v>
      </c>
      <c r="G601" s="50" t="s">
        <v>13</v>
      </c>
      <c r="H601" s="51">
        <v>3.1</v>
      </c>
      <c r="I601" s="51" t="s">
        <v>851</v>
      </c>
      <c r="J601" s="27" t="str">
        <f>VLOOKUP(Table1323[[#This Row],[Track]],$F$1377:$H$1420,2,FALSE)</f>
        <v>Vic</v>
      </c>
      <c r="K601" s="27" t="s">
        <v>888</v>
      </c>
      <c r="L601" s="35">
        <v>200</v>
      </c>
      <c r="M601" s="35">
        <f>IF(Table1323[[#This Row],[Elite Edge Bet]]="","",IF(Table1323[[#This Row],[Fin]]&lt;&gt;"1st","",Table1323[[#This Row],[Div]]*Table1323[[#This Row],[Elite Edge Bet]]))</f>
        <v>620</v>
      </c>
      <c r="N601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601" s="35" t="str">
        <f>IF(Table1323[[#This Row],[Date]]&lt;$O$3,"",IF(Table1323[[#This Row],[Date]]&lt;$P$3,"Edge (Orig)",IF(Table1323[[#This Row],[Date]]&lt;$Q$3,"Edge-New","Elite Combo")))</f>
        <v/>
      </c>
      <c r="P601" s="27" t="str">
        <f>TEXT(Table1323[[#This Row],[Date]],"DDD")</f>
        <v>Sat</v>
      </c>
      <c r="Q601" s="27"/>
      <c r="R6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2" spans="1:18" ht="15.75" hidden="1" customHeight="1" x14ac:dyDescent="0.25">
      <c r="A602" s="48">
        <v>44954</v>
      </c>
      <c r="B602" s="20">
        <v>0.70833333333333337</v>
      </c>
      <c r="C602" s="20" t="s">
        <v>762</v>
      </c>
      <c r="D602" s="49">
        <v>8</v>
      </c>
      <c r="E602" s="27">
        <v>5</v>
      </c>
      <c r="F602" s="50" t="s">
        <v>332</v>
      </c>
      <c r="G602" s="50" t="s">
        <v>13</v>
      </c>
      <c r="H602" s="51">
        <v>6</v>
      </c>
      <c r="I602" s="51" t="s">
        <v>878</v>
      </c>
      <c r="J602" s="27" t="str">
        <f>VLOOKUP(Table1323[[#This Row],[Track]],$F$1377:$H$1420,2,FALSE)</f>
        <v>Vic</v>
      </c>
      <c r="K602" s="27" t="s">
        <v>888</v>
      </c>
      <c r="L602" s="35">
        <v>200</v>
      </c>
      <c r="M602" s="35">
        <f>IF(Table1323[[#This Row],[Elite Edge Bet]]="","",IF(Table1323[[#This Row],[Fin]]&lt;&gt;"1st","",Table1323[[#This Row],[Div]]*Table1323[[#This Row],[Elite Edge Bet]]))</f>
        <v>1200</v>
      </c>
      <c r="N602" s="35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602" s="35" t="str">
        <f>IF(Table1323[[#This Row],[Date]]&lt;$O$3,"",IF(Table1323[[#This Row],[Date]]&lt;$P$3,"Edge (Orig)",IF(Table1323[[#This Row],[Date]]&lt;$Q$3,"Edge-New","Elite Combo")))</f>
        <v/>
      </c>
      <c r="P602" s="27" t="str">
        <f>TEXT(Table1323[[#This Row],[Date]],"DDD")</f>
        <v>Sat</v>
      </c>
      <c r="Q602" s="27"/>
      <c r="R6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3" spans="1:18" ht="15.75" hidden="1" customHeight="1" x14ac:dyDescent="0.25">
      <c r="A603" s="48">
        <v>44954</v>
      </c>
      <c r="B603" s="20">
        <v>0.73611111111111116</v>
      </c>
      <c r="C603" s="20" t="s">
        <v>762</v>
      </c>
      <c r="D603" s="49">
        <v>9</v>
      </c>
      <c r="E603" s="27">
        <v>14</v>
      </c>
      <c r="F603" s="50" t="s">
        <v>790</v>
      </c>
      <c r="G603" s="50" t="s">
        <v>13</v>
      </c>
      <c r="H603" s="51">
        <v>27.8</v>
      </c>
      <c r="I603" s="51" t="s">
        <v>805</v>
      </c>
      <c r="J603" s="27" t="str">
        <f>VLOOKUP(Table1323[[#This Row],[Track]],$F$1377:$H$1420,2,FALSE)</f>
        <v>Vic</v>
      </c>
      <c r="K603" s="27" t="s">
        <v>888</v>
      </c>
      <c r="L603" s="35">
        <v>100</v>
      </c>
      <c r="M603" s="35">
        <f>IF(Table1323[[#This Row],[Elite Edge Bet]]="","",IF(Table1323[[#This Row],[Fin]]&lt;&gt;"1st","",Table1323[[#This Row],[Div]]*Table1323[[#This Row],[Elite Edge Bet]]))</f>
        <v>2780</v>
      </c>
      <c r="N603" s="35">
        <f>IF(Table1323[[#This Row],[Elite Edge Bet]]="","",IF(Table1323[[#This Row],[Elite Edge Return]]="",Table1323[[#This Row],[Elite Edge Bet]]*-1,Table1323[[#This Row],[Elite Edge Return]]-Table1323[[#This Row],[Elite Edge Bet]]))</f>
        <v>2680</v>
      </c>
      <c r="O603" s="35" t="str">
        <f>IF(Table1323[[#This Row],[Date]]&lt;$O$3,"",IF(Table1323[[#This Row],[Date]]&lt;$P$3,"Edge (Orig)",IF(Table1323[[#This Row],[Date]]&lt;$Q$3,"Edge-New","Elite Combo")))</f>
        <v/>
      </c>
      <c r="P603" s="27" t="str">
        <f>TEXT(Table1323[[#This Row],[Date]],"DDD")</f>
        <v>Sat</v>
      </c>
      <c r="Q603" s="27"/>
      <c r="R6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4" spans="1:18" ht="15.75" hidden="1" customHeight="1" x14ac:dyDescent="0.25">
      <c r="A604" s="48">
        <v>44961</v>
      </c>
      <c r="B604" s="20">
        <v>0.52430555555555558</v>
      </c>
      <c r="C604" s="20" t="s">
        <v>760</v>
      </c>
      <c r="D604" s="49">
        <v>1</v>
      </c>
      <c r="E604" s="27">
        <v>1</v>
      </c>
      <c r="F604" s="50" t="s">
        <v>317</v>
      </c>
      <c r="G604" s="50"/>
      <c r="H604" s="51"/>
      <c r="I604" s="51" t="s">
        <v>878</v>
      </c>
      <c r="J604" s="27" t="str">
        <f>VLOOKUP(Table1323[[#This Row],[Track]],$F$1377:$H$1420,2,FALSE)</f>
        <v>Vic</v>
      </c>
      <c r="K604" s="27" t="s">
        <v>888</v>
      </c>
      <c r="L604" s="35">
        <v>200</v>
      </c>
      <c r="M604" s="35" t="str">
        <f>IF(Table1323[[#This Row],[Elite Edge Bet]]="","",IF(Table1323[[#This Row],[Fin]]&lt;&gt;"1st","",Table1323[[#This Row],[Div]]*Table1323[[#This Row],[Elite Edge Bet]]))</f>
        <v/>
      </c>
      <c r="N60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04" s="35" t="str">
        <f>IF(Table1323[[#This Row],[Date]]&lt;$O$3,"",IF(Table1323[[#This Row],[Date]]&lt;$P$3,"Edge (Orig)",IF(Table1323[[#This Row],[Date]]&lt;$Q$3,"Edge-New","Elite Combo")))</f>
        <v/>
      </c>
      <c r="P604" s="27" t="str">
        <f>TEXT(Table1323[[#This Row],[Date]],"DDD")</f>
        <v>Sat</v>
      </c>
      <c r="Q604" s="27"/>
      <c r="R6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5" spans="1:18" ht="15.75" hidden="1" customHeight="1" x14ac:dyDescent="0.25">
      <c r="A605" s="48">
        <v>44961</v>
      </c>
      <c r="B605" s="20">
        <v>0.57291666666666663</v>
      </c>
      <c r="C605" s="20" t="s">
        <v>760</v>
      </c>
      <c r="D605" s="49">
        <v>3</v>
      </c>
      <c r="E605" s="27">
        <v>1</v>
      </c>
      <c r="F605" s="50" t="s">
        <v>674</v>
      </c>
      <c r="G605" s="50" t="s">
        <v>13</v>
      </c>
      <c r="H605" s="51">
        <v>2.7</v>
      </c>
      <c r="I605" s="51" t="s">
        <v>805</v>
      </c>
      <c r="J605" s="27" t="str">
        <f>VLOOKUP(Table1323[[#This Row],[Track]],$F$1377:$H$1420,2,FALSE)</f>
        <v>Vic</v>
      </c>
      <c r="K605" s="27" t="s">
        <v>888</v>
      </c>
      <c r="L605" s="35">
        <v>100</v>
      </c>
      <c r="M605" s="35">
        <f>IF(Table1323[[#This Row],[Elite Edge Bet]]="","",IF(Table1323[[#This Row],[Fin]]&lt;&gt;"1st","",Table1323[[#This Row],[Div]]*Table1323[[#This Row],[Elite Edge Bet]]))</f>
        <v>270</v>
      </c>
      <c r="N605" s="35">
        <f>IF(Table1323[[#This Row],[Elite Edge Bet]]="","",IF(Table1323[[#This Row],[Elite Edge Return]]="",Table1323[[#This Row],[Elite Edge Bet]]*-1,Table1323[[#This Row],[Elite Edge Return]]-Table1323[[#This Row],[Elite Edge Bet]]))</f>
        <v>170</v>
      </c>
      <c r="O605" s="35" t="str">
        <f>IF(Table1323[[#This Row],[Date]]&lt;$O$3,"",IF(Table1323[[#This Row],[Date]]&lt;$P$3,"Edge (Orig)",IF(Table1323[[#This Row],[Date]]&lt;$Q$3,"Edge-New","Elite Combo")))</f>
        <v/>
      </c>
      <c r="P605" s="27" t="str">
        <f>TEXT(Table1323[[#This Row],[Date]],"DDD")</f>
        <v>Sat</v>
      </c>
      <c r="Q605" s="27"/>
      <c r="R6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6" spans="1:18" ht="15.75" hidden="1" customHeight="1" x14ac:dyDescent="0.25">
      <c r="A606" s="48">
        <v>44961</v>
      </c>
      <c r="B606" s="20">
        <v>0.65277777777777779</v>
      </c>
      <c r="C606" s="20" t="s">
        <v>760</v>
      </c>
      <c r="D606" s="49">
        <v>6</v>
      </c>
      <c r="E606" s="27">
        <v>3</v>
      </c>
      <c r="F606" s="50" t="s">
        <v>351</v>
      </c>
      <c r="G606" s="50"/>
      <c r="H606" s="51"/>
      <c r="I606" s="51" t="s">
        <v>850</v>
      </c>
      <c r="J606" s="27" t="str">
        <f>VLOOKUP(Table1323[[#This Row],[Track]],$F$1377:$H$1420,2,FALSE)</f>
        <v>Vic</v>
      </c>
      <c r="K606" s="27" t="s">
        <v>888</v>
      </c>
      <c r="L606" s="35">
        <v>200</v>
      </c>
      <c r="M606" s="35" t="str">
        <f>IF(Table1323[[#This Row],[Elite Edge Bet]]="","",IF(Table1323[[#This Row],[Fin]]&lt;&gt;"1st","",Table1323[[#This Row],[Div]]*Table1323[[#This Row],[Elite Edge Bet]]))</f>
        <v/>
      </c>
      <c r="N60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06" s="35" t="str">
        <f>IF(Table1323[[#This Row],[Date]]&lt;$O$3,"",IF(Table1323[[#This Row],[Date]]&lt;$P$3,"Edge (Orig)",IF(Table1323[[#This Row],[Date]]&lt;$Q$3,"Edge-New","Elite Combo")))</f>
        <v/>
      </c>
      <c r="P606" s="27" t="str">
        <f>TEXT(Table1323[[#This Row],[Date]],"DDD")</f>
        <v>Sat</v>
      </c>
      <c r="Q606" s="27"/>
      <c r="R6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7" spans="1:18" ht="15.75" hidden="1" customHeight="1" x14ac:dyDescent="0.25">
      <c r="A607" s="48">
        <v>44961</v>
      </c>
      <c r="B607" s="20">
        <v>0.68055555555555547</v>
      </c>
      <c r="C607" s="20" t="s">
        <v>760</v>
      </c>
      <c r="D607" s="49">
        <v>7</v>
      </c>
      <c r="E607" s="27">
        <v>11</v>
      </c>
      <c r="F607" s="50" t="s">
        <v>334</v>
      </c>
      <c r="G607" s="50"/>
      <c r="H607" s="51"/>
      <c r="I607" s="51" t="s">
        <v>851</v>
      </c>
      <c r="J607" s="27" t="str">
        <f>VLOOKUP(Table1323[[#This Row],[Track]],$F$1377:$H$1420,2,FALSE)</f>
        <v>Vic</v>
      </c>
      <c r="K607" s="27" t="s">
        <v>888</v>
      </c>
      <c r="L607" s="35">
        <v>130</v>
      </c>
      <c r="M607" s="35" t="str">
        <f>IF(Table1323[[#This Row],[Elite Edge Bet]]="","",IF(Table1323[[#This Row],[Fin]]&lt;&gt;"1st","",Table1323[[#This Row],[Div]]*Table1323[[#This Row],[Elite Edge Bet]]))</f>
        <v/>
      </c>
      <c r="N607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07" s="35" t="str">
        <f>IF(Table1323[[#This Row],[Date]]&lt;$O$3,"",IF(Table1323[[#This Row],[Date]]&lt;$P$3,"Edge (Orig)",IF(Table1323[[#This Row],[Date]]&lt;$Q$3,"Edge-New","Elite Combo")))</f>
        <v/>
      </c>
      <c r="P607" s="27" t="str">
        <f>TEXT(Table1323[[#This Row],[Date]],"DDD")</f>
        <v>Sat</v>
      </c>
      <c r="Q607" s="27"/>
      <c r="R6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8" spans="1:18" ht="15.75" hidden="1" customHeight="1" x14ac:dyDescent="0.25">
      <c r="A608" s="48">
        <v>44961</v>
      </c>
      <c r="B608" s="20">
        <v>0.70833333333333337</v>
      </c>
      <c r="C608" s="20" t="s">
        <v>760</v>
      </c>
      <c r="D608" s="49">
        <v>8</v>
      </c>
      <c r="E608" s="27">
        <v>6</v>
      </c>
      <c r="F608" s="50" t="s">
        <v>303</v>
      </c>
      <c r="G608" s="50" t="s">
        <v>13</v>
      </c>
      <c r="H608" s="51">
        <v>4.2</v>
      </c>
      <c r="I608" s="51" t="s">
        <v>851</v>
      </c>
      <c r="J608" s="27" t="str">
        <f>VLOOKUP(Table1323[[#This Row],[Track]],$F$1377:$H$1420,2,FALSE)</f>
        <v>Vic</v>
      </c>
      <c r="K608" s="27" t="s">
        <v>888</v>
      </c>
      <c r="L608" s="35">
        <v>130</v>
      </c>
      <c r="M608" s="35">
        <f>IF(Table1323[[#This Row],[Elite Edge Bet]]="","",IF(Table1323[[#This Row],[Fin]]&lt;&gt;"1st","",Table1323[[#This Row],[Div]]*Table1323[[#This Row],[Elite Edge Bet]]))</f>
        <v>546</v>
      </c>
      <c r="N608" s="35">
        <f>IF(Table1323[[#This Row],[Elite Edge Bet]]="","",IF(Table1323[[#This Row],[Elite Edge Return]]="",Table1323[[#This Row],[Elite Edge Bet]]*-1,Table1323[[#This Row],[Elite Edge Return]]-Table1323[[#This Row],[Elite Edge Bet]]))</f>
        <v>416</v>
      </c>
      <c r="O608" s="35" t="str">
        <f>IF(Table1323[[#This Row],[Date]]&lt;$O$3,"",IF(Table1323[[#This Row],[Date]]&lt;$P$3,"Edge (Orig)",IF(Table1323[[#This Row],[Date]]&lt;$Q$3,"Edge-New","Elite Combo")))</f>
        <v/>
      </c>
      <c r="P608" s="27" t="str">
        <f>TEXT(Table1323[[#This Row],[Date]],"DDD")</f>
        <v>Sat</v>
      </c>
      <c r="Q608" s="27"/>
      <c r="R6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09" spans="1:18" ht="15.75" hidden="1" customHeight="1" x14ac:dyDescent="0.25">
      <c r="A609" s="48">
        <v>44965</v>
      </c>
      <c r="B609" s="20">
        <v>0.69444444444444453</v>
      </c>
      <c r="C609" s="20" t="s">
        <v>8</v>
      </c>
      <c r="D609" s="49">
        <v>5</v>
      </c>
      <c r="E609" s="27">
        <v>4</v>
      </c>
      <c r="F609" s="50" t="s">
        <v>500</v>
      </c>
      <c r="G609" s="50" t="s">
        <v>13</v>
      </c>
      <c r="H609" s="51">
        <v>3.7</v>
      </c>
      <c r="I609" s="51" t="s">
        <v>92</v>
      </c>
      <c r="J609" s="27" t="str">
        <f>VLOOKUP(Table1323[[#This Row],[Track]],$F$1377:$H$1420,2,FALSE)</f>
        <v>NSW</v>
      </c>
      <c r="K609" s="27" t="s">
        <v>888</v>
      </c>
      <c r="L609" s="35">
        <v>140</v>
      </c>
      <c r="M609" s="35">
        <f>IF(Table1323[[#This Row],[Elite Edge Bet]]="","",IF(Table1323[[#This Row],[Fin]]&lt;&gt;"1st","",Table1323[[#This Row],[Div]]*Table1323[[#This Row],[Elite Edge Bet]]))</f>
        <v>518</v>
      </c>
      <c r="N609" s="35">
        <f>IF(Table1323[[#This Row],[Elite Edge Bet]]="","",IF(Table1323[[#This Row],[Elite Edge Return]]="",Table1323[[#This Row],[Elite Edge Bet]]*-1,Table1323[[#This Row],[Elite Edge Return]]-Table1323[[#This Row],[Elite Edge Bet]]))</f>
        <v>378</v>
      </c>
      <c r="O609" s="35" t="str">
        <f>IF(Table1323[[#This Row],[Date]]&lt;$O$3,"",IF(Table1323[[#This Row],[Date]]&lt;$P$3,"Edge (Orig)",IF(Table1323[[#This Row],[Date]]&lt;$Q$3,"Edge-New","Elite Combo")))</f>
        <v/>
      </c>
      <c r="P609" s="27" t="str">
        <f>TEXT(Table1323[[#This Row],[Date]],"DDD")</f>
        <v>Wed</v>
      </c>
      <c r="Q609" s="27"/>
      <c r="R6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0" spans="1:18" ht="15.75" hidden="1" customHeight="1" x14ac:dyDescent="0.25">
      <c r="A610" s="48">
        <v>44965</v>
      </c>
      <c r="B610" s="20">
        <v>0.74305555555555547</v>
      </c>
      <c r="C610" s="20" t="s">
        <v>8</v>
      </c>
      <c r="D610" s="49">
        <v>7</v>
      </c>
      <c r="E610" s="27">
        <v>9</v>
      </c>
      <c r="F610" s="50" t="s">
        <v>501</v>
      </c>
      <c r="G610" s="50"/>
      <c r="H610" s="51"/>
      <c r="I610" s="51" t="s">
        <v>92</v>
      </c>
      <c r="J610" s="27" t="str">
        <f>VLOOKUP(Table1323[[#This Row],[Track]],$F$1377:$H$1420,2,FALSE)</f>
        <v>NSW</v>
      </c>
      <c r="K610" s="27" t="s">
        <v>888</v>
      </c>
      <c r="L610" s="35">
        <v>140</v>
      </c>
      <c r="M610" s="35" t="str">
        <f>IF(Table1323[[#This Row],[Elite Edge Bet]]="","",IF(Table1323[[#This Row],[Fin]]&lt;&gt;"1st","",Table1323[[#This Row],[Div]]*Table1323[[#This Row],[Elite Edge Bet]]))</f>
        <v/>
      </c>
      <c r="N61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10" s="35" t="str">
        <f>IF(Table1323[[#This Row],[Date]]&lt;$O$3,"",IF(Table1323[[#This Row],[Date]]&lt;$P$3,"Edge (Orig)",IF(Table1323[[#This Row],[Date]]&lt;$Q$3,"Edge-New","Elite Combo")))</f>
        <v/>
      </c>
      <c r="P610" s="27" t="str">
        <f>TEXT(Table1323[[#This Row],[Date]],"DDD")</f>
        <v>Wed</v>
      </c>
      <c r="Q610" s="27"/>
      <c r="R6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1" spans="1:18" ht="15.75" hidden="1" customHeight="1" x14ac:dyDescent="0.25">
      <c r="A611" s="48">
        <v>44968</v>
      </c>
      <c r="B611" s="20">
        <v>0.52430555555555558</v>
      </c>
      <c r="C611" s="20" t="s">
        <v>760</v>
      </c>
      <c r="D611" s="49">
        <v>1</v>
      </c>
      <c r="E611" s="27">
        <v>7</v>
      </c>
      <c r="F611" s="50" t="s">
        <v>319</v>
      </c>
      <c r="G611" s="50"/>
      <c r="H611" s="51"/>
      <c r="I611" s="51" t="s">
        <v>851</v>
      </c>
      <c r="J611" s="27" t="str">
        <f>VLOOKUP(Table1323[[#This Row],[Track]],$F$1377:$H$1420,2,FALSE)</f>
        <v>Vic</v>
      </c>
      <c r="K611" s="27" t="s">
        <v>888</v>
      </c>
      <c r="L611" s="35">
        <v>130</v>
      </c>
      <c r="M611" s="35" t="str">
        <f>IF(Table1323[[#This Row],[Elite Edge Bet]]="","",IF(Table1323[[#This Row],[Fin]]&lt;&gt;"1st","",Table1323[[#This Row],[Div]]*Table1323[[#This Row],[Elite Edge Bet]]))</f>
        <v/>
      </c>
      <c r="N611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11" s="35" t="str">
        <f>IF(Table1323[[#This Row],[Date]]&lt;$O$3,"",IF(Table1323[[#This Row],[Date]]&lt;$P$3,"Edge (Orig)",IF(Table1323[[#This Row],[Date]]&lt;$Q$3,"Edge-New","Elite Combo")))</f>
        <v/>
      </c>
      <c r="P611" s="27" t="str">
        <f>TEXT(Table1323[[#This Row],[Date]],"DDD")</f>
        <v>Sat</v>
      </c>
      <c r="Q611" s="27"/>
      <c r="R6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2" spans="1:18" ht="15.75" hidden="1" customHeight="1" x14ac:dyDescent="0.25">
      <c r="A612" s="48">
        <v>44968</v>
      </c>
      <c r="B612" s="20">
        <v>0.54861111111111105</v>
      </c>
      <c r="C612" s="20" t="s">
        <v>760</v>
      </c>
      <c r="D612" s="49">
        <v>2</v>
      </c>
      <c r="E612" s="27">
        <v>6</v>
      </c>
      <c r="F612" s="50" t="s">
        <v>335</v>
      </c>
      <c r="G612" s="50"/>
      <c r="H612" s="51"/>
      <c r="I612" s="51" t="s">
        <v>922</v>
      </c>
      <c r="J612" s="27" t="str">
        <f>VLOOKUP(Table1323[[#This Row],[Track]],$F$1377:$H$1420,2,FALSE)</f>
        <v>Vic</v>
      </c>
      <c r="K612" s="27" t="s">
        <v>888</v>
      </c>
      <c r="L612" s="35">
        <v>200</v>
      </c>
      <c r="M612" s="35" t="str">
        <f>IF(Table1323[[#This Row],[Elite Edge Bet]]="","",IF(Table1323[[#This Row],[Fin]]&lt;&gt;"1st","",Table1323[[#This Row],[Div]]*Table1323[[#This Row],[Elite Edge Bet]]))</f>
        <v/>
      </c>
      <c r="N612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12" s="35" t="str">
        <f>IF(Table1323[[#This Row],[Date]]&lt;$O$3,"",IF(Table1323[[#This Row],[Date]]&lt;$P$3,"Edge (Orig)",IF(Table1323[[#This Row],[Date]]&lt;$Q$3,"Edge-New","Elite Combo")))</f>
        <v/>
      </c>
      <c r="P612" s="27" t="str">
        <f>TEXT(Table1323[[#This Row],[Date]],"DDD")</f>
        <v>Sat</v>
      </c>
      <c r="Q612" s="27"/>
      <c r="R6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3" spans="1:18" ht="15.75" hidden="1" customHeight="1" x14ac:dyDescent="0.25">
      <c r="A613" s="48">
        <v>44968</v>
      </c>
      <c r="B613" s="20">
        <v>0.65277777777777779</v>
      </c>
      <c r="C613" s="20" t="s">
        <v>760</v>
      </c>
      <c r="D613" s="49">
        <v>6</v>
      </c>
      <c r="E613" s="27">
        <v>6</v>
      </c>
      <c r="F613" s="50" t="s">
        <v>285</v>
      </c>
      <c r="G613" s="50" t="s">
        <v>14</v>
      </c>
      <c r="H613" s="51"/>
      <c r="I613" s="51" t="s">
        <v>851</v>
      </c>
      <c r="J613" s="27" t="str">
        <f>VLOOKUP(Table1323[[#This Row],[Track]],$F$1377:$H$1420,2,FALSE)</f>
        <v>Vic</v>
      </c>
      <c r="K613" s="27" t="s">
        <v>888</v>
      </c>
      <c r="L613" s="35">
        <v>150</v>
      </c>
      <c r="M613" s="35" t="str">
        <f>IF(Table1323[[#This Row],[Elite Edge Bet]]="","",IF(Table1323[[#This Row],[Fin]]&lt;&gt;"1st","",Table1323[[#This Row],[Div]]*Table1323[[#This Row],[Elite Edge Bet]]))</f>
        <v/>
      </c>
      <c r="N61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13" s="35" t="str">
        <f>IF(Table1323[[#This Row],[Date]]&lt;$O$3,"",IF(Table1323[[#This Row],[Date]]&lt;$P$3,"Edge (Orig)",IF(Table1323[[#This Row],[Date]]&lt;$Q$3,"Edge-New","Elite Combo")))</f>
        <v/>
      </c>
      <c r="P613" s="27" t="str">
        <f>TEXT(Table1323[[#This Row],[Date]],"DDD")</f>
        <v>Sat</v>
      </c>
      <c r="Q613" s="27"/>
      <c r="R6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4" spans="1:18" ht="15.75" hidden="1" customHeight="1" x14ac:dyDescent="0.25">
      <c r="A614" s="48">
        <v>44968</v>
      </c>
      <c r="B614" s="20">
        <v>0.66666666666666663</v>
      </c>
      <c r="C614" s="20" t="s">
        <v>7</v>
      </c>
      <c r="D614" s="49">
        <v>7</v>
      </c>
      <c r="E614" s="27">
        <v>1</v>
      </c>
      <c r="F614" s="50" t="s">
        <v>502</v>
      </c>
      <c r="G614" s="50" t="s">
        <v>13</v>
      </c>
      <c r="H614" s="51">
        <v>2.1</v>
      </c>
      <c r="I614" s="51" t="s">
        <v>879</v>
      </c>
      <c r="J614" s="27" t="str">
        <f>VLOOKUP(Table1323[[#This Row],[Track]],$F$1377:$H$1420,2,FALSE)</f>
        <v>NSW</v>
      </c>
      <c r="K614" s="27" t="s">
        <v>888</v>
      </c>
      <c r="L614" s="35">
        <v>150</v>
      </c>
      <c r="M614" s="35">
        <f>IF(Table1323[[#This Row],[Elite Edge Bet]]="","",IF(Table1323[[#This Row],[Fin]]&lt;&gt;"1st","",Table1323[[#This Row],[Div]]*Table1323[[#This Row],[Elite Edge Bet]]))</f>
        <v>315</v>
      </c>
      <c r="N614" s="35">
        <f>IF(Table1323[[#This Row],[Elite Edge Bet]]="","",IF(Table1323[[#This Row],[Elite Edge Return]]="",Table1323[[#This Row],[Elite Edge Bet]]*-1,Table1323[[#This Row],[Elite Edge Return]]-Table1323[[#This Row],[Elite Edge Bet]]))</f>
        <v>165</v>
      </c>
      <c r="O614" s="35" t="str">
        <f>IF(Table1323[[#This Row],[Date]]&lt;$O$3,"",IF(Table1323[[#This Row],[Date]]&lt;$P$3,"Edge (Orig)",IF(Table1323[[#This Row],[Date]]&lt;$Q$3,"Edge-New","Elite Combo")))</f>
        <v/>
      </c>
      <c r="P614" s="27" t="str">
        <f>TEXT(Table1323[[#This Row],[Date]],"DDD")</f>
        <v>Sat</v>
      </c>
      <c r="Q614" s="27"/>
      <c r="R6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5" spans="1:18" ht="15.75" hidden="1" customHeight="1" x14ac:dyDescent="0.25">
      <c r="A615" s="48">
        <v>44972</v>
      </c>
      <c r="B615" s="20">
        <v>0.64583333333333337</v>
      </c>
      <c r="C615" s="20" t="s">
        <v>10</v>
      </c>
      <c r="D615" s="49">
        <v>3</v>
      </c>
      <c r="E615" s="27">
        <v>1</v>
      </c>
      <c r="F615" s="50" t="s">
        <v>503</v>
      </c>
      <c r="G615" s="50" t="s">
        <v>15</v>
      </c>
      <c r="H615" s="51"/>
      <c r="I615" s="51" t="s">
        <v>92</v>
      </c>
      <c r="J615" s="27" t="str">
        <f>VLOOKUP(Table1323[[#This Row],[Track]],$F$1377:$H$1420,2,FALSE)</f>
        <v>NSW</v>
      </c>
      <c r="K615" s="27" t="s">
        <v>888</v>
      </c>
      <c r="L615" s="35">
        <v>140</v>
      </c>
      <c r="M615" s="35" t="str">
        <f>IF(Table1323[[#This Row],[Elite Edge Bet]]="","",IF(Table1323[[#This Row],[Fin]]&lt;&gt;"1st","",Table1323[[#This Row],[Div]]*Table1323[[#This Row],[Elite Edge Bet]]))</f>
        <v/>
      </c>
      <c r="N61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15" s="35" t="str">
        <f>IF(Table1323[[#This Row],[Date]]&lt;$O$3,"",IF(Table1323[[#This Row],[Date]]&lt;$P$3,"Edge (Orig)",IF(Table1323[[#This Row],[Date]]&lt;$Q$3,"Edge-New","Elite Combo")))</f>
        <v/>
      </c>
      <c r="P615" s="27" t="str">
        <f>TEXT(Table1323[[#This Row],[Date]],"DDD")</f>
        <v>Wed</v>
      </c>
      <c r="Q615" s="27"/>
      <c r="R6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6" spans="1:18" ht="15.75" hidden="1" customHeight="1" x14ac:dyDescent="0.25">
      <c r="A616" s="48">
        <v>44975</v>
      </c>
      <c r="B616" s="20">
        <v>0.52430555555555558</v>
      </c>
      <c r="C616" s="20" t="s">
        <v>759</v>
      </c>
      <c r="D616" s="49">
        <v>1</v>
      </c>
      <c r="E616" s="27">
        <v>11</v>
      </c>
      <c r="F616" s="50" t="s">
        <v>336</v>
      </c>
      <c r="G616" s="50" t="s">
        <v>13</v>
      </c>
      <c r="H616" s="51">
        <v>8.25</v>
      </c>
      <c r="I616" s="51" t="s">
        <v>851</v>
      </c>
      <c r="J616" s="27" t="str">
        <f>VLOOKUP(Table1323[[#This Row],[Track]],$F$1377:$H$1420,2,FALSE)</f>
        <v>Vic</v>
      </c>
      <c r="K616" s="27" t="s">
        <v>888</v>
      </c>
      <c r="L616" s="35">
        <v>130</v>
      </c>
      <c r="M616" s="35">
        <f>IF(Table1323[[#This Row],[Elite Edge Bet]]="","",IF(Table1323[[#This Row],[Fin]]&lt;&gt;"1st","",Table1323[[#This Row],[Div]]*Table1323[[#This Row],[Elite Edge Bet]]))</f>
        <v>1072.5</v>
      </c>
      <c r="N616" s="35">
        <f>IF(Table1323[[#This Row],[Elite Edge Bet]]="","",IF(Table1323[[#This Row],[Elite Edge Return]]="",Table1323[[#This Row],[Elite Edge Bet]]*-1,Table1323[[#This Row],[Elite Edge Return]]-Table1323[[#This Row],[Elite Edge Bet]]))</f>
        <v>942.5</v>
      </c>
      <c r="O616" s="35" t="str">
        <f>IF(Table1323[[#This Row],[Date]]&lt;$O$3,"",IF(Table1323[[#This Row],[Date]]&lt;$P$3,"Edge (Orig)",IF(Table1323[[#This Row],[Date]]&lt;$Q$3,"Edge-New","Elite Combo")))</f>
        <v/>
      </c>
      <c r="P616" s="27" t="str">
        <f>TEXT(Table1323[[#This Row],[Date]],"DDD")</f>
        <v>Sat</v>
      </c>
      <c r="Q616" s="27"/>
      <c r="R6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7" spans="1:18" ht="15.75" hidden="1" customHeight="1" x14ac:dyDescent="0.25">
      <c r="A617" s="48">
        <v>44975</v>
      </c>
      <c r="B617" s="20">
        <v>0.625</v>
      </c>
      <c r="C617" s="20" t="s">
        <v>759</v>
      </c>
      <c r="D617" s="49">
        <v>5</v>
      </c>
      <c r="E617" s="27">
        <v>4</v>
      </c>
      <c r="F617" s="50" t="s">
        <v>609</v>
      </c>
      <c r="G617" s="50" t="s">
        <v>13</v>
      </c>
      <c r="H617" s="51">
        <v>2.2000000000000002</v>
      </c>
      <c r="I617" s="51" t="s">
        <v>878</v>
      </c>
      <c r="J617" s="27" t="str">
        <f>VLOOKUP(Table1323[[#This Row],[Track]],$F$1377:$H$1420,2,FALSE)</f>
        <v>Vic</v>
      </c>
      <c r="K617" s="27" t="s">
        <v>888</v>
      </c>
      <c r="L617" s="35">
        <v>200</v>
      </c>
      <c r="M617" s="35">
        <f>IF(Table1323[[#This Row],[Elite Edge Bet]]="","",IF(Table1323[[#This Row],[Fin]]&lt;&gt;"1st","",Table1323[[#This Row],[Div]]*Table1323[[#This Row],[Elite Edge Bet]]))</f>
        <v>440.00000000000006</v>
      </c>
      <c r="N617" s="35">
        <f>IF(Table1323[[#This Row],[Elite Edge Bet]]="","",IF(Table1323[[#This Row],[Elite Edge Return]]="",Table1323[[#This Row],[Elite Edge Bet]]*-1,Table1323[[#This Row],[Elite Edge Return]]-Table1323[[#This Row],[Elite Edge Bet]]))</f>
        <v>240.00000000000006</v>
      </c>
      <c r="O617" s="35" t="str">
        <f>IF(Table1323[[#This Row],[Date]]&lt;$O$3,"",IF(Table1323[[#This Row],[Date]]&lt;$P$3,"Edge (Orig)",IF(Table1323[[#This Row],[Date]]&lt;$Q$3,"Edge-New","Elite Combo")))</f>
        <v/>
      </c>
      <c r="P617" s="27" t="str">
        <f>TEXT(Table1323[[#This Row],[Date]],"DDD")</f>
        <v>Sat</v>
      </c>
      <c r="Q617" s="27"/>
      <c r="R6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8" spans="1:18" ht="15.75" hidden="1" customHeight="1" x14ac:dyDescent="0.25">
      <c r="A618" s="48">
        <v>44975</v>
      </c>
      <c r="B618" s="20">
        <v>0.625</v>
      </c>
      <c r="C618" s="20" t="s">
        <v>759</v>
      </c>
      <c r="D618" s="49">
        <v>5</v>
      </c>
      <c r="E618" s="27">
        <v>6</v>
      </c>
      <c r="F618" s="50" t="s">
        <v>647</v>
      </c>
      <c r="G618" s="50" t="s">
        <v>15</v>
      </c>
      <c r="H618" s="51"/>
      <c r="I618" s="51" t="s">
        <v>851</v>
      </c>
      <c r="J618" s="27" t="str">
        <f>VLOOKUP(Table1323[[#This Row],[Track]],$F$1377:$H$1420,2,FALSE)</f>
        <v>Vic</v>
      </c>
      <c r="K618" s="27" t="s">
        <v>888</v>
      </c>
      <c r="L618" s="35">
        <v>200</v>
      </c>
      <c r="M618" s="35" t="str">
        <f>IF(Table1323[[#This Row],[Elite Edge Bet]]="","",IF(Table1323[[#This Row],[Fin]]&lt;&gt;"1st","",Table1323[[#This Row],[Div]]*Table1323[[#This Row],[Elite Edge Bet]]))</f>
        <v/>
      </c>
      <c r="N61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18" s="35" t="str">
        <f>IF(Table1323[[#This Row],[Date]]&lt;$O$3,"",IF(Table1323[[#This Row],[Date]]&lt;$P$3,"Edge (Orig)",IF(Table1323[[#This Row],[Date]]&lt;$Q$3,"Edge-New","Elite Combo")))</f>
        <v/>
      </c>
      <c r="P618" s="27" t="str">
        <f>TEXT(Table1323[[#This Row],[Date]],"DDD")</f>
        <v>Sat</v>
      </c>
      <c r="Q618" s="27"/>
      <c r="R6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19" spans="1:18" ht="15.75" hidden="1" customHeight="1" x14ac:dyDescent="0.25">
      <c r="A619" s="48">
        <v>44975</v>
      </c>
      <c r="B619" s="20">
        <v>0.68055555555555547</v>
      </c>
      <c r="C619" s="20" t="s">
        <v>759</v>
      </c>
      <c r="D619" s="49">
        <v>7</v>
      </c>
      <c r="E619" s="27">
        <v>11</v>
      </c>
      <c r="F619" s="50" t="s">
        <v>337</v>
      </c>
      <c r="G619" s="50" t="s">
        <v>13</v>
      </c>
      <c r="H619" s="51">
        <v>9</v>
      </c>
      <c r="I619" s="51" t="s">
        <v>878</v>
      </c>
      <c r="J619" s="27" t="str">
        <f>VLOOKUP(Table1323[[#This Row],[Track]],$F$1377:$H$1420,2,FALSE)</f>
        <v>Vic</v>
      </c>
      <c r="K619" s="27" t="s">
        <v>888</v>
      </c>
      <c r="L619" s="35">
        <v>200</v>
      </c>
      <c r="M619" s="35">
        <f>IF(Table1323[[#This Row],[Elite Edge Bet]]="","",IF(Table1323[[#This Row],[Fin]]&lt;&gt;"1st","",Table1323[[#This Row],[Div]]*Table1323[[#This Row],[Elite Edge Bet]]))</f>
        <v>1800</v>
      </c>
      <c r="N619" s="35">
        <f>IF(Table1323[[#This Row],[Elite Edge Bet]]="","",IF(Table1323[[#This Row],[Elite Edge Return]]="",Table1323[[#This Row],[Elite Edge Bet]]*-1,Table1323[[#This Row],[Elite Edge Return]]-Table1323[[#This Row],[Elite Edge Bet]]))</f>
        <v>1600</v>
      </c>
      <c r="O619" s="35" t="str">
        <f>IF(Table1323[[#This Row],[Date]]&lt;$O$3,"",IF(Table1323[[#This Row],[Date]]&lt;$P$3,"Edge (Orig)",IF(Table1323[[#This Row],[Date]]&lt;$Q$3,"Edge-New","Elite Combo")))</f>
        <v/>
      </c>
      <c r="P619" s="27" t="str">
        <f>TEXT(Table1323[[#This Row],[Date]],"DDD")</f>
        <v>Sat</v>
      </c>
      <c r="Q619" s="27"/>
      <c r="R6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0" spans="1:18" ht="15.75" hidden="1" customHeight="1" x14ac:dyDescent="0.25">
      <c r="A620" s="48">
        <v>44982</v>
      </c>
      <c r="B620" s="20">
        <v>0.52430555555555558</v>
      </c>
      <c r="C620" s="20" t="s">
        <v>775</v>
      </c>
      <c r="D620" s="49">
        <v>1</v>
      </c>
      <c r="E620" s="27">
        <v>6</v>
      </c>
      <c r="F620" s="50" t="s">
        <v>303</v>
      </c>
      <c r="G620" s="50" t="s">
        <v>13</v>
      </c>
      <c r="H620" s="51">
        <v>1.6</v>
      </c>
      <c r="I620" s="51" t="s">
        <v>851</v>
      </c>
      <c r="J620" s="27" t="str">
        <f>VLOOKUP(Table1323[[#This Row],[Track]],$F$1377:$H$1420,2,FALSE)</f>
        <v>Vic</v>
      </c>
      <c r="K620" s="27" t="s">
        <v>888</v>
      </c>
      <c r="L620" s="35">
        <v>200</v>
      </c>
      <c r="M620" s="35">
        <f>IF(Table1323[[#This Row],[Elite Edge Bet]]="","",IF(Table1323[[#This Row],[Fin]]&lt;&gt;"1st","",Table1323[[#This Row],[Div]]*Table1323[[#This Row],[Elite Edge Bet]]))</f>
        <v>320</v>
      </c>
      <c r="N620" s="35">
        <f>IF(Table1323[[#This Row],[Elite Edge Bet]]="","",IF(Table1323[[#This Row],[Elite Edge Return]]="",Table1323[[#This Row],[Elite Edge Bet]]*-1,Table1323[[#This Row],[Elite Edge Return]]-Table1323[[#This Row],[Elite Edge Bet]]))</f>
        <v>120</v>
      </c>
      <c r="O620" s="35" t="str">
        <f>IF(Table1323[[#This Row],[Date]]&lt;$O$3,"",IF(Table1323[[#This Row],[Date]]&lt;$P$3,"Edge (Orig)",IF(Table1323[[#This Row],[Date]]&lt;$Q$3,"Edge-New","Elite Combo")))</f>
        <v/>
      </c>
      <c r="P620" s="27" t="str">
        <f>TEXT(Table1323[[#This Row],[Date]],"DDD")</f>
        <v>Sat</v>
      </c>
      <c r="Q620" s="27"/>
      <c r="R6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1" spans="1:18" ht="15.75" hidden="1" customHeight="1" x14ac:dyDescent="0.25">
      <c r="A621" s="48">
        <v>44982</v>
      </c>
      <c r="B621" s="20">
        <v>0.57291666666666663</v>
      </c>
      <c r="C621" s="20" t="s">
        <v>775</v>
      </c>
      <c r="D621" s="49">
        <v>3</v>
      </c>
      <c r="E621" s="27">
        <v>4</v>
      </c>
      <c r="F621" s="50" t="s">
        <v>610</v>
      </c>
      <c r="G621" s="50"/>
      <c r="H621" s="51"/>
      <c r="I621" s="51" t="s">
        <v>878</v>
      </c>
      <c r="J621" s="27" t="str">
        <f>VLOOKUP(Table1323[[#This Row],[Track]],$F$1377:$H$1420,2,FALSE)</f>
        <v>Vic</v>
      </c>
      <c r="K621" s="27" t="s">
        <v>888</v>
      </c>
      <c r="L621" s="35">
        <v>200</v>
      </c>
      <c r="M621" s="35" t="str">
        <f>IF(Table1323[[#This Row],[Elite Edge Bet]]="","",IF(Table1323[[#This Row],[Fin]]&lt;&gt;"1st","",Table1323[[#This Row],[Div]]*Table1323[[#This Row],[Elite Edge Bet]]))</f>
        <v/>
      </c>
      <c r="N62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21" s="35" t="str">
        <f>IF(Table1323[[#This Row],[Date]]&lt;$O$3,"",IF(Table1323[[#This Row],[Date]]&lt;$P$3,"Edge (Orig)",IF(Table1323[[#This Row],[Date]]&lt;$Q$3,"Edge-New","Elite Combo")))</f>
        <v/>
      </c>
      <c r="P621" s="27" t="str">
        <f>TEXT(Table1323[[#This Row],[Date]],"DDD")</f>
        <v>Sat</v>
      </c>
      <c r="Q621" s="27"/>
      <c r="R6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2" spans="1:18" ht="15.75" hidden="1" customHeight="1" x14ac:dyDescent="0.25">
      <c r="A622" s="48">
        <v>44982</v>
      </c>
      <c r="B622" s="20">
        <v>0.59722222222222221</v>
      </c>
      <c r="C622" s="20" t="s">
        <v>775</v>
      </c>
      <c r="D622" s="49">
        <v>4</v>
      </c>
      <c r="E622" s="27">
        <v>4</v>
      </c>
      <c r="F622" s="50" t="s">
        <v>338</v>
      </c>
      <c r="G622" s="50"/>
      <c r="H622" s="51"/>
      <c r="I622" s="51" t="s">
        <v>851</v>
      </c>
      <c r="J622" s="27" t="str">
        <f>VLOOKUP(Table1323[[#This Row],[Track]],$F$1377:$H$1420,2,FALSE)</f>
        <v>Vic</v>
      </c>
      <c r="K622" s="27" t="s">
        <v>888</v>
      </c>
      <c r="L622" s="35">
        <v>130</v>
      </c>
      <c r="M622" s="35" t="str">
        <f>IF(Table1323[[#This Row],[Elite Edge Bet]]="","",IF(Table1323[[#This Row],[Fin]]&lt;&gt;"1st","",Table1323[[#This Row],[Div]]*Table1323[[#This Row],[Elite Edge Bet]]))</f>
        <v/>
      </c>
      <c r="N62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22" s="35" t="str">
        <f>IF(Table1323[[#This Row],[Date]]&lt;$O$3,"",IF(Table1323[[#This Row],[Date]]&lt;$P$3,"Edge (Orig)",IF(Table1323[[#This Row],[Date]]&lt;$Q$3,"Edge-New","Elite Combo")))</f>
        <v/>
      </c>
      <c r="P622" s="27" t="str">
        <f>TEXT(Table1323[[#This Row],[Date]],"DDD")</f>
        <v>Sat</v>
      </c>
      <c r="Q622" s="27"/>
      <c r="R6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3" spans="1:18" ht="15.75" hidden="1" customHeight="1" x14ac:dyDescent="0.25">
      <c r="A623" s="48">
        <v>44986</v>
      </c>
      <c r="B623" s="20">
        <v>0.64583333333333337</v>
      </c>
      <c r="C623" s="20" t="s">
        <v>8</v>
      </c>
      <c r="D623" s="49">
        <v>4</v>
      </c>
      <c r="E623" s="27">
        <v>3</v>
      </c>
      <c r="F623" s="50" t="s">
        <v>504</v>
      </c>
      <c r="G623" s="50" t="s">
        <v>13</v>
      </c>
      <c r="H623" s="51">
        <v>2.8</v>
      </c>
      <c r="I623" s="51" t="s">
        <v>92</v>
      </c>
      <c r="J623" s="27" t="str">
        <f>VLOOKUP(Table1323[[#This Row],[Track]],$F$1377:$H$1420,2,FALSE)</f>
        <v>NSW</v>
      </c>
      <c r="K623" s="27" t="s">
        <v>888</v>
      </c>
      <c r="L623" s="35">
        <v>140</v>
      </c>
      <c r="M623" s="35">
        <f>IF(Table1323[[#This Row],[Elite Edge Bet]]="","",IF(Table1323[[#This Row],[Fin]]&lt;&gt;"1st","",Table1323[[#This Row],[Div]]*Table1323[[#This Row],[Elite Edge Bet]]))</f>
        <v>392</v>
      </c>
      <c r="N623" s="35">
        <f>IF(Table1323[[#This Row],[Elite Edge Bet]]="","",IF(Table1323[[#This Row],[Elite Edge Return]]="",Table1323[[#This Row],[Elite Edge Bet]]*-1,Table1323[[#This Row],[Elite Edge Return]]-Table1323[[#This Row],[Elite Edge Bet]]))</f>
        <v>252</v>
      </c>
      <c r="O623" s="35" t="str">
        <f>IF(Table1323[[#This Row],[Date]]&lt;$O$3,"",IF(Table1323[[#This Row],[Date]]&lt;$P$3,"Edge (Orig)",IF(Table1323[[#This Row],[Date]]&lt;$Q$3,"Edge-New","Elite Combo")))</f>
        <v/>
      </c>
      <c r="P623" s="27" t="str">
        <f>TEXT(Table1323[[#This Row],[Date]],"DDD")</f>
        <v>Wed</v>
      </c>
      <c r="Q623" s="27"/>
      <c r="R6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4" spans="1:18" ht="15.75" hidden="1" customHeight="1" x14ac:dyDescent="0.25">
      <c r="A624" s="48">
        <v>44989</v>
      </c>
      <c r="B624" s="20">
        <v>0.54861111111111105</v>
      </c>
      <c r="C624" s="20" t="s">
        <v>759</v>
      </c>
      <c r="D624" s="49">
        <v>2</v>
      </c>
      <c r="E624" s="27">
        <v>1</v>
      </c>
      <c r="F624" s="50" t="s">
        <v>339</v>
      </c>
      <c r="G624" s="50"/>
      <c r="H624" s="51"/>
      <c r="I624" s="51" t="s">
        <v>851</v>
      </c>
      <c r="J624" s="27" t="str">
        <f>VLOOKUP(Table1323[[#This Row],[Track]],$F$1377:$H$1420,2,FALSE)</f>
        <v>Vic</v>
      </c>
      <c r="K624" s="27" t="s">
        <v>888</v>
      </c>
      <c r="L624" s="35">
        <v>100</v>
      </c>
      <c r="M624" s="35" t="str">
        <f>IF(Table1323[[#This Row],[Elite Edge Bet]]="","",IF(Table1323[[#This Row],[Fin]]&lt;&gt;"1st","",Table1323[[#This Row],[Div]]*Table1323[[#This Row],[Elite Edge Bet]]))</f>
        <v/>
      </c>
      <c r="N62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24" s="35" t="str">
        <f>IF(Table1323[[#This Row],[Date]]&lt;$O$3,"",IF(Table1323[[#This Row],[Date]]&lt;$P$3,"Edge (Orig)",IF(Table1323[[#This Row],[Date]]&lt;$Q$3,"Edge-New","Elite Combo")))</f>
        <v/>
      </c>
      <c r="P624" s="27" t="str">
        <f>TEXT(Table1323[[#This Row],[Date]],"DDD")</f>
        <v>Sat</v>
      </c>
      <c r="Q624" s="27"/>
      <c r="R6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5" spans="1:18" ht="15.75" hidden="1" customHeight="1" x14ac:dyDescent="0.25">
      <c r="A625" s="48">
        <v>44989</v>
      </c>
      <c r="B625" s="20">
        <v>0.54861111111111105</v>
      </c>
      <c r="C625" s="20" t="s">
        <v>759</v>
      </c>
      <c r="D625" s="49">
        <v>2</v>
      </c>
      <c r="E625" s="27">
        <v>4</v>
      </c>
      <c r="F625" s="50" t="s">
        <v>650</v>
      </c>
      <c r="G625" s="50" t="s">
        <v>13</v>
      </c>
      <c r="H625" s="51">
        <v>3.2</v>
      </c>
      <c r="I625" s="51" t="s">
        <v>943</v>
      </c>
      <c r="J625" s="27" t="str">
        <f>VLOOKUP(Table1323[[#This Row],[Track]],$F$1377:$H$1420,2,FALSE)</f>
        <v>Vic</v>
      </c>
      <c r="K625" s="27" t="s">
        <v>888</v>
      </c>
      <c r="L625" s="35">
        <v>150</v>
      </c>
      <c r="M625" s="35">
        <f>IF(Table1323[[#This Row],[Elite Edge Bet]]="","",IF(Table1323[[#This Row],[Fin]]&lt;&gt;"1st","",Table1323[[#This Row],[Div]]*Table1323[[#This Row],[Elite Edge Bet]]))</f>
        <v>480</v>
      </c>
      <c r="N625" s="35">
        <f>IF(Table1323[[#This Row],[Elite Edge Bet]]="","",IF(Table1323[[#This Row],[Elite Edge Return]]="",Table1323[[#This Row],[Elite Edge Bet]]*-1,Table1323[[#This Row],[Elite Edge Return]]-Table1323[[#This Row],[Elite Edge Bet]]))</f>
        <v>330</v>
      </c>
      <c r="O625" s="35" t="str">
        <f>IF(Table1323[[#This Row],[Date]]&lt;$O$3,"",IF(Table1323[[#This Row],[Date]]&lt;$P$3,"Edge (Orig)",IF(Table1323[[#This Row],[Date]]&lt;$Q$3,"Edge-New","Elite Combo")))</f>
        <v/>
      </c>
      <c r="P625" s="27" t="str">
        <f>TEXT(Table1323[[#This Row],[Date]],"DDD")</f>
        <v>Sat</v>
      </c>
      <c r="Q625" s="27"/>
      <c r="R6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6" spans="1:18" ht="15.75" hidden="1" customHeight="1" x14ac:dyDescent="0.25">
      <c r="A626" s="48">
        <v>44989</v>
      </c>
      <c r="B626" s="20">
        <v>0.57291666666666663</v>
      </c>
      <c r="C626" s="20" t="s">
        <v>759</v>
      </c>
      <c r="D626" s="49">
        <v>3</v>
      </c>
      <c r="E626" s="27">
        <v>5</v>
      </c>
      <c r="F626" s="50" t="s">
        <v>268</v>
      </c>
      <c r="G626" s="50"/>
      <c r="H626" s="51"/>
      <c r="I626" s="51" t="s">
        <v>878</v>
      </c>
      <c r="J626" s="27" t="str">
        <f>VLOOKUP(Table1323[[#This Row],[Track]],$F$1377:$H$1420,2,FALSE)</f>
        <v>Vic</v>
      </c>
      <c r="K626" s="27" t="s">
        <v>888</v>
      </c>
      <c r="L626" s="35">
        <v>200</v>
      </c>
      <c r="M626" s="35" t="str">
        <f>IF(Table1323[[#This Row],[Elite Edge Bet]]="","",IF(Table1323[[#This Row],[Fin]]&lt;&gt;"1st","",Table1323[[#This Row],[Div]]*Table1323[[#This Row],[Elite Edge Bet]]))</f>
        <v/>
      </c>
      <c r="N62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26" s="35" t="str">
        <f>IF(Table1323[[#This Row],[Date]]&lt;$O$3,"",IF(Table1323[[#This Row],[Date]]&lt;$P$3,"Edge (Orig)",IF(Table1323[[#This Row],[Date]]&lt;$Q$3,"Edge-New","Elite Combo")))</f>
        <v/>
      </c>
      <c r="P626" s="27" t="str">
        <f>TEXT(Table1323[[#This Row],[Date]],"DDD")</f>
        <v>Sat</v>
      </c>
      <c r="Q626" s="27"/>
      <c r="R6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7" spans="1:18" ht="15.75" hidden="1" customHeight="1" x14ac:dyDescent="0.25">
      <c r="A627" s="48">
        <v>44989</v>
      </c>
      <c r="B627" s="20">
        <v>0.59722222222222221</v>
      </c>
      <c r="C627" s="20" t="s">
        <v>759</v>
      </c>
      <c r="D627" s="49">
        <v>4</v>
      </c>
      <c r="E627" s="27">
        <v>4</v>
      </c>
      <c r="F627" s="50" t="s">
        <v>340</v>
      </c>
      <c r="G627" s="50"/>
      <c r="H627" s="51"/>
      <c r="I627" s="51" t="s">
        <v>851</v>
      </c>
      <c r="J627" s="27" t="str">
        <f>VLOOKUP(Table1323[[#This Row],[Track]],$F$1377:$H$1420,2,FALSE)</f>
        <v>Vic</v>
      </c>
      <c r="K627" s="27" t="s">
        <v>888</v>
      </c>
      <c r="L627" s="35">
        <v>120</v>
      </c>
      <c r="M627" s="35" t="str">
        <f>IF(Table1323[[#This Row],[Elite Edge Bet]]="","",IF(Table1323[[#This Row],[Fin]]&lt;&gt;"1st","",Table1323[[#This Row],[Div]]*Table1323[[#This Row],[Elite Edge Bet]]))</f>
        <v/>
      </c>
      <c r="N62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27" s="35" t="str">
        <f>IF(Table1323[[#This Row],[Date]]&lt;$O$3,"",IF(Table1323[[#This Row],[Date]]&lt;$P$3,"Edge (Orig)",IF(Table1323[[#This Row],[Date]]&lt;$Q$3,"Edge-New","Elite Combo")))</f>
        <v/>
      </c>
      <c r="P627" s="27" t="str">
        <f>TEXT(Table1323[[#This Row],[Date]],"DDD")</f>
        <v>Sat</v>
      </c>
      <c r="Q627" s="27"/>
      <c r="R6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8" spans="1:18" ht="15.75" hidden="1" customHeight="1" x14ac:dyDescent="0.25">
      <c r="A628" s="48">
        <v>44989</v>
      </c>
      <c r="B628" s="20">
        <v>0.625</v>
      </c>
      <c r="C628" s="20" t="s">
        <v>759</v>
      </c>
      <c r="D628" s="49">
        <v>5</v>
      </c>
      <c r="E628" s="27">
        <v>4</v>
      </c>
      <c r="F628" s="50" t="s">
        <v>641</v>
      </c>
      <c r="G628" s="50" t="s">
        <v>13</v>
      </c>
      <c r="H628" s="51">
        <v>4</v>
      </c>
      <c r="I628" s="51" t="s">
        <v>851</v>
      </c>
      <c r="J628" s="27" t="str">
        <f>VLOOKUP(Table1323[[#This Row],[Track]],$F$1377:$H$1420,2,FALSE)</f>
        <v>Vic</v>
      </c>
      <c r="K628" s="27" t="s">
        <v>888</v>
      </c>
      <c r="L628" s="35">
        <v>130</v>
      </c>
      <c r="M628" s="35">
        <f>IF(Table1323[[#This Row],[Elite Edge Bet]]="","",IF(Table1323[[#This Row],[Fin]]&lt;&gt;"1st","",Table1323[[#This Row],[Div]]*Table1323[[#This Row],[Elite Edge Bet]]))</f>
        <v>520</v>
      </c>
      <c r="N628" s="35">
        <f>IF(Table1323[[#This Row],[Elite Edge Bet]]="","",IF(Table1323[[#This Row],[Elite Edge Return]]="",Table1323[[#This Row],[Elite Edge Bet]]*-1,Table1323[[#This Row],[Elite Edge Return]]-Table1323[[#This Row],[Elite Edge Bet]]))</f>
        <v>390</v>
      </c>
      <c r="O628" s="35" t="str">
        <f>IF(Table1323[[#This Row],[Date]]&lt;$O$3,"",IF(Table1323[[#This Row],[Date]]&lt;$P$3,"Edge (Orig)",IF(Table1323[[#This Row],[Date]]&lt;$Q$3,"Edge-New","Elite Combo")))</f>
        <v/>
      </c>
      <c r="P628" s="27" t="str">
        <f>TEXT(Table1323[[#This Row],[Date]],"DDD")</f>
        <v>Sat</v>
      </c>
      <c r="Q628" s="27"/>
      <c r="R6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29" spans="1:18" ht="15.75" hidden="1" customHeight="1" x14ac:dyDescent="0.25">
      <c r="A629" s="48">
        <v>44989</v>
      </c>
      <c r="B629" s="20">
        <v>0.66666666666666663</v>
      </c>
      <c r="C629" s="20" t="s">
        <v>7</v>
      </c>
      <c r="D629" s="49">
        <v>7</v>
      </c>
      <c r="E629" s="27">
        <v>8</v>
      </c>
      <c r="F629" s="50" t="s">
        <v>32</v>
      </c>
      <c r="G629" s="50" t="s">
        <v>15</v>
      </c>
      <c r="H629" s="51"/>
      <c r="I629" s="51" t="s">
        <v>879</v>
      </c>
      <c r="J629" s="27" t="str">
        <f>VLOOKUP(Table1323[[#This Row],[Track]],$F$1377:$H$1420,2,FALSE)</f>
        <v>NSW</v>
      </c>
      <c r="K629" s="27" t="s">
        <v>888</v>
      </c>
      <c r="L629" s="35">
        <v>150</v>
      </c>
      <c r="M629" s="35" t="str">
        <f>IF(Table1323[[#This Row],[Elite Edge Bet]]="","",IF(Table1323[[#This Row],[Fin]]&lt;&gt;"1st","",Table1323[[#This Row],[Div]]*Table1323[[#This Row],[Elite Edge Bet]]))</f>
        <v/>
      </c>
      <c r="N62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29" s="35" t="str">
        <f>IF(Table1323[[#This Row],[Date]]&lt;$O$3,"",IF(Table1323[[#This Row],[Date]]&lt;$P$3,"Edge (Orig)",IF(Table1323[[#This Row],[Date]]&lt;$Q$3,"Edge-New","Elite Combo")))</f>
        <v/>
      </c>
      <c r="P629" s="27" t="str">
        <f>TEXT(Table1323[[#This Row],[Date]],"DDD")</f>
        <v>Sat</v>
      </c>
      <c r="Q629" s="27"/>
      <c r="R6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0" spans="1:18" ht="15.75" hidden="1" customHeight="1" x14ac:dyDescent="0.25">
      <c r="A630" s="48">
        <v>44989</v>
      </c>
      <c r="B630" s="20">
        <v>0.73611111111111116</v>
      </c>
      <c r="C630" s="20" t="s">
        <v>759</v>
      </c>
      <c r="D630" s="49">
        <v>9</v>
      </c>
      <c r="E630" s="27">
        <v>6</v>
      </c>
      <c r="F630" s="50" t="s">
        <v>332</v>
      </c>
      <c r="G630" s="50"/>
      <c r="H630" s="51"/>
      <c r="I630" s="51" t="s">
        <v>805</v>
      </c>
      <c r="J630" s="27" t="str">
        <f>VLOOKUP(Table1323[[#This Row],[Track]],$F$1377:$H$1420,2,FALSE)</f>
        <v>Vic</v>
      </c>
      <c r="K630" s="27" t="s">
        <v>888</v>
      </c>
      <c r="L630" s="35">
        <v>100</v>
      </c>
      <c r="M630" s="35" t="str">
        <f>IF(Table1323[[#This Row],[Elite Edge Bet]]="","",IF(Table1323[[#This Row],[Fin]]&lt;&gt;"1st","",Table1323[[#This Row],[Div]]*Table1323[[#This Row],[Elite Edge Bet]]))</f>
        <v/>
      </c>
      <c r="N63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30" s="35" t="str">
        <f>IF(Table1323[[#This Row],[Date]]&lt;$O$3,"",IF(Table1323[[#This Row],[Date]]&lt;$P$3,"Edge (Orig)",IF(Table1323[[#This Row],[Date]]&lt;$Q$3,"Edge-New","Elite Combo")))</f>
        <v/>
      </c>
      <c r="P630" s="27" t="str">
        <f>TEXT(Table1323[[#This Row],[Date]],"DDD")</f>
        <v>Sat</v>
      </c>
      <c r="Q630" s="27"/>
      <c r="R6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1" spans="1:18" ht="15.75" hidden="1" customHeight="1" x14ac:dyDescent="0.25">
      <c r="A631" s="48">
        <v>44993</v>
      </c>
      <c r="B631" s="20">
        <v>0.69444444444444453</v>
      </c>
      <c r="C631" s="20" t="s">
        <v>10</v>
      </c>
      <c r="D631" s="49">
        <v>6</v>
      </c>
      <c r="E631" s="27">
        <v>3</v>
      </c>
      <c r="F631" s="50" t="s">
        <v>305</v>
      </c>
      <c r="G631" s="50" t="s">
        <v>13</v>
      </c>
      <c r="H631" s="51">
        <v>3.2</v>
      </c>
      <c r="I631" s="51" t="s">
        <v>92</v>
      </c>
      <c r="J631" s="27" t="str">
        <f>VLOOKUP(Table1323[[#This Row],[Track]],$F$1377:$H$1420,2,FALSE)</f>
        <v>NSW</v>
      </c>
      <c r="K631" s="27" t="s">
        <v>888</v>
      </c>
      <c r="L631" s="35">
        <v>140</v>
      </c>
      <c r="M631" s="35">
        <f>IF(Table1323[[#This Row],[Elite Edge Bet]]="","",IF(Table1323[[#This Row],[Fin]]&lt;&gt;"1st","",Table1323[[#This Row],[Div]]*Table1323[[#This Row],[Elite Edge Bet]]))</f>
        <v>448</v>
      </c>
      <c r="N631" s="35">
        <f>IF(Table1323[[#This Row],[Elite Edge Bet]]="","",IF(Table1323[[#This Row],[Elite Edge Return]]="",Table1323[[#This Row],[Elite Edge Bet]]*-1,Table1323[[#This Row],[Elite Edge Return]]-Table1323[[#This Row],[Elite Edge Bet]]))</f>
        <v>308</v>
      </c>
      <c r="O631" s="35" t="str">
        <f>IF(Table1323[[#This Row],[Date]]&lt;$O$3,"",IF(Table1323[[#This Row],[Date]]&lt;$P$3,"Edge (Orig)",IF(Table1323[[#This Row],[Date]]&lt;$Q$3,"Edge-New","Elite Combo")))</f>
        <v/>
      </c>
      <c r="P631" s="27" t="str">
        <f>TEXT(Table1323[[#This Row],[Date]],"DDD")</f>
        <v>Wed</v>
      </c>
      <c r="Q631" s="27"/>
      <c r="R6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2" spans="1:18" ht="15.75" hidden="1" customHeight="1" x14ac:dyDescent="0.25">
      <c r="A632" s="48">
        <v>44996</v>
      </c>
      <c r="B632" s="20">
        <v>0.625</v>
      </c>
      <c r="C632" s="20" t="s">
        <v>759</v>
      </c>
      <c r="D632" s="49">
        <v>5</v>
      </c>
      <c r="E632" s="27">
        <v>3</v>
      </c>
      <c r="F632" s="50" t="s">
        <v>243</v>
      </c>
      <c r="G632" s="50" t="s">
        <v>14</v>
      </c>
      <c r="H632" s="51"/>
      <c r="I632" s="51" t="s">
        <v>851</v>
      </c>
      <c r="J632" s="27" t="str">
        <f>VLOOKUP(Table1323[[#This Row],[Track]],$F$1377:$H$1420,2,FALSE)</f>
        <v>Vic</v>
      </c>
      <c r="K632" s="27" t="s">
        <v>888</v>
      </c>
      <c r="L632" s="35">
        <v>120</v>
      </c>
      <c r="M632" s="35" t="str">
        <f>IF(Table1323[[#This Row],[Elite Edge Bet]]="","",IF(Table1323[[#This Row],[Fin]]&lt;&gt;"1st","",Table1323[[#This Row],[Div]]*Table1323[[#This Row],[Elite Edge Bet]]))</f>
        <v/>
      </c>
      <c r="N63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32" s="35" t="str">
        <f>IF(Table1323[[#This Row],[Date]]&lt;$O$3,"",IF(Table1323[[#This Row],[Date]]&lt;$P$3,"Edge (Orig)",IF(Table1323[[#This Row],[Date]]&lt;$Q$3,"Edge-New","Elite Combo")))</f>
        <v/>
      </c>
      <c r="P632" s="27" t="str">
        <f>TEXT(Table1323[[#This Row],[Date]],"DDD")</f>
        <v>Sat</v>
      </c>
      <c r="Q632" s="27"/>
      <c r="R6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3" spans="1:18" ht="15.75" hidden="1" customHeight="1" x14ac:dyDescent="0.25">
      <c r="A633" s="48">
        <v>44996</v>
      </c>
      <c r="B633" s="20">
        <v>0.65277777777777779</v>
      </c>
      <c r="C633" s="20" t="s">
        <v>759</v>
      </c>
      <c r="D633" s="49">
        <v>6</v>
      </c>
      <c r="E633" s="27">
        <v>10</v>
      </c>
      <c r="F633" s="50" t="s">
        <v>322</v>
      </c>
      <c r="G633" s="50"/>
      <c r="H633" s="51"/>
      <c r="I633" s="51" t="s">
        <v>851</v>
      </c>
      <c r="J633" s="27" t="str">
        <f>VLOOKUP(Table1323[[#This Row],[Track]],$F$1377:$H$1420,2,FALSE)</f>
        <v>Vic</v>
      </c>
      <c r="K633" s="27" t="s">
        <v>888</v>
      </c>
      <c r="L633" s="35">
        <v>120</v>
      </c>
      <c r="M633" s="35" t="str">
        <f>IF(Table1323[[#This Row],[Elite Edge Bet]]="","",IF(Table1323[[#This Row],[Fin]]&lt;&gt;"1st","",Table1323[[#This Row],[Div]]*Table1323[[#This Row],[Elite Edge Bet]]))</f>
        <v/>
      </c>
      <c r="N63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33" s="35" t="str">
        <f>IF(Table1323[[#This Row],[Date]]&lt;$O$3,"",IF(Table1323[[#This Row],[Date]]&lt;$P$3,"Edge (Orig)",IF(Table1323[[#This Row],[Date]]&lt;$Q$3,"Edge-New","Elite Combo")))</f>
        <v/>
      </c>
      <c r="P633" s="27" t="str">
        <f>TEXT(Table1323[[#This Row],[Date]],"DDD")</f>
        <v>Sat</v>
      </c>
      <c r="Q633" s="27"/>
      <c r="R6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4" spans="1:18" ht="15.75" hidden="1" customHeight="1" x14ac:dyDescent="0.25">
      <c r="A634" s="48">
        <v>44996</v>
      </c>
      <c r="B634" s="20">
        <v>0.70833333333333337</v>
      </c>
      <c r="C634" s="20" t="s">
        <v>759</v>
      </c>
      <c r="D634" s="49">
        <v>8</v>
      </c>
      <c r="E634" s="27">
        <v>11</v>
      </c>
      <c r="F634" s="50" t="s">
        <v>614</v>
      </c>
      <c r="G634" s="50" t="s">
        <v>14</v>
      </c>
      <c r="H634" s="51"/>
      <c r="I634" s="51" t="s">
        <v>851</v>
      </c>
      <c r="J634" s="27" t="str">
        <f>VLOOKUP(Table1323[[#This Row],[Track]],$F$1377:$H$1420,2,FALSE)</f>
        <v>Vic</v>
      </c>
      <c r="K634" s="27" t="s">
        <v>888</v>
      </c>
      <c r="L634" s="35">
        <v>140</v>
      </c>
      <c r="M634" s="35" t="str">
        <f>IF(Table1323[[#This Row],[Elite Edge Bet]]="","",IF(Table1323[[#This Row],[Fin]]&lt;&gt;"1st","",Table1323[[#This Row],[Div]]*Table1323[[#This Row],[Elite Edge Bet]]))</f>
        <v/>
      </c>
      <c r="N634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34" s="35" t="str">
        <f>IF(Table1323[[#This Row],[Date]]&lt;$O$3,"",IF(Table1323[[#This Row],[Date]]&lt;$P$3,"Edge (Orig)",IF(Table1323[[#This Row],[Date]]&lt;$Q$3,"Edge-New","Elite Combo")))</f>
        <v/>
      </c>
      <c r="P634" s="27" t="str">
        <f>TEXT(Table1323[[#This Row],[Date]],"DDD")</f>
        <v>Sat</v>
      </c>
      <c r="Q634" s="27"/>
      <c r="R6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5" spans="1:18" ht="15.75" hidden="1" customHeight="1" x14ac:dyDescent="0.25">
      <c r="A635" s="48">
        <v>45003</v>
      </c>
      <c r="B635" s="20">
        <v>0.51736111111111105</v>
      </c>
      <c r="C635" s="20" t="s">
        <v>762</v>
      </c>
      <c r="D635" s="49">
        <v>1</v>
      </c>
      <c r="E635" s="27">
        <v>1</v>
      </c>
      <c r="F635" s="50" t="s">
        <v>253</v>
      </c>
      <c r="G635" s="50" t="s">
        <v>13</v>
      </c>
      <c r="H635" s="51">
        <v>2.2000000000000002</v>
      </c>
      <c r="I635" s="51" t="s">
        <v>878</v>
      </c>
      <c r="J635" s="27" t="str">
        <f>VLOOKUP(Table1323[[#This Row],[Track]],$F$1377:$H$1420,2,FALSE)</f>
        <v>Vic</v>
      </c>
      <c r="K635" s="27" t="s">
        <v>888</v>
      </c>
      <c r="L635" s="35">
        <v>200</v>
      </c>
      <c r="M635" s="35">
        <f>IF(Table1323[[#This Row],[Elite Edge Bet]]="","",IF(Table1323[[#This Row],[Fin]]&lt;&gt;"1st","",Table1323[[#This Row],[Div]]*Table1323[[#This Row],[Elite Edge Bet]]))</f>
        <v>440.00000000000006</v>
      </c>
      <c r="N635" s="35">
        <f>IF(Table1323[[#This Row],[Elite Edge Bet]]="","",IF(Table1323[[#This Row],[Elite Edge Return]]="",Table1323[[#This Row],[Elite Edge Bet]]*-1,Table1323[[#This Row],[Elite Edge Return]]-Table1323[[#This Row],[Elite Edge Bet]]))</f>
        <v>240.00000000000006</v>
      </c>
      <c r="O635" s="35" t="str">
        <f>IF(Table1323[[#This Row],[Date]]&lt;$O$3,"",IF(Table1323[[#This Row],[Date]]&lt;$P$3,"Edge (Orig)",IF(Table1323[[#This Row],[Date]]&lt;$Q$3,"Edge-New","Elite Combo")))</f>
        <v/>
      </c>
      <c r="P635" s="27" t="str">
        <f>TEXT(Table1323[[#This Row],[Date]],"DDD")</f>
        <v>Sat</v>
      </c>
      <c r="Q635" s="27"/>
      <c r="R6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6" spans="1:18" ht="15.75" hidden="1" customHeight="1" x14ac:dyDescent="0.25">
      <c r="A636" s="48">
        <v>45003</v>
      </c>
      <c r="B636" s="20">
        <v>0.56944444444444442</v>
      </c>
      <c r="C636" s="20" t="s">
        <v>762</v>
      </c>
      <c r="D636" s="49">
        <v>3</v>
      </c>
      <c r="E636" s="27">
        <v>10</v>
      </c>
      <c r="F636" s="50" t="s">
        <v>341</v>
      </c>
      <c r="G636" s="50" t="s">
        <v>13</v>
      </c>
      <c r="H636" s="51">
        <v>3.1</v>
      </c>
      <c r="I636" s="51" t="s">
        <v>851</v>
      </c>
      <c r="J636" s="27" t="str">
        <f>VLOOKUP(Table1323[[#This Row],[Track]],$F$1377:$H$1420,2,FALSE)</f>
        <v>Vic</v>
      </c>
      <c r="K636" s="27" t="s">
        <v>888</v>
      </c>
      <c r="L636" s="35">
        <v>100</v>
      </c>
      <c r="M636" s="35">
        <f>IF(Table1323[[#This Row],[Elite Edge Bet]]="","",IF(Table1323[[#This Row],[Fin]]&lt;&gt;"1st","",Table1323[[#This Row],[Div]]*Table1323[[#This Row],[Elite Edge Bet]]))</f>
        <v>310</v>
      </c>
      <c r="N636" s="35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636" s="35" t="str">
        <f>IF(Table1323[[#This Row],[Date]]&lt;$O$3,"",IF(Table1323[[#This Row],[Date]]&lt;$P$3,"Edge (Orig)",IF(Table1323[[#This Row],[Date]]&lt;$Q$3,"Edge-New","Elite Combo")))</f>
        <v/>
      </c>
      <c r="P636" s="27" t="str">
        <f>TEXT(Table1323[[#This Row],[Date]],"DDD")</f>
        <v>Sat</v>
      </c>
      <c r="Q636" s="27"/>
      <c r="R6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7" spans="1:18" ht="15.75" hidden="1" customHeight="1" x14ac:dyDescent="0.25">
      <c r="A637" s="48">
        <v>45003</v>
      </c>
      <c r="B637" s="20">
        <v>0.56944444444444442</v>
      </c>
      <c r="C637" s="20" t="s">
        <v>762</v>
      </c>
      <c r="D637" s="49">
        <v>3</v>
      </c>
      <c r="E637" s="27">
        <v>5</v>
      </c>
      <c r="F637" s="50" t="s">
        <v>651</v>
      </c>
      <c r="G637" s="50" t="s">
        <v>15</v>
      </c>
      <c r="H637" s="51"/>
      <c r="I637" s="51" t="s">
        <v>878</v>
      </c>
      <c r="J637" s="27" t="str">
        <f>VLOOKUP(Table1323[[#This Row],[Track]],$F$1377:$H$1420,2,FALSE)</f>
        <v>Vic</v>
      </c>
      <c r="K637" s="27" t="s">
        <v>888</v>
      </c>
      <c r="L637" s="35">
        <v>200</v>
      </c>
      <c r="M637" s="35" t="str">
        <f>IF(Table1323[[#This Row],[Elite Edge Bet]]="","",IF(Table1323[[#This Row],[Fin]]&lt;&gt;"1st","",Table1323[[#This Row],[Div]]*Table1323[[#This Row],[Elite Edge Bet]]))</f>
        <v/>
      </c>
      <c r="N63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37" s="35" t="str">
        <f>IF(Table1323[[#This Row],[Date]]&lt;$O$3,"",IF(Table1323[[#This Row],[Date]]&lt;$P$3,"Edge (Orig)",IF(Table1323[[#This Row],[Date]]&lt;$Q$3,"Edge-New","Elite Combo")))</f>
        <v/>
      </c>
      <c r="P637" s="27" t="str">
        <f>TEXT(Table1323[[#This Row],[Date]],"DDD")</f>
        <v>Sat</v>
      </c>
      <c r="Q637" s="27"/>
      <c r="R6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8" spans="1:18" ht="15.75" hidden="1" customHeight="1" x14ac:dyDescent="0.25">
      <c r="A638" s="48">
        <v>45003</v>
      </c>
      <c r="B638" s="20">
        <v>0.65277777777777779</v>
      </c>
      <c r="C638" s="20" t="s">
        <v>762</v>
      </c>
      <c r="D638" s="49">
        <v>6</v>
      </c>
      <c r="E638" s="27">
        <v>2</v>
      </c>
      <c r="F638" s="50" t="s">
        <v>229</v>
      </c>
      <c r="G638" s="50" t="s">
        <v>15</v>
      </c>
      <c r="H638" s="51"/>
      <c r="I638" s="51" t="s">
        <v>878</v>
      </c>
      <c r="J638" s="27" t="str">
        <f>VLOOKUP(Table1323[[#This Row],[Track]],$F$1377:$H$1420,2,FALSE)</f>
        <v>Vic</v>
      </c>
      <c r="K638" s="27" t="s">
        <v>888</v>
      </c>
      <c r="L638" s="35">
        <v>200</v>
      </c>
      <c r="M638" s="35" t="str">
        <f>IF(Table1323[[#This Row],[Elite Edge Bet]]="","",IF(Table1323[[#This Row],[Fin]]&lt;&gt;"1st","",Table1323[[#This Row],[Div]]*Table1323[[#This Row],[Elite Edge Bet]]))</f>
        <v/>
      </c>
      <c r="N63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38" s="35" t="str">
        <f>IF(Table1323[[#This Row],[Date]]&lt;$O$3,"",IF(Table1323[[#This Row],[Date]]&lt;$P$3,"Edge (Orig)",IF(Table1323[[#This Row],[Date]]&lt;$Q$3,"Edge-New","Elite Combo")))</f>
        <v/>
      </c>
      <c r="P638" s="27" t="str">
        <f>TEXT(Table1323[[#This Row],[Date]],"DDD")</f>
        <v>Sat</v>
      </c>
      <c r="Q638" s="27"/>
      <c r="R6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39" spans="1:18" ht="15.75" hidden="1" customHeight="1" x14ac:dyDescent="0.25">
      <c r="A639" s="48">
        <v>45007</v>
      </c>
      <c r="B639" s="20">
        <v>0.62152777777777779</v>
      </c>
      <c r="C639" s="20" t="s">
        <v>10</v>
      </c>
      <c r="D639" s="49">
        <v>3</v>
      </c>
      <c r="E639" s="27">
        <v>6</v>
      </c>
      <c r="F639" s="50" t="s">
        <v>505</v>
      </c>
      <c r="G639" s="50" t="s">
        <v>13</v>
      </c>
      <c r="H639" s="51">
        <v>5.4</v>
      </c>
      <c r="I639" s="51" t="s">
        <v>92</v>
      </c>
      <c r="J639" s="27" t="str">
        <f>VLOOKUP(Table1323[[#This Row],[Track]],$F$1377:$H$1420,2,FALSE)</f>
        <v>NSW</v>
      </c>
      <c r="K639" s="27" t="s">
        <v>888</v>
      </c>
      <c r="L639" s="35">
        <v>140</v>
      </c>
      <c r="M639" s="35">
        <f>IF(Table1323[[#This Row],[Elite Edge Bet]]="","",IF(Table1323[[#This Row],[Fin]]&lt;&gt;"1st","",Table1323[[#This Row],[Div]]*Table1323[[#This Row],[Elite Edge Bet]]))</f>
        <v>756</v>
      </c>
      <c r="N639" s="35">
        <f>IF(Table1323[[#This Row],[Elite Edge Bet]]="","",IF(Table1323[[#This Row],[Elite Edge Return]]="",Table1323[[#This Row],[Elite Edge Bet]]*-1,Table1323[[#This Row],[Elite Edge Return]]-Table1323[[#This Row],[Elite Edge Bet]]))</f>
        <v>616</v>
      </c>
      <c r="O639" s="35" t="str">
        <f>IF(Table1323[[#This Row],[Date]]&lt;$O$3,"",IF(Table1323[[#This Row],[Date]]&lt;$P$3,"Edge (Orig)",IF(Table1323[[#This Row],[Date]]&lt;$Q$3,"Edge-New","Elite Combo")))</f>
        <v/>
      </c>
      <c r="P639" s="27" t="str">
        <f>TEXT(Table1323[[#This Row],[Date]],"DDD")</f>
        <v>Wed</v>
      </c>
      <c r="Q639" s="27"/>
      <c r="R6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0" spans="1:18" ht="15.75" hidden="1" customHeight="1" x14ac:dyDescent="0.25">
      <c r="A640" s="48">
        <v>45007</v>
      </c>
      <c r="B640" s="20">
        <v>0.71875</v>
      </c>
      <c r="C640" s="20" t="s">
        <v>10</v>
      </c>
      <c r="D640" s="49">
        <v>7</v>
      </c>
      <c r="E640" s="27">
        <v>1</v>
      </c>
      <c r="F640" s="50" t="s">
        <v>389</v>
      </c>
      <c r="G640" s="50"/>
      <c r="H640" s="51"/>
      <c r="I640" s="51" t="s">
        <v>92</v>
      </c>
      <c r="J640" s="27" t="str">
        <f>VLOOKUP(Table1323[[#This Row],[Track]],$F$1377:$H$1420,2,FALSE)</f>
        <v>NSW</v>
      </c>
      <c r="K640" s="27" t="s">
        <v>888</v>
      </c>
      <c r="L640" s="35">
        <v>140</v>
      </c>
      <c r="M640" s="35" t="str">
        <f>IF(Table1323[[#This Row],[Elite Edge Bet]]="","",IF(Table1323[[#This Row],[Fin]]&lt;&gt;"1st","",Table1323[[#This Row],[Div]]*Table1323[[#This Row],[Elite Edge Bet]]))</f>
        <v/>
      </c>
      <c r="N64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40" s="35" t="str">
        <f>IF(Table1323[[#This Row],[Date]]&lt;$O$3,"",IF(Table1323[[#This Row],[Date]]&lt;$P$3,"Edge (Orig)",IF(Table1323[[#This Row],[Date]]&lt;$Q$3,"Edge-New","Elite Combo")))</f>
        <v/>
      </c>
      <c r="P640" s="27" t="str">
        <f>TEXT(Table1323[[#This Row],[Date]],"DDD")</f>
        <v>Wed</v>
      </c>
      <c r="Q640" s="27"/>
      <c r="R6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1" spans="1:18" ht="15.75" hidden="1" customHeight="1" x14ac:dyDescent="0.25">
      <c r="A641" s="48">
        <v>45009</v>
      </c>
      <c r="B641" s="20">
        <v>0.84375</v>
      </c>
      <c r="C641" s="20" t="s">
        <v>762</v>
      </c>
      <c r="D641" s="49">
        <v>5</v>
      </c>
      <c r="E641" s="27">
        <v>3</v>
      </c>
      <c r="F641" s="50" t="s">
        <v>652</v>
      </c>
      <c r="G641" s="50"/>
      <c r="H641" s="51"/>
      <c r="I641" s="51" t="s">
        <v>851</v>
      </c>
      <c r="J641" s="27" t="str">
        <f>VLOOKUP(Table1323[[#This Row],[Track]],$F$1377:$H$1420,2,FALSE)</f>
        <v>Vic</v>
      </c>
      <c r="K641" s="27" t="s">
        <v>888</v>
      </c>
      <c r="L641" s="35">
        <v>100</v>
      </c>
      <c r="M641" s="35" t="str">
        <f>IF(Table1323[[#This Row],[Elite Edge Bet]]="","",IF(Table1323[[#This Row],[Fin]]&lt;&gt;"1st","",Table1323[[#This Row],[Div]]*Table1323[[#This Row],[Elite Edge Bet]]))</f>
        <v/>
      </c>
      <c r="N64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41" s="35" t="str">
        <f>IF(Table1323[[#This Row],[Date]]&lt;$O$3,"",IF(Table1323[[#This Row],[Date]]&lt;$P$3,"Edge (Orig)",IF(Table1323[[#This Row],[Date]]&lt;$Q$3,"Edge-New","Elite Combo")))</f>
        <v/>
      </c>
      <c r="P641" s="27" t="str">
        <f>TEXT(Table1323[[#This Row],[Date]],"DDD")</f>
        <v>Fri</v>
      </c>
      <c r="Q641" s="27"/>
      <c r="R6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2" spans="1:18" ht="15.75" hidden="1" customHeight="1" x14ac:dyDescent="0.25">
      <c r="A642" s="48">
        <v>45009</v>
      </c>
      <c r="B642" s="20">
        <v>0.84375</v>
      </c>
      <c r="C642" s="20" t="s">
        <v>762</v>
      </c>
      <c r="D642" s="49">
        <v>5</v>
      </c>
      <c r="E642" s="27">
        <v>2</v>
      </c>
      <c r="F642" s="50" t="s">
        <v>194</v>
      </c>
      <c r="G642" s="50" t="s">
        <v>13</v>
      </c>
      <c r="H642" s="51">
        <v>3.8</v>
      </c>
      <c r="I642" s="51" t="s">
        <v>851</v>
      </c>
      <c r="J642" s="27" t="str">
        <f>VLOOKUP(Table1323[[#This Row],[Track]],$F$1377:$H$1420,2,FALSE)</f>
        <v>Vic</v>
      </c>
      <c r="K642" s="27" t="s">
        <v>888</v>
      </c>
      <c r="L642" s="35">
        <v>100</v>
      </c>
      <c r="M642" s="35">
        <f>IF(Table1323[[#This Row],[Elite Edge Bet]]="","",IF(Table1323[[#This Row],[Fin]]&lt;&gt;"1st","",Table1323[[#This Row],[Div]]*Table1323[[#This Row],[Elite Edge Bet]]))</f>
        <v>380</v>
      </c>
      <c r="N642" s="35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642" s="35" t="str">
        <f>IF(Table1323[[#This Row],[Date]]&lt;$O$3,"",IF(Table1323[[#This Row],[Date]]&lt;$P$3,"Edge (Orig)",IF(Table1323[[#This Row],[Date]]&lt;$Q$3,"Edge-New","Elite Combo")))</f>
        <v/>
      </c>
      <c r="P642" s="27" t="str">
        <f>TEXT(Table1323[[#This Row],[Date]],"DDD")</f>
        <v>Fri</v>
      </c>
      <c r="Q642" s="27"/>
      <c r="R6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3" spans="1:18" ht="15.75" hidden="1" customHeight="1" x14ac:dyDescent="0.25">
      <c r="A643" s="48">
        <v>45009</v>
      </c>
      <c r="B643" s="20">
        <v>0.86458333333333337</v>
      </c>
      <c r="C643" s="20" t="s">
        <v>762</v>
      </c>
      <c r="D643" s="49">
        <v>6</v>
      </c>
      <c r="E643" s="27">
        <v>2</v>
      </c>
      <c r="F643" s="50" t="s">
        <v>327</v>
      </c>
      <c r="G643" s="50" t="s">
        <v>13</v>
      </c>
      <c r="H643" s="51">
        <v>3.7</v>
      </c>
      <c r="I643" s="51" t="s">
        <v>851</v>
      </c>
      <c r="J643" s="27" t="str">
        <f>VLOOKUP(Table1323[[#This Row],[Track]],$F$1377:$H$1420,2,FALSE)</f>
        <v>Vic</v>
      </c>
      <c r="K643" s="27" t="s">
        <v>888</v>
      </c>
      <c r="L643" s="35">
        <v>130</v>
      </c>
      <c r="M643" s="35">
        <f>IF(Table1323[[#This Row],[Elite Edge Bet]]="","",IF(Table1323[[#This Row],[Fin]]&lt;&gt;"1st","",Table1323[[#This Row],[Div]]*Table1323[[#This Row],[Elite Edge Bet]]))</f>
        <v>481</v>
      </c>
      <c r="N643" s="35">
        <f>IF(Table1323[[#This Row],[Elite Edge Bet]]="","",IF(Table1323[[#This Row],[Elite Edge Return]]="",Table1323[[#This Row],[Elite Edge Bet]]*-1,Table1323[[#This Row],[Elite Edge Return]]-Table1323[[#This Row],[Elite Edge Bet]]))</f>
        <v>351</v>
      </c>
      <c r="O643" s="35" t="str">
        <f>IF(Table1323[[#This Row],[Date]]&lt;$O$3,"",IF(Table1323[[#This Row],[Date]]&lt;$P$3,"Edge (Orig)",IF(Table1323[[#This Row],[Date]]&lt;$Q$3,"Edge-New","Elite Combo")))</f>
        <v/>
      </c>
      <c r="P643" s="27" t="str">
        <f>TEXT(Table1323[[#This Row],[Date]],"DDD")</f>
        <v>Fri</v>
      </c>
      <c r="Q643" s="27"/>
      <c r="R6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4" spans="1:18" ht="15.75" hidden="1" customHeight="1" x14ac:dyDescent="0.25">
      <c r="A644" s="48">
        <v>45010</v>
      </c>
      <c r="B644" s="20">
        <v>0.51736111111111105</v>
      </c>
      <c r="C644" s="20" t="s">
        <v>759</v>
      </c>
      <c r="D644" s="49">
        <v>1</v>
      </c>
      <c r="E644" s="27">
        <v>6</v>
      </c>
      <c r="F644" s="50" t="s">
        <v>343</v>
      </c>
      <c r="G644" s="50"/>
      <c r="H644" s="51"/>
      <c r="I644" s="51" t="s">
        <v>851</v>
      </c>
      <c r="J644" s="27" t="str">
        <f>VLOOKUP(Table1323[[#This Row],[Track]],$F$1377:$H$1420,2,FALSE)</f>
        <v>Vic</v>
      </c>
      <c r="K644" s="27" t="s">
        <v>888</v>
      </c>
      <c r="L644" s="35">
        <v>100</v>
      </c>
      <c r="M644" s="35" t="str">
        <f>IF(Table1323[[#This Row],[Elite Edge Bet]]="","",IF(Table1323[[#This Row],[Fin]]&lt;&gt;"1st","",Table1323[[#This Row],[Div]]*Table1323[[#This Row],[Elite Edge Bet]]))</f>
        <v/>
      </c>
      <c r="N64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44" s="35" t="str">
        <f>IF(Table1323[[#This Row],[Date]]&lt;$O$3,"",IF(Table1323[[#This Row],[Date]]&lt;$P$3,"Edge (Orig)",IF(Table1323[[#This Row],[Date]]&lt;$Q$3,"Edge-New","Elite Combo")))</f>
        <v/>
      </c>
      <c r="P644" s="27" t="str">
        <f>TEXT(Table1323[[#This Row],[Date]],"DDD")</f>
        <v>Sat</v>
      </c>
      <c r="Q644" s="27"/>
      <c r="R6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5" spans="1:18" ht="15.75" hidden="1" customHeight="1" x14ac:dyDescent="0.25">
      <c r="A645" s="48">
        <v>45010</v>
      </c>
      <c r="B645" s="20">
        <v>0.51736111111111105</v>
      </c>
      <c r="C645" s="20" t="s">
        <v>759</v>
      </c>
      <c r="D645" s="49">
        <v>1</v>
      </c>
      <c r="E645" s="27">
        <v>4</v>
      </c>
      <c r="F645" s="50" t="s">
        <v>295</v>
      </c>
      <c r="G645" s="50" t="s">
        <v>13</v>
      </c>
      <c r="H645" s="51">
        <v>2.8</v>
      </c>
      <c r="I645" s="51" t="s">
        <v>878</v>
      </c>
      <c r="J645" s="27" t="str">
        <f>VLOOKUP(Table1323[[#This Row],[Track]],$F$1377:$H$1420,2,FALSE)</f>
        <v>Vic</v>
      </c>
      <c r="K645" s="27" t="s">
        <v>888</v>
      </c>
      <c r="L645" s="35">
        <v>200</v>
      </c>
      <c r="M645" s="35">
        <f>IF(Table1323[[#This Row],[Elite Edge Bet]]="","",IF(Table1323[[#This Row],[Fin]]&lt;&gt;"1st","",Table1323[[#This Row],[Div]]*Table1323[[#This Row],[Elite Edge Bet]]))</f>
        <v>560</v>
      </c>
      <c r="N645" s="35">
        <f>IF(Table1323[[#This Row],[Elite Edge Bet]]="","",IF(Table1323[[#This Row],[Elite Edge Return]]="",Table1323[[#This Row],[Elite Edge Bet]]*-1,Table1323[[#This Row],[Elite Edge Return]]-Table1323[[#This Row],[Elite Edge Bet]]))</f>
        <v>360</v>
      </c>
      <c r="O645" s="35" t="str">
        <f>IF(Table1323[[#This Row],[Date]]&lt;$O$3,"",IF(Table1323[[#This Row],[Date]]&lt;$P$3,"Edge (Orig)",IF(Table1323[[#This Row],[Date]]&lt;$Q$3,"Edge-New","Elite Combo")))</f>
        <v/>
      </c>
      <c r="P645" s="27" t="str">
        <f>TEXT(Table1323[[#This Row],[Date]],"DDD")</f>
        <v>Sat</v>
      </c>
      <c r="Q645" s="27"/>
      <c r="R6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6" spans="1:18" ht="15.75" hidden="1" customHeight="1" x14ac:dyDescent="0.25">
      <c r="A646" s="48">
        <v>45010</v>
      </c>
      <c r="B646" s="20">
        <v>0.55555555555555558</v>
      </c>
      <c r="C646" s="20" t="s">
        <v>6</v>
      </c>
      <c r="D646" s="49">
        <v>3</v>
      </c>
      <c r="E646" s="27">
        <v>3</v>
      </c>
      <c r="F646" s="50" t="s">
        <v>506</v>
      </c>
      <c r="G646" s="50" t="s">
        <v>15</v>
      </c>
      <c r="H646" s="51"/>
      <c r="I646" s="51" t="s">
        <v>92</v>
      </c>
      <c r="J646" s="27" t="str">
        <f>VLOOKUP(Table1323[[#This Row],[Track]],$F$1377:$H$1420,2,FALSE)</f>
        <v>NSW</v>
      </c>
      <c r="K646" s="27" t="s">
        <v>888</v>
      </c>
      <c r="L646" s="35">
        <v>150</v>
      </c>
      <c r="M646" s="35" t="str">
        <f>IF(Table1323[[#This Row],[Elite Edge Bet]]="","",IF(Table1323[[#This Row],[Fin]]&lt;&gt;"1st","",Table1323[[#This Row],[Div]]*Table1323[[#This Row],[Elite Edge Bet]]))</f>
        <v/>
      </c>
      <c r="N64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46" s="35" t="str">
        <f>IF(Table1323[[#This Row],[Date]]&lt;$O$3,"",IF(Table1323[[#This Row],[Date]]&lt;$P$3,"Edge (Orig)",IF(Table1323[[#This Row],[Date]]&lt;$Q$3,"Edge-New","Elite Combo")))</f>
        <v/>
      </c>
      <c r="P646" s="27" t="str">
        <f>TEXT(Table1323[[#This Row],[Date]],"DDD")</f>
        <v>Sat</v>
      </c>
      <c r="Q646" s="27"/>
      <c r="R6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7" spans="1:18" ht="15.75" hidden="1" customHeight="1" x14ac:dyDescent="0.25">
      <c r="A647" s="48">
        <v>45010</v>
      </c>
      <c r="B647" s="20">
        <v>0.56944444444444442</v>
      </c>
      <c r="C647" s="20" t="s">
        <v>759</v>
      </c>
      <c r="D647" s="49">
        <v>3</v>
      </c>
      <c r="E647" s="27">
        <v>5</v>
      </c>
      <c r="F647" s="50" t="s">
        <v>653</v>
      </c>
      <c r="G647" s="50" t="s">
        <v>14</v>
      </c>
      <c r="H647" s="51"/>
      <c r="I647" s="51" t="s">
        <v>851</v>
      </c>
      <c r="J647" s="27" t="str">
        <f>VLOOKUP(Table1323[[#This Row],[Track]],$F$1377:$H$1420,2,FALSE)</f>
        <v>Vic</v>
      </c>
      <c r="K647" s="27" t="s">
        <v>888</v>
      </c>
      <c r="L647" s="35">
        <v>120</v>
      </c>
      <c r="M647" s="35" t="str">
        <f>IF(Table1323[[#This Row],[Elite Edge Bet]]="","",IF(Table1323[[#This Row],[Fin]]&lt;&gt;"1st","",Table1323[[#This Row],[Div]]*Table1323[[#This Row],[Elite Edge Bet]]))</f>
        <v/>
      </c>
      <c r="N64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47" s="35" t="str">
        <f>IF(Table1323[[#This Row],[Date]]&lt;$O$3,"",IF(Table1323[[#This Row],[Date]]&lt;$P$3,"Edge (Orig)",IF(Table1323[[#This Row],[Date]]&lt;$Q$3,"Edge-New","Elite Combo")))</f>
        <v/>
      </c>
      <c r="P647" s="27" t="str">
        <f>TEXT(Table1323[[#This Row],[Date]],"DDD")</f>
        <v>Sat</v>
      </c>
      <c r="Q647" s="27"/>
      <c r="R6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8" spans="1:18" ht="15.75" hidden="1" customHeight="1" x14ac:dyDescent="0.25">
      <c r="A648" s="48">
        <v>45010</v>
      </c>
      <c r="B648" s="20">
        <v>0.59722222222222221</v>
      </c>
      <c r="C648" s="20" t="s">
        <v>759</v>
      </c>
      <c r="D648" s="49">
        <v>4</v>
      </c>
      <c r="E648" s="27">
        <v>1</v>
      </c>
      <c r="F648" s="50" t="s">
        <v>344</v>
      </c>
      <c r="G648" s="50" t="s">
        <v>13</v>
      </c>
      <c r="H648" s="51">
        <v>4.4000000000000004</v>
      </c>
      <c r="I648" s="51" t="s">
        <v>851</v>
      </c>
      <c r="J648" s="27" t="str">
        <f>VLOOKUP(Table1323[[#This Row],[Track]],$F$1377:$H$1420,2,FALSE)</f>
        <v>Vic</v>
      </c>
      <c r="K648" s="27" t="s">
        <v>888</v>
      </c>
      <c r="L648" s="35">
        <v>120</v>
      </c>
      <c r="M648" s="35">
        <f>IF(Table1323[[#This Row],[Elite Edge Bet]]="","",IF(Table1323[[#This Row],[Fin]]&lt;&gt;"1st","",Table1323[[#This Row],[Div]]*Table1323[[#This Row],[Elite Edge Bet]]))</f>
        <v>528</v>
      </c>
      <c r="N648" s="35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648" s="35" t="str">
        <f>IF(Table1323[[#This Row],[Date]]&lt;$O$3,"",IF(Table1323[[#This Row],[Date]]&lt;$P$3,"Edge (Orig)",IF(Table1323[[#This Row],[Date]]&lt;$Q$3,"Edge-New","Elite Combo")))</f>
        <v/>
      </c>
      <c r="P648" s="27" t="str">
        <f>TEXT(Table1323[[#This Row],[Date]],"DDD")</f>
        <v>Sat</v>
      </c>
      <c r="Q648" s="27"/>
      <c r="R6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49" spans="1:18" ht="15.75" hidden="1" customHeight="1" x14ac:dyDescent="0.25">
      <c r="A649" s="48">
        <v>45010</v>
      </c>
      <c r="B649" s="20">
        <v>0.625</v>
      </c>
      <c r="C649" s="20" t="s">
        <v>759</v>
      </c>
      <c r="D649" s="49">
        <v>5</v>
      </c>
      <c r="E649" s="27">
        <v>9</v>
      </c>
      <c r="F649" s="50" t="s">
        <v>650</v>
      </c>
      <c r="G649" s="50"/>
      <c r="H649" s="51"/>
      <c r="I649" s="51" t="s">
        <v>878</v>
      </c>
      <c r="J649" s="27" t="str">
        <f>VLOOKUP(Table1323[[#This Row],[Track]],$F$1377:$H$1420,2,FALSE)</f>
        <v>Vic</v>
      </c>
      <c r="K649" s="27" t="s">
        <v>888</v>
      </c>
      <c r="L649" s="35">
        <v>200</v>
      </c>
      <c r="M649" s="35" t="str">
        <f>IF(Table1323[[#This Row],[Elite Edge Bet]]="","",IF(Table1323[[#This Row],[Fin]]&lt;&gt;"1st","",Table1323[[#This Row],[Div]]*Table1323[[#This Row],[Elite Edge Bet]]))</f>
        <v/>
      </c>
      <c r="N64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49" s="35" t="str">
        <f>IF(Table1323[[#This Row],[Date]]&lt;$O$3,"",IF(Table1323[[#This Row],[Date]]&lt;$P$3,"Edge (Orig)",IF(Table1323[[#This Row],[Date]]&lt;$Q$3,"Edge-New","Elite Combo")))</f>
        <v/>
      </c>
      <c r="P649" s="27" t="str">
        <f>TEXT(Table1323[[#This Row],[Date]],"DDD")</f>
        <v>Sat</v>
      </c>
      <c r="Q649" s="27"/>
      <c r="R6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0" spans="1:18" ht="15.75" hidden="1" customHeight="1" x14ac:dyDescent="0.25">
      <c r="A650" s="48">
        <v>45010</v>
      </c>
      <c r="B650" s="20">
        <v>0.70833333333333337</v>
      </c>
      <c r="C650" s="20" t="s">
        <v>759</v>
      </c>
      <c r="D650" s="49">
        <v>8</v>
      </c>
      <c r="E650" s="27">
        <v>14</v>
      </c>
      <c r="F650" s="50" t="s">
        <v>351</v>
      </c>
      <c r="G650" s="50"/>
      <c r="H650" s="51"/>
      <c r="I650" s="51" t="s">
        <v>850</v>
      </c>
      <c r="J650" s="27" t="str">
        <f>VLOOKUP(Table1323[[#This Row],[Track]],$F$1377:$H$1420,2,FALSE)</f>
        <v>Vic</v>
      </c>
      <c r="K650" s="27" t="s">
        <v>888</v>
      </c>
      <c r="L650" s="35">
        <v>200</v>
      </c>
      <c r="M650" s="35" t="str">
        <f>IF(Table1323[[#This Row],[Elite Edge Bet]]="","",IF(Table1323[[#This Row],[Fin]]&lt;&gt;"1st","",Table1323[[#This Row],[Div]]*Table1323[[#This Row],[Elite Edge Bet]]))</f>
        <v/>
      </c>
      <c r="N65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50" s="35" t="str">
        <f>IF(Table1323[[#This Row],[Date]]&lt;$O$3,"",IF(Table1323[[#This Row],[Date]]&lt;$P$3,"Edge (Orig)",IF(Table1323[[#This Row],[Date]]&lt;$Q$3,"Edge-New","Elite Combo")))</f>
        <v/>
      </c>
      <c r="P650" s="27" t="str">
        <f>TEXT(Table1323[[#This Row],[Date]],"DDD")</f>
        <v>Sat</v>
      </c>
      <c r="Q650" s="27"/>
      <c r="R6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1" spans="1:18" ht="15.75" hidden="1" customHeight="1" x14ac:dyDescent="0.25">
      <c r="A651" s="48">
        <v>45017</v>
      </c>
      <c r="B651" s="20">
        <v>0.51736111111111105</v>
      </c>
      <c r="C651" s="20" t="s">
        <v>771</v>
      </c>
      <c r="D651" s="49">
        <v>1</v>
      </c>
      <c r="E651" s="27">
        <v>3</v>
      </c>
      <c r="F651" s="50" t="s">
        <v>302</v>
      </c>
      <c r="G651" s="50"/>
      <c r="H651" s="51"/>
      <c r="I651" s="51" t="s">
        <v>851</v>
      </c>
      <c r="J651" s="27" t="str">
        <f>VLOOKUP(Table1323[[#This Row],[Track]],$F$1377:$H$1420,2,FALSE)</f>
        <v>Vic</v>
      </c>
      <c r="K651" s="27" t="s">
        <v>887</v>
      </c>
      <c r="L651" s="35">
        <v>120</v>
      </c>
      <c r="M651" s="35" t="str">
        <f>IF(Table1323[[#This Row],[Elite Edge Bet]]="","",IF(Table1323[[#This Row],[Fin]]&lt;&gt;"1st","",Table1323[[#This Row],[Div]]*Table1323[[#This Row],[Elite Edge Bet]]))</f>
        <v/>
      </c>
      <c r="N65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51" s="35" t="str">
        <f>IF(Table1323[[#This Row],[Date]]&lt;$O$3,"",IF(Table1323[[#This Row],[Date]]&lt;$P$3,"Edge (Orig)",IF(Table1323[[#This Row],[Date]]&lt;$Q$3,"Edge-New","Elite Combo")))</f>
        <v/>
      </c>
      <c r="P651" s="27" t="str">
        <f>TEXT(Table1323[[#This Row],[Date]],"DDD")</f>
        <v>Sat</v>
      </c>
      <c r="Q651" s="27"/>
      <c r="R6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2" spans="1:18" ht="15.75" hidden="1" customHeight="1" x14ac:dyDescent="0.25">
      <c r="A652" s="48">
        <v>45017</v>
      </c>
      <c r="B652" s="20">
        <v>0.57986111111111105</v>
      </c>
      <c r="C652" s="20" t="s">
        <v>7</v>
      </c>
      <c r="D652" s="49">
        <v>4</v>
      </c>
      <c r="E652" s="27">
        <v>3</v>
      </c>
      <c r="F652" s="50" t="s">
        <v>507</v>
      </c>
      <c r="G652" s="50"/>
      <c r="H652" s="51"/>
      <c r="I652" s="51" t="s">
        <v>92</v>
      </c>
      <c r="J652" s="27" t="str">
        <f>VLOOKUP(Table1323[[#This Row],[Track]],$F$1377:$H$1420,2,FALSE)</f>
        <v>NSW</v>
      </c>
      <c r="K652" s="27" t="s">
        <v>888</v>
      </c>
      <c r="L652" s="35">
        <v>150</v>
      </c>
      <c r="M652" s="35" t="str">
        <f>IF(Table1323[[#This Row],[Elite Edge Bet]]="","",IF(Table1323[[#This Row],[Fin]]&lt;&gt;"1st","",Table1323[[#This Row],[Div]]*Table1323[[#This Row],[Elite Edge Bet]]))</f>
        <v/>
      </c>
      <c r="N65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52" s="35" t="str">
        <f>IF(Table1323[[#This Row],[Date]]&lt;$O$3,"",IF(Table1323[[#This Row],[Date]]&lt;$P$3,"Edge (Orig)",IF(Table1323[[#This Row],[Date]]&lt;$Q$3,"Edge-New","Elite Combo")))</f>
        <v/>
      </c>
      <c r="P652" s="27" t="str">
        <f>TEXT(Table1323[[#This Row],[Date]],"DDD")</f>
        <v>Sat</v>
      </c>
      <c r="Q652" s="27"/>
      <c r="R6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3" spans="1:18" ht="15.75" hidden="1" customHeight="1" x14ac:dyDescent="0.25">
      <c r="A653" s="48">
        <v>45017</v>
      </c>
      <c r="B653" s="20">
        <v>0.59375</v>
      </c>
      <c r="C653" s="20" t="s">
        <v>771</v>
      </c>
      <c r="D653" s="49">
        <v>4</v>
      </c>
      <c r="E653" s="27">
        <v>5</v>
      </c>
      <c r="F653" s="50" t="s">
        <v>345</v>
      </c>
      <c r="G653" s="50" t="s">
        <v>15</v>
      </c>
      <c r="H653" s="51"/>
      <c r="I653" s="51" t="s">
        <v>878</v>
      </c>
      <c r="J653" s="27" t="str">
        <f>VLOOKUP(Table1323[[#This Row],[Track]],$F$1377:$H$1420,2,FALSE)</f>
        <v>Vic</v>
      </c>
      <c r="K653" s="27" t="s">
        <v>887</v>
      </c>
      <c r="L653" s="35">
        <v>200</v>
      </c>
      <c r="M653" s="35" t="str">
        <f>IF(Table1323[[#This Row],[Elite Edge Bet]]="","",IF(Table1323[[#This Row],[Fin]]&lt;&gt;"1st","",Table1323[[#This Row],[Div]]*Table1323[[#This Row],[Elite Edge Bet]]))</f>
        <v/>
      </c>
      <c r="N65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53" s="35" t="str">
        <f>IF(Table1323[[#This Row],[Date]]&lt;$O$3,"",IF(Table1323[[#This Row],[Date]]&lt;$P$3,"Edge (Orig)",IF(Table1323[[#This Row],[Date]]&lt;$Q$3,"Edge-New","Elite Combo")))</f>
        <v/>
      </c>
      <c r="P653" s="27" t="str">
        <f>TEXT(Table1323[[#This Row],[Date]],"DDD")</f>
        <v>Sat</v>
      </c>
      <c r="Q653" s="27"/>
      <c r="R6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4" spans="1:18" ht="15.75" hidden="1" customHeight="1" x14ac:dyDescent="0.25">
      <c r="A654" s="48">
        <v>45017</v>
      </c>
      <c r="B654" s="20">
        <v>0.59375</v>
      </c>
      <c r="C654" s="20" t="s">
        <v>771</v>
      </c>
      <c r="D654" s="49">
        <v>4</v>
      </c>
      <c r="E654" s="27">
        <v>7</v>
      </c>
      <c r="F654" s="50" t="s">
        <v>654</v>
      </c>
      <c r="G654" s="50" t="s">
        <v>14</v>
      </c>
      <c r="H654" s="51"/>
      <c r="I654" s="51" t="s">
        <v>851</v>
      </c>
      <c r="J654" s="27" t="str">
        <f>VLOOKUP(Table1323[[#This Row],[Track]],$F$1377:$H$1420,2,FALSE)</f>
        <v>Vic</v>
      </c>
      <c r="K654" s="27" t="s">
        <v>887</v>
      </c>
      <c r="L654" s="35">
        <v>100</v>
      </c>
      <c r="M654" s="35" t="str">
        <f>IF(Table1323[[#This Row],[Elite Edge Bet]]="","",IF(Table1323[[#This Row],[Fin]]&lt;&gt;"1st","",Table1323[[#This Row],[Div]]*Table1323[[#This Row],[Elite Edge Bet]]))</f>
        <v/>
      </c>
      <c r="N65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54" s="35" t="str">
        <f>IF(Table1323[[#This Row],[Date]]&lt;$O$3,"",IF(Table1323[[#This Row],[Date]]&lt;$P$3,"Edge (Orig)",IF(Table1323[[#This Row],[Date]]&lt;$Q$3,"Edge-New","Elite Combo")))</f>
        <v/>
      </c>
      <c r="P654" s="27" t="str">
        <f>TEXT(Table1323[[#This Row],[Date]],"DDD")</f>
        <v>Sat</v>
      </c>
      <c r="Q654" s="27"/>
      <c r="R6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5" spans="1:18" ht="15.75" hidden="1" customHeight="1" x14ac:dyDescent="0.25">
      <c r="A655" s="48">
        <v>45017</v>
      </c>
      <c r="B655" s="20">
        <v>0.70138888888888884</v>
      </c>
      <c r="C655" s="20" t="s">
        <v>771</v>
      </c>
      <c r="D655" s="49">
        <v>8</v>
      </c>
      <c r="E655" s="27">
        <v>9</v>
      </c>
      <c r="F655" s="50" t="s">
        <v>627</v>
      </c>
      <c r="G655" s="50" t="s">
        <v>13</v>
      </c>
      <c r="H655" s="51">
        <v>4.4000000000000004</v>
      </c>
      <c r="I655" s="51" t="s">
        <v>805</v>
      </c>
      <c r="J655" s="27" t="str">
        <f>VLOOKUP(Table1323[[#This Row],[Track]],$F$1377:$H$1420,2,FALSE)</f>
        <v>Vic</v>
      </c>
      <c r="K655" s="27" t="s">
        <v>887</v>
      </c>
      <c r="L655" s="35">
        <v>100</v>
      </c>
      <c r="M655" s="35">
        <f>IF(Table1323[[#This Row],[Elite Edge Bet]]="","",IF(Table1323[[#This Row],[Fin]]&lt;&gt;"1st","",Table1323[[#This Row],[Div]]*Table1323[[#This Row],[Elite Edge Bet]]))</f>
        <v>440.00000000000006</v>
      </c>
      <c r="N655" s="35">
        <f>IF(Table1323[[#This Row],[Elite Edge Bet]]="","",IF(Table1323[[#This Row],[Elite Edge Return]]="",Table1323[[#This Row],[Elite Edge Bet]]*-1,Table1323[[#This Row],[Elite Edge Return]]-Table1323[[#This Row],[Elite Edge Bet]]))</f>
        <v>340.00000000000006</v>
      </c>
      <c r="O655" s="35" t="str">
        <f>IF(Table1323[[#This Row],[Date]]&lt;$O$3,"",IF(Table1323[[#This Row],[Date]]&lt;$P$3,"Edge (Orig)",IF(Table1323[[#This Row],[Date]]&lt;$Q$3,"Edge-New","Elite Combo")))</f>
        <v/>
      </c>
      <c r="P655" s="27" t="str">
        <f>TEXT(Table1323[[#This Row],[Date]],"DDD")</f>
        <v>Sat</v>
      </c>
      <c r="Q655" s="27"/>
      <c r="R6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6" spans="1:18" ht="15.75" hidden="1" customHeight="1" x14ac:dyDescent="0.25">
      <c r="A656" s="48">
        <v>45024</v>
      </c>
      <c r="B656" s="20">
        <v>0.52083333333333337</v>
      </c>
      <c r="C656" s="20" t="s">
        <v>775</v>
      </c>
      <c r="D656" s="49">
        <v>1</v>
      </c>
      <c r="E656" s="27">
        <v>6</v>
      </c>
      <c r="F656" s="50" t="s">
        <v>342</v>
      </c>
      <c r="G656" s="50" t="s">
        <v>13</v>
      </c>
      <c r="H656" s="51">
        <v>3.6</v>
      </c>
      <c r="I656" s="51" t="s">
        <v>878</v>
      </c>
      <c r="J656" s="27" t="str">
        <f>VLOOKUP(Table1323[[#This Row],[Track]],$F$1377:$H$1420,2,FALSE)</f>
        <v>Vic</v>
      </c>
      <c r="K656" s="27" t="s">
        <v>888</v>
      </c>
      <c r="L656" s="35">
        <v>200</v>
      </c>
      <c r="M656" s="35">
        <f>IF(Table1323[[#This Row],[Elite Edge Bet]]="","",IF(Table1323[[#This Row],[Fin]]&lt;&gt;"1st","",Table1323[[#This Row],[Div]]*Table1323[[#This Row],[Elite Edge Bet]]))</f>
        <v>720</v>
      </c>
      <c r="N656" s="35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656" s="35" t="str">
        <f>IF(Table1323[[#This Row],[Date]]&lt;$O$3,"",IF(Table1323[[#This Row],[Date]]&lt;$P$3,"Edge (Orig)",IF(Table1323[[#This Row],[Date]]&lt;$Q$3,"Edge-New","Elite Combo")))</f>
        <v/>
      </c>
      <c r="P656" s="27" t="str">
        <f>TEXT(Table1323[[#This Row],[Date]],"DDD")</f>
        <v>Sat</v>
      </c>
      <c r="Q656" s="27"/>
      <c r="R6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7" spans="1:18" ht="15.75" hidden="1" customHeight="1" x14ac:dyDescent="0.25">
      <c r="A657" s="48">
        <v>45024</v>
      </c>
      <c r="B657" s="20">
        <v>0.62152777777777779</v>
      </c>
      <c r="C657" s="20" t="s">
        <v>775</v>
      </c>
      <c r="D657" s="49">
        <v>5</v>
      </c>
      <c r="E657" s="27">
        <v>12</v>
      </c>
      <c r="F657" s="50" t="s">
        <v>791</v>
      </c>
      <c r="G657" s="50" t="s">
        <v>15</v>
      </c>
      <c r="H657" s="51"/>
      <c r="I657" s="51" t="s">
        <v>805</v>
      </c>
      <c r="J657" s="27" t="str">
        <f>VLOOKUP(Table1323[[#This Row],[Track]],$F$1377:$H$1420,2,FALSE)</f>
        <v>Vic</v>
      </c>
      <c r="K657" s="27" t="s">
        <v>888</v>
      </c>
      <c r="L657" s="35">
        <v>100</v>
      </c>
      <c r="M657" s="35" t="str">
        <f>IF(Table1323[[#This Row],[Elite Edge Bet]]="","",IF(Table1323[[#This Row],[Fin]]&lt;&gt;"1st","",Table1323[[#This Row],[Div]]*Table1323[[#This Row],[Elite Edge Bet]]))</f>
        <v/>
      </c>
      <c r="N65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57" s="35" t="str">
        <f>IF(Table1323[[#This Row],[Date]]&lt;$O$3,"",IF(Table1323[[#This Row],[Date]]&lt;$P$3,"Edge (Orig)",IF(Table1323[[#This Row],[Date]]&lt;$Q$3,"Edge-New","Elite Combo")))</f>
        <v/>
      </c>
      <c r="P657" s="27" t="str">
        <f>TEXT(Table1323[[#This Row],[Date]],"DDD")</f>
        <v>Sat</v>
      </c>
      <c r="Q657" s="27"/>
      <c r="R6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8" spans="1:18" ht="15.75" hidden="1" customHeight="1" x14ac:dyDescent="0.25">
      <c r="A658" s="48">
        <v>45024</v>
      </c>
      <c r="B658" s="20">
        <v>0.64930555555555558</v>
      </c>
      <c r="C658" s="20" t="s">
        <v>775</v>
      </c>
      <c r="D658" s="49">
        <v>6</v>
      </c>
      <c r="E658" s="27">
        <v>10</v>
      </c>
      <c r="F658" s="50" t="s">
        <v>792</v>
      </c>
      <c r="G658" s="50"/>
      <c r="H658" s="51"/>
      <c r="I658" s="51" t="s">
        <v>805</v>
      </c>
      <c r="J658" s="27" t="str">
        <f>VLOOKUP(Table1323[[#This Row],[Track]],$F$1377:$H$1420,2,FALSE)</f>
        <v>Vic</v>
      </c>
      <c r="K658" s="27" t="s">
        <v>888</v>
      </c>
      <c r="L658" s="35">
        <v>100</v>
      </c>
      <c r="M658" s="35" t="str">
        <f>IF(Table1323[[#This Row],[Elite Edge Bet]]="","",IF(Table1323[[#This Row],[Fin]]&lt;&gt;"1st","",Table1323[[#This Row],[Div]]*Table1323[[#This Row],[Elite Edge Bet]]))</f>
        <v/>
      </c>
      <c r="N65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58" s="35" t="str">
        <f>IF(Table1323[[#This Row],[Date]]&lt;$O$3,"",IF(Table1323[[#This Row],[Date]]&lt;$P$3,"Edge (Orig)",IF(Table1323[[#This Row],[Date]]&lt;$Q$3,"Edge-New","Elite Combo")))</f>
        <v/>
      </c>
      <c r="P658" s="27" t="str">
        <f>TEXT(Table1323[[#This Row],[Date]],"DDD")</f>
        <v>Sat</v>
      </c>
      <c r="Q658" s="27"/>
      <c r="R6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59" spans="1:18" ht="15.75" hidden="1" customHeight="1" x14ac:dyDescent="0.25">
      <c r="A659" s="48">
        <v>45024</v>
      </c>
      <c r="B659" s="20">
        <v>0.67708333333333337</v>
      </c>
      <c r="C659" s="20" t="s">
        <v>775</v>
      </c>
      <c r="D659" s="49">
        <v>7</v>
      </c>
      <c r="E659" s="27">
        <v>7</v>
      </c>
      <c r="F659" s="50" t="s">
        <v>346</v>
      </c>
      <c r="G659" s="50" t="s">
        <v>13</v>
      </c>
      <c r="H659" s="51">
        <v>3.5</v>
      </c>
      <c r="I659" s="51" t="s">
        <v>851</v>
      </c>
      <c r="J659" s="27" t="str">
        <f>VLOOKUP(Table1323[[#This Row],[Track]],$F$1377:$H$1420,2,FALSE)</f>
        <v>Vic</v>
      </c>
      <c r="K659" s="27" t="s">
        <v>888</v>
      </c>
      <c r="L659" s="35">
        <v>130</v>
      </c>
      <c r="M659" s="35">
        <f>IF(Table1323[[#This Row],[Elite Edge Bet]]="","",IF(Table1323[[#This Row],[Fin]]&lt;&gt;"1st","",Table1323[[#This Row],[Div]]*Table1323[[#This Row],[Elite Edge Bet]]))</f>
        <v>455</v>
      </c>
      <c r="N659" s="35">
        <f>IF(Table1323[[#This Row],[Elite Edge Bet]]="","",IF(Table1323[[#This Row],[Elite Edge Return]]="",Table1323[[#This Row],[Elite Edge Bet]]*-1,Table1323[[#This Row],[Elite Edge Return]]-Table1323[[#This Row],[Elite Edge Bet]]))</f>
        <v>325</v>
      </c>
      <c r="O659" s="35" t="str">
        <f>IF(Table1323[[#This Row],[Date]]&lt;$O$3,"",IF(Table1323[[#This Row],[Date]]&lt;$P$3,"Edge (Orig)",IF(Table1323[[#This Row],[Date]]&lt;$Q$3,"Edge-New","Elite Combo")))</f>
        <v/>
      </c>
      <c r="P659" s="27" t="str">
        <f>TEXT(Table1323[[#This Row],[Date]],"DDD")</f>
        <v>Sat</v>
      </c>
      <c r="Q659" s="27"/>
      <c r="R6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0" spans="1:18" ht="15.75" hidden="1" customHeight="1" x14ac:dyDescent="0.25">
      <c r="A660" s="48">
        <v>45024</v>
      </c>
      <c r="B660" s="20">
        <v>0.70138888888888884</v>
      </c>
      <c r="C660" s="20" t="s">
        <v>775</v>
      </c>
      <c r="D660" s="49">
        <v>8</v>
      </c>
      <c r="E660" s="27">
        <v>3</v>
      </c>
      <c r="F660" s="50" t="s">
        <v>303</v>
      </c>
      <c r="G660" s="50" t="s">
        <v>15</v>
      </c>
      <c r="H660" s="51"/>
      <c r="I660" s="51" t="s">
        <v>851</v>
      </c>
      <c r="J660" s="27" t="str">
        <f>VLOOKUP(Table1323[[#This Row],[Track]],$F$1377:$H$1420,2,FALSE)</f>
        <v>Vic</v>
      </c>
      <c r="K660" s="27" t="s">
        <v>888</v>
      </c>
      <c r="L660" s="35">
        <v>200</v>
      </c>
      <c r="M660" s="35" t="str">
        <f>IF(Table1323[[#This Row],[Elite Edge Bet]]="","",IF(Table1323[[#This Row],[Fin]]&lt;&gt;"1st","",Table1323[[#This Row],[Div]]*Table1323[[#This Row],[Elite Edge Bet]]))</f>
        <v/>
      </c>
      <c r="N66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60" s="35" t="str">
        <f>IF(Table1323[[#This Row],[Date]]&lt;$O$3,"",IF(Table1323[[#This Row],[Date]]&lt;$P$3,"Edge (Orig)",IF(Table1323[[#This Row],[Date]]&lt;$Q$3,"Edge-New","Elite Combo")))</f>
        <v/>
      </c>
      <c r="P660" s="27" t="str">
        <f>TEXT(Table1323[[#This Row],[Date]],"DDD")</f>
        <v>Sat</v>
      </c>
      <c r="Q660" s="27"/>
      <c r="R6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1" spans="1:18" ht="15.75" hidden="1" customHeight="1" x14ac:dyDescent="0.25">
      <c r="A661" s="48">
        <v>45024</v>
      </c>
      <c r="B661" s="20">
        <v>0.70138888888888884</v>
      </c>
      <c r="C661" s="20" t="s">
        <v>775</v>
      </c>
      <c r="D661" s="49">
        <v>8</v>
      </c>
      <c r="E661" s="27">
        <v>8</v>
      </c>
      <c r="F661" s="50" t="s">
        <v>638</v>
      </c>
      <c r="G661" s="50" t="s">
        <v>13</v>
      </c>
      <c r="H661" s="51">
        <v>2.2999999999999998</v>
      </c>
      <c r="I661" s="51" t="s">
        <v>851</v>
      </c>
      <c r="J661" s="27" t="str">
        <f>VLOOKUP(Table1323[[#This Row],[Track]],$F$1377:$H$1420,2,FALSE)</f>
        <v>Vic</v>
      </c>
      <c r="K661" s="27" t="s">
        <v>888</v>
      </c>
      <c r="L661" s="35">
        <v>100</v>
      </c>
      <c r="M661" s="35">
        <f>IF(Table1323[[#This Row],[Elite Edge Bet]]="","",IF(Table1323[[#This Row],[Fin]]&lt;&gt;"1st","",Table1323[[#This Row],[Div]]*Table1323[[#This Row],[Elite Edge Bet]]))</f>
        <v>229.99999999999997</v>
      </c>
      <c r="N661" s="35">
        <f>IF(Table1323[[#This Row],[Elite Edge Bet]]="","",IF(Table1323[[#This Row],[Elite Edge Return]]="",Table1323[[#This Row],[Elite Edge Bet]]*-1,Table1323[[#This Row],[Elite Edge Return]]-Table1323[[#This Row],[Elite Edge Bet]]))</f>
        <v>129.99999999999997</v>
      </c>
      <c r="O661" s="35" t="str">
        <f>IF(Table1323[[#This Row],[Date]]&lt;$O$3,"",IF(Table1323[[#This Row],[Date]]&lt;$P$3,"Edge (Orig)",IF(Table1323[[#This Row],[Date]]&lt;$Q$3,"Edge-New","Elite Combo")))</f>
        <v/>
      </c>
      <c r="P661" s="27" t="str">
        <f>TEXT(Table1323[[#This Row],[Date]],"DDD")</f>
        <v>Sat</v>
      </c>
      <c r="Q661" s="27"/>
      <c r="R6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2" spans="1:18" ht="15.75" hidden="1" customHeight="1" x14ac:dyDescent="0.25">
      <c r="A662" s="48">
        <v>45024</v>
      </c>
      <c r="B662" s="20">
        <v>0.72569444444444453</v>
      </c>
      <c r="C662" s="20" t="s">
        <v>775</v>
      </c>
      <c r="D662" s="49">
        <v>9</v>
      </c>
      <c r="E662" s="27">
        <v>5</v>
      </c>
      <c r="F662" s="50" t="s">
        <v>351</v>
      </c>
      <c r="G662" s="50" t="s">
        <v>15</v>
      </c>
      <c r="H662" s="51"/>
      <c r="I662" s="51" t="s">
        <v>805</v>
      </c>
      <c r="J662" s="27" t="str">
        <f>VLOOKUP(Table1323[[#This Row],[Track]],$F$1377:$H$1420,2,FALSE)</f>
        <v>Vic</v>
      </c>
      <c r="K662" s="27" t="s">
        <v>888</v>
      </c>
      <c r="L662" s="35">
        <v>100</v>
      </c>
      <c r="M662" s="35" t="str">
        <f>IF(Table1323[[#This Row],[Elite Edge Bet]]="","",IF(Table1323[[#This Row],[Fin]]&lt;&gt;"1st","",Table1323[[#This Row],[Div]]*Table1323[[#This Row],[Elite Edge Bet]]))</f>
        <v/>
      </c>
      <c r="N66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62" s="35" t="str">
        <f>IF(Table1323[[#This Row],[Date]]&lt;$O$3,"",IF(Table1323[[#This Row],[Date]]&lt;$P$3,"Edge (Orig)",IF(Table1323[[#This Row],[Date]]&lt;$Q$3,"Edge-New","Elite Combo")))</f>
        <v/>
      </c>
      <c r="P662" s="27" t="str">
        <f>TEXT(Table1323[[#This Row],[Date]],"DDD")</f>
        <v>Sat</v>
      </c>
      <c r="Q662" s="27"/>
      <c r="R6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3" spans="1:18" ht="15.75" hidden="1" customHeight="1" x14ac:dyDescent="0.25">
      <c r="A663" s="48">
        <v>45031</v>
      </c>
      <c r="B663" s="20">
        <v>0.51736111111111105</v>
      </c>
      <c r="C663" s="20" t="s">
        <v>775</v>
      </c>
      <c r="D663" s="49">
        <v>1</v>
      </c>
      <c r="E663" s="27">
        <v>2</v>
      </c>
      <c r="F663" s="50" t="s">
        <v>347</v>
      </c>
      <c r="G663" s="50" t="s">
        <v>13</v>
      </c>
      <c r="H663" s="51">
        <v>2.8</v>
      </c>
      <c r="I663" s="51" t="s">
        <v>851</v>
      </c>
      <c r="J663" s="27" t="str">
        <f>VLOOKUP(Table1323[[#This Row],[Track]],$F$1377:$H$1420,2,FALSE)</f>
        <v>Vic</v>
      </c>
      <c r="K663" s="27" t="s">
        <v>888</v>
      </c>
      <c r="L663" s="35">
        <v>140</v>
      </c>
      <c r="M663" s="35">
        <f>IF(Table1323[[#This Row],[Elite Edge Bet]]="","",IF(Table1323[[#This Row],[Fin]]&lt;&gt;"1st","",Table1323[[#This Row],[Div]]*Table1323[[#This Row],[Elite Edge Bet]]))</f>
        <v>392</v>
      </c>
      <c r="N663" s="35">
        <f>IF(Table1323[[#This Row],[Elite Edge Bet]]="","",IF(Table1323[[#This Row],[Elite Edge Return]]="",Table1323[[#This Row],[Elite Edge Bet]]*-1,Table1323[[#This Row],[Elite Edge Return]]-Table1323[[#This Row],[Elite Edge Bet]]))</f>
        <v>252</v>
      </c>
      <c r="O663" s="35" t="str">
        <f>IF(Table1323[[#This Row],[Date]]&lt;$O$3,"",IF(Table1323[[#This Row],[Date]]&lt;$P$3,"Edge (Orig)",IF(Table1323[[#This Row],[Date]]&lt;$Q$3,"Edge-New","Elite Combo")))</f>
        <v/>
      </c>
      <c r="P663" s="27" t="str">
        <f>TEXT(Table1323[[#This Row],[Date]],"DDD")</f>
        <v>Sat</v>
      </c>
      <c r="Q663" s="27"/>
      <c r="R6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4" spans="1:18" ht="15.75" hidden="1" customHeight="1" x14ac:dyDescent="0.25">
      <c r="A664" s="48">
        <v>45031</v>
      </c>
      <c r="B664" s="20">
        <v>0.54166666666666663</v>
      </c>
      <c r="C664" s="20" t="s">
        <v>775</v>
      </c>
      <c r="D664" s="49">
        <v>2</v>
      </c>
      <c r="E664" s="27">
        <v>1</v>
      </c>
      <c r="F664" s="50" t="s">
        <v>280</v>
      </c>
      <c r="G664" s="50" t="s">
        <v>15</v>
      </c>
      <c r="H664" s="51"/>
      <c r="I664" s="51" t="s">
        <v>851</v>
      </c>
      <c r="J664" s="27" t="str">
        <f>VLOOKUP(Table1323[[#This Row],[Track]],$F$1377:$H$1420,2,FALSE)</f>
        <v>Vic</v>
      </c>
      <c r="K664" s="27" t="s">
        <v>888</v>
      </c>
      <c r="L664" s="35">
        <v>140</v>
      </c>
      <c r="M664" s="35" t="str">
        <f>IF(Table1323[[#This Row],[Elite Edge Bet]]="","",IF(Table1323[[#This Row],[Fin]]&lt;&gt;"1st","",Table1323[[#This Row],[Div]]*Table1323[[#This Row],[Elite Edge Bet]]))</f>
        <v/>
      </c>
      <c r="N664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64" s="35" t="str">
        <f>IF(Table1323[[#This Row],[Date]]&lt;$O$3,"",IF(Table1323[[#This Row],[Date]]&lt;$P$3,"Edge (Orig)",IF(Table1323[[#This Row],[Date]]&lt;$Q$3,"Edge-New","Elite Combo")))</f>
        <v/>
      </c>
      <c r="P664" s="27" t="str">
        <f>TEXT(Table1323[[#This Row],[Date]],"DDD")</f>
        <v>Sat</v>
      </c>
      <c r="Q664" s="27"/>
      <c r="R6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5" spans="1:18" ht="15.75" hidden="1" customHeight="1" x14ac:dyDescent="0.25">
      <c r="A665" s="48">
        <v>45031</v>
      </c>
      <c r="B665" s="20">
        <v>0.64583333333333337</v>
      </c>
      <c r="C665" s="20" t="s">
        <v>775</v>
      </c>
      <c r="D665" s="49">
        <v>6</v>
      </c>
      <c r="E665" s="27">
        <v>3</v>
      </c>
      <c r="F665" s="50" t="s">
        <v>348</v>
      </c>
      <c r="G665" s="50"/>
      <c r="H665" s="51"/>
      <c r="I665" s="51" t="s">
        <v>851</v>
      </c>
      <c r="J665" s="27" t="str">
        <f>VLOOKUP(Table1323[[#This Row],[Track]],$F$1377:$H$1420,2,FALSE)</f>
        <v>Vic</v>
      </c>
      <c r="K665" s="27" t="s">
        <v>888</v>
      </c>
      <c r="L665" s="35">
        <v>120</v>
      </c>
      <c r="M665" s="35" t="str">
        <f>IF(Table1323[[#This Row],[Elite Edge Bet]]="","",IF(Table1323[[#This Row],[Fin]]&lt;&gt;"1st","",Table1323[[#This Row],[Div]]*Table1323[[#This Row],[Elite Edge Bet]]))</f>
        <v/>
      </c>
      <c r="N66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65" s="35" t="str">
        <f>IF(Table1323[[#This Row],[Date]]&lt;$O$3,"",IF(Table1323[[#This Row],[Date]]&lt;$P$3,"Edge (Orig)",IF(Table1323[[#This Row],[Date]]&lt;$Q$3,"Edge-New","Elite Combo")))</f>
        <v/>
      </c>
      <c r="P665" s="27" t="str">
        <f>TEXT(Table1323[[#This Row],[Date]],"DDD")</f>
        <v>Sat</v>
      </c>
      <c r="Q665" s="27"/>
      <c r="R6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6" spans="1:18" ht="15.75" hidden="1" customHeight="1" x14ac:dyDescent="0.25">
      <c r="A666" s="48">
        <v>45031</v>
      </c>
      <c r="B666" s="20">
        <v>0.69791666666666663</v>
      </c>
      <c r="C666" s="20" t="s">
        <v>775</v>
      </c>
      <c r="D666" s="49">
        <v>8</v>
      </c>
      <c r="E666" s="27">
        <v>5</v>
      </c>
      <c r="F666" s="50" t="s">
        <v>301</v>
      </c>
      <c r="G666" s="50" t="s">
        <v>15</v>
      </c>
      <c r="H666" s="51"/>
      <c r="I666" s="51" t="s">
        <v>851</v>
      </c>
      <c r="J666" s="27" t="str">
        <f>VLOOKUP(Table1323[[#This Row],[Track]],$F$1377:$H$1420,2,FALSE)</f>
        <v>Vic</v>
      </c>
      <c r="K666" s="27" t="s">
        <v>888</v>
      </c>
      <c r="L666" s="35">
        <v>120</v>
      </c>
      <c r="M666" s="35" t="str">
        <f>IF(Table1323[[#This Row],[Elite Edge Bet]]="","",IF(Table1323[[#This Row],[Fin]]&lt;&gt;"1st","",Table1323[[#This Row],[Div]]*Table1323[[#This Row],[Elite Edge Bet]]))</f>
        <v/>
      </c>
      <c r="N66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66" s="35" t="str">
        <f>IF(Table1323[[#This Row],[Date]]&lt;$O$3,"",IF(Table1323[[#This Row],[Date]]&lt;$P$3,"Edge (Orig)",IF(Table1323[[#This Row],[Date]]&lt;$Q$3,"Edge-New","Elite Combo")))</f>
        <v/>
      </c>
      <c r="P666" s="27" t="str">
        <f>TEXT(Table1323[[#This Row],[Date]],"DDD")</f>
        <v>Sat</v>
      </c>
      <c r="Q666" s="27"/>
      <c r="R6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7" spans="1:18" ht="15.75" hidden="1" customHeight="1" x14ac:dyDescent="0.25">
      <c r="A667" s="48">
        <v>45035</v>
      </c>
      <c r="B667" s="20">
        <v>0.60763888888888895</v>
      </c>
      <c r="C667" s="20" t="s">
        <v>8</v>
      </c>
      <c r="D667" s="49">
        <v>4</v>
      </c>
      <c r="E667" s="27">
        <v>5</v>
      </c>
      <c r="F667" s="50" t="s">
        <v>508</v>
      </c>
      <c r="G667" s="50" t="s">
        <v>13</v>
      </c>
      <c r="H667" s="51">
        <v>2.1</v>
      </c>
      <c r="I667" s="51" t="s">
        <v>92</v>
      </c>
      <c r="J667" s="27" t="str">
        <f>VLOOKUP(Table1323[[#This Row],[Track]],$F$1377:$H$1420,2,FALSE)</f>
        <v>NSW</v>
      </c>
      <c r="K667" s="27" t="s">
        <v>888</v>
      </c>
      <c r="L667" s="35">
        <v>140</v>
      </c>
      <c r="M667" s="35">
        <f>IF(Table1323[[#This Row],[Elite Edge Bet]]="","",IF(Table1323[[#This Row],[Fin]]&lt;&gt;"1st","",Table1323[[#This Row],[Div]]*Table1323[[#This Row],[Elite Edge Bet]]))</f>
        <v>294</v>
      </c>
      <c r="N667" s="35">
        <f>IF(Table1323[[#This Row],[Elite Edge Bet]]="","",IF(Table1323[[#This Row],[Elite Edge Return]]="",Table1323[[#This Row],[Elite Edge Bet]]*-1,Table1323[[#This Row],[Elite Edge Return]]-Table1323[[#This Row],[Elite Edge Bet]]))</f>
        <v>154</v>
      </c>
      <c r="O667" s="35" t="str">
        <f>IF(Table1323[[#This Row],[Date]]&lt;$O$3,"",IF(Table1323[[#This Row],[Date]]&lt;$P$3,"Edge (Orig)",IF(Table1323[[#This Row],[Date]]&lt;$Q$3,"Edge-New","Elite Combo")))</f>
        <v/>
      </c>
      <c r="P667" s="27" t="str">
        <f>TEXT(Table1323[[#This Row],[Date]],"DDD")</f>
        <v>Wed</v>
      </c>
      <c r="Q667" s="27"/>
      <c r="R6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8" spans="1:18" ht="15.75" hidden="1" customHeight="1" x14ac:dyDescent="0.25">
      <c r="A668" s="48">
        <v>45038</v>
      </c>
      <c r="B668" s="20">
        <v>0.55902777777777779</v>
      </c>
      <c r="C668" s="20" t="s">
        <v>770</v>
      </c>
      <c r="D668" s="49">
        <v>3</v>
      </c>
      <c r="E668" s="27">
        <v>11</v>
      </c>
      <c r="F668" s="50" t="s">
        <v>350</v>
      </c>
      <c r="G668" s="50" t="s">
        <v>14</v>
      </c>
      <c r="H668" s="51"/>
      <c r="I668" s="51" t="s">
        <v>851</v>
      </c>
      <c r="J668" s="27" t="str">
        <f>VLOOKUP(Table1323[[#This Row],[Track]],$F$1377:$H$1420,2,FALSE)</f>
        <v>Vic</v>
      </c>
      <c r="K668" s="27" t="s">
        <v>887</v>
      </c>
      <c r="L668" s="35">
        <v>200</v>
      </c>
      <c r="M668" s="35" t="str">
        <f>IF(Table1323[[#This Row],[Elite Edge Bet]]="","",IF(Table1323[[#This Row],[Fin]]&lt;&gt;"1st","",Table1323[[#This Row],[Div]]*Table1323[[#This Row],[Elite Edge Bet]]))</f>
        <v/>
      </c>
      <c r="N66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68" s="35" t="str">
        <f>IF(Table1323[[#This Row],[Date]]&lt;$O$3,"",IF(Table1323[[#This Row],[Date]]&lt;$P$3,"Edge (Orig)",IF(Table1323[[#This Row],[Date]]&lt;$Q$3,"Edge-New","Elite Combo")))</f>
        <v/>
      </c>
      <c r="P668" s="27" t="str">
        <f>TEXT(Table1323[[#This Row],[Date]],"DDD")</f>
        <v>Sat</v>
      </c>
      <c r="Q668" s="27"/>
      <c r="R6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69" spans="1:18" ht="15.75" hidden="1" customHeight="1" x14ac:dyDescent="0.25">
      <c r="A669" s="48">
        <v>45038</v>
      </c>
      <c r="B669" s="20">
        <v>0.58333333333333337</v>
      </c>
      <c r="C669" s="20" t="s">
        <v>770</v>
      </c>
      <c r="D669" s="49">
        <v>4</v>
      </c>
      <c r="E669" s="27">
        <v>7</v>
      </c>
      <c r="F669" s="50" t="s">
        <v>656</v>
      </c>
      <c r="G669" s="50" t="s">
        <v>13</v>
      </c>
      <c r="H669" s="51">
        <v>2.4</v>
      </c>
      <c r="I669" s="51" t="s">
        <v>851</v>
      </c>
      <c r="J669" s="27" t="str">
        <f>VLOOKUP(Table1323[[#This Row],[Track]],$F$1377:$H$1420,2,FALSE)</f>
        <v>Vic</v>
      </c>
      <c r="K669" s="27" t="s">
        <v>887</v>
      </c>
      <c r="L669" s="35">
        <v>200</v>
      </c>
      <c r="M669" s="35">
        <f>IF(Table1323[[#This Row],[Elite Edge Bet]]="","",IF(Table1323[[#This Row],[Fin]]&lt;&gt;"1st","",Table1323[[#This Row],[Div]]*Table1323[[#This Row],[Elite Edge Bet]]))</f>
        <v>480</v>
      </c>
      <c r="N669" s="35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669" s="35" t="str">
        <f>IF(Table1323[[#This Row],[Date]]&lt;$O$3,"",IF(Table1323[[#This Row],[Date]]&lt;$P$3,"Edge (Orig)",IF(Table1323[[#This Row],[Date]]&lt;$Q$3,"Edge-New","Elite Combo")))</f>
        <v/>
      </c>
      <c r="P669" s="27" t="str">
        <f>TEXT(Table1323[[#This Row],[Date]],"DDD")</f>
        <v>Sat</v>
      </c>
      <c r="Q669" s="27"/>
      <c r="R6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0" spans="1:18" ht="15.75" hidden="1" customHeight="1" x14ac:dyDescent="0.25">
      <c r="A670" s="48">
        <v>45038</v>
      </c>
      <c r="B670" s="20">
        <v>0.63888888888888895</v>
      </c>
      <c r="C670" s="20" t="s">
        <v>770</v>
      </c>
      <c r="D670" s="49">
        <v>6</v>
      </c>
      <c r="E670" s="27">
        <v>4</v>
      </c>
      <c r="F670" s="50" t="s">
        <v>42</v>
      </c>
      <c r="G670" s="50" t="s">
        <v>15</v>
      </c>
      <c r="H670" s="51"/>
      <c r="I670" s="51" t="s">
        <v>851</v>
      </c>
      <c r="J670" s="27" t="str">
        <f>VLOOKUP(Table1323[[#This Row],[Track]],$F$1377:$H$1420,2,FALSE)</f>
        <v>Vic</v>
      </c>
      <c r="K670" s="27" t="s">
        <v>887</v>
      </c>
      <c r="L670" s="35">
        <v>200</v>
      </c>
      <c r="M670" s="35" t="str">
        <f>IF(Table1323[[#This Row],[Elite Edge Bet]]="","",IF(Table1323[[#This Row],[Fin]]&lt;&gt;"1st","",Table1323[[#This Row],[Div]]*Table1323[[#This Row],[Elite Edge Bet]]))</f>
        <v/>
      </c>
      <c r="N67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70" s="35" t="str">
        <f>IF(Table1323[[#This Row],[Date]]&lt;$O$3,"",IF(Table1323[[#This Row],[Date]]&lt;$P$3,"Edge (Orig)",IF(Table1323[[#This Row],[Date]]&lt;$Q$3,"Edge-New","Elite Combo")))</f>
        <v/>
      </c>
      <c r="P670" s="27" t="str">
        <f>TEXT(Table1323[[#This Row],[Date]],"DDD")</f>
        <v>Sat</v>
      </c>
      <c r="Q670" s="27"/>
      <c r="R6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1" spans="1:18" ht="15.75" hidden="1" customHeight="1" x14ac:dyDescent="0.25">
      <c r="A671" s="48">
        <v>45038</v>
      </c>
      <c r="B671" s="20">
        <v>0.66319444444444442</v>
      </c>
      <c r="C671" s="20" t="s">
        <v>770</v>
      </c>
      <c r="D671" s="49">
        <v>7</v>
      </c>
      <c r="E671" s="27">
        <v>1</v>
      </c>
      <c r="F671" s="50" t="s">
        <v>307</v>
      </c>
      <c r="G671" s="50" t="s">
        <v>13</v>
      </c>
      <c r="H671" s="51">
        <v>2.7</v>
      </c>
      <c r="I671" s="51" t="s">
        <v>851</v>
      </c>
      <c r="J671" s="27" t="str">
        <f>VLOOKUP(Table1323[[#This Row],[Track]],$F$1377:$H$1420,2,FALSE)</f>
        <v>Vic</v>
      </c>
      <c r="K671" s="27" t="s">
        <v>887</v>
      </c>
      <c r="L671" s="35">
        <v>200</v>
      </c>
      <c r="M671" s="35">
        <f>IF(Table1323[[#This Row],[Elite Edge Bet]]="","",IF(Table1323[[#This Row],[Fin]]&lt;&gt;"1st","",Table1323[[#This Row],[Div]]*Table1323[[#This Row],[Elite Edge Bet]]))</f>
        <v>540</v>
      </c>
      <c r="N671" s="35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671" s="35" t="str">
        <f>IF(Table1323[[#This Row],[Date]]&lt;$O$3,"",IF(Table1323[[#This Row],[Date]]&lt;$P$3,"Edge (Orig)",IF(Table1323[[#This Row],[Date]]&lt;$Q$3,"Edge-New","Elite Combo")))</f>
        <v/>
      </c>
      <c r="P671" s="27" t="str">
        <f>TEXT(Table1323[[#This Row],[Date]],"DDD")</f>
        <v>Sat</v>
      </c>
      <c r="Q671" s="27"/>
      <c r="R6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2" spans="1:18" ht="15.75" hidden="1" customHeight="1" x14ac:dyDescent="0.25">
      <c r="A672" s="48">
        <v>45038</v>
      </c>
      <c r="B672" s="20">
        <v>0.69097222222222221</v>
      </c>
      <c r="C672" s="20" t="s">
        <v>770</v>
      </c>
      <c r="D672" s="49">
        <v>8</v>
      </c>
      <c r="E672" s="27">
        <v>6</v>
      </c>
      <c r="F672" s="50" t="s">
        <v>303</v>
      </c>
      <c r="G672" s="50" t="s">
        <v>13</v>
      </c>
      <c r="H672" s="51">
        <v>5.5</v>
      </c>
      <c r="I672" s="51" t="s">
        <v>851</v>
      </c>
      <c r="J672" s="27" t="str">
        <f>VLOOKUP(Table1323[[#This Row],[Track]],$F$1377:$H$1420,2,FALSE)</f>
        <v>Vic</v>
      </c>
      <c r="K672" s="27" t="s">
        <v>887</v>
      </c>
      <c r="L672" s="35">
        <v>200</v>
      </c>
      <c r="M672" s="35">
        <f>IF(Table1323[[#This Row],[Elite Edge Bet]]="","",IF(Table1323[[#This Row],[Fin]]&lt;&gt;"1st","",Table1323[[#This Row],[Div]]*Table1323[[#This Row],[Elite Edge Bet]]))</f>
        <v>1100</v>
      </c>
      <c r="N672" s="35">
        <f>IF(Table1323[[#This Row],[Elite Edge Bet]]="","",IF(Table1323[[#This Row],[Elite Edge Return]]="",Table1323[[#This Row],[Elite Edge Bet]]*-1,Table1323[[#This Row],[Elite Edge Return]]-Table1323[[#This Row],[Elite Edge Bet]]))</f>
        <v>900</v>
      </c>
      <c r="O672" s="35" t="str">
        <f>IF(Table1323[[#This Row],[Date]]&lt;$O$3,"",IF(Table1323[[#This Row],[Date]]&lt;$P$3,"Edge (Orig)",IF(Table1323[[#This Row],[Date]]&lt;$Q$3,"Edge-New","Elite Combo")))</f>
        <v/>
      </c>
      <c r="P672" s="27" t="str">
        <f>TEXT(Table1323[[#This Row],[Date]],"DDD")</f>
        <v>Sat</v>
      </c>
      <c r="Q672" s="27"/>
      <c r="R6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3" spans="1:18" ht="15.75" hidden="1" customHeight="1" x14ac:dyDescent="0.25">
      <c r="A673" s="48">
        <v>45041</v>
      </c>
      <c r="B673" s="20">
        <v>0.62847222222222221</v>
      </c>
      <c r="C673" s="20" t="s">
        <v>10</v>
      </c>
      <c r="D673" s="49">
        <v>5</v>
      </c>
      <c r="E673" s="27">
        <v>3</v>
      </c>
      <c r="F673" s="50" t="s">
        <v>509</v>
      </c>
      <c r="G673" s="50" t="s">
        <v>15</v>
      </c>
      <c r="H673" s="51"/>
      <c r="I673" s="51" t="s">
        <v>92</v>
      </c>
      <c r="J673" s="27" t="str">
        <f>VLOOKUP(Table1323[[#This Row],[Track]],$F$1377:$H$1420,2,FALSE)</f>
        <v>NSW</v>
      </c>
      <c r="K673" s="27" t="s">
        <v>888</v>
      </c>
      <c r="L673" s="35">
        <v>150</v>
      </c>
      <c r="M673" s="35" t="str">
        <f>IF(Table1323[[#This Row],[Elite Edge Bet]]="","",IF(Table1323[[#This Row],[Fin]]&lt;&gt;"1st","",Table1323[[#This Row],[Div]]*Table1323[[#This Row],[Elite Edge Bet]]))</f>
        <v/>
      </c>
      <c r="N67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73" s="35" t="str">
        <f>IF(Table1323[[#This Row],[Date]]&lt;$O$3,"",IF(Table1323[[#This Row],[Date]]&lt;$P$3,"Edge (Orig)",IF(Table1323[[#This Row],[Date]]&lt;$Q$3,"Edge-New","Elite Combo")))</f>
        <v/>
      </c>
      <c r="P673" s="27" t="str">
        <f>TEXT(Table1323[[#This Row],[Date]],"DDD")</f>
        <v>Tue</v>
      </c>
      <c r="Q673" s="27"/>
      <c r="R6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4" spans="1:18" ht="15.75" hidden="1" customHeight="1" x14ac:dyDescent="0.25">
      <c r="A674" s="48">
        <v>45045</v>
      </c>
      <c r="B674" s="20">
        <v>0.50694444444444442</v>
      </c>
      <c r="C674" s="20" t="s">
        <v>760</v>
      </c>
      <c r="D674" s="49">
        <v>2</v>
      </c>
      <c r="E674" s="27">
        <v>2</v>
      </c>
      <c r="F674" s="50" t="s">
        <v>654</v>
      </c>
      <c r="G674" s="50" t="s">
        <v>93</v>
      </c>
      <c r="H674" s="51"/>
      <c r="I674" s="51" t="s">
        <v>851</v>
      </c>
      <c r="J674" s="27" t="str">
        <f>VLOOKUP(Table1323[[#This Row],[Track]],$F$1377:$H$1420,2,FALSE)</f>
        <v>Vic</v>
      </c>
      <c r="K674" s="27" t="s">
        <v>888</v>
      </c>
      <c r="L674" s="35">
        <v>130</v>
      </c>
      <c r="M674" s="35" t="str">
        <f>IF(Table1323[[#This Row],[Elite Edge Bet]]="","",IF(Table1323[[#This Row],[Fin]]&lt;&gt;"1st","",Table1323[[#This Row],[Div]]*Table1323[[#This Row],[Elite Edge Bet]]))</f>
        <v/>
      </c>
      <c r="N674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74" s="35" t="str">
        <f>IF(Table1323[[#This Row],[Date]]&lt;$O$3,"",IF(Table1323[[#This Row],[Date]]&lt;$P$3,"Edge (Orig)",IF(Table1323[[#This Row],[Date]]&lt;$Q$3,"Edge-New","Elite Combo")))</f>
        <v/>
      </c>
      <c r="P674" s="27" t="str">
        <f>TEXT(Table1323[[#This Row],[Date]],"DDD")</f>
        <v>Sat</v>
      </c>
      <c r="Q674" s="27"/>
      <c r="R6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5" spans="1:18" ht="15.75" hidden="1" customHeight="1" x14ac:dyDescent="0.25">
      <c r="A675" s="48">
        <v>45045</v>
      </c>
      <c r="B675" s="20">
        <v>0.55555555555555558</v>
      </c>
      <c r="C675" s="20" t="s">
        <v>760</v>
      </c>
      <c r="D675" s="49">
        <v>4</v>
      </c>
      <c r="E675" s="27">
        <v>6</v>
      </c>
      <c r="F675" s="50" t="s">
        <v>793</v>
      </c>
      <c r="G675" s="50" t="s">
        <v>15</v>
      </c>
      <c r="H675" s="51"/>
      <c r="I675" s="51" t="s">
        <v>805</v>
      </c>
      <c r="J675" s="27" t="str">
        <f>VLOOKUP(Table1323[[#This Row],[Track]],$F$1377:$H$1420,2,FALSE)</f>
        <v>Vic</v>
      </c>
      <c r="K675" s="27" t="s">
        <v>888</v>
      </c>
      <c r="L675" s="35">
        <v>100</v>
      </c>
      <c r="M675" s="35" t="str">
        <f>IF(Table1323[[#This Row],[Elite Edge Bet]]="","",IF(Table1323[[#This Row],[Fin]]&lt;&gt;"1st","",Table1323[[#This Row],[Div]]*Table1323[[#This Row],[Elite Edge Bet]]))</f>
        <v/>
      </c>
      <c r="N67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75" s="35" t="str">
        <f>IF(Table1323[[#This Row],[Date]]&lt;$O$3,"",IF(Table1323[[#This Row],[Date]]&lt;$P$3,"Edge (Orig)",IF(Table1323[[#This Row],[Date]]&lt;$Q$3,"Edge-New","Elite Combo")))</f>
        <v/>
      </c>
      <c r="P675" s="27" t="str">
        <f>TEXT(Table1323[[#This Row],[Date]],"DDD")</f>
        <v>Sat</v>
      </c>
      <c r="Q675" s="27"/>
      <c r="R6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6" spans="1:18" ht="15.75" hidden="1" customHeight="1" x14ac:dyDescent="0.25">
      <c r="A676" s="48">
        <v>45045</v>
      </c>
      <c r="B676" s="20">
        <v>0.60763888888888895</v>
      </c>
      <c r="C676" s="20" t="s">
        <v>760</v>
      </c>
      <c r="D676" s="49">
        <v>6</v>
      </c>
      <c r="E676" s="27">
        <v>3</v>
      </c>
      <c r="F676" s="50" t="s">
        <v>427</v>
      </c>
      <c r="G676" s="50" t="s">
        <v>13</v>
      </c>
      <c r="H676" s="51">
        <v>1.9</v>
      </c>
      <c r="I676" s="51" t="s">
        <v>805</v>
      </c>
      <c r="J676" s="27" t="str">
        <f>VLOOKUP(Table1323[[#This Row],[Track]],$F$1377:$H$1420,2,FALSE)</f>
        <v>Vic</v>
      </c>
      <c r="K676" s="27" t="s">
        <v>888</v>
      </c>
      <c r="L676" s="35">
        <v>100</v>
      </c>
      <c r="M676" s="35">
        <f>IF(Table1323[[#This Row],[Elite Edge Bet]]="","",IF(Table1323[[#This Row],[Fin]]&lt;&gt;"1st","",Table1323[[#This Row],[Div]]*Table1323[[#This Row],[Elite Edge Bet]]))</f>
        <v>190</v>
      </c>
      <c r="N676" s="35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676" s="35" t="str">
        <f>IF(Table1323[[#This Row],[Date]]&lt;$O$3,"",IF(Table1323[[#This Row],[Date]]&lt;$P$3,"Edge (Orig)",IF(Table1323[[#This Row],[Date]]&lt;$Q$3,"Edge-New","Elite Combo")))</f>
        <v/>
      </c>
      <c r="P676" s="27" t="str">
        <f>TEXT(Table1323[[#This Row],[Date]],"DDD")</f>
        <v>Sat</v>
      </c>
      <c r="Q676" s="27"/>
      <c r="R6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7" spans="1:18" ht="15.75" hidden="1" customHeight="1" x14ac:dyDescent="0.25">
      <c r="A677" s="48">
        <v>45045</v>
      </c>
      <c r="B677" s="20">
        <v>0.63541666666666663</v>
      </c>
      <c r="C677" s="20" t="s">
        <v>760</v>
      </c>
      <c r="D677" s="49">
        <v>7</v>
      </c>
      <c r="E677" s="27">
        <v>6</v>
      </c>
      <c r="F677" s="50" t="s">
        <v>342</v>
      </c>
      <c r="G677" s="50" t="s">
        <v>13</v>
      </c>
      <c r="H677" s="51">
        <v>3.7</v>
      </c>
      <c r="I677" s="51" t="s">
        <v>878</v>
      </c>
      <c r="J677" s="27" t="str">
        <f>VLOOKUP(Table1323[[#This Row],[Track]],$F$1377:$H$1420,2,FALSE)</f>
        <v>Vic</v>
      </c>
      <c r="K677" s="27" t="s">
        <v>888</v>
      </c>
      <c r="L677" s="35">
        <v>200</v>
      </c>
      <c r="M677" s="35">
        <f>IF(Table1323[[#This Row],[Elite Edge Bet]]="","",IF(Table1323[[#This Row],[Fin]]&lt;&gt;"1st","",Table1323[[#This Row],[Div]]*Table1323[[#This Row],[Elite Edge Bet]]))</f>
        <v>740</v>
      </c>
      <c r="N677" s="35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677" s="35" t="str">
        <f>IF(Table1323[[#This Row],[Date]]&lt;$O$3,"",IF(Table1323[[#This Row],[Date]]&lt;$P$3,"Edge (Orig)",IF(Table1323[[#This Row],[Date]]&lt;$Q$3,"Edge-New","Elite Combo")))</f>
        <v/>
      </c>
      <c r="P677" s="27" t="str">
        <f>TEXT(Table1323[[#This Row],[Date]],"DDD")</f>
        <v>Sat</v>
      </c>
      <c r="Q677" s="27"/>
      <c r="R6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8" spans="1:18" ht="15.75" hidden="1" customHeight="1" x14ac:dyDescent="0.25">
      <c r="A678" s="48">
        <v>45045</v>
      </c>
      <c r="B678" s="20">
        <v>0.6875</v>
      </c>
      <c r="C678" s="20" t="s">
        <v>760</v>
      </c>
      <c r="D678" s="49">
        <v>9</v>
      </c>
      <c r="E678" s="27">
        <v>1</v>
      </c>
      <c r="F678" s="50" t="s">
        <v>346</v>
      </c>
      <c r="G678" s="50" t="s">
        <v>13</v>
      </c>
      <c r="H678" s="51">
        <v>3.1</v>
      </c>
      <c r="I678" s="51" t="s">
        <v>851</v>
      </c>
      <c r="J678" s="27" t="str">
        <f>VLOOKUP(Table1323[[#This Row],[Track]],$F$1377:$H$1420,2,FALSE)</f>
        <v>Vic</v>
      </c>
      <c r="K678" s="27" t="s">
        <v>888</v>
      </c>
      <c r="L678" s="35">
        <v>100</v>
      </c>
      <c r="M678" s="35">
        <f>IF(Table1323[[#This Row],[Elite Edge Bet]]="","",IF(Table1323[[#This Row],[Fin]]&lt;&gt;"1st","",Table1323[[#This Row],[Div]]*Table1323[[#This Row],[Elite Edge Bet]]))</f>
        <v>310</v>
      </c>
      <c r="N678" s="35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678" s="35" t="str">
        <f>IF(Table1323[[#This Row],[Date]]&lt;$O$3,"",IF(Table1323[[#This Row],[Date]]&lt;$P$3,"Edge (Orig)",IF(Table1323[[#This Row],[Date]]&lt;$Q$3,"Edge-New","Elite Combo")))</f>
        <v/>
      </c>
      <c r="P678" s="27" t="str">
        <f>TEXT(Table1323[[#This Row],[Date]],"DDD")</f>
        <v>Sat</v>
      </c>
      <c r="Q678" s="27"/>
      <c r="R6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79" spans="1:18" ht="15.75" hidden="1" customHeight="1" x14ac:dyDescent="0.25">
      <c r="A679" s="48">
        <v>45045</v>
      </c>
      <c r="B679" s="20">
        <v>0.6875</v>
      </c>
      <c r="C679" s="20" t="s">
        <v>760</v>
      </c>
      <c r="D679" s="49">
        <v>9</v>
      </c>
      <c r="E679" s="27">
        <v>6</v>
      </c>
      <c r="F679" s="50" t="s">
        <v>290</v>
      </c>
      <c r="G679" s="50"/>
      <c r="H679" s="51"/>
      <c r="I679" s="51" t="s">
        <v>851</v>
      </c>
      <c r="J679" s="27" t="str">
        <f>VLOOKUP(Table1323[[#This Row],[Track]],$F$1377:$H$1420,2,FALSE)</f>
        <v>Vic</v>
      </c>
      <c r="K679" s="27" t="s">
        <v>888</v>
      </c>
      <c r="L679" s="35">
        <v>140</v>
      </c>
      <c r="M679" s="35" t="str">
        <f>IF(Table1323[[#This Row],[Elite Edge Bet]]="","",IF(Table1323[[#This Row],[Fin]]&lt;&gt;"1st","",Table1323[[#This Row],[Div]]*Table1323[[#This Row],[Elite Edge Bet]]))</f>
        <v/>
      </c>
      <c r="N67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79" s="35" t="str">
        <f>IF(Table1323[[#This Row],[Date]]&lt;$O$3,"",IF(Table1323[[#This Row],[Date]]&lt;$P$3,"Edge (Orig)",IF(Table1323[[#This Row],[Date]]&lt;$Q$3,"Edge-New","Elite Combo")))</f>
        <v/>
      </c>
      <c r="P679" s="27" t="str">
        <f>TEXT(Table1323[[#This Row],[Date]],"DDD")</f>
        <v>Sat</v>
      </c>
      <c r="Q679" s="27"/>
      <c r="R6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0" spans="1:18" ht="15.75" hidden="1" customHeight="1" x14ac:dyDescent="0.25">
      <c r="A680" s="48">
        <v>45052</v>
      </c>
      <c r="B680" s="20">
        <v>0.55208333333333337</v>
      </c>
      <c r="C680" s="20" t="s">
        <v>760</v>
      </c>
      <c r="D680" s="49">
        <v>3</v>
      </c>
      <c r="E680" s="27">
        <v>8</v>
      </c>
      <c r="F680" s="50" t="s">
        <v>657</v>
      </c>
      <c r="G680" s="50"/>
      <c r="H680" s="51"/>
      <c r="I680" s="51" t="s">
        <v>851</v>
      </c>
      <c r="J680" s="27" t="str">
        <f>VLOOKUP(Table1323[[#This Row],[Track]],$F$1377:$H$1420,2,FALSE)</f>
        <v>Vic</v>
      </c>
      <c r="K680" s="27" t="s">
        <v>888</v>
      </c>
      <c r="L680" s="35">
        <v>130</v>
      </c>
      <c r="M680" s="35" t="str">
        <f>IF(Table1323[[#This Row],[Elite Edge Bet]]="","",IF(Table1323[[#This Row],[Fin]]&lt;&gt;"1st","",Table1323[[#This Row],[Div]]*Table1323[[#This Row],[Elite Edge Bet]]))</f>
        <v/>
      </c>
      <c r="N680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80" s="35" t="str">
        <f>IF(Table1323[[#This Row],[Date]]&lt;$O$3,"",IF(Table1323[[#This Row],[Date]]&lt;$P$3,"Edge (Orig)",IF(Table1323[[#This Row],[Date]]&lt;$Q$3,"Edge-New","Elite Combo")))</f>
        <v/>
      </c>
      <c r="P680" s="27" t="str">
        <f>TEXT(Table1323[[#This Row],[Date]],"DDD")</f>
        <v>Sat</v>
      </c>
      <c r="Q680" s="27"/>
      <c r="R6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1" spans="1:18" ht="15.75" hidden="1" customHeight="1" x14ac:dyDescent="0.25">
      <c r="A681" s="48">
        <v>45052</v>
      </c>
      <c r="B681" s="20">
        <v>0.60069444444444442</v>
      </c>
      <c r="C681" s="20" t="s">
        <v>760</v>
      </c>
      <c r="D681" s="49">
        <v>5</v>
      </c>
      <c r="E681" s="27">
        <v>6</v>
      </c>
      <c r="F681" s="50" t="s">
        <v>358</v>
      </c>
      <c r="G681" s="50"/>
      <c r="H681" s="51"/>
      <c r="I681" s="51" t="s">
        <v>850</v>
      </c>
      <c r="J681" s="27" t="str">
        <f>VLOOKUP(Table1323[[#This Row],[Track]],$F$1377:$H$1420,2,FALSE)</f>
        <v>Vic</v>
      </c>
      <c r="K681" s="27" t="s">
        <v>888</v>
      </c>
      <c r="L681" s="35">
        <v>200</v>
      </c>
      <c r="M681" s="35" t="str">
        <f>IF(Table1323[[#This Row],[Elite Edge Bet]]="","",IF(Table1323[[#This Row],[Fin]]&lt;&gt;"1st","",Table1323[[#This Row],[Div]]*Table1323[[#This Row],[Elite Edge Bet]]))</f>
        <v/>
      </c>
      <c r="N68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81" s="35" t="str">
        <f>IF(Table1323[[#This Row],[Date]]&lt;$O$3,"",IF(Table1323[[#This Row],[Date]]&lt;$P$3,"Edge (Orig)",IF(Table1323[[#This Row],[Date]]&lt;$Q$3,"Edge-New","Elite Combo")))</f>
        <v/>
      </c>
      <c r="P681" s="27" t="str">
        <f>TEXT(Table1323[[#This Row],[Date]],"DDD")</f>
        <v>Sat</v>
      </c>
      <c r="Q681" s="27"/>
      <c r="R6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2" spans="1:18" ht="15.75" hidden="1" customHeight="1" x14ac:dyDescent="0.25">
      <c r="A682" s="48">
        <v>45052</v>
      </c>
      <c r="B682" s="20">
        <v>0.625</v>
      </c>
      <c r="C682" s="20" t="s">
        <v>760</v>
      </c>
      <c r="D682" s="49">
        <v>6</v>
      </c>
      <c r="E682" s="27">
        <v>2</v>
      </c>
      <c r="F682" s="50" t="s">
        <v>42</v>
      </c>
      <c r="G682" s="50" t="s">
        <v>13</v>
      </c>
      <c r="H682" s="51">
        <v>3.4</v>
      </c>
      <c r="I682" s="51" t="s">
        <v>805</v>
      </c>
      <c r="J682" s="27" t="str">
        <f>VLOOKUP(Table1323[[#This Row],[Track]],$F$1377:$H$1420,2,FALSE)</f>
        <v>Vic</v>
      </c>
      <c r="K682" s="27" t="s">
        <v>888</v>
      </c>
      <c r="L682" s="35">
        <v>100</v>
      </c>
      <c r="M682" s="35">
        <f>IF(Table1323[[#This Row],[Elite Edge Bet]]="","",IF(Table1323[[#This Row],[Fin]]&lt;&gt;"1st","",Table1323[[#This Row],[Div]]*Table1323[[#This Row],[Elite Edge Bet]]))</f>
        <v>340</v>
      </c>
      <c r="N682" s="35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682" s="35" t="str">
        <f>IF(Table1323[[#This Row],[Date]]&lt;$O$3,"",IF(Table1323[[#This Row],[Date]]&lt;$P$3,"Edge (Orig)",IF(Table1323[[#This Row],[Date]]&lt;$Q$3,"Edge-New","Elite Combo")))</f>
        <v/>
      </c>
      <c r="P682" s="27" t="str">
        <f>TEXT(Table1323[[#This Row],[Date]],"DDD")</f>
        <v>Sat</v>
      </c>
      <c r="Q682" s="27"/>
      <c r="R6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3" spans="1:18" ht="15.75" hidden="1" customHeight="1" x14ac:dyDescent="0.25">
      <c r="A683" s="48">
        <v>45052</v>
      </c>
      <c r="B683" s="20">
        <v>0.65277777777777779</v>
      </c>
      <c r="C683" s="20" t="s">
        <v>760</v>
      </c>
      <c r="D683" s="49">
        <v>7</v>
      </c>
      <c r="E683" s="27">
        <v>10</v>
      </c>
      <c r="F683" s="50" t="s">
        <v>351</v>
      </c>
      <c r="G683" s="50" t="s">
        <v>14</v>
      </c>
      <c r="H683" s="51"/>
      <c r="I683" s="51" t="s">
        <v>851</v>
      </c>
      <c r="J683" s="27" t="str">
        <f>VLOOKUP(Table1323[[#This Row],[Track]],$F$1377:$H$1420,2,FALSE)</f>
        <v>Vic</v>
      </c>
      <c r="K683" s="27" t="s">
        <v>888</v>
      </c>
      <c r="L683" s="35">
        <v>140</v>
      </c>
      <c r="M683" s="35" t="str">
        <f>IF(Table1323[[#This Row],[Elite Edge Bet]]="","",IF(Table1323[[#This Row],[Fin]]&lt;&gt;"1st","",Table1323[[#This Row],[Div]]*Table1323[[#This Row],[Elite Edge Bet]]))</f>
        <v/>
      </c>
      <c r="N68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83" s="35" t="str">
        <f>IF(Table1323[[#This Row],[Date]]&lt;$O$3,"",IF(Table1323[[#This Row],[Date]]&lt;$P$3,"Edge (Orig)",IF(Table1323[[#This Row],[Date]]&lt;$Q$3,"Edge-New","Elite Combo")))</f>
        <v/>
      </c>
      <c r="P683" s="27" t="str">
        <f>TEXT(Table1323[[#This Row],[Date]],"DDD")</f>
        <v>Sat</v>
      </c>
      <c r="Q683" s="27"/>
      <c r="R6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4" spans="1:18" ht="15.75" hidden="1" customHeight="1" x14ac:dyDescent="0.25">
      <c r="A684" s="48">
        <v>45052</v>
      </c>
      <c r="B684" s="20">
        <v>0.68055555555555547</v>
      </c>
      <c r="C684" s="20" t="s">
        <v>760</v>
      </c>
      <c r="D684" s="49">
        <v>8</v>
      </c>
      <c r="E684" s="27">
        <v>3</v>
      </c>
      <c r="F684" s="50" t="s">
        <v>658</v>
      </c>
      <c r="G684" s="50" t="s">
        <v>13</v>
      </c>
      <c r="H684" s="51">
        <v>3.4</v>
      </c>
      <c r="I684" s="51" t="s">
        <v>878</v>
      </c>
      <c r="J684" s="27" t="str">
        <f>VLOOKUP(Table1323[[#This Row],[Track]],$F$1377:$H$1420,2,FALSE)</f>
        <v>Vic</v>
      </c>
      <c r="K684" s="27" t="s">
        <v>888</v>
      </c>
      <c r="L684" s="35">
        <v>200</v>
      </c>
      <c r="M684" s="35">
        <f>IF(Table1323[[#This Row],[Elite Edge Bet]]="","",IF(Table1323[[#This Row],[Fin]]&lt;&gt;"1st","",Table1323[[#This Row],[Div]]*Table1323[[#This Row],[Elite Edge Bet]]))</f>
        <v>680</v>
      </c>
      <c r="N684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684" s="35" t="str">
        <f>IF(Table1323[[#This Row],[Date]]&lt;$O$3,"",IF(Table1323[[#This Row],[Date]]&lt;$P$3,"Edge (Orig)",IF(Table1323[[#This Row],[Date]]&lt;$Q$3,"Edge-New","Elite Combo")))</f>
        <v/>
      </c>
      <c r="P684" s="27" t="str">
        <f>TEXT(Table1323[[#This Row],[Date]],"DDD")</f>
        <v>Sat</v>
      </c>
      <c r="Q684" s="27"/>
      <c r="R6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5" spans="1:18" ht="15.75" hidden="1" customHeight="1" x14ac:dyDescent="0.25">
      <c r="A685" s="48">
        <v>45056</v>
      </c>
      <c r="B685" s="20">
        <v>0.60763888888888895</v>
      </c>
      <c r="C685" s="20" t="s">
        <v>10</v>
      </c>
      <c r="D685" s="49">
        <v>4</v>
      </c>
      <c r="E685" s="27">
        <v>2</v>
      </c>
      <c r="F685" s="50" t="s">
        <v>46</v>
      </c>
      <c r="G685" s="50" t="s">
        <v>13</v>
      </c>
      <c r="H685" s="51">
        <v>1.7</v>
      </c>
      <c r="I685" s="51" t="s">
        <v>92</v>
      </c>
      <c r="J685" s="27" t="str">
        <f>VLOOKUP(Table1323[[#This Row],[Track]],$F$1377:$H$1420,2,FALSE)</f>
        <v>NSW</v>
      </c>
      <c r="K685" s="27" t="s">
        <v>888</v>
      </c>
      <c r="L685" s="35">
        <v>140</v>
      </c>
      <c r="M685" s="35">
        <f>IF(Table1323[[#This Row],[Elite Edge Bet]]="","",IF(Table1323[[#This Row],[Fin]]&lt;&gt;"1st","",Table1323[[#This Row],[Div]]*Table1323[[#This Row],[Elite Edge Bet]]))</f>
        <v>238</v>
      </c>
      <c r="N685" s="35">
        <f>IF(Table1323[[#This Row],[Elite Edge Bet]]="","",IF(Table1323[[#This Row],[Elite Edge Return]]="",Table1323[[#This Row],[Elite Edge Bet]]*-1,Table1323[[#This Row],[Elite Edge Return]]-Table1323[[#This Row],[Elite Edge Bet]]))</f>
        <v>98</v>
      </c>
      <c r="O685" s="35" t="str">
        <f>IF(Table1323[[#This Row],[Date]]&lt;$O$3,"",IF(Table1323[[#This Row],[Date]]&lt;$P$3,"Edge (Orig)",IF(Table1323[[#This Row],[Date]]&lt;$Q$3,"Edge-New","Elite Combo")))</f>
        <v/>
      </c>
      <c r="P685" s="27" t="str">
        <f>TEXT(Table1323[[#This Row],[Date]],"DDD")</f>
        <v>Wed</v>
      </c>
      <c r="Q685" s="27"/>
      <c r="R6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6" spans="1:18" ht="15.75" hidden="1" customHeight="1" x14ac:dyDescent="0.25">
      <c r="A686" s="48">
        <v>45056</v>
      </c>
      <c r="B686" s="20">
        <v>0.65625</v>
      </c>
      <c r="C686" s="20" t="s">
        <v>10</v>
      </c>
      <c r="D686" s="49">
        <v>6</v>
      </c>
      <c r="E686" s="27">
        <v>1</v>
      </c>
      <c r="F686" s="50" t="s">
        <v>510</v>
      </c>
      <c r="G686" s="50" t="s">
        <v>13</v>
      </c>
      <c r="H686" s="51">
        <v>3.4</v>
      </c>
      <c r="I686" s="51" t="s">
        <v>92</v>
      </c>
      <c r="J686" s="27" t="str">
        <f>VLOOKUP(Table1323[[#This Row],[Track]],$F$1377:$H$1420,2,FALSE)</f>
        <v>NSW</v>
      </c>
      <c r="K686" s="27" t="s">
        <v>888</v>
      </c>
      <c r="L686" s="35">
        <v>140</v>
      </c>
      <c r="M686" s="35">
        <f>IF(Table1323[[#This Row],[Elite Edge Bet]]="","",IF(Table1323[[#This Row],[Fin]]&lt;&gt;"1st","",Table1323[[#This Row],[Div]]*Table1323[[#This Row],[Elite Edge Bet]]))</f>
        <v>476</v>
      </c>
      <c r="N686" s="35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686" s="35" t="str">
        <f>IF(Table1323[[#This Row],[Date]]&lt;$O$3,"",IF(Table1323[[#This Row],[Date]]&lt;$P$3,"Edge (Orig)",IF(Table1323[[#This Row],[Date]]&lt;$Q$3,"Edge-New","Elite Combo")))</f>
        <v/>
      </c>
      <c r="P686" s="27" t="str">
        <f>TEXT(Table1323[[#This Row],[Date]],"DDD")</f>
        <v>Wed</v>
      </c>
      <c r="Q686" s="27"/>
      <c r="R6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7" spans="1:18" ht="15.75" hidden="1" customHeight="1" x14ac:dyDescent="0.25">
      <c r="A687" s="48">
        <v>45056</v>
      </c>
      <c r="B687" s="20">
        <v>0.68055555555555547</v>
      </c>
      <c r="C687" s="20" t="s">
        <v>10</v>
      </c>
      <c r="D687" s="49">
        <v>7</v>
      </c>
      <c r="E687" s="27">
        <v>10</v>
      </c>
      <c r="F687" s="50" t="s">
        <v>511</v>
      </c>
      <c r="G687" s="50" t="s">
        <v>13</v>
      </c>
      <c r="H687" s="51">
        <v>2.35</v>
      </c>
      <c r="I687" s="51" t="s">
        <v>92</v>
      </c>
      <c r="J687" s="27" t="str">
        <f>VLOOKUP(Table1323[[#This Row],[Track]],$F$1377:$H$1420,2,FALSE)</f>
        <v>NSW</v>
      </c>
      <c r="K687" s="27" t="s">
        <v>888</v>
      </c>
      <c r="L687" s="35">
        <v>140</v>
      </c>
      <c r="M687" s="35">
        <f>IF(Table1323[[#This Row],[Elite Edge Bet]]="","",IF(Table1323[[#This Row],[Fin]]&lt;&gt;"1st","",Table1323[[#This Row],[Div]]*Table1323[[#This Row],[Elite Edge Bet]]))</f>
        <v>329</v>
      </c>
      <c r="N687" s="35">
        <f>IF(Table1323[[#This Row],[Elite Edge Bet]]="","",IF(Table1323[[#This Row],[Elite Edge Return]]="",Table1323[[#This Row],[Elite Edge Bet]]*-1,Table1323[[#This Row],[Elite Edge Return]]-Table1323[[#This Row],[Elite Edge Bet]]))</f>
        <v>189</v>
      </c>
      <c r="O687" s="35" t="str">
        <f>IF(Table1323[[#This Row],[Date]]&lt;$O$3,"",IF(Table1323[[#This Row],[Date]]&lt;$P$3,"Edge (Orig)",IF(Table1323[[#This Row],[Date]]&lt;$Q$3,"Edge-New","Elite Combo")))</f>
        <v/>
      </c>
      <c r="P687" s="27" t="str">
        <f>TEXT(Table1323[[#This Row],[Date]],"DDD")</f>
        <v>Wed</v>
      </c>
      <c r="Q687" s="27"/>
      <c r="R6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8" spans="1:18" ht="15.75" hidden="1" customHeight="1" x14ac:dyDescent="0.25">
      <c r="A688" s="48">
        <v>45059</v>
      </c>
      <c r="B688" s="20">
        <v>0.52083333333333337</v>
      </c>
      <c r="C688" s="20" t="s">
        <v>759</v>
      </c>
      <c r="D688" s="49">
        <v>2</v>
      </c>
      <c r="E688" s="27">
        <v>8</v>
      </c>
      <c r="F688" s="50" t="s">
        <v>794</v>
      </c>
      <c r="G688" s="50" t="s">
        <v>15</v>
      </c>
      <c r="H688" s="51"/>
      <c r="I688" s="51" t="s">
        <v>805</v>
      </c>
      <c r="J688" s="27" t="str">
        <f>VLOOKUP(Table1323[[#This Row],[Track]],$F$1377:$H$1420,2,FALSE)</f>
        <v>Vic</v>
      </c>
      <c r="K688" s="27" t="s">
        <v>888</v>
      </c>
      <c r="L688" s="35">
        <v>100</v>
      </c>
      <c r="M688" s="35" t="str">
        <f>IF(Table1323[[#This Row],[Elite Edge Bet]]="","",IF(Table1323[[#This Row],[Fin]]&lt;&gt;"1st","",Table1323[[#This Row],[Div]]*Table1323[[#This Row],[Elite Edge Bet]]))</f>
        <v/>
      </c>
      <c r="N68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88" s="35" t="str">
        <f>IF(Table1323[[#This Row],[Date]]&lt;$O$3,"",IF(Table1323[[#This Row],[Date]]&lt;$P$3,"Edge (Orig)",IF(Table1323[[#This Row],[Date]]&lt;$Q$3,"Edge-New","Elite Combo")))</f>
        <v/>
      </c>
      <c r="P688" s="27" t="str">
        <f>TEXT(Table1323[[#This Row],[Date]],"DDD")</f>
        <v>Sat</v>
      </c>
      <c r="Q688" s="27"/>
      <c r="R6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89" spans="1:18" ht="15.75" hidden="1" customHeight="1" x14ac:dyDescent="0.25">
      <c r="A689" s="48">
        <v>45059</v>
      </c>
      <c r="B689" s="20">
        <v>0.61805555555555558</v>
      </c>
      <c r="C689" s="20" t="s">
        <v>759</v>
      </c>
      <c r="D689" s="49">
        <v>6</v>
      </c>
      <c r="E689" s="27">
        <v>4</v>
      </c>
      <c r="F689" s="50" t="s">
        <v>795</v>
      </c>
      <c r="G689" s="50" t="s">
        <v>15</v>
      </c>
      <c r="H689" s="51"/>
      <c r="I689" s="51" t="s">
        <v>805</v>
      </c>
      <c r="J689" s="27" t="str">
        <f>VLOOKUP(Table1323[[#This Row],[Track]],$F$1377:$H$1420,2,FALSE)</f>
        <v>Vic</v>
      </c>
      <c r="K689" s="27" t="s">
        <v>888</v>
      </c>
      <c r="L689" s="35">
        <v>100</v>
      </c>
      <c r="M689" s="35" t="str">
        <f>IF(Table1323[[#This Row],[Elite Edge Bet]]="","",IF(Table1323[[#This Row],[Fin]]&lt;&gt;"1st","",Table1323[[#This Row],[Div]]*Table1323[[#This Row],[Elite Edge Bet]]))</f>
        <v/>
      </c>
      <c r="N68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89" s="35" t="str">
        <f>IF(Table1323[[#This Row],[Date]]&lt;$O$3,"",IF(Table1323[[#This Row],[Date]]&lt;$P$3,"Edge (Orig)",IF(Table1323[[#This Row],[Date]]&lt;$Q$3,"Edge-New","Elite Combo")))</f>
        <v/>
      </c>
      <c r="P689" s="27" t="str">
        <f>TEXT(Table1323[[#This Row],[Date]],"DDD")</f>
        <v>Sat</v>
      </c>
      <c r="Q689" s="27"/>
      <c r="R6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0" spans="1:18" ht="15.75" hidden="1" customHeight="1" x14ac:dyDescent="0.25">
      <c r="A690" s="48">
        <v>45066</v>
      </c>
      <c r="B690" s="20">
        <v>0.57986111111111105</v>
      </c>
      <c r="C690" s="20" t="s">
        <v>6</v>
      </c>
      <c r="D690" s="49">
        <v>6</v>
      </c>
      <c r="E690" s="27">
        <v>5</v>
      </c>
      <c r="F690" s="50" t="s">
        <v>512</v>
      </c>
      <c r="G690" s="50" t="s">
        <v>13</v>
      </c>
      <c r="H690" s="51">
        <v>2.5</v>
      </c>
      <c r="I690" s="51" t="s">
        <v>92</v>
      </c>
      <c r="J690" s="27" t="str">
        <f>VLOOKUP(Table1323[[#This Row],[Track]],$F$1377:$H$1420,2,FALSE)</f>
        <v>NSW</v>
      </c>
      <c r="K690" s="27" t="s">
        <v>888</v>
      </c>
      <c r="L690" s="35">
        <v>150</v>
      </c>
      <c r="M690" s="35">
        <f>IF(Table1323[[#This Row],[Elite Edge Bet]]="","",IF(Table1323[[#This Row],[Fin]]&lt;&gt;"1st","",Table1323[[#This Row],[Div]]*Table1323[[#This Row],[Elite Edge Bet]]))</f>
        <v>375</v>
      </c>
      <c r="N690" s="35">
        <f>IF(Table1323[[#This Row],[Elite Edge Bet]]="","",IF(Table1323[[#This Row],[Elite Edge Return]]="",Table1323[[#This Row],[Elite Edge Bet]]*-1,Table1323[[#This Row],[Elite Edge Return]]-Table1323[[#This Row],[Elite Edge Bet]]))</f>
        <v>225</v>
      </c>
      <c r="O690" s="35" t="str">
        <f>IF(Table1323[[#This Row],[Date]]&lt;$O$3,"",IF(Table1323[[#This Row],[Date]]&lt;$P$3,"Edge (Orig)",IF(Table1323[[#This Row],[Date]]&lt;$Q$3,"Edge-New","Elite Combo")))</f>
        <v/>
      </c>
      <c r="P690" s="27" t="str">
        <f>TEXT(Table1323[[#This Row],[Date]],"DDD")</f>
        <v>Sat</v>
      </c>
      <c r="Q690" s="27"/>
      <c r="R6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1" spans="1:18" ht="15.75" hidden="1" customHeight="1" x14ac:dyDescent="0.25">
      <c r="A691" s="48">
        <v>45066</v>
      </c>
      <c r="B691" s="20">
        <v>0.59027777777777779</v>
      </c>
      <c r="C691" s="20" t="s">
        <v>759</v>
      </c>
      <c r="D691" s="49">
        <v>5</v>
      </c>
      <c r="E691" s="27">
        <v>14</v>
      </c>
      <c r="F691" s="50" t="s">
        <v>57</v>
      </c>
      <c r="G691" s="50"/>
      <c r="H691" s="51"/>
      <c r="I691" s="51" t="s">
        <v>878</v>
      </c>
      <c r="J691" s="27" t="str">
        <f>VLOOKUP(Table1323[[#This Row],[Track]],$F$1377:$H$1420,2,FALSE)</f>
        <v>Vic</v>
      </c>
      <c r="K691" s="27" t="s">
        <v>888</v>
      </c>
      <c r="L691" s="35">
        <v>200</v>
      </c>
      <c r="M691" s="35" t="str">
        <f>IF(Table1323[[#This Row],[Elite Edge Bet]]="","",IF(Table1323[[#This Row],[Fin]]&lt;&gt;"1st","",Table1323[[#This Row],[Div]]*Table1323[[#This Row],[Elite Edge Bet]]))</f>
        <v/>
      </c>
      <c r="N69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91" s="35" t="str">
        <f>IF(Table1323[[#This Row],[Date]]&lt;$O$3,"",IF(Table1323[[#This Row],[Date]]&lt;$P$3,"Edge (Orig)",IF(Table1323[[#This Row],[Date]]&lt;$Q$3,"Edge-New","Elite Combo")))</f>
        <v/>
      </c>
      <c r="P691" s="27" t="str">
        <f>TEXT(Table1323[[#This Row],[Date]],"DDD")</f>
        <v>Sat</v>
      </c>
      <c r="Q691" s="27"/>
      <c r="R6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2" spans="1:18" ht="15.75" hidden="1" customHeight="1" x14ac:dyDescent="0.25">
      <c r="A692" s="48">
        <v>45066</v>
      </c>
      <c r="B692" s="20">
        <v>0.61458333333333337</v>
      </c>
      <c r="C692" s="20" t="s">
        <v>759</v>
      </c>
      <c r="D692" s="49">
        <v>6</v>
      </c>
      <c r="E692" s="27">
        <v>4</v>
      </c>
      <c r="F692" s="50" t="s">
        <v>656</v>
      </c>
      <c r="G692" s="50"/>
      <c r="H692" s="51"/>
      <c r="I692" s="51" t="s">
        <v>851</v>
      </c>
      <c r="J692" s="27" t="str">
        <f>VLOOKUP(Table1323[[#This Row],[Track]],$F$1377:$H$1420,2,FALSE)</f>
        <v>Vic</v>
      </c>
      <c r="K692" s="27" t="s">
        <v>888</v>
      </c>
      <c r="L692" s="35">
        <v>130</v>
      </c>
      <c r="M692" s="35" t="str">
        <f>IF(Table1323[[#This Row],[Elite Edge Bet]]="","",IF(Table1323[[#This Row],[Fin]]&lt;&gt;"1st","",Table1323[[#This Row],[Div]]*Table1323[[#This Row],[Elite Edge Bet]]))</f>
        <v/>
      </c>
      <c r="N69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92" s="35" t="str">
        <f>IF(Table1323[[#This Row],[Date]]&lt;$O$3,"",IF(Table1323[[#This Row],[Date]]&lt;$P$3,"Edge (Orig)",IF(Table1323[[#This Row],[Date]]&lt;$Q$3,"Edge-New","Elite Combo")))</f>
        <v/>
      </c>
      <c r="P692" s="27" t="str">
        <f>TEXT(Table1323[[#This Row],[Date]],"DDD")</f>
        <v>Sat</v>
      </c>
      <c r="Q692" s="27"/>
      <c r="R6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3" spans="1:18" ht="15.75" hidden="1" customHeight="1" x14ac:dyDescent="0.25">
      <c r="A693" s="48">
        <v>45073</v>
      </c>
      <c r="B693" s="20">
        <v>0.54166666666666663</v>
      </c>
      <c r="C693" s="20" t="s">
        <v>760</v>
      </c>
      <c r="D693" s="49">
        <v>3</v>
      </c>
      <c r="E693" s="27">
        <v>9</v>
      </c>
      <c r="F693" s="50" t="s">
        <v>659</v>
      </c>
      <c r="G693" s="50" t="s">
        <v>13</v>
      </c>
      <c r="H693" s="51">
        <v>13.9</v>
      </c>
      <c r="I693" s="51" t="s">
        <v>851</v>
      </c>
      <c r="J693" s="27" t="str">
        <f>VLOOKUP(Table1323[[#This Row],[Track]],$F$1377:$H$1420,2,FALSE)</f>
        <v>Vic</v>
      </c>
      <c r="K693" s="27" t="s">
        <v>888</v>
      </c>
      <c r="L693" s="35">
        <v>120</v>
      </c>
      <c r="M693" s="35">
        <f>IF(Table1323[[#This Row],[Elite Edge Bet]]="","",IF(Table1323[[#This Row],[Fin]]&lt;&gt;"1st","",Table1323[[#This Row],[Div]]*Table1323[[#This Row],[Elite Edge Bet]]))</f>
        <v>1668</v>
      </c>
      <c r="N693" s="35">
        <f>IF(Table1323[[#This Row],[Elite Edge Bet]]="","",IF(Table1323[[#This Row],[Elite Edge Return]]="",Table1323[[#This Row],[Elite Edge Bet]]*-1,Table1323[[#This Row],[Elite Edge Return]]-Table1323[[#This Row],[Elite Edge Bet]]))</f>
        <v>1548</v>
      </c>
      <c r="O693" s="35" t="str">
        <f>IF(Table1323[[#This Row],[Date]]&lt;$O$3,"",IF(Table1323[[#This Row],[Date]]&lt;$P$3,"Edge (Orig)",IF(Table1323[[#This Row],[Date]]&lt;$Q$3,"Edge-New","Elite Combo")))</f>
        <v/>
      </c>
      <c r="P693" s="27" t="str">
        <f>TEXT(Table1323[[#This Row],[Date]],"DDD")</f>
        <v>Sat</v>
      </c>
      <c r="Q693" s="27"/>
      <c r="R6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4" spans="1:18" ht="15.75" hidden="1" customHeight="1" x14ac:dyDescent="0.25">
      <c r="A694" s="48">
        <v>45073</v>
      </c>
      <c r="B694" s="20">
        <v>0.59027777777777779</v>
      </c>
      <c r="C694" s="20" t="s">
        <v>760</v>
      </c>
      <c r="D694" s="49">
        <v>5</v>
      </c>
      <c r="E694" s="27">
        <v>12</v>
      </c>
      <c r="F694" s="50" t="s">
        <v>792</v>
      </c>
      <c r="G694" s="50"/>
      <c r="H694" s="51"/>
      <c r="I694" s="51" t="s">
        <v>805</v>
      </c>
      <c r="J694" s="27" t="str">
        <f>VLOOKUP(Table1323[[#This Row],[Track]],$F$1377:$H$1420,2,FALSE)</f>
        <v>Vic</v>
      </c>
      <c r="K694" s="27" t="s">
        <v>888</v>
      </c>
      <c r="L694" s="35">
        <v>100</v>
      </c>
      <c r="M694" s="35" t="str">
        <f>IF(Table1323[[#This Row],[Elite Edge Bet]]="","",IF(Table1323[[#This Row],[Fin]]&lt;&gt;"1st","",Table1323[[#This Row],[Div]]*Table1323[[#This Row],[Elite Edge Bet]]))</f>
        <v/>
      </c>
      <c r="N69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94" s="35" t="str">
        <f>IF(Table1323[[#This Row],[Date]]&lt;$O$3,"",IF(Table1323[[#This Row],[Date]]&lt;$P$3,"Edge (Orig)",IF(Table1323[[#This Row],[Date]]&lt;$Q$3,"Edge-New","Elite Combo")))</f>
        <v/>
      </c>
      <c r="P694" s="27" t="str">
        <f>TEXT(Table1323[[#This Row],[Date]],"DDD")</f>
        <v>Sat</v>
      </c>
      <c r="Q694" s="27"/>
      <c r="R6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5" spans="1:18" ht="15.75" hidden="1" customHeight="1" x14ac:dyDescent="0.25">
      <c r="A695" s="48">
        <v>45073</v>
      </c>
      <c r="B695" s="20">
        <v>0.61458333333333337</v>
      </c>
      <c r="C695" s="20" t="s">
        <v>760</v>
      </c>
      <c r="D695" s="49">
        <v>6</v>
      </c>
      <c r="E695" s="27">
        <v>6</v>
      </c>
      <c r="F695" s="50" t="s">
        <v>353</v>
      </c>
      <c r="G695" s="50"/>
      <c r="H695" s="51"/>
      <c r="I695" s="51" t="s">
        <v>851</v>
      </c>
      <c r="J695" s="27" t="str">
        <f>VLOOKUP(Table1323[[#This Row],[Track]],$F$1377:$H$1420,2,FALSE)</f>
        <v>Vic</v>
      </c>
      <c r="K695" s="27" t="s">
        <v>888</v>
      </c>
      <c r="L695" s="35">
        <v>100</v>
      </c>
      <c r="M695" s="35" t="str">
        <f>IF(Table1323[[#This Row],[Elite Edge Bet]]="","",IF(Table1323[[#This Row],[Fin]]&lt;&gt;"1st","",Table1323[[#This Row],[Div]]*Table1323[[#This Row],[Elite Edge Bet]]))</f>
        <v/>
      </c>
      <c r="N69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95" s="35" t="str">
        <f>IF(Table1323[[#This Row],[Date]]&lt;$O$3,"",IF(Table1323[[#This Row],[Date]]&lt;$P$3,"Edge (Orig)",IF(Table1323[[#This Row],[Date]]&lt;$Q$3,"Edge-New","Elite Combo")))</f>
        <v/>
      </c>
      <c r="P695" s="27" t="str">
        <f>TEXT(Table1323[[#This Row],[Date]],"DDD")</f>
        <v>Sat</v>
      </c>
      <c r="Q695" s="27"/>
      <c r="R6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6" spans="1:18" ht="15.75" hidden="1" customHeight="1" x14ac:dyDescent="0.25">
      <c r="A696" s="48">
        <v>45073</v>
      </c>
      <c r="B696" s="20">
        <v>0.61458333333333337</v>
      </c>
      <c r="C696" s="20" t="s">
        <v>760</v>
      </c>
      <c r="D696" s="49">
        <v>6</v>
      </c>
      <c r="E696" s="27">
        <v>7</v>
      </c>
      <c r="F696" s="50" t="s">
        <v>427</v>
      </c>
      <c r="G696" s="50" t="s">
        <v>14</v>
      </c>
      <c r="H696" s="51"/>
      <c r="I696" s="51" t="s">
        <v>805</v>
      </c>
      <c r="J696" s="27" t="str">
        <f>VLOOKUP(Table1323[[#This Row],[Track]],$F$1377:$H$1420,2,FALSE)</f>
        <v>Vic</v>
      </c>
      <c r="K696" s="27" t="s">
        <v>888</v>
      </c>
      <c r="L696" s="35">
        <v>100</v>
      </c>
      <c r="M696" s="35" t="str">
        <f>IF(Table1323[[#This Row],[Elite Edge Bet]]="","",IF(Table1323[[#This Row],[Fin]]&lt;&gt;"1st","",Table1323[[#This Row],[Div]]*Table1323[[#This Row],[Elite Edge Bet]]))</f>
        <v/>
      </c>
      <c r="N69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96" s="35" t="str">
        <f>IF(Table1323[[#This Row],[Date]]&lt;$O$3,"",IF(Table1323[[#This Row],[Date]]&lt;$P$3,"Edge (Orig)",IF(Table1323[[#This Row],[Date]]&lt;$Q$3,"Edge-New","Elite Combo")))</f>
        <v/>
      </c>
      <c r="P696" s="27" t="str">
        <f>TEXT(Table1323[[#This Row],[Date]],"DDD")</f>
        <v>Sat</v>
      </c>
      <c r="Q696" s="27"/>
      <c r="R6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7" spans="1:18" ht="15.75" hidden="1" customHeight="1" x14ac:dyDescent="0.25">
      <c r="A697" s="48">
        <v>45073</v>
      </c>
      <c r="B697" s="20">
        <v>0.67013888888888884</v>
      </c>
      <c r="C697" s="20" t="s">
        <v>760</v>
      </c>
      <c r="D697" s="49">
        <v>8</v>
      </c>
      <c r="E697" s="27">
        <v>5</v>
      </c>
      <c r="F697" s="50" t="s">
        <v>354</v>
      </c>
      <c r="G697" s="50" t="s">
        <v>15</v>
      </c>
      <c r="H697" s="51"/>
      <c r="I697" s="51" t="s">
        <v>851</v>
      </c>
      <c r="J697" s="27" t="str">
        <f>VLOOKUP(Table1323[[#This Row],[Track]],$F$1377:$H$1420,2,FALSE)</f>
        <v>Vic</v>
      </c>
      <c r="K697" s="27" t="s">
        <v>888</v>
      </c>
      <c r="L697" s="35">
        <v>100</v>
      </c>
      <c r="M697" s="35" t="str">
        <f>IF(Table1323[[#This Row],[Elite Edge Bet]]="","",IF(Table1323[[#This Row],[Fin]]&lt;&gt;"1st","",Table1323[[#This Row],[Div]]*Table1323[[#This Row],[Elite Edge Bet]]))</f>
        <v/>
      </c>
      <c r="N69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97" s="35" t="str">
        <f>IF(Table1323[[#This Row],[Date]]&lt;$O$3,"",IF(Table1323[[#This Row],[Date]]&lt;$P$3,"Edge (Orig)",IF(Table1323[[#This Row],[Date]]&lt;$Q$3,"Edge-New","Elite Combo")))</f>
        <v/>
      </c>
      <c r="P697" s="27" t="str">
        <f>TEXT(Table1323[[#This Row],[Date]],"DDD")</f>
        <v>Sat</v>
      </c>
      <c r="Q697" s="27"/>
      <c r="R6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8" spans="1:18" ht="15.75" hidden="1" customHeight="1" x14ac:dyDescent="0.25">
      <c r="A698" s="48">
        <v>45073</v>
      </c>
      <c r="B698" s="20">
        <v>0.67013888888888884</v>
      </c>
      <c r="C698" s="20" t="s">
        <v>760</v>
      </c>
      <c r="D698" s="49">
        <v>8</v>
      </c>
      <c r="E698" s="27">
        <v>3</v>
      </c>
      <c r="F698" s="50" t="s">
        <v>660</v>
      </c>
      <c r="G698" s="50"/>
      <c r="H698" s="51"/>
      <c r="I698" s="51" t="s">
        <v>851</v>
      </c>
      <c r="J698" s="27" t="str">
        <f>VLOOKUP(Table1323[[#This Row],[Track]],$F$1377:$H$1420,2,FALSE)</f>
        <v>Vic</v>
      </c>
      <c r="K698" s="27" t="s">
        <v>888</v>
      </c>
      <c r="L698" s="35">
        <v>130</v>
      </c>
      <c r="M698" s="35" t="str">
        <f>IF(Table1323[[#This Row],[Elite Edge Bet]]="","",IF(Table1323[[#This Row],[Fin]]&lt;&gt;"1st","",Table1323[[#This Row],[Div]]*Table1323[[#This Row],[Elite Edge Bet]]))</f>
        <v/>
      </c>
      <c r="N698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98" s="35" t="str">
        <f>IF(Table1323[[#This Row],[Date]]&lt;$O$3,"",IF(Table1323[[#This Row],[Date]]&lt;$P$3,"Edge (Orig)",IF(Table1323[[#This Row],[Date]]&lt;$Q$3,"Edge-New","Elite Combo")))</f>
        <v/>
      </c>
      <c r="P698" s="27" t="str">
        <f>TEXT(Table1323[[#This Row],[Date]],"DDD")</f>
        <v>Sat</v>
      </c>
      <c r="Q698" s="27"/>
      <c r="R6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699" spans="1:18" ht="15.75" hidden="1" customHeight="1" x14ac:dyDescent="0.25">
      <c r="A699" s="48">
        <v>45080</v>
      </c>
      <c r="B699" s="20">
        <v>0.54166666666666663</v>
      </c>
      <c r="C699" s="20" t="s">
        <v>759</v>
      </c>
      <c r="D699" s="49">
        <v>3</v>
      </c>
      <c r="E699" s="27">
        <v>5</v>
      </c>
      <c r="F699" s="50" t="s">
        <v>355</v>
      </c>
      <c r="G699" s="50"/>
      <c r="H699" s="51"/>
      <c r="I699" s="51" t="s">
        <v>851</v>
      </c>
      <c r="J699" s="27" t="str">
        <f>VLOOKUP(Table1323[[#This Row],[Track]],$F$1377:$H$1420,2,FALSE)</f>
        <v>Vic</v>
      </c>
      <c r="K699" s="27" t="s">
        <v>888</v>
      </c>
      <c r="L699" s="35">
        <v>120</v>
      </c>
      <c r="M699" s="35" t="str">
        <f>IF(Table1323[[#This Row],[Elite Edge Bet]]="","",IF(Table1323[[#This Row],[Fin]]&lt;&gt;"1st","",Table1323[[#This Row],[Div]]*Table1323[[#This Row],[Elite Edge Bet]]))</f>
        <v/>
      </c>
      <c r="N69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99" s="35" t="str">
        <f>IF(Table1323[[#This Row],[Date]]&lt;$O$3,"",IF(Table1323[[#This Row],[Date]]&lt;$P$3,"Edge (Orig)",IF(Table1323[[#This Row],[Date]]&lt;$Q$3,"Edge-New","Elite Combo")))</f>
        <v/>
      </c>
      <c r="P699" s="27" t="str">
        <f>TEXT(Table1323[[#This Row],[Date]],"DDD")</f>
        <v>Sat</v>
      </c>
      <c r="Q699" s="27"/>
      <c r="R6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0" spans="1:18" ht="15.75" hidden="1" customHeight="1" x14ac:dyDescent="0.25">
      <c r="A700" s="48">
        <v>45080</v>
      </c>
      <c r="B700" s="20">
        <v>0.66666666666666663</v>
      </c>
      <c r="C700" s="20" t="s">
        <v>759</v>
      </c>
      <c r="D700" s="49">
        <v>8</v>
      </c>
      <c r="E700" s="27">
        <v>6</v>
      </c>
      <c r="F700" s="50" t="s">
        <v>772</v>
      </c>
      <c r="G700" s="50"/>
      <c r="H700" s="51"/>
      <c r="I700" s="51" t="s">
        <v>851</v>
      </c>
      <c r="J700" s="27" t="str">
        <f>VLOOKUP(Table1323[[#This Row],[Track]],$F$1377:$H$1420,2,FALSE)</f>
        <v>Vic</v>
      </c>
      <c r="K700" s="27" t="s">
        <v>888</v>
      </c>
      <c r="L700" s="35">
        <v>100</v>
      </c>
      <c r="M700" s="35" t="str">
        <f>IF(Table1323[[#This Row],[Elite Edge Bet]]="","",IF(Table1323[[#This Row],[Fin]]&lt;&gt;"1st","",Table1323[[#This Row],[Div]]*Table1323[[#This Row],[Elite Edge Bet]]))</f>
        <v/>
      </c>
      <c r="N70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00" s="35" t="str">
        <f>IF(Table1323[[#This Row],[Date]]&lt;$O$3,"",IF(Table1323[[#This Row],[Date]]&lt;$P$3,"Edge (Orig)",IF(Table1323[[#This Row],[Date]]&lt;$Q$3,"Edge-New","Elite Combo")))</f>
        <v/>
      </c>
      <c r="P700" s="27" t="str">
        <f>TEXT(Table1323[[#This Row],[Date]],"DDD")</f>
        <v>Sat</v>
      </c>
      <c r="Q700" s="27"/>
      <c r="R7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1" spans="1:18" ht="15.75" hidden="1" customHeight="1" x14ac:dyDescent="0.25">
      <c r="A701" s="48">
        <v>45080</v>
      </c>
      <c r="B701" s="20">
        <v>0.66666666666666663</v>
      </c>
      <c r="C701" s="20" t="s">
        <v>759</v>
      </c>
      <c r="D701" s="49">
        <v>8</v>
      </c>
      <c r="E701" s="27">
        <v>1</v>
      </c>
      <c r="F701" s="50" t="s">
        <v>174</v>
      </c>
      <c r="G701" s="50" t="s">
        <v>13</v>
      </c>
      <c r="H701" s="51">
        <v>7.5</v>
      </c>
      <c r="I701" s="51" t="s">
        <v>851</v>
      </c>
      <c r="J701" s="27" t="str">
        <f>VLOOKUP(Table1323[[#This Row],[Track]],$F$1377:$H$1420,2,FALSE)</f>
        <v>Vic</v>
      </c>
      <c r="K701" s="27" t="s">
        <v>888</v>
      </c>
      <c r="L701" s="35">
        <v>140</v>
      </c>
      <c r="M701" s="35">
        <f>IF(Table1323[[#This Row],[Elite Edge Bet]]="","",IF(Table1323[[#This Row],[Fin]]&lt;&gt;"1st","",Table1323[[#This Row],[Div]]*Table1323[[#This Row],[Elite Edge Bet]]))</f>
        <v>1050</v>
      </c>
      <c r="N701" s="35">
        <f>IF(Table1323[[#This Row],[Elite Edge Bet]]="","",IF(Table1323[[#This Row],[Elite Edge Return]]="",Table1323[[#This Row],[Elite Edge Bet]]*-1,Table1323[[#This Row],[Elite Edge Return]]-Table1323[[#This Row],[Elite Edge Bet]]))</f>
        <v>910</v>
      </c>
      <c r="O701" s="35" t="str">
        <f>IF(Table1323[[#This Row],[Date]]&lt;$O$3,"",IF(Table1323[[#This Row],[Date]]&lt;$P$3,"Edge (Orig)",IF(Table1323[[#This Row],[Date]]&lt;$Q$3,"Edge-New","Elite Combo")))</f>
        <v/>
      </c>
      <c r="P701" s="27" t="str">
        <f>TEXT(Table1323[[#This Row],[Date]],"DDD")</f>
        <v>Sat</v>
      </c>
      <c r="Q701" s="27"/>
      <c r="R7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2" spans="1:18" ht="15.75" hidden="1" customHeight="1" x14ac:dyDescent="0.25">
      <c r="A702" s="48">
        <v>45084</v>
      </c>
      <c r="B702" s="20">
        <v>0.55555555555555558</v>
      </c>
      <c r="C702" s="20" t="s">
        <v>9</v>
      </c>
      <c r="D702" s="49">
        <v>2</v>
      </c>
      <c r="E702" s="27">
        <v>6</v>
      </c>
      <c r="F702" s="50" t="s">
        <v>77</v>
      </c>
      <c r="G702" s="50" t="s">
        <v>13</v>
      </c>
      <c r="H702" s="51">
        <v>2.1</v>
      </c>
      <c r="I702" s="51" t="s">
        <v>92</v>
      </c>
      <c r="J702" s="27" t="str">
        <f>VLOOKUP(Table1323[[#This Row],[Track]],$F$1377:$H$1420,2,FALSE)</f>
        <v>NSW</v>
      </c>
      <c r="K702" s="27" t="s">
        <v>888</v>
      </c>
      <c r="L702" s="35">
        <v>140</v>
      </c>
      <c r="M702" s="35">
        <f>IF(Table1323[[#This Row],[Elite Edge Bet]]="","",IF(Table1323[[#This Row],[Fin]]&lt;&gt;"1st","",Table1323[[#This Row],[Div]]*Table1323[[#This Row],[Elite Edge Bet]]))</f>
        <v>294</v>
      </c>
      <c r="N702" s="35">
        <f>IF(Table1323[[#This Row],[Elite Edge Bet]]="","",IF(Table1323[[#This Row],[Elite Edge Return]]="",Table1323[[#This Row],[Elite Edge Bet]]*-1,Table1323[[#This Row],[Elite Edge Return]]-Table1323[[#This Row],[Elite Edge Bet]]))</f>
        <v>154</v>
      </c>
      <c r="O702" s="35" t="str">
        <f>IF(Table1323[[#This Row],[Date]]&lt;$O$3,"",IF(Table1323[[#This Row],[Date]]&lt;$P$3,"Edge (Orig)",IF(Table1323[[#This Row],[Date]]&lt;$Q$3,"Edge-New","Elite Combo")))</f>
        <v/>
      </c>
      <c r="P702" s="27" t="str">
        <f>TEXT(Table1323[[#This Row],[Date]],"DDD")</f>
        <v>Wed</v>
      </c>
      <c r="Q702" s="27"/>
      <c r="R7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3" spans="1:18" ht="15.75" hidden="1" customHeight="1" x14ac:dyDescent="0.25">
      <c r="A703" s="48">
        <v>45084</v>
      </c>
      <c r="B703" s="20">
        <v>0.65625</v>
      </c>
      <c r="C703" s="20" t="s">
        <v>9</v>
      </c>
      <c r="D703" s="49">
        <v>6</v>
      </c>
      <c r="E703" s="27">
        <v>1</v>
      </c>
      <c r="F703" s="50" t="s">
        <v>513</v>
      </c>
      <c r="G703" s="50" t="s">
        <v>13</v>
      </c>
      <c r="H703" s="51">
        <v>6.6</v>
      </c>
      <c r="I703" s="51" t="s">
        <v>92</v>
      </c>
      <c r="J703" s="27" t="str">
        <f>VLOOKUP(Table1323[[#This Row],[Track]],$F$1377:$H$1420,2,FALSE)</f>
        <v>NSW</v>
      </c>
      <c r="K703" s="27" t="s">
        <v>888</v>
      </c>
      <c r="L703" s="35">
        <v>140</v>
      </c>
      <c r="M703" s="35">
        <f>IF(Table1323[[#This Row],[Elite Edge Bet]]="","",IF(Table1323[[#This Row],[Fin]]&lt;&gt;"1st","",Table1323[[#This Row],[Div]]*Table1323[[#This Row],[Elite Edge Bet]]))</f>
        <v>924</v>
      </c>
      <c r="N703" s="35">
        <f>IF(Table1323[[#This Row],[Elite Edge Bet]]="","",IF(Table1323[[#This Row],[Elite Edge Return]]="",Table1323[[#This Row],[Elite Edge Bet]]*-1,Table1323[[#This Row],[Elite Edge Return]]-Table1323[[#This Row],[Elite Edge Bet]]))</f>
        <v>784</v>
      </c>
      <c r="O703" s="35" t="str">
        <f>IF(Table1323[[#This Row],[Date]]&lt;$O$3,"",IF(Table1323[[#This Row],[Date]]&lt;$P$3,"Edge (Orig)",IF(Table1323[[#This Row],[Date]]&lt;$Q$3,"Edge-New","Elite Combo")))</f>
        <v/>
      </c>
      <c r="P703" s="27" t="str">
        <f>TEXT(Table1323[[#This Row],[Date]],"DDD")</f>
        <v>Wed</v>
      </c>
      <c r="Q703" s="27"/>
      <c r="R7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4" spans="1:18" ht="15.75" hidden="1" customHeight="1" x14ac:dyDescent="0.25">
      <c r="A704" s="48">
        <v>45087</v>
      </c>
      <c r="B704" s="20">
        <v>0.59027777777777779</v>
      </c>
      <c r="C704" s="20" t="s">
        <v>760</v>
      </c>
      <c r="D704" s="49">
        <v>5</v>
      </c>
      <c r="E704" s="27">
        <v>5</v>
      </c>
      <c r="F704" s="50" t="s">
        <v>264</v>
      </c>
      <c r="G704" s="50" t="s">
        <v>13</v>
      </c>
      <c r="H704" s="51">
        <v>4.4000000000000004</v>
      </c>
      <c r="I704" s="51" t="s">
        <v>851</v>
      </c>
      <c r="J704" s="27" t="str">
        <f>VLOOKUP(Table1323[[#This Row],[Track]],$F$1377:$H$1420,2,FALSE)</f>
        <v>Vic</v>
      </c>
      <c r="K704" s="27" t="s">
        <v>888</v>
      </c>
      <c r="L704" s="35">
        <v>120</v>
      </c>
      <c r="M704" s="35">
        <f>IF(Table1323[[#This Row],[Elite Edge Bet]]="","",IF(Table1323[[#This Row],[Fin]]&lt;&gt;"1st","",Table1323[[#This Row],[Div]]*Table1323[[#This Row],[Elite Edge Bet]]))</f>
        <v>528</v>
      </c>
      <c r="N704" s="35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704" s="35" t="str">
        <f>IF(Table1323[[#This Row],[Date]]&lt;$O$3,"",IF(Table1323[[#This Row],[Date]]&lt;$P$3,"Edge (Orig)",IF(Table1323[[#This Row],[Date]]&lt;$Q$3,"Edge-New","Elite Combo")))</f>
        <v/>
      </c>
      <c r="P704" s="27" t="str">
        <f>TEXT(Table1323[[#This Row],[Date]],"DDD")</f>
        <v>Sat</v>
      </c>
      <c r="Q704" s="27"/>
      <c r="R7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5" spans="1:18" ht="15.75" hidden="1" customHeight="1" x14ac:dyDescent="0.25">
      <c r="A705" s="48">
        <v>45087</v>
      </c>
      <c r="B705" s="20">
        <v>0.61458333333333337</v>
      </c>
      <c r="C705" s="20" t="s">
        <v>760</v>
      </c>
      <c r="D705" s="49">
        <v>6</v>
      </c>
      <c r="E705" s="27">
        <v>19</v>
      </c>
      <c r="F705" s="50" t="s">
        <v>661</v>
      </c>
      <c r="G705" s="50"/>
      <c r="H705" s="51"/>
      <c r="I705" s="51" t="s">
        <v>851</v>
      </c>
      <c r="J705" s="27" t="str">
        <f>VLOOKUP(Table1323[[#This Row],[Track]],$F$1377:$H$1420,2,FALSE)</f>
        <v>Vic</v>
      </c>
      <c r="K705" s="27" t="s">
        <v>888</v>
      </c>
      <c r="L705" s="35">
        <v>140</v>
      </c>
      <c r="M705" s="35" t="str">
        <f>IF(Table1323[[#This Row],[Elite Edge Bet]]="","",IF(Table1323[[#This Row],[Fin]]&lt;&gt;"1st","",Table1323[[#This Row],[Div]]*Table1323[[#This Row],[Elite Edge Bet]]))</f>
        <v/>
      </c>
      <c r="N70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05" s="35" t="str">
        <f>IF(Table1323[[#This Row],[Date]]&lt;$O$3,"",IF(Table1323[[#This Row],[Date]]&lt;$P$3,"Edge (Orig)",IF(Table1323[[#This Row],[Date]]&lt;$Q$3,"Edge-New","Elite Combo")))</f>
        <v/>
      </c>
      <c r="P705" s="27" t="str">
        <f>TEXT(Table1323[[#This Row],[Date]],"DDD")</f>
        <v>Sat</v>
      </c>
      <c r="Q705" s="27"/>
      <c r="R7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6" spans="1:18" ht="15.75" hidden="1" customHeight="1" x14ac:dyDescent="0.25">
      <c r="A706" s="48">
        <v>45087</v>
      </c>
      <c r="B706" s="20">
        <v>0.66666666666666663</v>
      </c>
      <c r="C706" s="20" t="s">
        <v>760</v>
      </c>
      <c r="D706" s="49">
        <v>8</v>
      </c>
      <c r="E706" s="27">
        <v>8</v>
      </c>
      <c r="F706" s="50" t="s">
        <v>356</v>
      </c>
      <c r="G706" s="50"/>
      <c r="H706" s="51"/>
      <c r="I706" s="51" t="s">
        <v>851</v>
      </c>
      <c r="J706" s="27" t="str">
        <f>VLOOKUP(Table1323[[#This Row],[Track]],$F$1377:$H$1420,2,FALSE)</f>
        <v>Vic</v>
      </c>
      <c r="K706" s="27" t="s">
        <v>888</v>
      </c>
      <c r="L706" s="35">
        <v>130</v>
      </c>
      <c r="M706" s="35" t="str">
        <f>IF(Table1323[[#This Row],[Elite Edge Bet]]="","",IF(Table1323[[#This Row],[Fin]]&lt;&gt;"1st","",Table1323[[#This Row],[Div]]*Table1323[[#This Row],[Elite Edge Bet]]))</f>
        <v/>
      </c>
      <c r="N706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06" s="35" t="str">
        <f>IF(Table1323[[#This Row],[Date]]&lt;$O$3,"",IF(Table1323[[#This Row],[Date]]&lt;$P$3,"Edge (Orig)",IF(Table1323[[#This Row],[Date]]&lt;$Q$3,"Edge-New","Elite Combo")))</f>
        <v/>
      </c>
      <c r="P706" s="27" t="str">
        <f>TEXT(Table1323[[#This Row],[Date]],"DDD")</f>
        <v>Sat</v>
      </c>
      <c r="Q706" s="27"/>
      <c r="R7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7" spans="1:18" ht="15.75" hidden="1" customHeight="1" x14ac:dyDescent="0.25">
      <c r="A707" s="48">
        <v>45087</v>
      </c>
      <c r="B707" s="20">
        <v>0.69027777777777777</v>
      </c>
      <c r="C707" s="20" t="s">
        <v>760</v>
      </c>
      <c r="D707" s="49">
        <v>9</v>
      </c>
      <c r="E707" s="27">
        <v>5</v>
      </c>
      <c r="F707" s="50" t="s">
        <v>662</v>
      </c>
      <c r="G707" s="50" t="s">
        <v>15</v>
      </c>
      <c r="H707" s="51"/>
      <c r="I707" s="51" t="s">
        <v>851</v>
      </c>
      <c r="J707" s="27" t="str">
        <f>VLOOKUP(Table1323[[#This Row],[Track]],$F$1377:$H$1420,2,FALSE)</f>
        <v>Vic</v>
      </c>
      <c r="K707" s="27" t="s">
        <v>888</v>
      </c>
      <c r="L707" s="35">
        <v>150</v>
      </c>
      <c r="M707" s="35" t="str">
        <f>IF(Table1323[[#This Row],[Elite Edge Bet]]="","",IF(Table1323[[#This Row],[Fin]]&lt;&gt;"1st","",Table1323[[#This Row],[Div]]*Table1323[[#This Row],[Elite Edge Bet]]))</f>
        <v/>
      </c>
      <c r="N70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07" s="35" t="str">
        <f>IF(Table1323[[#This Row],[Date]]&lt;$O$3,"",IF(Table1323[[#This Row],[Date]]&lt;$P$3,"Edge (Orig)",IF(Table1323[[#This Row],[Date]]&lt;$Q$3,"Edge-New","Elite Combo")))</f>
        <v/>
      </c>
      <c r="P707" s="27" t="str">
        <f>TEXT(Table1323[[#This Row],[Date]],"DDD")</f>
        <v>Sat</v>
      </c>
      <c r="Q707" s="27"/>
      <c r="R7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8" spans="1:18" ht="15.75" hidden="1" customHeight="1" x14ac:dyDescent="0.25">
      <c r="A708" s="48">
        <v>45091</v>
      </c>
      <c r="B708" s="20">
        <v>0.55902777777777779</v>
      </c>
      <c r="C708" s="20" t="s">
        <v>10</v>
      </c>
      <c r="D708" s="49">
        <v>1</v>
      </c>
      <c r="E708" s="27">
        <v>5</v>
      </c>
      <c r="F708" s="50" t="s">
        <v>514</v>
      </c>
      <c r="G708" s="50"/>
      <c r="H708" s="51"/>
      <c r="I708" s="51" t="s">
        <v>92</v>
      </c>
      <c r="J708" s="27" t="str">
        <f>VLOOKUP(Table1323[[#This Row],[Track]],$F$1377:$H$1420,2,FALSE)</f>
        <v>NSW</v>
      </c>
      <c r="K708" s="27" t="s">
        <v>888</v>
      </c>
      <c r="L708" s="35">
        <v>140</v>
      </c>
      <c r="M708" s="35" t="str">
        <f>IF(Table1323[[#This Row],[Elite Edge Bet]]="","",IF(Table1323[[#This Row],[Fin]]&lt;&gt;"1st","",Table1323[[#This Row],[Div]]*Table1323[[#This Row],[Elite Edge Bet]]))</f>
        <v/>
      </c>
      <c r="N70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08" s="35" t="str">
        <f>IF(Table1323[[#This Row],[Date]]&lt;$O$3,"",IF(Table1323[[#This Row],[Date]]&lt;$P$3,"Edge (Orig)",IF(Table1323[[#This Row],[Date]]&lt;$Q$3,"Edge-New","Elite Combo")))</f>
        <v/>
      </c>
      <c r="P708" s="27" t="str">
        <f>TEXT(Table1323[[#This Row],[Date]],"DDD")</f>
        <v>Wed</v>
      </c>
      <c r="Q708" s="27"/>
      <c r="R7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09" spans="1:18" ht="15.75" hidden="1" customHeight="1" x14ac:dyDescent="0.25">
      <c r="A709" s="48">
        <v>45094</v>
      </c>
      <c r="B709" s="20">
        <v>0.56597222222222221</v>
      </c>
      <c r="C709" s="20" t="s">
        <v>759</v>
      </c>
      <c r="D709" s="49">
        <v>4</v>
      </c>
      <c r="E709" s="27">
        <v>7</v>
      </c>
      <c r="F709" s="50" t="s">
        <v>357</v>
      </c>
      <c r="G709" s="50" t="s">
        <v>13</v>
      </c>
      <c r="H709" s="51">
        <v>2.7</v>
      </c>
      <c r="I709" s="51" t="s">
        <v>878</v>
      </c>
      <c r="J709" s="27" t="str">
        <f>VLOOKUP(Table1323[[#This Row],[Track]],$F$1377:$H$1420,2,FALSE)</f>
        <v>Vic</v>
      </c>
      <c r="K709" s="27" t="s">
        <v>888</v>
      </c>
      <c r="L709" s="35">
        <v>200</v>
      </c>
      <c r="M709" s="35">
        <f>IF(Table1323[[#This Row],[Elite Edge Bet]]="","",IF(Table1323[[#This Row],[Fin]]&lt;&gt;"1st","",Table1323[[#This Row],[Div]]*Table1323[[#This Row],[Elite Edge Bet]]))</f>
        <v>540</v>
      </c>
      <c r="N709" s="35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709" s="35" t="str">
        <f>IF(Table1323[[#This Row],[Date]]&lt;$O$3,"",IF(Table1323[[#This Row],[Date]]&lt;$P$3,"Edge (Orig)",IF(Table1323[[#This Row],[Date]]&lt;$Q$3,"Edge-New","Elite Combo")))</f>
        <v/>
      </c>
      <c r="P709" s="27" t="str">
        <f>TEXT(Table1323[[#This Row],[Date]],"DDD")</f>
        <v>Sat</v>
      </c>
      <c r="Q709" s="27"/>
      <c r="R7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0" spans="1:18" ht="15.75" hidden="1" customHeight="1" x14ac:dyDescent="0.25">
      <c r="A710" s="48">
        <v>45094</v>
      </c>
      <c r="B710" s="20">
        <v>0.59027777777777779</v>
      </c>
      <c r="C710" s="20" t="s">
        <v>759</v>
      </c>
      <c r="D710" s="49">
        <v>5</v>
      </c>
      <c r="E710" s="27">
        <v>9</v>
      </c>
      <c r="F710" s="50" t="s">
        <v>352</v>
      </c>
      <c r="G710" s="50" t="s">
        <v>15</v>
      </c>
      <c r="H710" s="51"/>
      <c r="I710" s="51" t="s">
        <v>850</v>
      </c>
      <c r="J710" s="27" t="str">
        <f>VLOOKUP(Table1323[[#This Row],[Track]],$F$1377:$H$1420,2,FALSE)</f>
        <v>Vic</v>
      </c>
      <c r="K710" s="27" t="s">
        <v>888</v>
      </c>
      <c r="L710" s="35">
        <v>200</v>
      </c>
      <c r="M710" s="35" t="str">
        <f>IF(Table1323[[#This Row],[Elite Edge Bet]]="","",IF(Table1323[[#This Row],[Fin]]&lt;&gt;"1st","",Table1323[[#This Row],[Div]]*Table1323[[#This Row],[Elite Edge Bet]]))</f>
        <v/>
      </c>
      <c r="N71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10" s="35" t="str">
        <f>IF(Table1323[[#This Row],[Date]]&lt;$O$3,"",IF(Table1323[[#This Row],[Date]]&lt;$P$3,"Edge (Orig)",IF(Table1323[[#This Row],[Date]]&lt;$Q$3,"Edge-New","Elite Combo")))</f>
        <v/>
      </c>
      <c r="P710" s="27" t="str">
        <f>TEXT(Table1323[[#This Row],[Date]],"DDD")</f>
        <v>Sat</v>
      </c>
      <c r="Q710" s="27"/>
      <c r="R7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1" spans="1:18" ht="15.75" hidden="1" customHeight="1" x14ac:dyDescent="0.25">
      <c r="A711" s="48">
        <v>45094</v>
      </c>
      <c r="B711" s="20">
        <v>0.59027777777777779</v>
      </c>
      <c r="C711" s="20" t="s">
        <v>759</v>
      </c>
      <c r="D711" s="49">
        <v>5</v>
      </c>
      <c r="E711" s="27">
        <v>4</v>
      </c>
      <c r="F711" s="50" t="s">
        <v>358</v>
      </c>
      <c r="G711" s="50" t="s">
        <v>13</v>
      </c>
      <c r="H711" s="51">
        <v>5.5</v>
      </c>
      <c r="I711" s="51" t="s">
        <v>851</v>
      </c>
      <c r="J711" s="27" t="str">
        <f>VLOOKUP(Table1323[[#This Row],[Track]],$F$1377:$H$1420,2,FALSE)</f>
        <v>Vic</v>
      </c>
      <c r="K711" s="27" t="s">
        <v>888</v>
      </c>
      <c r="L711" s="35">
        <v>140</v>
      </c>
      <c r="M711" s="35">
        <f>IF(Table1323[[#This Row],[Elite Edge Bet]]="","",IF(Table1323[[#This Row],[Fin]]&lt;&gt;"1st","",Table1323[[#This Row],[Div]]*Table1323[[#This Row],[Elite Edge Bet]]))</f>
        <v>770</v>
      </c>
      <c r="N711" s="35">
        <f>IF(Table1323[[#This Row],[Elite Edge Bet]]="","",IF(Table1323[[#This Row],[Elite Edge Return]]="",Table1323[[#This Row],[Elite Edge Bet]]*-1,Table1323[[#This Row],[Elite Edge Return]]-Table1323[[#This Row],[Elite Edge Bet]]))</f>
        <v>630</v>
      </c>
      <c r="O711" s="35" t="str">
        <f>IF(Table1323[[#This Row],[Date]]&lt;$O$3,"",IF(Table1323[[#This Row],[Date]]&lt;$P$3,"Edge (Orig)",IF(Table1323[[#This Row],[Date]]&lt;$Q$3,"Edge-New","Elite Combo")))</f>
        <v/>
      </c>
      <c r="P711" s="27" t="str">
        <f>TEXT(Table1323[[#This Row],[Date]],"DDD")</f>
        <v>Sat</v>
      </c>
      <c r="Q711" s="27"/>
      <c r="R7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2" spans="1:18" ht="15.75" hidden="1" customHeight="1" x14ac:dyDescent="0.25">
      <c r="A712" s="48">
        <v>45094</v>
      </c>
      <c r="B712" s="20">
        <v>0.60416666666666663</v>
      </c>
      <c r="C712" s="20" t="s">
        <v>6</v>
      </c>
      <c r="D712" s="49">
        <v>7</v>
      </c>
      <c r="E712" s="27">
        <v>12</v>
      </c>
      <c r="F712" s="50" t="s">
        <v>515</v>
      </c>
      <c r="G712" s="50" t="s">
        <v>13</v>
      </c>
      <c r="H712" s="51">
        <v>2.9</v>
      </c>
      <c r="I712" s="51" t="s">
        <v>879</v>
      </c>
      <c r="J712" s="27" t="str">
        <f>VLOOKUP(Table1323[[#This Row],[Track]],$F$1377:$H$1420,2,FALSE)</f>
        <v>NSW</v>
      </c>
      <c r="K712" s="27" t="s">
        <v>888</v>
      </c>
      <c r="L712" s="35">
        <v>150</v>
      </c>
      <c r="M712" s="35">
        <f>IF(Table1323[[#This Row],[Elite Edge Bet]]="","",IF(Table1323[[#This Row],[Fin]]&lt;&gt;"1st","",Table1323[[#This Row],[Div]]*Table1323[[#This Row],[Elite Edge Bet]]))</f>
        <v>435</v>
      </c>
      <c r="N712" s="35">
        <f>IF(Table1323[[#This Row],[Elite Edge Bet]]="","",IF(Table1323[[#This Row],[Elite Edge Return]]="",Table1323[[#This Row],[Elite Edge Bet]]*-1,Table1323[[#This Row],[Elite Edge Return]]-Table1323[[#This Row],[Elite Edge Bet]]))</f>
        <v>285</v>
      </c>
      <c r="O712" s="35" t="str">
        <f>IF(Table1323[[#This Row],[Date]]&lt;$O$3,"",IF(Table1323[[#This Row],[Date]]&lt;$P$3,"Edge (Orig)",IF(Table1323[[#This Row],[Date]]&lt;$Q$3,"Edge-New","Elite Combo")))</f>
        <v/>
      </c>
      <c r="P712" s="27" t="str">
        <f>TEXT(Table1323[[#This Row],[Date]],"DDD")</f>
        <v>Sat</v>
      </c>
      <c r="Q712" s="27"/>
      <c r="R7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3" spans="1:18" ht="15.75" hidden="1" customHeight="1" x14ac:dyDescent="0.25">
      <c r="A713" s="48">
        <v>45094</v>
      </c>
      <c r="B713" s="20">
        <v>0.61458333333333337</v>
      </c>
      <c r="C713" s="20" t="s">
        <v>759</v>
      </c>
      <c r="D713" s="49">
        <v>6</v>
      </c>
      <c r="E713" s="27">
        <v>11</v>
      </c>
      <c r="F713" s="50" t="s">
        <v>663</v>
      </c>
      <c r="G713" s="50"/>
      <c r="H713" s="51"/>
      <c r="I713" s="51" t="s">
        <v>851</v>
      </c>
      <c r="J713" s="27" t="str">
        <f>VLOOKUP(Table1323[[#This Row],[Track]],$F$1377:$H$1420,2,FALSE)</f>
        <v>Vic</v>
      </c>
      <c r="K713" s="27" t="s">
        <v>888</v>
      </c>
      <c r="L713" s="35">
        <v>150</v>
      </c>
      <c r="M713" s="35" t="str">
        <f>IF(Table1323[[#This Row],[Elite Edge Bet]]="","",IF(Table1323[[#This Row],[Fin]]&lt;&gt;"1st","",Table1323[[#This Row],[Div]]*Table1323[[#This Row],[Elite Edge Bet]]))</f>
        <v/>
      </c>
      <c r="N71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13" s="35" t="str">
        <f>IF(Table1323[[#This Row],[Date]]&lt;$O$3,"",IF(Table1323[[#This Row],[Date]]&lt;$P$3,"Edge (Orig)",IF(Table1323[[#This Row],[Date]]&lt;$Q$3,"Edge-New","Elite Combo")))</f>
        <v/>
      </c>
      <c r="P713" s="27" t="str">
        <f>TEXT(Table1323[[#This Row],[Date]],"DDD")</f>
        <v>Sat</v>
      </c>
      <c r="Q713" s="27"/>
      <c r="R7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4" spans="1:18" ht="15.75" hidden="1" customHeight="1" x14ac:dyDescent="0.25">
      <c r="A714" s="48">
        <v>45094</v>
      </c>
      <c r="B714" s="20">
        <v>0.61458333333333337</v>
      </c>
      <c r="C714" s="20" t="s">
        <v>759</v>
      </c>
      <c r="D714" s="49">
        <v>6</v>
      </c>
      <c r="E714" s="27">
        <v>10</v>
      </c>
      <c r="F714" s="50" t="s">
        <v>359</v>
      </c>
      <c r="G714" s="50"/>
      <c r="H714" s="51"/>
      <c r="I714" s="51" t="s">
        <v>851</v>
      </c>
      <c r="J714" s="27" t="str">
        <f>VLOOKUP(Table1323[[#This Row],[Track]],$F$1377:$H$1420,2,FALSE)</f>
        <v>Vic</v>
      </c>
      <c r="K714" s="27" t="s">
        <v>888</v>
      </c>
      <c r="L714" s="35">
        <v>100</v>
      </c>
      <c r="M714" s="35" t="str">
        <f>IF(Table1323[[#This Row],[Elite Edge Bet]]="","",IF(Table1323[[#This Row],[Fin]]&lt;&gt;"1st","",Table1323[[#This Row],[Div]]*Table1323[[#This Row],[Elite Edge Bet]]))</f>
        <v/>
      </c>
      <c r="N71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14" s="35" t="str">
        <f>IF(Table1323[[#This Row],[Date]]&lt;$O$3,"",IF(Table1323[[#This Row],[Date]]&lt;$P$3,"Edge (Orig)",IF(Table1323[[#This Row],[Date]]&lt;$Q$3,"Edge-New","Elite Combo")))</f>
        <v/>
      </c>
      <c r="P714" s="27" t="str">
        <f>TEXT(Table1323[[#This Row],[Date]],"DDD")</f>
        <v>Sat</v>
      </c>
      <c r="Q714" s="27"/>
      <c r="R7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5" spans="1:18" ht="15.75" hidden="1" customHeight="1" x14ac:dyDescent="0.25">
      <c r="A715" s="48">
        <v>45094</v>
      </c>
      <c r="B715" s="20">
        <v>0.64236111111111105</v>
      </c>
      <c r="C715" s="20" t="s">
        <v>759</v>
      </c>
      <c r="D715" s="49">
        <v>7</v>
      </c>
      <c r="E715" s="27">
        <v>1</v>
      </c>
      <c r="F715" s="50" t="s">
        <v>286</v>
      </c>
      <c r="G715" s="50"/>
      <c r="H715" s="51"/>
      <c r="I715" s="51" t="s">
        <v>851</v>
      </c>
      <c r="J715" s="27" t="str">
        <f>VLOOKUP(Table1323[[#This Row],[Track]],$F$1377:$H$1420,2,FALSE)</f>
        <v>Vic</v>
      </c>
      <c r="K715" s="27" t="s">
        <v>888</v>
      </c>
      <c r="L715" s="35">
        <v>130</v>
      </c>
      <c r="M715" s="35" t="str">
        <f>IF(Table1323[[#This Row],[Elite Edge Bet]]="","",IF(Table1323[[#This Row],[Fin]]&lt;&gt;"1st","",Table1323[[#This Row],[Div]]*Table1323[[#This Row],[Elite Edge Bet]]))</f>
        <v/>
      </c>
      <c r="N715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15" s="35" t="str">
        <f>IF(Table1323[[#This Row],[Date]]&lt;$O$3,"",IF(Table1323[[#This Row],[Date]]&lt;$P$3,"Edge (Orig)",IF(Table1323[[#This Row],[Date]]&lt;$Q$3,"Edge-New","Elite Combo")))</f>
        <v/>
      </c>
      <c r="P715" s="27" t="str">
        <f>TEXT(Table1323[[#This Row],[Date]],"DDD")</f>
        <v>Sat</v>
      </c>
      <c r="Q715" s="27"/>
      <c r="R7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6" spans="1:18" ht="15.75" hidden="1" customHeight="1" x14ac:dyDescent="0.25">
      <c r="A716" s="48">
        <v>45098</v>
      </c>
      <c r="B716" s="20">
        <v>0.65625</v>
      </c>
      <c r="C716" s="20" t="s">
        <v>9</v>
      </c>
      <c r="D716" s="49">
        <v>6</v>
      </c>
      <c r="E716" s="27">
        <v>6</v>
      </c>
      <c r="F716" s="50" t="s">
        <v>516</v>
      </c>
      <c r="G716" s="50" t="s">
        <v>14</v>
      </c>
      <c r="H716" s="51"/>
      <c r="I716" s="51" t="s">
        <v>92</v>
      </c>
      <c r="J716" s="27" t="str">
        <f>VLOOKUP(Table1323[[#This Row],[Track]],$F$1377:$H$1420,2,FALSE)</f>
        <v>NSW</v>
      </c>
      <c r="K716" s="27" t="s">
        <v>888</v>
      </c>
      <c r="L716" s="35">
        <v>140</v>
      </c>
      <c r="M716" s="35" t="str">
        <f>IF(Table1323[[#This Row],[Elite Edge Bet]]="","",IF(Table1323[[#This Row],[Fin]]&lt;&gt;"1st","",Table1323[[#This Row],[Div]]*Table1323[[#This Row],[Elite Edge Bet]]))</f>
        <v/>
      </c>
      <c r="N716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16" s="35" t="str">
        <f>IF(Table1323[[#This Row],[Date]]&lt;$O$3,"",IF(Table1323[[#This Row],[Date]]&lt;$P$3,"Edge (Orig)",IF(Table1323[[#This Row],[Date]]&lt;$Q$3,"Edge-New","Elite Combo")))</f>
        <v/>
      </c>
      <c r="P716" s="27" t="str">
        <f>TEXT(Table1323[[#This Row],[Date]],"DDD")</f>
        <v>Wed</v>
      </c>
      <c r="Q716" s="27"/>
      <c r="R7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7" spans="1:18" ht="15.75" hidden="1" customHeight="1" x14ac:dyDescent="0.25">
      <c r="A717" s="48">
        <v>45101</v>
      </c>
      <c r="B717" s="20">
        <v>0.53125</v>
      </c>
      <c r="C717" s="20" t="s">
        <v>7</v>
      </c>
      <c r="D717" s="49">
        <v>4</v>
      </c>
      <c r="E717" s="27">
        <v>7</v>
      </c>
      <c r="F717" s="50" t="s">
        <v>85</v>
      </c>
      <c r="G717" s="50" t="s">
        <v>13</v>
      </c>
      <c r="H717" s="51">
        <v>5.5</v>
      </c>
      <c r="I717" s="51" t="s">
        <v>92</v>
      </c>
      <c r="J717" s="27" t="str">
        <f>VLOOKUP(Table1323[[#This Row],[Track]],$F$1377:$H$1420,2,FALSE)</f>
        <v>NSW</v>
      </c>
      <c r="K717" s="27" t="s">
        <v>888</v>
      </c>
      <c r="L717" s="35">
        <v>150</v>
      </c>
      <c r="M717" s="35">
        <f>IF(Table1323[[#This Row],[Elite Edge Bet]]="","",IF(Table1323[[#This Row],[Fin]]&lt;&gt;"1st","",Table1323[[#This Row],[Div]]*Table1323[[#This Row],[Elite Edge Bet]]))</f>
        <v>825</v>
      </c>
      <c r="N717" s="35">
        <f>IF(Table1323[[#This Row],[Elite Edge Bet]]="","",IF(Table1323[[#This Row],[Elite Edge Return]]="",Table1323[[#This Row],[Elite Edge Bet]]*-1,Table1323[[#This Row],[Elite Edge Return]]-Table1323[[#This Row],[Elite Edge Bet]]))</f>
        <v>675</v>
      </c>
      <c r="O717" s="35" t="str">
        <f>IF(Table1323[[#This Row],[Date]]&lt;$O$3,"",IF(Table1323[[#This Row],[Date]]&lt;$P$3,"Edge (Orig)",IF(Table1323[[#This Row],[Date]]&lt;$Q$3,"Edge-New","Elite Combo")))</f>
        <v/>
      </c>
      <c r="P717" s="27" t="str">
        <f>TEXT(Table1323[[#This Row],[Date]],"DDD")</f>
        <v>Sat</v>
      </c>
      <c r="Q717" s="27"/>
      <c r="R7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8" spans="1:18" ht="15.75" hidden="1" customHeight="1" x14ac:dyDescent="0.25">
      <c r="A718" s="48">
        <v>45101</v>
      </c>
      <c r="B718" s="20">
        <v>0.62847222222222221</v>
      </c>
      <c r="C718" s="20" t="s">
        <v>7</v>
      </c>
      <c r="D718" s="49">
        <v>8</v>
      </c>
      <c r="E718" s="27">
        <v>10</v>
      </c>
      <c r="F718" s="50" t="s">
        <v>517</v>
      </c>
      <c r="G718" s="50" t="s">
        <v>13</v>
      </c>
      <c r="H718" s="51">
        <v>10.7</v>
      </c>
      <c r="I718" s="51" t="s">
        <v>879</v>
      </c>
      <c r="J718" s="27" t="str">
        <f>VLOOKUP(Table1323[[#This Row],[Track]],$F$1377:$H$1420,2,FALSE)</f>
        <v>NSW</v>
      </c>
      <c r="K718" s="27" t="s">
        <v>888</v>
      </c>
      <c r="L718" s="35">
        <v>150</v>
      </c>
      <c r="M718" s="35">
        <f>IF(Table1323[[#This Row],[Elite Edge Bet]]="","",IF(Table1323[[#This Row],[Fin]]&lt;&gt;"1st","",Table1323[[#This Row],[Div]]*Table1323[[#This Row],[Elite Edge Bet]]))</f>
        <v>1605</v>
      </c>
      <c r="N718" s="35">
        <f>IF(Table1323[[#This Row],[Elite Edge Bet]]="","",IF(Table1323[[#This Row],[Elite Edge Return]]="",Table1323[[#This Row],[Elite Edge Bet]]*-1,Table1323[[#This Row],[Elite Edge Return]]-Table1323[[#This Row],[Elite Edge Bet]]))</f>
        <v>1455</v>
      </c>
      <c r="O718" s="35" t="str">
        <f>IF(Table1323[[#This Row],[Date]]&lt;$O$3,"",IF(Table1323[[#This Row],[Date]]&lt;$P$3,"Edge (Orig)",IF(Table1323[[#This Row],[Date]]&lt;$Q$3,"Edge-New","Elite Combo")))</f>
        <v/>
      </c>
      <c r="P718" s="27" t="str">
        <f>TEXT(Table1323[[#This Row],[Date]],"DDD")</f>
        <v>Sat</v>
      </c>
      <c r="Q718" s="27"/>
      <c r="R7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19" spans="1:18" ht="15.75" hidden="1" customHeight="1" x14ac:dyDescent="0.25">
      <c r="A719" s="48">
        <v>45101</v>
      </c>
      <c r="B719" s="20">
        <v>0.64236111111111105</v>
      </c>
      <c r="C719" s="20" t="s">
        <v>761</v>
      </c>
      <c r="D719" s="49">
        <v>7</v>
      </c>
      <c r="E719" s="27">
        <v>8</v>
      </c>
      <c r="F719" s="50" t="s">
        <v>360</v>
      </c>
      <c r="G719" s="50" t="s">
        <v>13</v>
      </c>
      <c r="H719" s="51">
        <v>8.3000000000000007</v>
      </c>
      <c r="I719" s="51" t="s">
        <v>851</v>
      </c>
      <c r="J719" s="27" t="str">
        <f>VLOOKUP(Table1323[[#This Row],[Track]],$F$1377:$H$1420,2,FALSE)</f>
        <v>Vic</v>
      </c>
      <c r="K719" s="27" t="s">
        <v>888</v>
      </c>
      <c r="L719" s="35">
        <v>120</v>
      </c>
      <c r="M719" s="35">
        <f>IF(Table1323[[#This Row],[Elite Edge Bet]]="","",IF(Table1323[[#This Row],[Fin]]&lt;&gt;"1st","",Table1323[[#This Row],[Div]]*Table1323[[#This Row],[Elite Edge Bet]]))</f>
        <v>996.00000000000011</v>
      </c>
      <c r="N719" s="35">
        <f>IF(Table1323[[#This Row],[Elite Edge Bet]]="","",IF(Table1323[[#This Row],[Elite Edge Return]]="",Table1323[[#This Row],[Elite Edge Bet]]*-1,Table1323[[#This Row],[Elite Edge Return]]-Table1323[[#This Row],[Elite Edge Bet]]))</f>
        <v>876.00000000000011</v>
      </c>
      <c r="O719" s="35" t="str">
        <f>IF(Table1323[[#This Row],[Date]]&lt;$O$3,"",IF(Table1323[[#This Row],[Date]]&lt;$P$3,"Edge (Orig)",IF(Table1323[[#This Row],[Date]]&lt;$Q$3,"Edge-New","Elite Combo")))</f>
        <v/>
      </c>
      <c r="P719" s="27" t="str">
        <f>TEXT(Table1323[[#This Row],[Date]],"DDD")</f>
        <v>Sat</v>
      </c>
      <c r="Q719" s="27"/>
      <c r="R7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0" spans="1:18" ht="15.75" hidden="1" customHeight="1" x14ac:dyDescent="0.25">
      <c r="A720" s="48">
        <v>45101</v>
      </c>
      <c r="B720" s="20">
        <v>0.66666666666666663</v>
      </c>
      <c r="C720" s="20" t="s">
        <v>761</v>
      </c>
      <c r="D720" s="49">
        <v>8</v>
      </c>
      <c r="E720" s="27">
        <v>4</v>
      </c>
      <c r="F720" s="50" t="s">
        <v>662</v>
      </c>
      <c r="G720" s="50" t="s">
        <v>13</v>
      </c>
      <c r="H720" s="51">
        <v>3</v>
      </c>
      <c r="I720" s="51" t="s">
        <v>851</v>
      </c>
      <c r="J720" s="27" t="str">
        <f>VLOOKUP(Table1323[[#This Row],[Track]],$F$1377:$H$1420,2,FALSE)</f>
        <v>Vic</v>
      </c>
      <c r="K720" s="27" t="s">
        <v>888</v>
      </c>
      <c r="L720" s="35">
        <v>130</v>
      </c>
      <c r="M720" s="35">
        <f>IF(Table1323[[#This Row],[Elite Edge Bet]]="","",IF(Table1323[[#This Row],[Fin]]&lt;&gt;"1st","",Table1323[[#This Row],[Div]]*Table1323[[#This Row],[Elite Edge Bet]]))</f>
        <v>390</v>
      </c>
      <c r="N720" s="35">
        <f>IF(Table1323[[#This Row],[Elite Edge Bet]]="","",IF(Table1323[[#This Row],[Elite Edge Return]]="",Table1323[[#This Row],[Elite Edge Bet]]*-1,Table1323[[#This Row],[Elite Edge Return]]-Table1323[[#This Row],[Elite Edge Bet]]))</f>
        <v>260</v>
      </c>
      <c r="O720" s="35" t="str">
        <f>IF(Table1323[[#This Row],[Date]]&lt;$O$3,"",IF(Table1323[[#This Row],[Date]]&lt;$P$3,"Edge (Orig)",IF(Table1323[[#This Row],[Date]]&lt;$Q$3,"Edge-New","Elite Combo")))</f>
        <v/>
      </c>
      <c r="P720" s="27" t="str">
        <f>TEXT(Table1323[[#This Row],[Date]],"DDD")</f>
        <v>Sat</v>
      </c>
      <c r="Q720" s="27"/>
      <c r="R7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1" spans="1:18" ht="15.75" hidden="1" customHeight="1" x14ac:dyDescent="0.25">
      <c r="A721" s="48">
        <v>45101</v>
      </c>
      <c r="B721" s="20">
        <v>0.68958333333333333</v>
      </c>
      <c r="C721" s="20" t="s">
        <v>761</v>
      </c>
      <c r="D721" s="49">
        <v>9</v>
      </c>
      <c r="E721" s="27">
        <v>9</v>
      </c>
      <c r="F721" s="50" t="s">
        <v>361</v>
      </c>
      <c r="G721" s="50" t="s">
        <v>14</v>
      </c>
      <c r="H721" s="51"/>
      <c r="I721" s="51" t="s">
        <v>851</v>
      </c>
      <c r="J721" s="27" t="str">
        <f>VLOOKUP(Table1323[[#This Row],[Track]],$F$1377:$H$1420,2,FALSE)</f>
        <v>Vic</v>
      </c>
      <c r="K721" s="27" t="s">
        <v>888</v>
      </c>
      <c r="L721" s="35">
        <v>140</v>
      </c>
      <c r="M721" s="35" t="str">
        <f>IF(Table1323[[#This Row],[Elite Edge Bet]]="","",IF(Table1323[[#This Row],[Fin]]&lt;&gt;"1st","",Table1323[[#This Row],[Div]]*Table1323[[#This Row],[Elite Edge Bet]]))</f>
        <v/>
      </c>
      <c r="N72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1" s="35" t="str">
        <f>IF(Table1323[[#This Row],[Date]]&lt;$O$3,"",IF(Table1323[[#This Row],[Date]]&lt;$P$3,"Edge (Orig)",IF(Table1323[[#This Row],[Date]]&lt;$Q$3,"Edge-New","Elite Combo")))</f>
        <v/>
      </c>
      <c r="P721" s="27" t="str">
        <f>TEXT(Table1323[[#This Row],[Date]],"DDD")</f>
        <v>Sat</v>
      </c>
      <c r="Q721" s="27"/>
      <c r="R7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2" spans="1:18" ht="15.75" hidden="1" customHeight="1" x14ac:dyDescent="0.25">
      <c r="A722" s="48">
        <v>45105</v>
      </c>
      <c r="B722" s="20">
        <v>0.58333333333333337</v>
      </c>
      <c r="C722" s="20" t="s">
        <v>8</v>
      </c>
      <c r="D722" s="49">
        <v>3</v>
      </c>
      <c r="E722" s="27">
        <v>9</v>
      </c>
      <c r="F722" s="50" t="s">
        <v>518</v>
      </c>
      <c r="G722" s="50" t="s">
        <v>14</v>
      </c>
      <c r="H722" s="51"/>
      <c r="I722" s="51" t="s">
        <v>92</v>
      </c>
      <c r="J722" s="27" t="str">
        <f>VLOOKUP(Table1323[[#This Row],[Track]],$F$1377:$H$1420,2,FALSE)</f>
        <v>NSW</v>
      </c>
      <c r="K722" s="27" t="s">
        <v>888</v>
      </c>
      <c r="L722" s="35">
        <v>140</v>
      </c>
      <c r="M722" s="35" t="str">
        <f>IF(Table1323[[#This Row],[Elite Edge Bet]]="","",IF(Table1323[[#This Row],[Fin]]&lt;&gt;"1st","",Table1323[[#This Row],[Div]]*Table1323[[#This Row],[Elite Edge Bet]]))</f>
        <v/>
      </c>
      <c r="N72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2" s="35" t="str">
        <f>IF(Table1323[[#This Row],[Date]]&lt;$O$3,"",IF(Table1323[[#This Row],[Date]]&lt;$P$3,"Edge (Orig)",IF(Table1323[[#This Row],[Date]]&lt;$Q$3,"Edge-New","Elite Combo")))</f>
        <v/>
      </c>
      <c r="P722" s="27" t="str">
        <f>TEXT(Table1323[[#This Row],[Date]],"DDD")</f>
        <v>Wed</v>
      </c>
      <c r="Q722" s="27"/>
      <c r="R7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3" spans="1:18" ht="15.75" hidden="1" customHeight="1" x14ac:dyDescent="0.25">
      <c r="A723" s="48">
        <v>45108</v>
      </c>
      <c r="B723" s="20">
        <v>0.51736111111111105</v>
      </c>
      <c r="C723" s="20" t="s">
        <v>759</v>
      </c>
      <c r="D723" s="49">
        <v>2</v>
      </c>
      <c r="E723" s="27">
        <v>8</v>
      </c>
      <c r="F723" s="50" t="s">
        <v>352</v>
      </c>
      <c r="G723" s="50" t="s">
        <v>14</v>
      </c>
      <c r="H723" s="51"/>
      <c r="I723" s="51" t="s">
        <v>851</v>
      </c>
      <c r="J723" s="27" t="str">
        <f>VLOOKUP(Table1323[[#This Row],[Track]],$F$1377:$H$1420,2,FALSE)</f>
        <v>Vic</v>
      </c>
      <c r="K723" s="27" t="s">
        <v>888</v>
      </c>
      <c r="L723" s="35">
        <v>100</v>
      </c>
      <c r="M723" s="35" t="str">
        <f>IF(Table1323[[#This Row],[Elite Edge Bet]]="","",IF(Table1323[[#This Row],[Fin]]&lt;&gt;"1st","",Table1323[[#This Row],[Div]]*Table1323[[#This Row],[Elite Edge Bet]]))</f>
        <v/>
      </c>
      <c r="N72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23" s="35" t="str">
        <f>IF(Table1323[[#This Row],[Date]]&lt;$O$3,"",IF(Table1323[[#This Row],[Date]]&lt;$P$3,"Edge (Orig)",IF(Table1323[[#This Row],[Date]]&lt;$Q$3,"Edge-New","Elite Combo")))</f>
        <v/>
      </c>
      <c r="P723" s="27" t="str">
        <f>TEXT(Table1323[[#This Row],[Date]],"DDD")</f>
        <v>Sat</v>
      </c>
      <c r="Q723" s="27"/>
      <c r="R7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4" spans="1:18" ht="15.75" hidden="1" customHeight="1" x14ac:dyDescent="0.25">
      <c r="A724" s="48">
        <v>45108</v>
      </c>
      <c r="B724" s="20">
        <v>0.51736111111111105</v>
      </c>
      <c r="C724" s="20" t="s">
        <v>759</v>
      </c>
      <c r="D724" s="49">
        <v>2</v>
      </c>
      <c r="E724" s="27">
        <v>1</v>
      </c>
      <c r="F724" s="50" t="s">
        <v>358</v>
      </c>
      <c r="G724" s="50" t="s">
        <v>13</v>
      </c>
      <c r="H724" s="51">
        <v>4.2</v>
      </c>
      <c r="I724" s="51" t="s">
        <v>878</v>
      </c>
      <c r="J724" s="27" t="str">
        <f>VLOOKUP(Table1323[[#This Row],[Track]],$F$1377:$H$1420,2,FALSE)</f>
        <v>Vic</v>
      </c>
      <c r="K724" s="27" t="s">
        <v>888</v>
      </c>
      <c r="L724" s="35">
        <v>200</v>
      </c>
      <c r="M724" s="35">
        <f>IF(Table1323[[#This Row],[Elite Edge Bet]]="","",IF(Table1323[[#This Row],[Fin]]&lt;&gt;"1st","",Table1323[[#This Row],[Div]]*Table1323[[#This Row],[Elite Edge Bet]]))</f>
        <v>840</v>
      </c>
      <c r="N724" s="35">
        <f>IF(Table1323[[#This Row],[Elite Edge Bet]]="","",IF(Table1323[[#This Row],[Elite Edge Return]]="",Table1323[[#This Row],[Elite Edge Bet]]*-1,Table1323[[#This Row],[Elite Edge Return]]-Table1323[[#This Row],[Elite Edge Bet]]))</f>
        <v>640</v>
      </c>
      <c r="O724" s="35" t="str">
        <f>IF(Table1323[[#This Row],[Date]]&lt;$O$3,"",IF(Table1323[[#This Row],[Date]]&lt;$P$3,"Edge (Orig)",IF(Table1323[[#This Row],[Date]]&lt;$Q$3,"Edge-New","Elite Combo")))</f>
        <v/>
      </c>
      <c r="P724" s="27" t="str">
        <f>TEXT(Table1323[[#This Row],[Date]],"DDD")</f>
        <v>Sat</v>
      </c>
      <c r="Q724" s="27"/>
      <c r="R7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5" spans="1:18" ht="15.75" hidden="1" customHeight="1" x14ac:dyDescent="0.25">
      <c r="A725" s="48">
        <v>45108</v>
      </c>
      <c r="B725" s="20">
        <v>0.56597222222222221</v>
      </c>
      <c r="C725" s="20" t="s">
        <v>759</v>
      </c>
      <c r="D725" s="49">
        <v>4</v>
      </c>
      <c r="E725" s="27">
        <v>8</v>
      </c>
      <c r="F725" s="50" t="s">
        <v>664</v>
      </c>
      <c r="G725" s="50"/>
      <c r="H725" s="51"/>
      <c r="I725" s="51" t="s">
        <v>851</v>
      </c>
      <c r="J725" s="27" t="str">
        <f>VLOOKUP(Table1323[[#This Row],[Track]],$F$1377:$H$1420,2,FALSE)</f>
        <v>Vic</v>
      </c>
      <c r="K725" s="27" t="s">
        <v>888</v>
      </c>
      <c r="L725" s="35">
        <v>140</v>
      </c>
      <c r="M725" s="35" t="str">
        <f>IF(Table1323[[#This Row],[Elite Edge Bet]]="","",IF(Table1323[[#This Row],[Fin]]&lt;&gt;"1st","",Table1323[[#This Row],[Div]]*Table1323[[#This Row],[Elite Edge Bet]]))</f>
        <v/>
      </c>
      <c r="N72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5" s="35" t="str">
        <f>IF(Table1323[[#This Row],[Date]]&lt;$O$3,"",IF(Table1323[[#This Row],[Date]]&lt;$P$3,"Edge (Orig)",IF(Table1323[[#This Row],[Date]]&lt;$Q$3,"Edge-New","Elite Combo")))</f>
        <v/>
      </c>
      <c r="P725" s="27" t="str">
        <f>TEXT(Table1323[[#This Row],[Date]],"DDD")</f>
        <v>Sat</v>
      </c>
      <c r="Q725" s="27"/>
      <c r="R7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6" spans="1:18" ht="15.75" hidden="1" customHeight="1" x14ac:dyDescent="0.25">
      <c r="A726" s="48">
        <v>45108</v>
      </c>
      <c r="B726" s="20">
        <v>0.56597222222222221</v>
      </c>
      <c r="C726" s="20" t="s">
        <v>759</v>
      </c>
      <c r="D726" s="49">
        <v>4</v>
      </c>
      <c r="E726" s="27">
        <v>9</v>
      </c>
      <c r="F726" s="50" t="s">
        <v>281</v>
      </c>
      <c r="G726" s="50" t="s">
        <v>13</v>
      </c>
      <c r="H726" s="51">
        <v>9</v>
      </c>
      <c r="I726" s="51" t="s">
        <v>851</v>
      </c>
      <c r="J726" s="27" t="str">
        <f>VLOOKUP(Table1323[[#This Row],[Track]],$F$1377:$H$1420,2,FALSE)</f>
        <v>Vic</v>
      </c>
      <c r="K726" s="27" t="s">
        <v>888</v>
      </c>
      <c r="L726" s="35">
        <v>100</v>
      </c>
      <c r="M726" s="35">
        <f>IF(Table1323[[#This Row],[Elite Edge Bet]]="","",IF(Table1323[[#This Row],[Fin]]&lt;&gt;"1st","",Table1323[[#This Row],[Div]]*Table1323[[#This Row],[Elite Edge Bet]]))</f>
        <v>900</v>
      </c>
      <c r="N726" s="35">
        <f>IF(Table1323[[#This Row],[Elite Edge Bet]]="","",IF(Table1323[[#This Row],[Elite Edge Return]]="",Table1323[[#This Row],[Elite Edge Bet]]*-1,Table1323[[#This Row],[Elite Edge Return]]-Table1323[[#This Row],[Elite Edge Bet]]))</f>
        <v>800</v>
      </c>
      <c r="O726" s="35" t="str">
        <f>IF(Table1323[[#This Row],[Date]]&lt;$O$3,"",IF(Table1323[[#This Row],[Date]]&lt;$P$3,"Edge (Orig)",IF(Table1323[[#This Row],[Date]]&lt;$Q$3,"Edge-New","Elite Combo")))</f>
        <v/>
      </c>
      <c r="P726" s="27" t="str">
        <f>TEXT(Table1323[[#This Row],[Date]],"DDD")</f>
        <v>Sat</v>
      </c>
      <c r="Q726" s="27"/>
      <c r="R7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7" spans="1:18" ht="15.75" hidden="1" customHeight="1" x14ac:dyDescent="0.25">
      <c r="A727" s="48">
        <v>45108</v>
      </c>
      <c r="B727" s="20">
        <v>0.67361111111111116</v>
      </c>
      <c r="C727" s="20" t="s">
        <v>759</v>
      </c>
      <c r="D727" s="49">
        <v>8</v>
      </c>
      <c r="E727" s="27">
        <v>10</v>
      </c>
      <c r="F727" s="50" t="s">
        <v>665</v>
      </c>
      <c r="G727" s="50"/>
      <c r="H727" s="51"/>
      <c r="I727" s="51" t="s">
        <v>851</v>
      </c>
      <c r="J727" s="27" t="str">
        <f>VLOOKUP(Table1323[[#This Row],[Track]],$F$1377:$H$1420,2,FALSE)</f>
        <v>Vic</v>
      </c>
      <c r="K727" s="27" t="s">
        <v>888</v>
      </c>
      <c r="L727" s="35">
        <v>140</v>
      </c>
      <c r="M727" s="35" t="str">
        <f>IF(Table1323[[#This Row],[Elite Edge Bet]]="","",IF(Table1323[[#This Row],[Fin]]&lt;&gt;"1st","",Table1323[[#This Row],[Div]]*Table1323[[#This Row],[Elite Edge Bet]]))</f>
        <v/>
      </c>
      <c r="N72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7" s="35" t="str">
        <f>IF(Table1323[[#This Row],[Date]]&lt;$O$3,"",IF(Table1323[[#This Row],[Date]]&lt;$P$3,"Edge (Orig)",IF(Table1323[[#This Row],[Date]]&lt;$Q$3,"Edge-New","Elite Combo")))</f>
        <v/>
      </c>
      <c r="P727" s="27" t="str">
        <f>TEXT(Table1323[[#This Row],[Date]],"DDD")</f>
        <v>Sat</v>
      </c>
      <c r="Q727" s="27"/>
      <c r="R7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8" spans="1:18" ht="15.75" hidden="1" customHeight="1" x14ac:dyDescent="0.25">
      <c r="A728" s="48">
        <v>45108</v>
      </c>
      <c r="B728" s="20">
        <v>0.6875</v>
      </c>
      <c r="C728" s="20" t="s">
        <v>6</v>
      </c>
      <c r="D728" s="49">
        <v>10</v>
      </c>
      <c r="E728" s="27">
        <v>6</v>
      </c>
      <c r="F728" s="50" t="s">
        <v>519</v>
      </c>
      <c r="G728" s="50" t="s">
        <v>15</v>
      </c>
      <c r="H728" s="51"/>
      <c r="I728" s="51" t="s">
        <v>92</v>
      </c>
      <c r="J728" s="27" t="str">
        <f>VLOOKUP(Table1323[[#This Row],[Track]],$F$1377:$H$1420,2,FALSE)</f>
        <v>NSW</v>
      </c>
      <c r="K728" s="27" t="s">
        <v>888</v>
      </c>
      <c r="L728" s="35">
        <v>150</v>
      </c>
      <c r="M728" s="35" t="str">
        <f>IF(Table1323[[#This Row],[Elite Edge Bet]]="","",IF(Table1323[[#This Row],[Fin]]&lt;&gt;"1st","",Table1323[[#This Row],[Div]]*Table1323[[#This Row],[Elite Edge Bet]]))</f>
        <v/>
      </c>
      <c r="N72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28" s="35" t="str">
        <f>IF(Table1323[[#This Row],[Date]]&lt;$O$3,"",IF(Table1323[[#This Row],[Date]]&lt;$P$3,"Edge (Orig)",IF(Table1323[[#This Row],[Date]]&lt;$Q$3,"Edge-New","Elite Combo")))</f>
        <v/>
      </c>
      <c r="P728" s="27" t="str">
        <f>TEXT(Table1323[[#This Row],[Date]],"DDD")</f>
        <v>Sat</v>
      </c>
      <c r="Q728" s="27"/>
      <c r="R7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29" spans="1:18" ht="15.75" hidden="1" customHeight="1" x14ac:dyDescent="0.25">
      <c r="A729" s="48">
        <v>45112</v>
      </c>
      <c r="B729" s="20">
        <v>0.58333333333333337</v>
      </c>
      <c r="C729" s="20" t="s">
        <v>10</v>
      </c>
      <c r="D729" s="49">
        <v>3</v>
      </c>
      <c r="E729" s="27">
        <v>1</v>
      </c>
      <c r="F729" s="50" t="s">
        <v>520</v>
      </c>
      <c r="G729" s="50"/>
      <c r="H729" s="51"/>
      <c r="I729" s="51" t="s">
        <v>92</v>
      </c>
      <c r="J729" s="27" t="str">
        <f>VLOOKUP(Table1323[[#This Row],[Track]],$F$1377:$H$1420,2,FALSE)</f>
        <v>NSW</v>
      </c>
      <c r="K729" s="27" t="s">
        <v>888</v>
      </c>
      <c r="L729" s="35">
        <v>140</v>
      </c>
      <c r="M729" s="35" t="str">
        <f>IF(Table1323[[#This Row],[Elite Edge Bet]]="","",IF(Table1323[[#This Row],[Fin]]&lt;&gt;"1st","",Table1323[[#This Row],[Div]]*Table1323[[#This Row],[Elite Edge Bet]]))</f>
        <v/>
      </c>
      <c r="N72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9" s="35" t="str">
        <f>IF(Table1323[[#This Row],[Date]]&lt;$O$3,"",IF(Table1323[[#This Row],[Date]]&lt;$P$3,"Edge (Orig)",IF(Table1323[[#This Row],[Date]]&lt;$Q$3,"Edge-New","Elite Combo")))</f>
        <v/>
      </c>
      <c r="P729" s="27" t="str">
        <f>TEXT(Table1323[[#This Row],[Date]],"DDD")</f>
        <v>Wed</v>
      </c>
      <c r="Q729" s="27"/>
      <c r="R7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0" spans="1:18" ht="15.75" hidden="1" customHeight="1" x14ac:dyDescent="0.25">
      <c r="A730" s="48">
        <v>45112</v>
      </c>
      <c r="B730" s="20">
        <v>0.65625</v>
      </c>
      <c r="C730" s="20" t="s">
        <v>10</v>
      </c>
      <c r="D730" s="49">
        <v>6</v>
      </c>
      <c r="E730" s="27">
        <v>2</v>
      </c>
      <c r="F730" s="50" t="s">
        <v>521</v>
      </c>
      <c r="G730" s="50" t="s">
        <v>15</v>
      </c>
      <c r="H730" s="51"/>
      <c r="I730" s="51" t="s">
        <v>92</v>
      </c>
      <c r="J730" s="27" t="str">
        <f>VLOOKUP(Table1323[[#This Row],[Track]],$F$1377:$H$1420,2,FALSE)</f>
        <v>NSW</v>
      </c>
      <c r="K730" s="27" t="s">
        <v>888</v>
      </c>
      <c r="L730" s="35">
        <v>140</v>
      </c>
      <c r="M730" s="35" t="str">
        <f>IF(Table1323[[#This Row],[Elite Edge Bet]]="","",IF(Table1323[[#This Row],[Fin]]&lt;&gt;"1st","",Table1323[[#This Row],[Div]]*Table1323[[#This Row],[Elite Edge Bet]]))</f>
        <v/>
      </c>
      <c r="N73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30" s="35" t="str">
        <f>IF(Table1323[[#This Row],[Date]]&lt;$O$3,"",IF(Table1323[[#This Row],[Date]]&lt;$P$3,"Edge (Orig)",IF(Table1323[[#This Row],[Date]]&lt;$Q$3,"Edge-New","Elite Combo")))</f>
        <v/>
      </c>
      <c r="P730" s="27" t="str">
        <f>TEXT(Table1323[[#This Row],[Date]],"DDD")</f>
        <v>Wed</v>
      </c>
      <c r="Q730" s="27"/>
      <c r="R7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1" spans="1:18" ht="15.75" hidden="1" customHeight="1" x14ac:dyDescent="0.25">
      <c r="A731" s="48">
        <v>45119</v>
      </c>
      <c r="B731" s="20">
        <v>0.63194444444444442</v>
      </c>
      <c r="C731" s="20" t="s">
        <v>9</v>
      </c>
      <c r="D731" s="49">
        <v>5</v>
      </c>
      <c r="E731" s="27">
        <v>4</v>
      </c>
      <c r="F731" s="50" t="s">
        <v>516</v>
      </c>
      <c r="G731" s="50" t="s">
        <v>13</v>
      </c>
      <c r="H731" s="51">
        <v>2.1</v>
      </c>
      <c r="I731" s="51" t="s">
        <v>92</v>
      </c>
      <c r="J731" s="27" t="str">
        <f>VLOOKUP(Table1323[[#This Row],[Track]],$F$1377:$H$1420,2,FALSE)</f>
        <v>NSW</v>
      </c>
      <c r="K731" s="27" t="s">
        <v>888</v>
      </c>
      <c r="L731" s="35">
        <v>140</v>
      </c>
      <c r="M731" s="35">
        <f>IF(Table1323[[#This Row],[Elite Edge Bet]]="","",IF(Table1323[[#This Row],[Fin]]&lt;&gt;"1st","",Table1323[[#This Row],[Div]]*Table1323[[#This Row],[Elite Edge Bet]]))</f>
        <v>294</v>
      </c>
      <c r="N731" s="35">
        <f>IF(Table1323[[#This Row],[Elite Edge Bet]]="","",IF(Table1323[[#This Row],[Elite Edge Return]]="",Table1323[[#This Row],[Elite Edge Bet]]*-1,Table1323[[#This Row],[Elite Edge Return]]-Table1323[[#This Row],[Elite Edge Bet]]))</f>
        <v>154</v>
      </c>
      <c r="O731" s="35" t="str">
        <f>IF(Table1323[[#This Row],[Date]]&lt;$O$3,"",IF(Table1323[[#This Row],[Date]]&lt;$P$3,"Edge (Orig)",IF(Table1323[[#This Row],[Date]]&lt;$Q$3,"Edge-New","Elite Combo")))</f>
        <v/>
      </c>
      <c r="P731" s="27" t="str">
        <f>TEXT(Table1323[[#This Row],[Date]],"DDD")</f>
        <v>Wed</v>
      </c>
      <c r="Q731" s="27"/>
      <c r="R7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2" spans="1:18" ht="15.75" hidden="1" customHeight="1" x14ac:dyDescent="0.25">
      <c r="A732" s="48">
        <v>45122</v>
      </c>
      <c r="B732" s="20">
        <v>0.7006944444444444</v>
      </c>
      <c r="C732" s="20" t="s">
        <v>759</v>
      </c>
      <c r="D732" s="49">
        <v>9</v>
      </c>
      <c r="E732" s="27">
        <v>10</v>
      </c>
      <c r="F732" s="50" t="s">
        <v>362</v>
      </c>
      <c r="G732" s="50"/>
      <c r="H732" s="51"/>
      <c r="I732" s="51" t="s">
        <v>851</v>
      </c>
      <c r="J732" s="27" t="str">
        <f>VLOOKUP(Table1323[[#This Row],[Track]],$F$1377:$H$1420,2,FALSE)</f>
        <v>Vic</v>
      </c>
      <c r="K732" s="27" t="s">
        <v>888</v>
      </c>
      <c r="L732" s="35">
        <v>130</v>
      </c>
      <c r="M732" s="35" t="str">
        <f>IF(Table1323[[#This Row],[Elite Edge Bet]]="","",IF(Table1323[[#This Row],[Fin]]&lt;&gt;"1st","",Table1323[[#This Row],[Div]]*Table1323[[#This Row],[Elite Edge Bet]]))</f>
        <v/>
      </c>
      <c r="N73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32" s="35" t="str">
        <f>IF(Table1323[[#This Row],[Date]]&lt;$O$3,"",IF(Table1323[[#This Row],[Date]]&lt;$P$3,"Edge (Orig)",IF(Table1323[[#This Row],[Date]]&lt;$Q$3,"Edge-New","Elite Combo")))</f>
        <v/>
      </c>
      <c r="P732" s="27" t="str">
        <f>TEXT(Table1323[[#This Row],[Date]],"DDD")</f>
        <v>Sat</v>
      </c>
      <c r="Q732" s="27"/>
      <c r="R7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3" spans="1:18" ht="15.75" hidden="1" customHeight="1" x14ac:dyDescent="0.25">
      <c r="A733" s="48">
        <v>45129</v>
      </c>
      <c r="B733" s="20">
        <v>0.55208333333333337</v>
      </c>
      <c r="C733" s="20" t="s">
        <v>761</v>
      </c>
      <c r="D733" s="49">
        <v>3</v>
      </c>
      <c r="E733" s="27">
        <v>1</v>
      </c>
      <c r="F733" s="50" t="s">
        <v>363</v>
      </c>
      <c r="G733" s="50"/>
      <c r="H733" s="51"/>
      <c r="I733" s="51" t="s">
        <v>851</v>
      </c>
      <c r="J733" s="27" t="str">
        <f>VLOOKUP(Table1323[[#This Row],[Track]],$F$1377:$H$1420,2,FALSE)</f>
        <v>Vic</v>
      </c>
      <c r="K733" s="27" t="s">
        <v>888</v>
      </c>
      <c r="L733" s="35">
        <v>200</v>
      </c>
      <c r="M733" s="35" t="str">
        <f>IF(Table1323[[#This Row],[Elite Edge Bet]]="","",IF(Table1323[[#This Row],[Fin]]&lt;&gt;"1st","",Table1323[[#This Row],[Div]]*Table1323[[#This Row],[Elite Edge Bet]]))</f>
        <v/>
      </c>
      <c r="N73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33" s="35" t="str">
        <f>IF(Table1323[[#This Row],[Date]]&lt;$O$3,"",IF(Table1323[[#This Row],[Date]]&lt;$P$3,"Edge (Orig)",IF(Table1323[[#This Row],[Date]]&lt;$Q$3,"Edge-New","Elite Combo")))</f>
        <v/>
      </c>
      <c r="P733" s="27" t="str">
        <f>TEXT(Table1323[[#This Row],[Date]],"DDD")</f>
        <v>Sat</v>
      </c>
      <c r="Q733" s="27"/>
      <c r="R7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4" spans="1:18" ht="15.75" hidden="1" customHeight="1" x14ac:dyDescent="0.25">
      <c r="A734" s="48">
        <v>45129</v>
      </c>
      <c r="B734" s="20">
        <v>0.65625</v>
      </c>
      <c r="C734" s="20" t="s">
        <v>761</v>
      </c>
      <c r="D734" s="49">
        <v>7</v>
      </c>
      <c r="E734" s="27">
        <v>7</v>
      </c>
      <c r="F734" s="50" t="s">
        <v>778</v>
      </c>
      <c r="G734" s="50" t="s">
        <v>14</v>
      </c>
      <c r="H734" s="51"/>
      <c r="I734" s="51" t="s">
        <v>805</v>
      </c>
      <c r="J734" s="27" t="str">
        <f>VLOOKUP(Table1323[[#This Row],[Track]],$F$1377:$H$1420,2,FALSE)</f>
        <v>Vic</v>
      </c>
      <c r="K734" s="27" t="s">
        <v>888</v>
      </c>
      <c r="L734" s="35">
        <v>100</v>
      </c>
      <c r="M734" s="35" t="str">
        <f>IF(Table1323[[#This Row],[Elite Edge Bet]]="","",IF(Table1323[[#This Row],[Fin]]&lt;&gt;"1st","",Table1323[[#This Row],[Div]]*Table1323[[#This Row],[Elite Edge Bet]]))</f>
        <v/>
      </c>
      <c r="N73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34" s="35" t="str">
        <f>IF(Table1323[[#This Row],[Date]]&lt;$O$3,"",IF(Table1323[[#This Row],[Date]]&lt;$P$3,"Edge (Orig)",IF(Table1323[[#This Row],[Date]]&lt;$Q$3,"Edge-New","Elite Combo")))</f>
        <v/>
      </c>
      <c r="P734" s="27" t="str">
        <f>TEXT(Table1323[[#This Row],[Date]],"DDD")</f>
        <v>Sat</v>
      </c>
      <c r="Q734" s="27"/>
      <c r="R7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5" spans="1:18" ht="15.75" hidden="1" customHeight="1" x14ac:dyDescent="0.25">
      <c r="A735" s="48">
        <v>45129</v>
      </c>
      <c r="B735" s="20">
        <v>0.68055555555555547</v>
      </c>
      <c r="C735" s="20" t="s">
        <v>761</v>
      </c>
      <c r="D735" s="49">
        <v>8</v>
      </c>
      <c r="E735" s="27">
        <v>2</v>
      </c>
      <c r="F735" s="50" t="s">
        <v>395</v>
      </c>
      <c r="G735" s="50" t="s">
        <v>15</v>
      </c>
      <c r="H735" s="51"/>
      <c r="I735" s="51" t="s">
        <v>850</v>
      </c>
      <c r="J735" s="27" t="str">
        <f>VLOOKUP(Table1323[[#This Row],[Track]],$F$1377:$H$1420,2,FALSE)</f>
        <v>Vic</v>
      </c>
      <c r="K735" s="27" t="s">
        <v>888</v>
      </c>
      <c r="L735" s="35">
        <v>200</v>
      </c>
      <c r="M735" s="35" t="str">
        <f>IF(Table1323[[#This Row],[Elite Edge Bet]]="","",IF(Table1323[[#This Row],[Fin]]&lt;&gt;"1st","",Table1323[[#This Row],[Div]]*Table1323[[#This Row],[Elite Edge Bet]]))</f>
        <v/>
      </c>
      <c r="N73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35" s="35" t="str">
        <f>IF(Table1323[[#This Row],[Date]]&lt;$O$3,"",IF(Table1323[[#This Row],[Date]]&lt;$P$3,"Edge (Orig)",IF(Table1323[[#This Row],[Date]]&lt;$Q$3,"Edge-New","Elite Combo")))</f>
        <v/>
      </c>
      <c r="P735" s="27" t="str">
        <f>TEXT(Table1323[[#This Row],[Date]],"DDD")</f>
        <v>Sat</v>
      </c>
      <c r="Q735" s="27"/>
      <c r="R7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6" spans="1:18" ht="15.75" hidden="1" customHeight="1" x14ac:dyDescent="0.25">
      <c r="A736" s="48">
        <v>45136</v>
      </c>
      <c r="B736" s="20">
        <v>0.57986111111111105</v>
      </c>
      <c r="C736" s="20" t="s">
        <v>762</v>
      </c>
      <c r="D736" s="49">
        <v>3</v>
      </c>
      <c r="E736" s="27">
        <v>7</v>
      </c>
      <c r="F736" s="50" t="s">
        <v>37</v>
      </c>
      <c r="G736" s="50" t="s">
        <v>14</v>
      </c>
      <c r="H736" s="51"/>
      <c r="I736" s="51" t="s">
        <v>851</v>
      </c>
      <c r="J736" s="27" t="str">
        <f>VLOOKUP(Table1323[[#This Row],[Track]],$F$1377:$H$1420,2,FALSE)</f>
        <v>Vic</v>
      </c>
      <c r="K736" s="27" t="s">
        <v>888</v>
      </c>
      <c r="L736" s="35">
        <v>200</v>
      </c>
      <c r="M736" s="35" t="str">
        <f>IF(Table1323[[#This Row],[Elite Edge Bet]]="","",IF(Table1323[[#This Row],[Fin]]&lt;&gt;"1st","",Table1323[[#This Row],[Div]]*Table1323[[#This Row],[Elite Edge Bet]]))</f>
        <v/>
      </c>
      <c r="N73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36" s="35" t="str">
        <f>IF(Table1323[[#This Row],[Date]]&lt;$O$3,"",IF(Table1323[[#This Row],[Date]]&lt;$P$3,"Edge (Orig)",IF(Table1323[[#This Row],[Date]]&lt;$Q$3,"Edge-New","Elite Combo")))</f>
        <v/>
      </c>
      <c r="P736" s="27" t="str">
        <f>TEXT(Table1323[[#This Row],[Date]],"DDD")</f>
        <v>Sat</v>
      </c>
      <c r="Q736" s="27"/>
      <c r="R7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7" spans="1:18" ht="15.75" hidden="1" customHeight="1" x14ac:dyDescent="0.25">
      <c r="A737" s="48">
        <v>45136</v>
      </c>
      <c r="B737" s="20">
        <v>0.61805555555555558</v>
      </c>
      <c r="C737" s="20" t="s">
        <v>7</v>
      </c>
      <c r="D737" s="49">
        <v>7</v>
      </c>
      <c r="E737" s="27">
        <v>4</v>
      </c>
      <c r="F737" s="50" t="s">
        <v>522</v>
      </c>
      <c r="G737" s="50" t="s">
        <v>13</v>
      </c>
      <c r="H737" s="51">
        <v>2.9</v>
      </c>
      <c r="I737" s="51" t="s">
        <v>879</v>
      </c>
      <c r="J737" s="27" t="str">
        <f>VLOOKUP(Table1323[[#This Row],[Track]],$F$1377:$H$1420,2,FALSE)</f>
        <v>NSW</v>
      </c>
      <c r="K737" s="27" t="s">
        <v>888</v>
      </c>
      <c r="L737" s="35">
        <v>150</v>
      </c>
      <c r="M737" s="35">
        <f>IF(Table1323[[#This Row],[Elite Edge Bet]]="","",IF(Table1323[[#This Row],[Fin]]&lt;&gt;"1st","",Table1323[[#This Row],[Div]]*Table1323[[#This Row],[Elite Edge Bet]]))</f>
        <v>435</v>
      </c>
      <c r="N737" s="35">
        <f>IF(Table1323[[#This Row],[Elite Edge Bet]]="","",IF(Table1323[[#This Row],[Elite Edge Return]]="",Table1323[[#This Row],[Elite Edge Bet]]*-1,Table1323[[#This Row],[Elite Edge Return]]-Table1323[[#This Row],[Elite Edge Bet]]))</f>
        <v>285</v>
      </c>
      <c r="O737" s="35" t="str">
        <f>IF(Table1323[[#This Row],[Date]]&lt;$O$3,"",IF(Table1323[[#This Row],[Date]]&lt;$P$3,"Edge (Orig)",IF(Table1323[[#This Row],[Date]]&lt;$Q$3,"Edge-New","Elite Combo")))</f>
        <v/>
      </c>
      <c r="P737" s="27" t="str">
        <f>TEXT(Table1323[[#This Row],[Date]],"DDD")</f>
        <v>Sat</v>
      </c>
      <c r="Q737" s="27"/>
      <c r="R7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8" spans="1:18" ht="15.75" hidden="1" customHeight="1" x14ac:dyDescent="0.25">
      <c r="A738" s="48">
        <v>45136</v>
      </c>
      <c r="B738" s="20">
        <v>0.63194444444444442</v>
      </c>
      <c r="C738" s="20" t="s">
        <v>762</v>
      </c>
      <c r="D738" s="49">
        <v>5</v>
      </c>
      <c r="E738" s="27">
        <v>5</v>
      </c>
      <c r="F738" s="50" t="s">
        <v>364</v>
      </c>
      <c r="G738" s="50" t="s">
        <v>13</v>
      </c>
      <c r="H738" s="51">
        <v>3.3</v>
      </c>
      <c r="I738" s="51" t="s">
        <v>851</v>
      </c>
      <c r="J738" s="27" t="str">
        <f>VLOOKUP(Table1323[[#This Row],[Track]],$F$1377:$H$1420,2,FALSE)</f>
        <v>Vic</v>
      </c>
      <c r="K738" s="27" t="s">
        <v>888</v>
      </c>
      <c r="L738" s="35">
        <v>140</v>
      </c>
      <c r="M738" s="35">
        <f>IF(Table1323[[#This Row],[Elite Edge Bet]]="","",IF(Table1323[[#This Row],[Fin]]&lt;&gt;"1st","",Table1323[[#This Row],[Div]]*Table1323[[#This Row],[Elite Edge Bet]]))</f>
        <v>462</v>
      </c>
      <c r="N738" s="35">
        <f>IF(Table1323[[#This Row],[Elite Edge Bet]]="","",IF(Table1323[[#This Row],[Elite Edge Return]]="",Table1323[[#This Row],[Elite Edge Bet]]*-1,Table1323[[#This Row],[Elite Edge Return]]-Table1323[[#This Row],[Elite Edge Bet]]))</f>
        <v>322</v>
      </c>
      <c r="O738" s="35" t="str">
        <f>IF(Table1323[[#This Row],[Date]]&lt;$O$3,"",IF(Table1323[[#This Row],[Date]]&lt;$P$3,"Edge (Orig)",IF(Table1323[[#This Row],[Date]]&lt;$Q$3,"Edge-New","Elite Combo")))</f>
        <v/>
      </c>
      <c r="P738" s="27" t="str">
        <f>TEXT(Table1323[[#This Row],[Date]],"DDD")</f>
        <v>Sat</v>
      </c>
      <c r="Q738" s="27"/>
      <c r="R7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39" spans="1:18" ht="15.75" hidden="1" customHeight="1" x14ac:dyDescent="0.25">
      <c r="A739" s="48">
        <v>45136</v>
      </c>
      <c r="B739" s="20">
        <v>0.65972222222222221</v>
      </c>
      <c r="C739" s="20" t="s">
        <v>762</v>
      </c>
      <c r="D739" s="49">
        <v>6</v>
      </c>
      <c r="E739" s="27">
        <v>3</v>
      </c>
      <c r="F739" s="50" t="s">
        <v>365</v>
      </c>
      <c r="G739" s="50" t="s">
        <v>13</v>
      </c>
      <c r="H739" s="51">
        <v>5.5</v>
      </c>
      <c r="I739" s="51" t="s">
        <v>851</v>
      </c>
      <c r="J739" s="27" t="str">
        <f>VLOOKUP(Table1323[[#This Row],[Track]],$F$1377:$H$1420,2,FALSE)</f>
        <v>Vic</v>
      </c>
      <c r="K739" s="27" t="s">
        <v>888</v>
      </c>
      <c r="L739" s="35">
        <v>130</v>
      </c>
      <c r="M739" s="35">
        <f>IF(Table1323[[#This Row],[Elite Edge Bet]]="","",IF(Table1323[[#This Row],[Fin]]&lt;&gt;"1st","",Table1323[[#This Row],[Div]]*Table1323[[#This Row],[Elite Edge Bet]]))</f>
        <v>715</v>
      </c>
      <c r="N739" s="35">
        <f>IF(Table1323[[#This Row],[Elite Edge Bet]]="","",IF(Table1323[[#This Row],[Elite Edge Return]]="",Table1323[[#This Row],[Elite Edge Bet]]*-1,Table1323[[#This Row],[Elite Edge Return]]-Table1323[[#This Row],[Elite Edge Bet]]))</f>
        <v>585</v>
      </c>
      <c r="O739" s="35" t="str">
        <f>IF(Table1323[[#This Row],[Date]]&lt;$O$3,"",IF(Table1323[[#This Row],[Date]]&lt;$P$3,"Edge (Orig)",IF(Table1323[[#This Row],[Date]]&lt;$Q$3,"Edge-New","Elite Combo")))</f>
        <v/>
      </c>
      <c r="P739" s="27" t="str">
        <f>TEXT(Table1323[[#This Row],[Date]],"DDD")</f>
        <v>Sat</v>
      </c>
      <c r="Q739" s="27"/>
      <c r="R7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40" spans="1:18" ht="15.75" hidden="1" customHeight="1" x14ac:dyDescent="0.25">
      <c r="A740" s="48">
        <v>45136</v>
      </c>
      <c r="B740" s="20">
        <v>0.6875</v>
      </c>
      <c r="C740" s="20" t="s">
        <v>762</v>
      </c>
      <c r="D740" s="49">
        <v>7</v>
      </c>
      <c r="E740" s="27">
        <v>5</v>
      </c>
      <c r="F740" s="50" t="s">
        <v>286</v>
      </c>
      <c r="G740" s="50"/>
      <c r="H740" s="51"/>
      <c r="I740" s="51" t="s">
        <v>851</v>
      </c>
      <c r="J740" s="27" t="str">
        <f>VLOOKUP(Table1323[[#This Row],[Track]],$F$1377:$H$1420,2,FALSE)</f>
        <v>Vic</v>
      </c>
      <c r="K740" s="27" t="s">
        <v>888</v>
      </c>
      <c r="L740" s="35">
        <v>140</v>
      </c>
      <c r="M740" s="35" t="str">
        <f>IF(Table1323[[#This Row],[Elite Edge Bet]]="","",IF(Table1323[[#This Row],[Fin]]&lt;&gt;"1st","",Table1323[[#This Row],[Div]]*Table1323[[#This Row],[Elite Edge Bet]]))</f>
        <v/>
      </c>
      <c r="N74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40" s="35" t="str">
        <f>IF(Table1323[[#This Row],[Date]]&lt;$O$3,"",IF(Table1323[[#This Row],[Date]]&lt;$P$3,"Edge (Orig)",IF(Table1323[[#This Row],[Date]]&lt;$Q$3,"Edge-New","Elite Combo")))</f>
        <v/>
      </c>
      <c r="P740" s="27" t="str">
        <f>TEXT(Table1323[[#This Row],[Date]],"DDD")</f>
        <v>Sat</v>
      </c>
      <c r="Q740" s="27"/>
      <c r="R7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2022-2023</v>
      </c>
    </row>
    <row r="741" spans="1:18" ht="15.75" hidden="1" customHeight="1" x14ac:dyDescent="0.25">
      <c r="A741" s="48">
        <v>45140</v>
      </c>
      <c r="B741" s="20">
        <v>0.53472222222222221</v>
      </c>
      <c r="C741" s="20" t="s">
        <v>10</v>
      </c>
      <c r="D741" s="49">
        <v>1</v>
      </c>
      <c r="E741" s="27">
        <v>5</v>
      </c>
      <c r="F741" s="50" t="s">
        <v>523</v>
      </c>
      <c r="G741" s="50" t="s">
        <v>15</v>
      </c>
      <c r="H741" s="51"/>
      <c r="I741" s="51" t="s">
        <v>92</v>
      </c>
      <c r="J741" s="27" t="str">
        <f>VLOOKUP(Table1323[[#This Row],[Track]],$F$1377:$H$1420,2,FALSE)</f>
        <v>NSW</v>
      </c>
      <c r="K741" s="27" t="s">
        <v>888</v>
      </c>
      <c r="L741" s="35">
        <v>140</v>
      </c>
      <c r="M741" s="35" t="str">
        <f>IF(Table1323[[#This Row],[Elite Edge Bet]]="","",IF(Table1323[[#This Row],[Fin]]&lt;&gt;"1st","",Table1323[[#This Row],[Div]]*Table1323[[#This Row],[Elite Edge Bet]]))</f>
        <v/>
      </c>
      <c r="N74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41" s="35" t="str">
        <f>IF(Table1323[[#This Row],[Date]]&lt;$O$3,"",IF(Table1323[[#This Row],[Date]]&lt;$P$3,"Edge (Orig)",IF(Table1323[[#This Row],[Date]]&lt;$Q$3,"Edge-New","Elite Combo")))</f>
        <v/>
      </c>
      <c r="P741" s="27" t="str">
        <f>TEXT(Table1323[[#This Row],[Date]],"DDD")</f>
        <v>Wed</v>
      </c>
      <c r="Q741" s="27"/>
      <c r="R7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42" spans="1:18" ht="15.75" hidden="1" customHeight="1" x14ac:dyDescent="0.25">
      <c r="A742" s="48">
        <v>45140</v>
      </c>
      <c r="B742" s="20">
        <v>0.55902777777777779</v>
      </c>
      <c r="C742" s="20" t="s">
        <v>10</v>
      </c>
      <c r="D742" s="49">
        <v>2</v>
      </c>
      <c r="E742" s="27">
        <v>1</v>
      </c>
      <c r="F742" s="50" t="s">
        <v>524</v>
      </c>
      <c r="G742" s="50" t="s">
        <v>13</v>
      </c>
      <c r="H742" s="51">
        <v>4.4000000000000004</v>
      </c>
      <c r="I742" s="51" t="s">
        <v>92</v>
      </c>
      <c r="J742" s="27" t="str">
        <f>VLOOKUP(Table1323[[#This Row],[Track]],$F$1377:$H$1420,2,FALSE)</f>
        <v>NSW</v>
      </c>
      <c r="K742" s="27" t="s">
        <v>888</v>
      </c>
      <c r="L742" s="35">
        <v>140</v>
      </c>
      <c r="M742" s="35">
        <f>IF(Table1323[[#This Row],[Elite Edge Bet]]="","",IF(Table1323[[#This Row],[Fin]]&lt;&gt;"1st","",Table1323[[#This Row],[Div]]*Table1323[[#This Row],[Elite Edge Bet]]))</f>
        <v>616</v>
      </c>
      <c r="N742" s="35">
        <f>IF(Table1323[[#This Row],[Elite Edge Bet]]="","",IF(Table1323[[#This Row],[Elite Edge Return]]="",Table1323[[#This Row],[Elite Edge Bet]]*-1,Table1323[[#This Row],[Elite Edge Return]]-Table1323[[#This Row],[Elite Edge Bet]]))</f>
        <v>476</v>
      </c>
      <c r="O742" s="35" t="str">
        <f>IF(Table1323[[#This Row],[Date]]&lt;$O$3,"",IF(Table1323[[#This Row],[Date]]&lt;$P$3,"Edge (Orig)",IF(Table1323[[#This Row],[Date]]&lt;$Q$3,"Edge-New","Elite Combo")))</f>
        <v/>
      </c>
      <c r="P742" s="27" t="str">
        <f>TEXT(Table1323[[#This Row],[Date]],"DDD")</f>
        <v>Wed</v>
      </c>
      <c r="Q742" s="27"/>
      <c r="R7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43" spans="1:18" ht="15.75" hidden="1" customHeight="1" x14ac:dyDescent="0.25">
      <c r="A743" s="48">
        <v>45140</v>
      </c>
      <c r="B743" s="20">
        <v>0.63194444444444442</v>
      </c>
      <c r="C743" s="20" t="s">
        <v>10</v>
      </c>
      <c r="D743" s="49">
        <v>5</v>
      </c>
      <c r="E743" s="27">
        <v>8</v>
      </c>
      <c r="F743" s="50" t="s">
        <v>525</v>
      </c>
      <c r="G743" s="50" t="s">
        <v>13</v>
      </c>
      <c r="H743" s="51">
        <v>2.1</v>
      </c>
      <c r="I743" s="51" t="s">
        <v>92</v>
      </c>
      <c r="J743" s="27" t="str">
        <f>VLOOKUP(Table1323[[#This Row],[Track]],$F$1377:$H$1420,2,FALSE)</f>
        <v>NSW</v>
      </c>
      <c r="K743" s="27" t="s">
        <v>888</v>
      </c>
      <c r="L743" s="35">
        <v>140</v>
      </c>
      <c r="M743" s="35">
        <f>IF(Table1323[[#This Row],[Elite Edge Bet]]="","",IF(Table1323[[#This Row],[Fin]]&lt;&gt;"1st","",Table1323[[#This Row],[Div]]*Table1323[[#This Row],[Elite Edge Bet]]))</f>
        <v>294</v>
      </c>
      <c r="N743" s="35">
        <f>IF(Table1323[[#This Row],[Elite Edge Bet]]="","",IF(Table1323[[#This Row],[Elite Edge Return]]="",Table1323[[#This Row],[Elite Edge Bet]]*-1,Table1323[[#This Row],[Elite Edge Return]]-Table1323[[#This Row],[Elite Edge Bet]]))</f>
        <v>154</v>
      </c>
      <c r="O743" s="35" t="str">
        <f>IF(Table1323[[#This Row],[Date]]&lt;$O$3,"",IF(Table1323[[#This Row],[Date]]&lt;$P$3,"Edge (Orig)",IF(Table1323[[#This Row],[Date]]&lt;$Q$3,"Edge-New","Elite Combo")))</f>
        <v/>
      </c>
      <c r="P743" s="27" t="str">
        <f>TEXT(Table1323[[#This Row],[Date]],"DDD")</f>
        <v>Wed</v>
      </c>
      <c r="Q743" s="27"/>
      <c r="R7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44" spans="1:18" ht="15.75" hidden="1" customHeight="1" x14ac:dyDescent="0.25">
      <c r="A744" s="48">
        <v>45140</v>
      </c>
      <c r="B744" s="20">
        <v>0.65625</v>
      </c>
      <c r="C744" s="20" t="s">
        <v>10</v>
      </c>
      <c r="D744" s="49">
        <v>6</v>
      </c>
      <c r="E744" s="27">
        <v>7</v>
      </c>
      <c r="F744" s="50" t="s">
        <v>526</v>
      </c>
      <c r="G744" s="50" t="s">
        <v>13</v>
      </c>
      <c r="H744" s="51">
        <v>4.4000000000000004</v>
      </c>
      <c r="I744" s="51" t="s">
        <v>92</v>
      </c>
      <c r="J744" s="27" t="str">
        <f>VLOOKUP(Table1323[[#This Row],[Track]],$F$1377:$H$1420,2,FALSE)</f>
        <v>NSW</v>
      </c>
      <c r="K744" s="27" t="s">
        <v>888</v>
      </c>
      <c r="L744" s="35">
        <v>140</v>
      </c>
      <c r="M744" s="35">
        <f>IF(Table1323[[#This Row],[Elite Edge Bet]]="","",IF(Table1323[[#This Row],[Fin]]&lt;&gt;"1st","",Table1323[[#This Row],[Div]]*Table1323[[#This Row],[Elite Edge Bet]]))</f>
        <v>616</v>
      </c>
      <c r="N744" s="35">
        <f>IF(Table1323[[#This Row],[Elite Edge Bet]]="","",IF(Table1323[[#This Row],[Elite Edge Return]]="",Table1323[[#This Row],[Elite Edge Bet]]*-1,Table1323[[#This Row],[Elite Edge Return]]-Table1323[[#This Row],[Elite Edge Bet]]))</f>
        <v>476</v>
      </c>
      <c r="O744" s="35" t="str">
        <f>IF(Table1323[[#This Row],[Date]]&lt;$O$3,"",IF(Table1323[[#This Row],[Date]]&lt;$P$3,"Edge (Orig)",IF(Table1323[[#This Row],[Date]]&lt;$Q$3,"Edge-New","Elite Combo")))</f>
        <v/>
      </c>
      <c r="P744" s="27" t="str">
        <f>TEXT(Table1323[[#This Row],[Date]],"DDD")</f>
        <v>Wed</v>
      </c>
      <c r="Q744" s="27"/>
      <c r="R7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45" spans="1:18" ht="15.75" hidden="1" customHeight="1" x14ac:dyDescent="0.25">
      <c r="A745" s="48">
        <v>45140</v>
      </c>
      <c r="B745" s="20">
        <v>0.68055555555555547</v>
      </c>
      <c r="C745" s="20" t="s">
        <v>10</v>
      </c>
      <c r="D745" s="49">
        <v>7</v>
      </c>
      <c r="E745" s="27">
        <v>7</v>
      </c>
      <c r="F745" s="50" t="s">
        <v>527</v>
      </c>
      <c r="G745" s="50"/>
      <c r="H745" s="51"/>
      <c r="I745" s="51" t="s">
        <v>92</v>
      </c>
      <c r="J745" s="27" t="str">
        <f>VLOOKUP(Table1323[[#This Row],[Track]],$F$1377:$H$1420,2,FALSE)</f>
        <v>NSW</v>
      </c>
      <c r="K745" s="27" t="s">
        <v>888</v>
      </c>
      <c r="L745" s="35">
        <v>140</v>
      </c>
      <c r="M745" s="35" t="str">
        <f>IF(Table1323[[#This Row],[Elite Edge Bet]]="","",IF(Table1323[[#This Row],[Fin]]&lt;&gt;"1st","",Table1323[[#This Row],[Div]]*Table1323[[#This Row],[Elite Edge Bet]]))</f>
        <v/>
      </c>
      <c r="N74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45" s="35" t="str">
        <f>IF(Table1323[[#This Row],[Date]]&lt;$O$3,"",IF(Table1323[[#This Row],[Date]]&lt;$P$3,"Edge (Orig)",IF(Table1323[[#This Row],[Date]]&lt;$Q$3,"Edge-New","Elite Combo")))</f>
        <v/>
      </c>
      <c r="P745" s="27" t="str">
        <f>TEXT(Table1323[[#This Row],[Date]],"DDD")</f>
        <v>Wed</v>
      </c>
      <c r="Q745" s="27"/>
      <c r="R7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46" spans="1:18" ht="15.75" hidden="1" customHeight="1" x14ac:dyDescent="0.25">
      <c r="A746" s="48">
        <v>45143</v>
      </c>
      <c r="B746" s="20">
        <v>0.58680555555555558</v>
      </c>
      <c r="C746" s="20" t="s">
        <v>759</v>
      </c>
      <c r="D746" s="49">
        <v>5</v>
      </c>
      <c r="E746" s="27">
        <v>7</v>
      </c>
      <c r="F746" s="50" t="s">
        <v>666</v>
      </c>
      <c r="G746" s="50" t="s">
        <v>14</v>
      </c>
      <c r="H746" s="51"/>
      <c r="I746" s="51" t="s">
        <v>851</v>
      </c>
      <c r="J746" s="27" t="str">
        <f>VLOOKUP(Table1323[[#This Row],[Track]],$F$1377:$H$1420,2,FALSE)</f>
        <v>Vic</v>
      </c>
      <c r="K746" s="27" t="s">
        <v>888</v>
      </c>
      <c r="L746" s="35">
        <v>120</v>
      </c>
      <c r="M746" s="35" t="str">
        <f>IF(Table1323[[#This Row],[Elite Edge Bet]]="","",IF(Table1323[[#This Row],[Fin]]&lt;&gt;"1st","",Table1323[[#This Row],[Div]]*Table1323[[#This Row],[Elite Edge Bet]]))</f>
        <v/>
      </c>
      <c r="N74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46" s="35" t="str">
        <f>IF(Table1323[[#This Row],[Date]]&lt;$O$3,"",IF(Table1323[[#This Row],[Date]]&lt;$P$3,"Edge (Orig)",IF(Table1323[[#This Row],[Date]]&lt;$Q$3,"Edge-New","Elite Combo")))</f>
        <v/>
      </c>
      <c r="P746" s="27" t="str">
        <f>TEXT(Table1323[[#This Row],[Date]],"DDD")</f>
        <v>Sat</v>
      </c>
      <c r="Q746" s="27"/>
      <c r="R7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47" spans="1:18" ht="15.75" hidden="1" customHeight="1" x14ac:dyDescent="0.25">
      <c r="A747" s="48">
        <v>45143</v>
      </c>
      <c r="B747" s="20">
        <v>0.66319444444444442</v>
      </c>
      <c r="C747" s="20" t="s">
        <v>759</v>
      </c>
      <c r="D747" s="49">
        <v>8</v>
      </c>
      <c r="E747" s="27">
        <v>14</v>
      </c>
      <c r="F747" s="50" t="s">
        <v>367</v>
      </c>
      <c r="G747" s="50" t="s">
        <v>14</v>
      </c>
      <c r="H747" s="51"/>
      <c r="I747" s="51" t="s">
        <v>851</v>
      </c>
      <c r="J747" s="27" t="str">
        <f>VLOOKUP(Table1323[[#This Row],[Track]],$F$1377:$H$1420,2,FALSE)</f>
        <v>Vic</v>
      </c>
      <c r="K747" s="27" t="s">
        <v>888</v>
      </c>
      <c r="L747" s="35">
        <v>120</v>
      </c>
      <c r="M747" s="35" t="str">
        <f>IF(Table1323[[#This Row],[Elite Edge Bet]]="","",IF(Table1323[[#This Row],[Fin]]&lt;&gt;"1st","",Table1323[[#This Row],[Div]]*Table1323[[#This Row],[Elite Edge Bet]]))</f>
        <v/>
      </c>
      <c r="N74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47" s="35" t="str">
        <f>IF(Table1323[[#This Row],[Date]]&lt;$O$3,"",IF(Table1323[[#This Row],[Date]]&lt;$P$3,"Edge (Orig)",IF(Table1323[[#This Row],[Date]]&lt;$Q$3,"Edge-New","Elite Combo")))</f>
        <v/>
      </c>
      <c r="P747" s="27" t="str">
        <f>TEXT(Table1323[[#This Row],[Date]],"DDD")</f>
        <v>Sat</v>
      </c>
      <c r="Q747" s="27"/>
      <c r="R7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48" spans="1:18" ht="15.75" hidden="1" customHeight="1" x14ac:dyDescent="0.25">
      <c r="A748" s="48">
        <v>45143</v>
      </c>
      <c r="B748" s="20">
        <v>0.6875</v>
      </c>
      <c r="C748" s="20" t="s">
        <v>759</v>
      </c>
      <c r="D748" s="49">
        <v>9</v>
      </c>
      <c r="E748" s="27">
        <v>10</v>
      </c>
      <c r="F748" s="50" t="s">
        <v>368</v>
      </c>
      <c r="G748" s="50"/>
      <c r="H748" s="51"/>
      <c r="I748" s="51" t="s">
        <v>851</v>
      </c>
      <c r="J748" s="27" t="str">
        <f>VLOOKUP(Table1323[[#This Row],[Track]],$F$1377:$H$1420,2,FALSE)</f>
        <v>Vic</v>
      </c>
      <c r="K748" s="27" t="s">
        <v>888</v>
      </c>
      <c r="L748" s="35">
        <v>120</v>
      </c>
      <c r="M748" s="35" t="str">
        <f>IF(Table1323[[#This Row],[Elite Edge Bet]]="","",IF(Table1323[[#This Row],[Fin]]&lt;&gt;"1st","",Table1323[[#This Row],[Div]]*Table1323[[#This Row],[Elite Edge Bet]]))</f>
        <v/>
      </c>
      <c r="N74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48" s="35" t="str">
        <f>IF(Table1323[[#This Row],[Date]]&lt;$O$3,"",IF(Table1323[[#This Row],[Date]]&lt;$P$3,"Edge (Orig)",IF(Table1323[[#This Row],[Date]]&lt;$Q$3,"Edge-New","Elite Combo")))</f>
        <v/>
      </c>
      <c r="P748" s="27" t="str">
        <f>TEXT(Table1323[[#This Row],[Date]],"DDD")</f>
        <v>Sat</v>
      </c>
      <c r="Q748" s="27"/>
      <c r="R7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49" spans="1:18" ht="15.75" hidden="1" customHeight="1" x14ac:dyDescent="0.25">
      <c r="A749" s="48">
        <v>45143</v>
      </c>
      <c r="B749" s="20">
        <v>5.604166666666667</v>
      </c>
      <c r="C749" s="20" t="s">
        <v>759</v>
      </c>
      <c r="D749" s="49">
        <v>4</v>
      </c>
      <c r="E749" s="27">
        <v>8</v>
      </c>
      <c r="F749" s="50" t="s">
        <v>366</v>
      </c>
      <c r="G749" s="50" t="s">
        <v>14</v>
      </c>
      <c r="H749" s="51"/>
      <c r="I749" s="51" t="s">
        <v>851</v>
      </c>
      <c r="J749" s="27" t="str">
        <f>VLOOKUP(Table1323[[#This Row],[Track]],$F$1377:$H$1420,2,FALSE)</f>
        <v>Vic</v>
      </c>
      <c r="K749" s="27" t="s">
        <v>888</v>
      </c>
      <c r="L749" s="35">
        <v>120</v>
      </c>
      <c r="M749" s="35" t="str">
        <f>IF(Table1323[[#This Row],[Elite Edge Bet]]="","",IF(Table1323[[#This Row],[Fin]]&lt;&gt;"1st","",Table1323[[#This Row],[Div]]*Table1323[[#This Row],[Elite Edge Bet]]))</f>
        <v/>
      </c>
      <c r="N74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49" s="35" t="str">
        <f>IF(Table1323[[#This Row],[Date]]&lt;$O$3,"",IF(Table1323[[#This Row],[Date]]&lt;$P$3,"Edge (Orig)",IF(Table1323[[#This Row],[Date]]&lt;$Q$3,"Edge-New","Elite Combo")))</f>
        <v/>
      </c>
      <c r="P749" s="27" t="str">
        <f>TEXT(Table1323[[#This Row],[Date]],"DDD")</f>
        <v>Sat</v>
      </c>
      <c r="Q749" s="27"/>
      <c r="R7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0" spans="1:18" ht="15.75" hidden="1" customHeight="1" x14ac:dyDescent="0.25">
      <c r="A750" s="48">
        <v>45147</v>
      </c>
      <c r="B750" s="20">
        <v>0.55902777777777779</v>
      </c>
      <c r="C750" s="20" t="s">
        <v>8</v>
      </c>
      <c r="D750" s="49">
        <v>1</v>
      </c>
      <c r="E750" s="27">
        <v>3</v>
      </c>
      <c r="F750" s="50" t="s">
        <v>528</v>
      </c>
      <c r="G750" s="50" t="s">
        <v>13</v>
      </c>
      <c r="H750" s="51">
        <v>3.7</v>
      </c>
      <c r="I750" s="51" t="s">
        <v>92</v>
      </c>
      <c r="J750" s="27" t="str">
        <f>VLOOKUP(Table1323[[#This Row],[Track]],$F$1377:$H$1420,2,FALSE)</f>
        <v>NSW</v>
      </c>
      <c r="K750" s="27" t="s">
        <v>888</v>
      </c>
      <c r="L750" s="35">
        <v>140</v>
      </c>
      <c r="M750" s="35">
        <f>IF(Table1323[[#This Row],[Elite Edge Bet]]="","",IF(Table1323[[#This Row],[Fin]]&lt;&gt;"1st","",Table1323[[#This Row],[Div]]*Table1323[[#This Row],[Elite Edge Bet]]))</f>
        <v>518</v>
      </c>
      <c r="N750" s="35">
        <f>IF(Table1323[[#This Row],[Elite Edge Bet]]="","",IF(Table1323[[#This Row],[Elite Edge Return]]="",Table1323[[#This Row],[Elite Edge Bet]]*-1,Table1323[[#This Row],[Elite Edge Return]]-Table1323[[#This Row],[Elite Edge Bet]]))</f>
        <v>378</v>
      </c>
      <c r="O750" s="35" t="str">
        <f>IF(Table1323[[#This Row],[Date]]&lt;$O$3,"",IF(Table1323[[#This Row],[Date]]&lt;$P$3,"Edge (Orig)",IF(Table1323[[#This Row],[Date]]&lt;$Q$3,"Edge-New","Elite Combo")))</f>
        <v/>
      </c>
      <c r="P750" s="27" t="str">
        <f>TEXT(Table1323[[#This Row],[Date]],"DDD")</f>
        <v>Wed</v>
      </c>
      <c r="Q750" s="27"/>
      <c r="R7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1" spans="1:18" ht="15.75" hidden="1" customHeight="1" x14ac:dyDescent="0.25">
      <c r="A751" s="48">
        <v>45147</v>
      </c>
      <c r="B751" s="20">
        <v>0.65625</v>
      </c>
      <c r="C751" s="20" t="s">
        <v>8</v>
      </c>
      <c r="D751" s="49">
        <v>5</v>
      </c>
      <c r="E751" s="27">
        <v>4</v>
      </c>
      <c r="F751" s="50" t="s">
        <v>529</v>
      </c>
      <c r="G751" s="50" t="s">
        <v>13</v>
      </c>
      <c r="H751" s="51">
        <v>3.3</v>
      </c>
      <c r="I751" s="51" t="s">
        <v>92</v>
      </c>
      <c r="J751" s="27" t="str">
        <f>VLOOKUP(Table1323[[#This Row],[Track]],$F$1377:$H$1420,2,FALSE)</f>
        <v>NSW</v>
      </c>
      <c r="K751" s="27" t="s">
        <v>888</v>
      </c>
      <c r="L751" s="35">
        <v>140</v>
      </c>
      <c r="M751" s="35">
        <f>IF(Table1323[[#This Row],[Elite Edge Bet]]="","",IF(Table1323[[#This Row],[Fin]]&lt;&gt;"1st","",Table1323[[#This Row],[Div]]*Table1323[[#This Row],[Elite Edge Bet]]))</f>
        <v>462</v>
      </c>
      <c r="N751" s="35">
        <f>IF(Table1323[[#This Row],[Elite Edge Bet]]="","",IF(Table1323[[#This Row],[Elite Edge Return]]="",Table1323[[#This Row],[Elite Edge Bet]]*-1,Table1323[[#This Row],[Elite Edge Return]]-Table1323[[#This Row],[Elite Edge Bet]]))</f>
        <v>322</v>
      </c>
      <c r="O751" s="35" t="str">
        <f>IF(Table1323[[#This Row],[Date]]&lt;$O$3,"",IF(Table1323[[#This Row],[Date]]&lt;$P$3,"Edge (Orig)",IF(Table1323[[#This Row],[Date]]&lt;$Q$3,"Edge-New","Elite Combo")))</f>
        <v/>
      </c>
      <c r="P751" s="27" t="str">
        <f>TEXT(Table1323[[#This Row],[Date]],"DDD")</f>
        <v>Wed</v>
      </c>
      <c r="Q751" s="27"/>
      <c r="R7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2" spans="1:18" ht="15.75" hidden="1" customHeight="1" x14ac:dyDescent="0.25">
      <c r="A752" s="48">
        <v>45150</v>
      </c>
      <c r="B752" s="20">
        <v>0.4826388888888889</v>
      </c>
      <c r="C752" s="20" t="s">
        <v>6</v>
      </c>
      <c r="D752" s="49">
        <v>1</v>
      </c>
      <c r="E752" s="27">
        <v>2</v>
      </c>
      <c r="F752" s="50" t="s">
        <v>530</v>
      </c>
      <c r="G752" s="50" t="s">
        <v>14</v>
      </c>
      <c r="H752" s="51"/>
      <c r="I752" s="51" t="s">
        <v>92</v>
      </c>
      <c r="J752" s="27" t="str">
        <f>VLOOKUP(Table1323[[#This Row],[Track]],$F$1377:$H$1420,2,FALSE)</f>
        <v>NSW</v>
      </c>
      <c r="K752" s="27" t="s">
        <v>888</v>
      </c>
      <c r="L752" s="35">
        <v>150</v>
      </c>
      <c r="M752" s="35" t="str">
        <f>IF(Table1323[[#This Row],[Elite Edge Bet]]="","",IF(Table1323[[#This Row],[Fin]]&lt;&gt;"1st","",Table1323[[#This Row],[Div]]*Table1323[[#This Row],[Elite Edge Bet]]))</f>
        <v/>
      </c>
      <c r="N75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52" s="35" t="str">
        <f>IF(Table1323[[#This Row],[Date]]&lt;$O$3,"",IF(Table1323[[#This Row],[Date]]&lt;$P$3,"Edge (Orig)",IF(Table1323[[#This Row],[Date]]&lt;$Q$3,"Edge-New","Elite Combo")))</f>
        <v/>
      </c>
      <c r="P752" s="27" t="str">
        <f>TEXT(Table1323[[#This Row],[Date]],"DDD")</f>
        <v>Sat</v>
      </c>
      <c r="Q752" s="27"/>
      <c r="R7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3" spans="1:18" ht="15.75" hidden="1" customHeight="1" x14ac:dyDescent="0.25">
      <c r="A753" s="48">
        <v>45150</v>
      </c>
      <c r="B753" s="20">
        <v>0.51736111111111105</v>
      </c>
      <c r="C753" s="20" t="s">
        <v>762</v>
      </c>
      <c r="D753" s="49">
        <v>2</v>
      </c>
      <c r="E753" s="27">
        <v>4</v>
      </c>
      <c r="F753" s="50" t="s">
        <v>369</v>
      </c>
      <c r="G753" s="50" t="s">
        <v>13</v>
      </c>
      <c r="H753" s="51">
        <v>2.2000000000000002</v>
      </c>
      <c r="I753" s="51" t="s">
        <v>878</v>
      </c>
      <c r="J753" s="27" t="str">
        <f>VLOOKUP(Table1323[[#This Row],[Track]],$F$1377:$H$1420,2,FALSE)</f>
        <v>Vic</v>
      </c>
      <c r="K753" s="27" t="s">
        <v>888</v>
      </c>
      <c r="L753" s="35">
        <v>200</v>
      </c>
      <c r="M753" s="35">
        <f>IF(Table1323[[#This Row],[Elite Edge Bet]]="","",IF(Table1323[[#This Row],[Fin]]&lt;&gt;"1st","",Table1323[[#This Row],[Div]]*Table1323[[#This Row],[Elite Edge Bet]]))</f>
        <v>440.00000000000006</v>
      </c>
      <c r="N753" s="35">
        <f>IF(Table1323[[#This Row],[Elite Edge Bet]]="","",IF(Table1323[[#This Row],[Elite Edge Return]]="",Table1323[[#This Row],[Elite Edge Bet]]*-1,Table1323[[#This Row],[Elite Edge Return]]-Table1323[[#This Row],[Elite Edge Bet]]))</f>
        <v>240.00000000000006</v>
      </c>
      <c r="O753" s="35" t="str">
        <f>IF(Table1323[[#This Row],[Date]]&lt;$O$3,"",IF(Table1323[[#This Row],[Date]]&lt;$P$3,"Edge (Orig)",IF(Table1323[[#This Row],[Date]]&lt;$Q$3,"Edge-New","Elite Combo")))</f>
        <v/>
      </c>
      <c r="P753" s="27" t="str">
        <f>TEXT(Table1323[[#This Row],[Date]],"DDD")</f>
        <v>Sat</v>
      </c>
      <c r="Q753" s="27"/>
      <c r="R7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4" spans="1:18" ht="15.75" hidden="1" customHeight="1" x14ac:dyDescent="0.25">
      <c r="A754" s="48">
        <v>45150</v>
      </c>
      <c r="B754" s="20">
        <v>0.53125</v>
      </c>
      <c r="C754" s="20" t="s">
        <v>6</v>
      </c>
      <c r="D754" s="49">
        <v>3</v>
      </c>
      <c r="E754" s="27">
        <v>5</v>
      </c>
      <c r="F754" s="50" t="s">
        <v>531</v>
      </c>
      <c r="G754" s="50" t="s">
        <v>15</v>
      </c>
      <c r="H754" s="51"/>
      <c r="I754" s="51" t="s">
        <v>879</v>
      </c>
      <c r="J754" s="27" t="str">
        <f>VLOOKUP(Table1323[[#This Row],[Track]],$F$1377:$H$1420,2,FALSE)</f>
        <v>NSW</v>
      </c>
      <c r="K754" s="27" t="s">
        <v>888</v>
      </c>
      <c r="L754" s="35">
        <v>150</v>
      </c>
      <c r="M754" s="35" t="str">
        <f>IF(Table1323[[#This Row],[Elite Edge Bet]]="","",IF(Table1323[[#This Row],[Fin]]&lt;&gt;"1st","",Table1323[[#This Row],[Div]]*Table1323[[#This Row],[Elite Edge Bet]]))</f>
        <v/>
      </c>
      <c r="N75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54" s="35" t="str">
        <f>IF(Table1323[[#This Row],[Date]]&lt;$O$3,"",IF(Table1323[[#This Row],[Date]]&lt;$P$3,"Edge (Orig)",IF(Table1323[[#This Row],[Date]]&lt;$Q$3,"Edge-New","Elite Combo")))</f>
        <v/>
      </c>
      <c r="P754" s="27" t="str">
        <f>TEXT(Table1323[[#This Row],[Date]],"DDD")</f>
        <v>Sat</v>
      </c>
      <c r="Q754" s="27"/>
      <c r="R7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5" spans="1:18" ht="15.75" hidden="1" customHeight="1" x14ac:dyDescent="0.25">
      <c r="A755" s="48">
        <v>45150</v>
      </c>
      <c r="B755" s="20">
        <v>0.54166666666666663</v>
      </c>
      <c r="C755" s="20" t="s">
        <v>762</v>
      </c>
      <c r="D755" s="49">
        <v>3</v>
      </c>
      <c r="E755" s="27">
        <v>7</v>
      </c>
      <c r="F755" s="50" t="s">
        <v>370</v>
      </c>
      <c r="G755" s="50"/>
      <c r="H755" s="51"/>
      <c r="I755" s="51" t="s">
        <v>851</v>
      </c>
      <c r="J755" s="27" t="str">
        <f>VLOOKUP(Table1323[[#This Row],[Track]],$F$1377:$H$1420,2,FALSE)</f>
        <v>Vic</v>
      </c>
      <c r="K755" s="27" t="s">
        <v>888</v>
      </c>
      <c r="L755" s="35">
        <v>140</v>
      </c>
      <c r="M755" s="35" t="str">
        <f>IF(Table1323[[#This Row],[Elite Edge Bet]]="","",IF(Table1323[[#This Row],[Fin]]&lt;&gt;"1st","",Table1323[[#This Row],[Div]]*Table1323[[#This Row],[Elite Edge Bet]]))</f>
        <v/>
      </c>
      <c r="N75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55" s="35" t="str">
        <f>IF(Table1323[[#This Row],[Date]]&lt;$O$3,"",IF(Table1323[[#This Row],[Date]]&lt;$P$3,"Edge (Orig)",IF(Table1323[[#This Row],[Date]]&lt;$Q$3,"Edge-New","Elite Combo")))</f>
        <v/>
      </c>
      <c r="P755" s="27" t="str">
        <f>TEXT(Table1323[[#This Row],[Date]],"DDD")</f>
        <v>Sat</v>
      </c>
      <c r="Q755" s="27"/>
      <c r="R7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6" spans="1:18" ht="15.75" hidden="1" customHeight="1" x14ac:dyDescent="0.25">
      <c r="A756" s="48">
        <v>45150</v>
      </c>
      <c r="B756" s="20">
        <v>0.59027777777777779</v>
      </c>
      <c r="C756" s="20" t="s">
        <v>762</v>
      </c>
      <c r="D756" s="49">
        <v>5</v>
      </c>
      <c r="E756" s="27">
        <v>1</v>
      </c>
      <c r="F756" s="50" t="s">
        <v>371</v>
      </c>
      <c r="G756" s="50" t="s">
        <v>15</v>
      </c>
      <c r="H756" s="51"/>
      <c r="I756" s="51" t="s">
        <v>851</v>
      </c>
      <c r="J756" s="27" t="str">
        <f>VLOOKUP(Table1323[[#This Row],[Track]],$F$1377:$H$1420,2,FALSE)</f>
        <v>Vic</v>
      </c>
      <c r="K756" s="27" t="s">
        <v>888</v>
      </c>
      <c r="L756" s="35">
        <v>140</v>
      </c>
      <c r="M756" s="35" t="str">
        <f>IF(Table1323[[#This Row],[Elite Edge Bet]]="","",IF(Table1323[[#This Row],[Fin]]&lt;&gt;"1st","",Table1323[[#This Row],[Div]]*Table1323[[#This Row],[Elite Edge Bet]]))</f>
        <v/>
      </c>
      <c r="N756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56" s="35" t="str">
        <f>IF(Table1323[[#This Row],[Date]]&lt;$O$3,"",IF(Table1323[[#This Row],[Date]]&lt;$P$3,"Edge (Orig)",IF(Table1323[[#This Row],[Date]]&lt;$Q$3,"Edge-New","Elite Combo")))</f>
        <v/>
      </c>
      <c r="P756" s="27" t="str">
        <f>TEXT(Table1323[[#This Row],[Date]],"DDD")</f>
        <v>Sat</v>
      </c>
      <c r="Q756" s="27"/>
      <c r="R7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7" spans="1:18" ht="15.75" hidden="1" customHeight="1" x14ac:dyDescent="0.25">
      <c r="A757" s="48">
        <v>45150</v>
      </c>
      <c r="B757" s="20">
        <v>0.59027777777777779</v>
      </c>
      <c r="C757" s="20" t="s">
        <v>762</v>
      </c>
      <c r="D757" s="49">
        <v>5</v>
      </c>
      <c r="E757" s="27">
        <v>9</v>
      </c>
      <c r="F757" s="50" t="s">
        <v>372</v>
      </c>
      <c r="G757" s="50"/>
      <c r="H757" s="51"/>
      <c r="I757" s="51" t="s">
        <v>851</v>
      </c>
      <c r="J757" s="27" t="str">
        <f>VLOOKUP(Table1323[[#This Row],[Track]],$F$1377:$H$1420,2,FALSE)</f>
        <v>Vic</v>
      </c>
      <c r="K757" s="27" t="s">
        <v>888</v>
      </c>
      <c r="L757" s="35">
        <v>100</v>
      </c>
      <c r="M757" s="35" t="str">
        <f>IF(Table1323[[#This Row],[Elite Edge Bet]]="","",IF(Table1323[[#This Row],[Fin]]&lt;&gt;"1st","",Table1323[[#This Row],[Div]]*Table1323[[#This Row],[Elite Edge Bet]]))</f>
        <v/>
      </c>
      <c r="N75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57" s="35" t="str">
        <f>IF(Table1323[[#This Row],[Date]]&lt;$O$3,"",IF(Table1323[[#This Row],[Date]]&lt;$P$3,"Edge (Orig)",IF(Table1323[[#This Row],[Date]]&lt;$Q$3,"Edge-New","Elite Combo")))</f>
        <v/>
      </c>
      <c r="P757" s="27" t="str">
        <f>TEXT(Table1323[[#This Row],[Date]],"DDD")</f>
        <v>Sat</v>
      </c>
      <c r="Q757" s="27"/>
      <c r="R7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8" spans="1:18" ht="15.75" hidden="1" customHeight="1" x14ac:dyDescent="0.25">
      <c r="A758" s="48">
        <v>45150</v>
      </c>
      <c r="B758" s="20">
        <v>0.63888888888888895</v>
      </c>
      <c r="C758" s="20" t="s">
        <v>762</v>
      </c>
      <c r="D758" s="49">
        <v>7</v>
      </c>
      <c r="E758" s="27">
        <v>5</v>
      </c>
      <c r="F758" s="50" t="s">
        <v>364</v>
      </c>
      <c r="G758" s="50" t="s">
        <v>14</v>
      </c>
      <c r="H758" s="51"/>
      <c r="I758" s="51" t="s">
        <v>878</v>
      </c>
      <c r="J758" s="27" t="str">
        <f>VLOOKUP(Table1323[[#This Row],[Track]],$F$1377:$H$1420,2,FALSE)</f>
        <v>Vic</v>
      </c>
      <c r="K758" s="27" t="s">
        <v>888</v>
      </c>
      <c r="L758" s="35">
        <v>200</v>
      </c>
      <c r="M758" s="35" t="str">
        <f>IF(Table1323[[#This Row],[Elite Edge Bet]]="","",IF(Table1323[[#This Row],[Fin]]&lt;&gt;"1st","",Table1323[[#This Row],[Div]]*Table1323[[#This Row],[Elite Edge Bet]]))</f>
        <v/>
      </c>
      <c r="N75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58" s="35" t="str">
        <f>IF(Table1323[[#This Row],[Date]]&lt;$O$3,"",IF(Table1323[[#This Row],[Date]]&lt;$P$3,"Edge (Orig)",IF(Table1323[[#This Row],[Date]]&lt;$Q$3,"Edge-New","Elite Combo")))</f>
        <v/>
      </c>
      <c r="P758" s="27" t="str">
        <f>TEXT(Table1323[[#This Row],[Date]],"DDD")</f>
        <v>Sat</v>
      </c>
      <c r="Q758" s="27"/>
      <c r="R7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59" spans="1:18" ht="15.75" hidden="1" customHeight="1" x14ac:dyDescent="0.25">
      <c r="A759" s="48">
        <v>45150</v>
      </c>
      <c r="B759" s="20">
        <v>0.63888888888888895</v>
      </c>
      <c r="C759" s="20" t="s">
        <v>762</v>
      </c>
      <c r="D759" s="49">
        <v>7</v>
      </c>
      <c r="E759" s="27">
        <v>2</v>
      </c>
      <c r="F759" s="50" t="s">
        <v>645</v>
      </c>
      <c r="G759" s="50"/>
      <c r="H759" s="51"/>
      <c r="I759" s="51" t="s">
        <v>851</v>
      </c>
      <c r="J759" s="27" t="str">
        <f>VLOOKUP(Table1323[[#This Row],[Track]],$F$1377:$H$1420,2,FALSE)</f>
        <v>Vic</v>
      </c>
      <c r="K759" s="27" t="s">
        <v>888</v>
      </c>
      <c r="L759" s="35">
        <v>130</v>
      </c>
      <c r="M759" s="35" t="str">
        <f>IF(Table1323[[#This Row],[Elite Edge Bet]]="","",IF(Table1323[[#This Row],[Fin]]&lt;&gt;"1st","",Table1323[[#This Row],[Div]]*Table1323[[#This Row],[Elite Edge Bet]]))</f>
        <v/>
      </c>
      <c r="N759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59" s="35" t="str">
        <f>IF(Table1323[[#This Row],[Date]]&lt;$O$3,"",IF(Table1323[[#This Row],[Date]]&lt;$P$3,"Edge (Orig)",IF(Table1323[[#This Row],[Date]]&lt;$Q$3,"Edge-New","Elite Combo")))</f>
        <v/>
      </c>
      <c r="P759" s="27" t="str">
        <f>TEXT(Table1323[[#This Row],[Date]],"DDD")</f>
        <v>Sat</v>
      </c>
      <c r="Q759" s="27"/>
      <c r="R7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0" spans="1:18" ht="15.75" hidden="1" customHeight="1" x14ac:dyDescent="0.25">
      <c r="A760" s="48">
        <v>45150</v>
      </c>
      <c r="B760" s="20">
        <v>0.66319444444444442</v>
      </c>
      <c r="C760" s="20" t="s">
        <v>762</v>
      </c>
      <c r="D760" s="49">
        <v>8</v>
      </c>
      <c r="E760" s="27">
        <v>11</v>
      </c>
      <c r="F760" s="50" t="s">
        <v>373</v>
      </c>
      <c r="G760" s="50"/>
      <c r="H760" s="51"/>
      <c r="I760" s="51" t="s">
        <v>851</v>
      </c>
      <c r="J760" s="27" t="str">
        <f>VLOOKUP(Table1323[[#This Row],[Track]],$F$1377:$H$1420,2,FALSE)</f>
        <v>Vic</v>
      </c>
      <c r="K760" s="27" t="s">
        <v>888</v>
      </c>
      <c r="L760" s="35">
        <v>200</v>
      </c>
      <c r="M760" s="35" t="str">
        <f>IF(Table1323[[#This Row],[Elite Edge Bet]]="","",IF(Table1323[[#This Row],[Fin]]&lt;&gt;"1st","",Table1323[[#This Row],[Div]]*Table1323[[#This Row],[Elite Edge Bet]]))</f>
        <v/>
      </c>
      <c r="N76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60" s="35" t="str">
        <f>IF(Table1323[[#This Row],[Date]]&lt;$O$3,"",IF(Table1323[[#This Row],[Date]]&lt;$P$3,"Edge (Orig)",IF(Table1323[[#This Row],[Date]]&lt;$Q$3,"Edge-New","Elite Combo")))</f>
        <v/>
      </c>
      <c r="P760" s="27" t="str">
        <f>TEXT(Table1323[[#This Row],[Date]],"DDD")</f>
        <v>Sat</v>
      </c>
      <c r="Q760" s="27"/>
      <c r="R7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1" spans="1:18" ht="15.75" hidden="1" customHeight="1" x14ac:dyDescent="0.25">
      <c r="A761" s="48">
        <v>45150</v>
      </c>
      <c r="B761" s="20">
        <v>0.66319444444444442</v>
      </c>
      <c r="C761" s="20" t="s">
        <v>762</v>
      </c>
      <c r="D761" s="49">
        <v>8</v>
      </c>
      <c r="E761" s="27">
        <v>7</v>
      </c>
      <c r="F761" s="50" t="s">
        <v>667</v>
      </c>
      <c r="G761" s="50"/>
      <c r="H761" s="51"/>
      <c r="I761" s="51" t="s">
        <v>851</v>
      </c>
      <c r="J761" s="27" t="str">
        <f>VLOOKUP(Table1323[[#This Row],[Track]],$F$1377:$H$1420,2,FALSE)</f>
        <v>Vic</v>
      </c>
      <c r="K761" s="27" t="s">
        <v>888</v>
      </c>
      <c r="L761" s="35">
        <v>100</v>
      </c>
      <c r="M761" s="35" t="str">
        <f>IF(Table1323[[#This Row],[Elite Edge Bet]]="","",IF(Table1323[[#This Row],[Fin]]&lt;&gt;"1st","",Table1323[[#This Row],[Div]]*Table1323[[#This Row],[Elite Edge Bet]]))</f>
        <v/>
      </c>
      <c r="N76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61" s="35" t="str">
        <f>IF(Table1323[[#This Row],[Date]]&lt;$O$3,"",IF(Table1323[[#This Row],[Date]]&lt;$P$3,"Edge (Orig)",IF(Table1323[[#This Row],[Date]]&lt;$Q$3,"Edge-New","Elite Combo")))</f>
        <v/>
      </c>
      <c r="P761" s="27" t="str">
        <f>TEXT(Table1323[[#This Row],[Date]],"DDD")</f>
        <v>Sat</v>
      </c>
      <c r="Q761" s="27"/>
      <c r="R7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2" spans="1:18" ht="15.75" hidden="1" customHeight="1" x14ac:dyDescent="0.25">
      <c r="A762" s="48">
        <v>45150</v>
      </c>
      <c r="B762" s="20">
        <v>0.69097222222222221</v>
      </c>
      <c r="C762" s="20" t="s">
        <v>762</v>
      </c>
      <c r="D762" s="49">
        <v>9</v>
      </c>
      <c r="E762" s="27">
        <v>8</v>
      </c>
      <c r="F762" s="50" t="s">
        <v>317</v>
      </c>
      <c r="G762" s="50"/>
      <c r="H762" s="51"/>
      <c r="I762" s="51" t="s">
        <v>850</v>
      </c>
      <c r="J762" s="27" t="str">
        <f>VLOOKUP(Table1323[[#This Row],[Track]],$F$1377:$H$1420,2,FALSE)</f>
        <v>Vic</v>
      </c>
      <c r="K762" s="27" t="s">
        <v>888</v>
      </c>
      <c r="L762" s="35">
        <v>200</v>
      </c>
      <c r="M762" s="35" t="str">
        <f>IF(Table1323[[#This Row],[Elite Edge Bet]]="","",IF(Table1323[[#This Row],[Fin]]&lt;&gt;"1st","",Table1323[[#This Row],[Div]]*Table1323[[#This Row],[Elite Edge Bet]]))</f>
        <v/>
      </c>
      <c r="N762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62" s="35" t="str">
        <f>IF(Table1323[[#This Row],[Date]]&lt;$O$3,"",IF(Table1323[[#This Row],[Date]]&lt;$P$3,"Edge (Orig)",IF(Table1323[[#This Row],[Date]]&lt;$Q$3,"Edge-New","Elite Combo")))</f>
        <v/>
      </c>
      <c r="P762" s="27" t="str">
        <f>TEXT(Table1323[[#This Row],[Date]],"DDD")</f>
        <v>Sat</v>
      </c>
      <c r="Q762" s="27"/>
      <c r="R7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3" spans="1:18" ht="15.75" hidden="1" customHeight="1" x14ac:dyDescent="0.25">
      <c r="A763" s="48">
        <v>45150</v>
      </c>
      <c r="B763" s="20">
        <v>0.69097222222222221</v>
      </c>
      <c r="C763" s="20" t="s">
        <v>762</v>
      </c>
      <c r="D763" s="49">
        <v>9</v>
      </c>
      <c r="E763" s="27">
        <v>5</v>
      </c>
      <c r="F763" s="50" t="s">
        <v>374</v>
      </c>
      <c r="G763" s="50" t="s">
        <v>13</v>
      </c>
      <c r="H763" s="51">
        <v>4.8</v>
      </c>
      <c r="I763" s="51" t="s">
        <v>851</v>
      </c>
      <c r="J763" s="27" t="str">
        <f>VLOOKUP(Table1323[[#This Row],[Track]],$F$1377:$H$1420,2,FALSE)</f>
        <v>Vic</v>
      </c>
      <c r="K763" s="27" t="s">
        <v>888</v>
      </c>
      <c r="L763" s="35">
        <v>100</v>
      </c>
      <c r="M763" s="35">
        <f>IF(Table1323[[#This Row],[Elite Edge Bet]]="","",IF(Table1323[[#This Row],[Fin]]&lt;&gt;"1st","",Table1323[[#This Row],[Div]]*Table1323[[#This Row],[Elite Edge Bet]]))</f>
        <v>480</v>
      </c>
      <c r="N763" s="35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763" s="35" t="str">
        <f>IF(Table1323[[#This Row],[Date]]&lt;$O$3,"",IF(Table1323[[#This Row],[Date]]&lt;$P$3,"Edge (Orig)",IF(Table1323[[#This Row],[Date]]&lt;$Q$3,"Edge-New","Elite Combo")))</f>
        <v/>
      </c>
      <c r="P763" s="27" t="str">
        <f>TEXT(Table1323[[#This Row],[Date]],"DDD")</f>
        <v>Sat</v>
      </c>
      <c r="Q763" s="27"/>
      <c r="R7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4" spans="1:18" ht="15.75" hidden="1" customHeight="1" x14ac:dyDescent="0.25">
      <c r="A764" s="48">
        <v>45157</v>
      </c>
      <c r="B764" s="20">
        <v>0.51736111111111105</v>
      </c>
      <c r="C764" s="20" t="s">
        <v>761</v>
      </c>
      <c r="D764" s="49">
        <v>2</v>
      </c>
      <c r="E764" s="27">
        <v>6</v>
      </c>
      <c r="F764" s="50" t="s">
        <v>375</v>
      </c>
      <c r="G764" s="50" t="s">
        <v>13</v>
      </c>
      <c r="H764" s="51">
        <v>4.8</v>
      </c>
      <c r="I764" s="51" t="s">
        <v>851</v>
      </c>
      <c r="J764" s="27" t="str">
        <f>VLOOKUP(Table1323[[#This Row],[Track]],$F$1377:$H$1420,2,FALSE)</f>
        <v>Vic</v>
      </c>
      <c r="K764" s="27" t="s">
        <v>888</v>
      </c>
      <c r="L764" s="35">
        <v>120</v>
      </c>
      <c r="M764" s="35">
        <f>IF(Table1323[[#This Row],[Elite Edge Bet]]="","",IF(Table1323[[#This Row],[Fin]]&lt;&gt;"1st","",Table1323[[#This Row],[Div]]*Table1323[[#This Row],[Elite Edge Bet]]))</f>
        <v>576</v>
      </c>
      <c r="N764" s="35">
        <f>IF(Table1323[[#This Row],[Elite Edge Bet]]="","",IF(Table1323[[#This Row],[Elite Edge Return]]="",Table1323[[#This Row],[Elite Edge Bet]]*-1,Table1323[[#This Row],[Elite Edge Return]]-Table1323[[#This Row],[Elite Edge Bet]]))</f>
        <v>456</v>
      </c>
      <c r="O764" s="35" t="str">
        <f>IF(Table1323[[#This Row],[Date]]&lt;$O$3,"",IF(Table1323[[#This Row],[Date]]&lt;$P$3,"Edge (Orig)",IF(Table1323[[#This Row],[Date]]&lt;$Q$3,"Edge-New","Elite Combo")))</f>
        <v/>
      </c>
      <c r="P764" s="27" t="str">
        <f>TEXT(Table1323[[#This Row],[Date]],"DDD")</f>
        <v>Sat</v>
      </c>
      <c r="Q764" s="27"/>
      <c r="R7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5" spans="1:18" ht="15.75" hidden="1" customHeight="1" x14ac:dyDescent="0.25">
      <c r="A765" s="48">
        <v>45157</v>
      </c>
      <c r="B765" s="20">
        <v>0.56597222222222221</v>
      </c>
      <c r="C765" s="20" t="s">
        <v>761</v>
      </c>
      <c r="D765" s="49">
        <v>4</v>
      </c>
      <c r="E765" s="27">
        <v>8</v>
      </c>
      <c r="F765" s="50" t="s">
        <v>376</v>
      </c>
      <c r="G765" s="50"/>
      <c r="H765" s="51"/>
      <c r="I765" s="51" t="s">
        <v>851</v>
      </c>
      <c r="J765" s="27" t="str">
        <f>VLOOKUP(Table1323[[#This Row],[Track]],$F$1377:$H$1420,2,FALSE)</f>
        <v>Vic</v>
      </c>
      <c r="K765" s="27" t="s">
        <v>888</v>
      </c>
      <c r="L765" s="35">
        <v>140</v>
      </c>
      <c r="M765" s="35" t="str">
        <f>IF(Table1323[[#This Row],[Elite Edge Bet]]="","",IF(Table1323[[#This Row],[Fin]]&lt;&gt;"1st","",Table1323[[#This Row],[Div]]*Table1323[[#This Row],[Elite Edge Bet]]))</f>
        <v/>
      </c>
      <c r="N76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65" s="35" t="str">
        <f>IF(Table1323[[#This Row],[Date]]&lt;$O$3,"",IF(Table1323[[#This Row],[Date]]&lt;$P$3,"Edge (Orig)",IF(Table1323[[#This Row],[Date]]&lt;$Q$3,"Edge-New","Elite Combo")))</f>
        <v/>
      </c>
      <c r="P765" s="27" t="str">
        <f>TEXT(Table1323[[#This Row],[Date]],"DDD")</f>
        <v>Sat</v>
      </c>
      <c r="Q765" s="27"/>
      <c r="R7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6" spans="1:18" ht="15.75" hidden="1" customHeight="1" x14ac:dyDescent="0.25">
      <c r="A766" s="48">
        <v>45157</v>
      </c>
      <c r="B766" s="20">
        <v>0.57986111111111105</v>
      </c>
      <c r="C766" s="20" t="s">
        <v>7</v>
      </c>
      <c r="D766" s="49">
        <v>5</v>
      </c>
      <c r="E766" s="27">
        <v>9</v>
      </c>
      <c r="F766" s="50" t="s">
        <v>387</v>
      </c>
      <c r="G766" s="50"/>
      <c r="H766" s="51"/>
      <c r="I766" s="51" t="s">
        <v>879</v>
      </c>
      <c r="J766" s="27" t="str">
        <f>VLOOKUP(Table1323[[#This Row],[Track]],$F$1377:$H$1420,2,FALSE)</f>
        <v>NSW</v>
      </c>
      <c r="K766" s="27" t="s">
        <v>888</v>
      </c>
      <c r="L766" s="35">
        <v>150</v>
      </c>
      <c r="M766" s="35" t="str">
        <f>IF(Table1323[[#This Row],[Elite Edge Bet]]="","",IF(Table1323[[#This Row],[Fin]]&lt;&gt;"1st","",Table1323[[#This Row],[Div]]*Table1323[[#This Row],[Elite Edge Bet]]))</f>
        <v/>
      </c>
      <c r="N76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66" s="35" t="str">
        <f>IF(Table1323[[#This Row],[Date]]&lt;$O$3,"",IF(Table1323[[#This Row],[Date]]&lt;$P$3,"Edge (Orig)",IF(Table1323[[#This Row],[Date]]&lt;$Q$3,"Edge-New","Elite Combo")))</f>
        <v/>
      </c>
      <c r="P766" s="27" t="str">
        <f>TEXT(Table1323[[#This Row],[Date]],"DDD")</f>
        <v>Sat</v>
      </c>
      <c r="Q766" s="27"/>
      <c r="R7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7" spans="1:18" ht="15.75" hidden="1" customHeight="1" x14ac:dyDescent="0.25">
      <c r="A767" s="48">
        <v>45157</v>
      </c>
      <c r="B767" s="20">
        <v>0.59027777777777779</v>
      </c>
      <c r="C767" s="20" t="s">
        <v>761</v>
      </c>
      <c r="D767" s="49">
        <v>5</v>
      </c>
      <c r="E767" s="27">
        <v>4</v>
      </c>
      <c r="F767" s="50" t="s">
        <v>377</v>
      </c>
      <c r="G767" s="50" t="s">
        <v>13</v>
      </c>
      <c r="H767" s="51">
        <v>5.5</v>
      </c>
      <c r="I767" s="51" t="s">
        <v>851</v>
      </c>
      <c r="J767" s="27" t="str">
        <f>VLOOKUP(Table1323[[#This Row],[Track]],$F$1377:$H$1420,2,FALSE)</f>
        <v>Vic</v>
      </c>
      <c r="K767" s="27" t="s">
        <v>888</v>
      </c>
      <c r="L767" s="35">
        <v>130</v>
      </c>
      <c r="M767" s="35">
        <f>IF(Table1323[[#This Row],[Elite Edge Bet]]="","",IF(Table1323[[#This Row],[Fin]]&lt;&gt;"1st","",Table1323[[#This Row],[Div]]*Table1323[[#This Row],[Elite Edge Bet]]))</f>
        <v>715</v>
      </c>
      <c r="N767" s="35">
        <f>IF(Table1323[[#This Row],[Elite Edge Bet]]="","",IF(Table1323[[#This Row],[Elite Edge Return]]="",Table1323[[#This Row],[Elite Edge Bet]]*-1,Table1323[[#This Row],[Elite Edge Return]]-Table1323[[#This Row],[Elite Edge Bet]]))</f>
        <v>585</v>
      </c>
      <c r="O767" s="35" t="str">
        <f>IF(Table1323[[#This Row],[Date]]&lt;$O$3,"",IF(Table1323[[#This Row],[Date]]&lt;$P$3,"Edge (Orig)",IF(Table1323[[#This Row],[Date]]&lt;$Q$3,"Edge-New","Elite Combo")))</f>
        <v/>
      </c>
      <c r="P767" s="27" t="str">
        <f>TEXT(Table1323[[#This Row],[Date]],"DDD")</f>
        <v>Sat</v>
      </c>
      <c r="Q767" s="27"/>
      <c r="R7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8" spans="1:18" ht="15.75" hidden="1" customHeight="1" x14ac:dyDescent="0.25">
      <c r="A768" s="48">
        <v>45157</v>
      </c>
      <c r="B768" s="20">
        <v>0.71875</v>
      </c>
      <c r="C768" s="20" t="s">
        <v>761</v>
      </c>
      <c r="D768" s="49">
        <v>10</v>
      </c>
      <c r="E768" s="27">
        <v>12</v>
      </c>
      <c r="F768" s="50" t="s">
        <v>286</v>
      </c>
      <c r="G768" s="50" t="s">
        <v>13</v>
      </c>
      <c r="H768" s="51">
        <v>5.5</v>
      </c>
      <c r="I768" s="51" t="s">
        <v>851</v>
      </c>
      <c r="J768" s="27" t="str">
        <f>VLOOKUP(Table1323[[#This Row],[Track]],$F$1377:$H$1420,2,FALSE)</f>
        <v>Vic</v>
      </c>
      <c r="K768" s="27" t="s">
        <v>888</v>
      </c>
      <c r="L768" s="35">
        <v>120</v>
      </c>
      <c r="M768" s="35">
        <f>IF(Table1323[[#This Row],[Elite Edge Bet]]="","",IF(Table1323[[#This Row],[Fin]]&lt;&gt;"1st","",Table1323[[#This Row],[Div]]*Table1323[[#This Row],[Elite Edge Bet]]))</f>
        <v>660</v>
      </c>
      <c r="N768" s="35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768" s="35" t="str">
        <f>IF(Table1323[[#This Row],[Date]]&lt;$O$3,"",IF(Table1323[[#This Row],[Date]]&lt;$P$3,"Edge (Orig)",IF(Table1323[[#This Row],[Date]]&lt;$Q$3,"Edge-New","Elite Combo")))</f>
        <v/>
      </c>
      <c r="P768" s="27" t="str">
        <f>TEXT(Table1323[[#This Row],[Date]],"DDD")</f>
        <v>Sat</v>
      </c>
      <c r="Q768" s="27"/>
      <c r="R7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69" spans="1:18" ht="15.75" hidden="1" customHeight="1" x14ac:dyDescent="0.25">
      <c r="A769" s="48">
        <v>45161</v>
      </c>
      <c r="B769" s="20">
        <v>0.55902777777777779</v>
      </c>
      <c r="C769" s="20" t="s">
        <v>10</v>
      </c>
      <c r="D769" s="49">
        <v>1</v>
      </c>
      <c r="E769" s="27">
        <v>3</v>
      </c>
      <c r="F769" s="50" t="s">
        <v>532</v>
      </c>
      <c r="G769" s="50" t="s">
        <v>13</v>
      </c>
      <c r="H769" s="51">
        <v>5</v>
      </c>
      <c r="I769" s="51" t="s">
        <v>92</v>
      </c>
      <c r="J769" s="27" t="str">
        <f>VLOOKUP(Table1323[[#This Row],[Track]],$F$1377:$H$1420,2,FALSE)</f>
        <v>NSW</v>
      </c>
      <c r="K769" s="27" t="s">
        <v>888</v>
      </c>
      <c r="L769" s="35">
        <v>140</v>
      </c>
      <c r="M769" s="35">
        <f>IF(Table1323[[#This Row],[Elite Edge Bet]]="","",IF(Table1323[[#This Row],[Fin]]&lt;&gt;"1st","",Table1323[[#This Row],[Div]]*Table1323[[#This Row],[Elite Edge Bet]]))</f>
        <v>700</v>
      </c>
      <c r="N769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769" s="35" t="str">
        <f>IF(Table1323[[#This Row],[Date]]&lt;$O$3,"",IF(Table1323[[#This Row],[Date]]&lt;$P$3,"Edge (Orig)",IF(Table1323[[#This Row],[Date]]&lt;$Q$3,"Edge-New","Elite Combo")))</f>
        <v/>
      </c>
      <c r="P769" s="27" t="str">
        <f>TEXT(Table1323[[#This Row],[Date]],"DDD")</f>
        <v>Wed</v>
      </c>
      <c r="Q769" s="27"/>
      <c r="R7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0" spans="1:18" ht="15.75" hidden="1" customHeight="1" x14ac:dyDescent="0.25">
      <c r="A770" s="48">
        <v>45161</v>
      </c>
      <c r="B770" s="20">
        <v>0.60763888888888895</v>
      </c>
      <c r="C770" s="20" t="s">
        <v>10</v>
      </c>
      <c r="D770" s="49">
        <v>3</v>
      </c>
      <c r="E770" s="27">
        <v>4</v>
      </c>
      <c r="F770" s="50" t="s">
        <v>26</v>
      </c>
      <c r="G770" s="50" t="s">
        <v>13</v>
      </c>
      <c r="H770" s="51">
        <v>2</v>
      </c>
      <c r="I770" s="51" t="s">
        <v>92</v>
      </c>
      <c r="J770" s="27" t="str">
        <f>VLOOKUP(Table1323[[#This Row],[Track]],$F$1377:$H$1420,2,FALSE)</f>
        <v>NSW</v>
      </c>
      <c r="K770" s="27" t="s">
        <v>888</v>
      </c>
      <c r="L770" s="35">
        <v>140</v>
      </c>
      <c r="M770" s="35">
        <f>IF(Table1323[[#This Row],[Elite Edge Bet]]="","",IF(Table1323[[#This Row],[Fin]]&lt;&gt;"1st","",Table1323[[#This Row],[Div]]*Table1323[[#This Row],[Elite Edge Bet]]))</f>
        <v>280</v>
      </c>
      <c r="N770" s="35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770" s="35" t="str">
        <f>IF(Table1323[[#This Row],[Date]]&lt;$O$3,"",IF(Table1323[[#This Row],[Date]]&lt;$P$3,"Edge (Orig)",IF(Table1323[[#This Row],[Date]]&lt;$Q$3,"Edge-New","Elite Combo")))</f>
        <v/>
      </c>
      <c r="P770" s="27" t="str">
        <f>TEXT(Table1323[[#This Row],[Date]],"DDD")</f>
        <v>Wed</v>
      </c>
      <c r="Q770" s="27"/>
      <c r="R7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1" spans="1:18" ht="15.75" hidden="1" customHeight="1" x14ac:dyDescent="0.25">
      <c r="A771" s="48">
        <v>45164</v>
      </c>
      <c r="B771" s="20">
        <v>0.62152777777777779</v>
      </c>
      <c r="C771" s="20" t="s">
        <v>762</v>
      </c>
      <c r="D771" s="49">
        <v>5</v>
      </c>
      <c r="E771" s="27">
        <v>7</v>
      </c>
      <c r="F771" s="50" t="s">
        <v>378</v>
      </c>
      <c r="G771" s="50" t="s">
        <v>14</v>
      </c>
      <c r="H771" s="51"/>
      <c r="I771" s="51" t="s">
        <v>851</v>
      </c>
      <c r="J771" s="27" t="str">
        <f>VLOOKUP(Table1323[[#This Row],[Track]],$F$1377:$H$1420,2,FALSE)</f>
        <v>Vic</v>
      </c>
      <c r="K771" s="27" t="s">
        <v>888</v>
      </c>
      <c r="L771" s="35">
        <v>140</v>
      </c>
      <c r="M771" s="35" t="str">
        <f>IF(Table1323[[#This Row],[Elite Edge Bet]]="","",IF(Table1323[[#This Row],[Fin]]&lt;&gt;"1st","",Table1323[[#This Row],[Div]]*Table1323[[#This Row],[Elite Edge Bet]]))</f>
        <v/>
      </c>
      <c r="N77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71" s="35" t="str">
        <f>IF(Table1323[[#This Row],[Date]]&lt;$O$3,"",IF(Table1323[[#This Row],[Date]]&lt;$P$3,"Edge (Orig)",IF(Table1323[[#This Row],[Date]]&lt;$Q$3,"Edge-New","Elite Combo")))</f>
        <v/>
      </c>
      <c r="P771" s="27" t="str">
        <f>TEXT(Table1323[[#This Row],[Date]],"DDD")</f>
        <v>Sat</v>
      </c>
      <c r="Q771" s="27"/>
      <c r="R7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2" spans="1:18" ht="15.75" hidden="1" customHeight="1" x14ac:dyDescent="0.25">
      <c r="A772" s="48">
        <v>45164</v>
      </c>
      <c r="B772" s="20">
        <v>0.67361111111111116</v>
      </c>
      <c r="C772" s="20" t="s">
        <v>762</v>
      </c>
      <c r="D772" s="49">
        <v>7</v>
      </c>
      <c r="E772" s="27">
        <v>6</v>
      </c>
      <c r="F772" s="50" t="s">
        <v>640</v>
      </c>
      <c r="G772" s="50" t="s">
        <v>93</v>
      </c>
      <c r="H772" s="51"/>
      <c r="I772" s="51" t="s">
        <v>851</v>
      </c>
      <c r="J772" s="27" t="str">
        <f>VLOOKUP(Table1323[[#This Row],[Track]],$F$1377:$H$1420,2,FALSE)</f>
        <v>Vic</v>
      </c>
      <c r="K772" s="27" t="s">
        <v>888</v>
      </c>
      <c r="L772" s="35">
        <v>100</v>
      </c>
      <c r="M772" s="35" t="str">
        <f>IF(Table1323[[#This Row],[Elite Edge Bet]]="","",IF(Table1323[[#This Row],[Fin]]&lt;&gt;"1st","",Table1323[[#This Row],[Div]]*Table1323[[#This Row],[Elite Edge Bet]]))</f>
        <v/>
      </c>
      <c r="N77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72" s="35" t="str">
        <f>IF(Table1323[[#This Row],[Date]]&lt;$O$3,"",IF(Table1323[[#This Row],[Date]]&lt;$P$3,"Edge (Orig)",IF(Table1323[[#This Row],[Date]]&lt;$Q$3,"Edge-New","Elite Combo")))</f>
        <v/>
      </c>
      <c r="P772" s="27" t="str">
        <f>TEXT(Table1323[[#This Row],[Date]],"DDD")</f>
        <v>Sat</v>
      </c>
      <c r="Q772" s="27"/>
      <c r="R7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3" spans="1:18" ht="15.75" hidden="1" customHeight="1" x14ac:dyDescent="0.25">
      <c r="A773" s="48">
        <v>45164</v>
      </c>
      <c r="B773" s="20">
        <v>0.67361111111111116</v>
      </c>
      <c r="C773" s="20" t="s">
        <v>762</v>
      </c>
      <c r="D773" s="49">
        <v>7</v>
      </c>
      <c r="E773" s="27">
        <v>8</v>
      </c>
      <c r="F773" s="50" t="s">
        <v>668</v>
      </c>
      <c r="G773" s="50" t="s">
        <v>13</v>
      </c>
      <c r="H773" s="51">
        <v>3.9</v>
      </c>
      <c r="I773" s="51" t="s">
        <v>851</v>
      </c>
      <c r="J773" s="27" t="str">
        <f>VLOOKUP(Table1323[[#This Row],[Track]],$F$1377:$H$1420,2,FALSE)</f>
        <v>Vic</v>
      </c>
      <c r="K773" s="27" t="s">
        <v>888</v>
      </c>
      <c r="L773" s="35">
        <v>100</v>
      </c>
      <c r="M773" s="35">
        <f>IF(Table1323[[#This Row],[Elite Edge Bet]]="","",IF(Table1323[[#This Row],[Fin]]&lt;&gt;"1st","",Table1323[[#This Row],[Div]]*Table1323[[#This Row],[Elite Edge Bet]]))</f>
        <v>390</v>
      </c>
      <c r="N773" s="35">
        <f>IF(Table1323[[#This Row],[Elite Edge Bet]]="","",IF(Table1323[[#This Row],[Elite Edge Return]]="",Table1323[[#This Row],[Elite Edge Bet]]*-1,Table1323[[#This Row],[Elite Edge Return]]-Table1323[[#This Row],[Elite Edge Bet]]))</f>
        <v>290</v>
      </c>
      <c r="O773" s="35" t="str">
        <f>IF(Table1323[[#This Row],[Date]]&lt;$O$3,"",IF(Table1323[[#This Row],[Date]]&lt;$P$3,"Edge (Orig)",IF(Table1323[[#This Row],[Date]]&lt;$Q$3,"Edge-New","Elite Combo")))</f>
        <v/>
      </c>
      <c r="P773" s="27" t="str">
        <f>TEXT(Table1323[[#This Row],[Date]],"DDD")</f>
        <v>Sat</v>
      </c>
      <c r="Q773" s="27"/>
      <c r="R7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4" spans="1:18" ht="15.75" hidden="1" customHeight="1" x14ac:dyDescent="0.25">
      <c r="A774" s="48">
        <v>45164</v>
      </c>
      <c r="B774" s="20">
        <v>0.69791666666666663</v>
      </c>
      <c r="C774" s="20" t="s">
        <v>762</v>
      </c>
      <c r="D774" s="49">
        <v>8</v>
      </c>
      <c r="E774" s="27">
        <v>8</v>
      </c>
      <c r="F774" s="50" t="s">
        <v>379</v>
      </c>
      <c r="G774" s="50"/>
      <c r="H774" s="51"/>
      <c r="I774" s="51" t="s">
        <v>878</v>
      </c>
      <c r="J774" s="27" t="str">
        <f>VLOOKUP(Table1323[[#This Row],[Track]],$F$1377:$H$1420,2,FALSE)</f>
        <v>Vic</v>
      </c>
      <c r="K774" s="27" t="s">
        <v>888</v>
      </c>
      <c r="L774" s="35">
        <v>200</v>
      </c>
      <c r="M774" s="35" t="str">
        <f>IF(Table1323[[#This Row],[Elite Edge Bet]]="","",IF(Table1323[[#This Row],[Fin]]&lt;&gt;"1st","",Table1323[[#This Row],[Div]]*Table1323[[#This Row],[Elite Edge Bet]]))</f>
        <v/>
      </c>
      <c r="N77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74" s="35" t="str">
        <f>IF(Table1323[[#This Row],[Date]]&lt;$O$3,"",IF(Table1323[[#This Row],[Date]]&lt;$P$3,"Edge (Orig)",IF(Table1323[[#This Row],[Date]]&lt;$Q$3,"Edge-New","Elite Combo")))</f>
        <v/>
      </c>
      <c r="P774" s="27" t="str">
        <f>TEXT(Table1323[[#This Row],[Date]],"DDD")</f>
        <v>Sat</v>
      </c>
      <c r="Q774" s="27"/>
      <c r="R7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5" spans="1:18" ht="15.75" hidden="1" customHeight="1" x14ac:dyDescent="0.25">
      <c r="A775" s="48">
        <v>45164</v>
      </c>
      <c r="B775" s="20">
        <v>0.69791666666666663</v>
      </c>
      <c r="C775" s="20" t="s">
        <v>762</v>
      </c>
      <c r="D775" s="49">
        <v>8</v>
      </c>
      <c r="E775" s="27">
        <v>1</v>
      </c>
      <c r="F775" s="50" t="s">
        <v>374</v>
      </c>
      <c r="G775" s="50"/>
      <c r="H775" s="51"/>
      <c r="I775" s="51" t="s">
        <v>851</v>
      </c>
      <c r="J775" s="27" t="str">
        <f>VLOOKUP(Table1323[[#This Row],[Track]],$F$1377:$H$1420,2,FALSE)</f>
        <v>Vic</v>
      </c>
      <c r="K775" s="27" t="s">
        <v>888</v>
      </c>
      <c r="L775" s="35">
        <v>100</v>
      </c>
      <c r="M775" s="35" t="str">
        <f>IF(Table1323[[#This Row],[Elite Edge Bet]]="","",IF(Table1323[[#This Row],[Fin]]&lt;&gt;"1st","",Table1323[[#This Row],[Div]]*Table1323[[#This Row],[Elite Edge Bet]]))</f>
        <v/>
      </c>
      <c r="N77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75" s="35" t="str">
        <f>IF(Table1323[[#This Row],[Date]]&lt;$O$3,"",IF(Table1323[[#This Row],[Date]]&lt;$P$3,"Edge (Orig)",IF(Table1323[[#This Row],[Date]]&lt;$Q$3,"Edge-New","Elite Combo")))</f>
        <v/>
      </c>
      <c r="P775" s="27" t="str">
        <f>TEXT(Table1323[[#This Row],[Date]],"DDD")</f>
        <v>Sat</v>
      </c>
      <c r="Q775" s="27"/>
      <c r="R7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6" spans="1:18" ht="15.75" hidden="1" customHeight="1" x14ac:dyDescent="0.25">
      <c r="A776" s="48">
        <v>45164</v>
      </c>
      <c r="B776" s="20">
        <v>0.71875</v>
      </c>
      <c r="C776" s="20" t="s">
        <v>762</v>
      </c>
      <c r="D776" s="49">
        <v>9</v>
      </c>
      <c r="E776" s="27">
        <v>10</v>
      </c>
      <c r="F776" s="50" t="s">
        <v>380</v>
      </c>
      <c r="G776" s="50"/>
      <c r="H776" s="51"/>
      <c r="I776" s="51" t="s">
        <v>851</v>
      </c>
      <c r="J776" s="27" t="str">
        <f>VLOOKUP(Table1323[[#This Row],[Track]],$F$1377:$H$1420,2,FALSE)</f>
        <v>Vic</v>
      </c>
      <c r="K776" s="27" t="s">
        <v>888</v>
      </c>
      <c r="L776" s="35">
        <v>100</v>
      </c>
      <c r="M776" s="35" t="str">
        <f>IF(Table1323[[#This Row],[Elite Edge Bet]]="","",IF(Table1323[[#This Row],[Fin]]&lt;&gt;"1st","",Table1323[[#This Row],[Div]]*Table1323[[#This Row],[Elite Edge Bet]]))</f>
        <v/>
      </c>
      <c r="N77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76" s="35" t="str">
        <f>IF(Table1323[[#This Row],[Date]]&lt;$O$3,"",IF(Table1323[[#This Row],[Date]]&lt;$P$3,"Edge (Orig)",IF(Table1323[[#This Row],[Date]]&lt;$Q$3,"Edge-New","Elite Combo")))</f>
        <v/>
      </c>
      <c r="P776" s="27" t="str">
        <f>TEXT(Table1323[[#This Row],[Date]],"DDD")</f>
        <v>Sat</v>
      </c>
      <c r="Q776" s="27"/>
      <c r="R7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7" spans="1:18" ht="15.75" hidden="1" customHeight="1" x14ac:dyDescent="0.25">
      <c r="A777" s="48">
        <v>45164</v>
      </c>
      <c r="B777" s="20">
        <v>0.71875</v>
      </c>
      <c r="C777" s="20" t="s">
        <v>762</v>
      </c>
      <c r="D777" s="49">
        <v>9</v>
      </c>
      <c r="E777" s="27">
        <v>6</v>
      </c>
      <c r="F777" s="50" t="s">
        <v>677</v>
      </c>
      <c r="G777" s="50" t="s">
        <v>13</v>
      </c>
      <c r="H777" s="51">
        <v>5.0999999999999996</v>
      </c>
      <c r="I777" s="51" t="s">
        <v>850</v>
      </c>
      <c r="J777" s="27" t="str">
        <f>VLOOKUP(Table1323[[#This Row],[Track]],$F$1377:$H$1420,2,FALSE)</f>
        <v>Vic</v>
      </c>
      <c r="K777" s="27" t="s">
        <v>888</v>
      </c>
      <c r="L777" s="35">
        <v>200</v>
      </c>
      <c r="M777" s="35">
        <f>IF(Table1323[[#This Row],[Elite Edge Bet]]="","",IF(Table1323[[#This Row],[Fin]]&lt;&gt;"1st","",Table1323[[#This Row],[Div]]*Table1323[[#This Row],[Elite Edge Bet]]))</f>
        <v>1019.9999999999999</v>
      </c>
      <c r="N777" s="35">
        <f>IF(Table1323[[#This Row],[Elite Edge Bet]]="","",IF(Table1323[[#This Row],[Elite Edge Return]]="",Table1323[[#This Row],[Elite Edge Bet]]*-1,Table1323[[#This Row],[Elite Edge Return]]-Table1323[[#This Row],[Elite Edge Bet]]))</f>
        <v>819.99999999999989</v>
      </c>
      <c r="O777" s="35" t="str">
        <f>IF(Table1323[[#This Row],[Date]]&lt;$O$3,"",IF(Table1323[[#This Row],[Date]]&lt;$P$3,"Edge (Orig)",IF(Table1323[[#This Row],[Date]]&lt;$Q$3,"Edge-New","Elite Combo")))</f>
        <v/>
      </c>
      <c r="P777" s="27" t="str">
        <f>TEXT(Table1323[[#This Row],[Date]],"DDD")</f>
        <v>Sat</v>
      </c>
      <c r="Q777" s="27"/>
      <c r="R7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8" spans="1:18" ht="15.75" hidden="1" customHeight="1" x14ac:dyDescent="0.25">
      <c r="A778" s="48">
        <v>45164</v>
      </c>
      <c r="B778" s="20">
        <v>0.73958333333333337</v>
      </c>
      <c r="C778" s="20" t="s">
        <v>762</v>
      </c>
      <c r="D778" s="49">
        <v>10</v>
      </c>
      <c r="E778" s="27">
        <v>3</v>
      </c>
      <c r="F778" s="50" t="s">
        <v>381</v>
      </c>
      <c r="G778" s="50"/>
      <c r="H778" s="51"/>
      <c r="I778" s="51" t="s">
        <v>851</v>
      </c>
      <c r="J778" s="27" t="str">
        <f>VLOOKUP(Table1323[[#This Row],[Track]],$F$1377:$H$1420,2,FALSE)</f>
        <v>Vic</v>
      </c>
      <c r="K778" s="27" t="s">
        <v>888</v>
      </c>
      <c r="L778" s="35">
        <v>120</v>
      </c>
      <c r="M778" s="35" t="str">
        <f>IF(Table1323[[#This Row],[Elite Edge Bet]]="","",IF(Table1323[[#This Row],[Fin]]&lt;&gt;"1st","",Table1323[[#This Row],[Div]]*Table1323[[#This Row],[Elite Edge Bet]]))</f>
        <v/>
      </c>
      <c r="N77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78" s="35" t="str">
        <f>IF(Table1323[[#This Row],[Date]]&lt;$O$3,"",IF(Table1323[[#This Row],[Date]]&lt;$P$3,"Edge (Orig)",IF(Table1323[[#This Row],[Date]]&lt;$Q$3,"Edge-New","Elite Combo")))</f>
        <v/>
      </c>
      <c r="P778" s="27" t="str">
        <f>TEXT(Table1323[[#This Row],[Date]],"DDD")</f>
        <v>Sat</v>
      </c>
      <c r="Q778" s="27"/>
      <c r="R7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79" spans="1:18" ht="15.75" hidden="1" customHeight="1" x14ac:dyDescent="0.25">
      <c r="A779" s="48">
        <v>45168</v>
      </c>
      <c r="B779" s="20">
        <v>0.60763888888888895</v>
      </c>
      <c r="C779" s="20" t="s">
        <v>8</v>
      </c>
      <c r="D779" s="49">
        <v>3</v>
      </c>
      <c r="E779" s="27">
        <v>1</v>
      </c>
      <c r="F779" s="50" t="s">
        <v>533</v>
      </c>
      <c r="G779" s="50"/>
      <c r="H779" s="51"/>
      <c r="I779" s="51" t="s">
        <v>92</v>
      </c>
      <c r="J779" s="27" t="str">
        <f>VLOOKUP(Table1323[[#This Row],[Track]],$F$1377:$H$1420,2,FALSE)</f>
        <v>NSW</v>
      </c>
      <c r="K779" s="27" t="s">
        <v>888</v>
      </c>
      <c r="L779" s="35">
        <v>140</v>
      </c>
      <c r="M779" s="35" t="str">
        <f>IF(Table1323[[#This Row],[Elite Edge Bet]]="","",IF(Table1323[[#This Row],[Fin]]&lt;&gt;"1st","",Table1323[[#This Row],[Div]]*Table1323[[#This Row],[Elite Edge Bet]]))</f>
        <v/>
      </c>
      <c r="N77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79" s="35" t="str">
        <f>IF(Table1323[[#This Row],[Date]]&lt;$O$3,"",IF(Table1323[[#This Row],[Date]]&lt;$P$3,"Edge (Orig)",IF(Table1323[[#This Row],[Date]]&lt;$Q$3,"Edge-New","Elite Combo")))</f>
        <v/>
      </c>
      <c r="P779" s="27" t="str">
        <f>TEXT(Table1323[[#This Row],[Date]],"DDD")</f>
        <v>Wed</v>
      </c>
      <c r="Q779" s="27"/>
      <c r="R7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0" spans="1:18" ht="15.75" hidden="1" customHeight="1" x14ac:dyDescent="0.25">
      <c r="A780" s="48">
        <v>45168</v>
      </c>
      <c r="B780" s="20">
        <v>0.63194444444444442</v>
      </c>
      <c r="C780" s="20" t="s">
        <v>8</v>
      </c>
      <c r="D780" s="49">
        <v>4</v>
      </c>
      <c r="E780" s="27">
        <v>4</v>
      </c>
      <c r="F780" s="50" t="s">
        <v>529</v>
      </c>
      <c r="G780" s="50"/>
      <c r="H780" s="51"/>
      <c r="I780" s="51" t="s">
        <v>92</v>
      </c>
      <c r="J780" s="27" t="str">
        <f>VLOOKUP(Table1323[[#This Row],[Track]],$F$1377:$H$1420,2,FALSE)</f>
        <v>NSW</v>
      </c>
      <c r="K780" s="27" t="s">
        <v>888</v>
      </c>
      <c r="L780" s="35">
        <v>140</v>
      </c>
      <c r="M780" s="35" t="str">
        <f>IF(Table1323[[#This Row],[Elite Edge Bet]]="","",IF(Table1323[[#This Row],[Fin]]&lt;&gt;"1st","",Table1323[[#This Row],[Div]]*Table1323[[#This Row],[Elite Edge Bet]]))</f>
        <v/>
      </c>
      <c r="N78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80" s="35" t="str">
        <f>IF(Table1323[[#This Row],[Date]]&lt;$O$3,"",IF(Table1323[[#This Row],[Date]]&lt;$P$3,"Edge (Orig)",IF(Table1323[[#This Row],[Date]]&lt;$Q$3,"Edge-New","Elite Combo")))</f>
        <v/>
      </c>
      <c r="P780" s="27" t="str">
        <f>TEXT(Table1323[[#This Row],[Date]],"DDD")</f>
        <v>Wed</v>
      </c>
      <c r="Q780" s="27"/>
      <c r="R7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1" spans="1:18" ht="15.75" hidden="1" customHeight="1" x14ac:dyDescent="0.25">
      <c r="A781" s="48">
        <v>45171</v>
      </c>
      <c r="B781" s="20">
        <v>0.53819444444444442</v>
      </c>
      <c r="C781" s="20" t="s">
        <v>7</v>
      </c>
      <c r="D781" s="49">
        <v>3</v>
      </c>
      <c r="E781" s="27">
        <v>11</v>
      </c>
      <c r="F781" s="50" t="s">
        <v>76</v>
      </c>
      <c r="G781" s="50"/>
      <c r="H781" s="51"/>
      <c r="I781" s="51" t="s">
        <v>879</v>
      </c>
      <c r="J781" s="27" t="str">
        <f>VLOOKUP(Table1323[[#This Row],[Track]],$F$1377:$H$1420,2,FALSE)</f>
        <v>NSW</v>
      </c>
      <c r="K781" s="27" t="s">
        <v>888</v>
      </c>
      <c r="L781" s="35">
        <v>150</v>
      </c>
      <c r="M781" s="35" t="str">
        <f>IF(Table1323[[#This Row],[Elite Edge Bet]]="","",IF(Table1323[[#This Row],[Fin]]&lt;&gt;"1st","",Table1323[[#This Row],[Div]]*Table1323[[#This Row],[Elite Edge Bet]]))</f>
        <v/>
      </c>
      <c r="N78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81" s="35" t="str">
        <f>IF(Table1323[[#This Row],[Date]]&lt;$O$3,"",IF(Table1323[[#This Row],[Date]]&lt;$P$3,"Edge (Orig)",IF(Table1323[[#This Row],[Date]]&lt;$Q$3,"Edge-New","Elite Combo")))</f>
        <v/>
      </c>
      <c r="P781" s="27" t="str">
        <f>TEXT(Table1323[[#This Row],[Date]],"DDD")</f>
        <v>Sat</v>
      </c>
      <c r="Q781" s="27"/>
      <c r="R7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2" spans="1:18" ht="15.75" hidden="1" customHeight="1" x14ac:dyDescent="0.25">
      <c r="A782" s="48">
        <v>45171</v>
      </c>
      <c r="B782" s="20">
        <v>0.54861111111111105</v>
      </c>
      <c r="C782" s="20" t="s">
        <v>761</v>
      </c>
      <c r="D782" s="49">
        <v>3</v>
      </c>
      <c r="E782" s="27">
        <v>2</v>
      </c>
      <c r="F782" s="50" t="s">
        <v>312</v>
      </c>
      <c r="G782" s="50"/>
      <c r="H782" s="51"/>
      <c r="I782" s="51" t="s">
        <v>851</v>
      </c>
      <c r="J782" s="27" t="str">
        <f>VLOOKUP(Table1323[[#This Row],[Track]],$F$1377:$H$1420,2,FALSE)</f>
        <v>Vic</v>
      </c>
      <c r="K782" s="27" t="s">
        <v>888</v>
      </c>
      <c r="L782" s="35">
        <v>100</v>
      </c>
      <c r="M782" s="35" t="str">
        <f>IF(Table1323[[#This Row],[Elite Edge Bet]]="","",IF(Table1323[[#This Row],[Fin]]&lt;&gt;"1st","",Table1323[[#This Row],[Div]]*Table1323[[#This Row],[Elite Edge Bet]]))</f>
        <v/>
      </c>
      <c r="N78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82" s="35" t="str">
        <f>IF(Table1323[[#This Row],[Date]]&lt;$O$3,"",IF(Table1323[[#This Row],[Date]]&lt;$P$3,"Edge (Orig)",IF(Table1323[[#This Row],[Date]]&lt;$Q$3,"Edge-New","Elite Combo")))</f>
        <v/>
      </c>
      <c r="P782" s="27" t="str">
        <f>TEXT(Table1323[[#This Row],[Date]],"DDD")</f>
        <v>Sat</v>
      </c>
      <c r="Q782" s="27"/>
      <c r="R7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3" spans="1:18" ht="15.75" hidden="1" customHeight="1" x14ac:dyDescent="0.25">
      <c r="A783" s="48">
        <v>45171</v>
      </c>
      <c r="B783" s="20">
        <v>0.54861111111111105</v>
      </c>
      <c r="C783" s="20" t="s">
        <v>761</v>
      </c>
      <c r="D783" s="49">
        <v>3</v>
      </c>
      <c r="E783" s="27">
        <v>8</v>
      </c>
      <c r="F783" s="50" t="s">
        <v>382</v>
      </c>
      <c r="G783" s="50" t="s">
        <v>13</v>
      </c>
      <c r="H783" s="51">
        <v>3.8</v>
      </c>
      <c r="I783" s="51" t="s">
        <v>851</v>
      </c>
      <c r="J783" s="27" t="str">
        <f>VLOOKUP(Table1323[[#This Row],[Track]],$F$1377:$H$1420,2,FALSE)</f>
        <v>Vic</v>
      </c>
      <c r="K783" s="27" t="s">
        <v>888</v>
      </c>
      <c r="L783" s="35">
        <v>100</v>
      </c>
      <c r="M783" s="35">
        <f>IF(Table1323[[#This Row],[Elite Edge Bet]]="","",IF(Table1323[[#This Row],[Fin]]&lt;&gt;"1st","",Table1323[[#This Row],[Div]]*Table1323[[#This Row],[Elite Edge Bet]]))</f>
        <v>380</v>
      </c>
      <c r="N783" s="35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783" s="35" t="str">
        <f>IF(Table1323[[#This Row],[Date]]&lt;$O$3,"",IF(Table1323[[#This Row],[Date]]&lt;$P$3,"Edge (Orig)",IF(Table1323[[#This Row],[Date]]&lt;$Q$3,"Edge-New","Elite Combo")))</f>
        <v/>
      </c>
      <c r="P783" s="27" t="str">
        <f>TEXT(Table1323[[#This Row],[Date]],"DDD")</f>
        <v>Sat</v>
      </c>
      <c r="Q783" s="27"/>
      <c r="R7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4" spans="1:18" ht="15.75" hidden="1" customHeight="1" x14ac:dyDescent="0.25">
      <c r="A784" s="48">
        <v>45171</v>
      </c>
      <c r="B784" s="20">
        <v>0.57291666666666663</v>
      </c>
      <c r="C784" s="20" t="s">
        <v>761</v>
      </c>
      <c r="D784" s="49">
        <v>4</v>
      </c>
      <c r="E784" s="27">
        <v>11</v>
      </c>
      <c r="F784" s="50" t="s">
        <v>383</v>
      </c>
      <c r="G784" s="50"/>
      <c r="H784" s="51"/>
      <c r="I784" s="51" t="s">
        <v>851</v>
      </c>
      <c r="J784" s="27" t="str">
        <f>VLOOKUP(Table1323[[#This Row],[Track]],$F$1377:$H$1420,2,FALSE)</f>
        <v>Vic</v>
      </c>
      <c r="K784" s="27" t="s">
        <v>888</v>
      </c>
      <c r="L784" s="35">
        <v>100</v>
      </c>
      <c r="M784" s="35" t="str">
        <f>IF(Table1323[[#This Row],[Elite Edge Bet]]="","",IF(Table1323[[#This Row],[Fin]]&lt;&gt;"1st","",Table1323[[#This Row],[Div]]*Table1323[[#This Row],[Elite Edge Bet]]))</f>
        <v/>
      </c>
      <c r="N78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84" s="35" t="str">
        <f>IF(Table1323[[#This Row],[Date]]&lt;$O$3,"",IF(Table1323[[#This Row],[Date]]&lt;$P$3,"Edge (Orig)",IF(Table1323[[#This Row],[Date]]&lt;$Q$3,"Edge-New","Elite Combo")))</f>
        <v/>
      </c>
      <c r="P784" s="27" t="str">
        <f>TEXT(Table1323[[#This Row],[Date]],"DDD")</f>
        <v>Sat</v>
      </c>
      <c r="Q784" s="27"/>
      <c r="R7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5" spans="1:18" ht="15.75" hidden="1" customHeight="1" x14ac:dyDescent="0.25">
      <c r="A785" s="48">
        <v>45171</v>
      </c>
      <c r="B785" s="20">
        <v>0.57291666666666663</v>
      </c>
      <c r="C785" s="20" t="s">
        <v>761</v>
      </c>
      <c r="D785" s="49">
        <v>4</v>
      </c>
      <c r="E785" s="27">
        <v>14</v>
      </c>
      <c r="F785" s="50" t="s">
        <v>48</v>
      </c>
      <c r="G785" s="50" t="s">
        <v>13</v>
      </c>
      <c r="H785" s="51">
        <v>4.5999999999999996</v>
      </c>
      <c r="I785" s="51" t="s">
        <v>851</v>
      </c>
      <c r="J785" s="27" t="str">
        <f>VLOOKUP(Table1323[[#This Row],[Track]],$F$1377:$H$1420,2,FALSE)</f>
        <v>Vic</v>
      </c>
      <c r="K785" s="27" t="s">
        <v>888</v>
      </c>
      <c r="L785" s="35">
        <v>100</v>
      </c>
      <c r="M785" s="35">
        <f>IF(Table1323[[#This Row],[Elite Edge Bet]]="","",IF(Table1323[[#This Row],[Fin]]&lt;&gt;"1st","",Table1323[[#This Row],[Div]]*Table1323[[#This Row],[Elite Edge Bet]]))</f>
        <v>459.99999999999994</v>
      </c>
      <c r="N785" s="35">
        <f>IF(Table1323[[#This Row],[Elite Edge Bet]]="","",IF(Table1323[[#This Row],[Elite Edge Return]]="",Table1323[[#This Row],[Elite Edge Bet]]*-1,Table1323[[#This Row],[Elite Edge Return]]-Table1323[[#This Row],[Elite Edge Bet]]))</f>
        <v>359.99999999999994</v>
      </c>
      <c r="O785" s="35" t="str">
        <f>IF(Table1323[[#This Row],[Date]]&lt;$O$3,"",IF(Table1323[[#This Row],[Date]]&lt;$P$3,"Edge (Orig)",IF(Table1323[[#This Row],[Date]]&lt;$Q$3,"Edge-New","Elite Combo")))</f>
        <v/>
      </c>
      <c r="P785" s="27" t="str">
        <f>TEXT(Table1323[[#This Row],[Date]],"DDD")</f>
        <v>Sat</v>
      </c>
      <c r="Q785" s="27"/>
      <c r="R7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6" spans="1:18" ht="15.75" hidden="1" customHeight="1" x14ac:dyDescent="0.25">
      <c r="A786" s="48">
        <v>45171</v>
      </c>
      <c r="B786" s="20">
        <v>0.64930555555555558</v>
      </c>
      <c r="C786" s="20" t="s">
        <v>761</v>
      </c>
      <c r="D786" s="49">
        <v>7</v>
      </c>
      <c r="E786" s="27">
        <v>7</v>
      </c>
      <c r="F786" s="50" t="s">
        <v>384</v>
      </c>
      <c r="G786" s="50" t="s">
        <v>13</v>
      </c>
      <c r="H786" s="51">
        <v>3.2</v>
      </c>
      <c r="I786" s="51" t="s">
        <v>851</v>
      </c>
      <c r="J786" s="27" t="str">
        <f>VLOOKUP(Table1323[[#This Row],[Track]],$F$1377:$H$1420,2,FALSE)</f>
        <v>Vic</v>
      </c>
      <c r="K786" s="27" t="s">
        <v>888</v>
      </c>
      <c r="L786" s="35">
        <v>120</v>
      </c>
      <c r="M786" s="35">
        <f>IF(Table1323[[#This Row],[Elite Edge Bet]]="","",IF(Table1323[[#This Row],[Fin]]&lt;&gt;"1st","",Table1323[[#This Row],[Div]]*Table1323[[#This Row],[Elite Edge Bet]]))</f>
        <v>384</v>
      </c>
      <c r="N786" s="35">
        <f>IF(Table1323[[#This Row],[Elite Edge Bet]]="","",IF(Table1323[[#This Row],[Elite Edge Return]]="",Table1323[[#This Row],[Elite Edge Bet]]*-1,Table1323[[#This Row],[Elite Edge Return]]-Table1323[[#This Row],[Elite Edge Bet]]))</f>
        <v>264</v>
      </c>
      <c r="O786" s="35" t="str">
        <f>IF(Table1323[[#This Row],[Date]]&lt;$O$3,"",IF(Table1323[[#This Row],[Date]]&lt;$P$3,"Edge (Orig)",IF(Table1323[[#This Row],[Date]]&lt;$Q$3,"Edge-New","Elite Combo")))</f>
        <v/>
      </c>
      <c r="P786" s="27" t="str">
        <f>TEXT(Table1323[[#This Row],[Date]],"DDD")</f>
        <v>Sat</v>
      </c>
      <c r="Q786" s="27"/>
      <c r="R7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7" spans="1:18" ht="15.75" hidden="1" customHeight="1" x14ac:dyDescent="0.25">
      <c r="A787" s="48">
        <v>45171</v>
      </c>
      <c r="B787" s="20">
        <v>0.67708333333333337</v>
      </c>
      <c r="C787" s="20" t="s">
        <v>761</v>
      </c>
      <c r="D787" s="49">
        <v>8</v>
      </c>
      <c r="E787" s="27">
        <v>6</v>
      </c>
      <c r="F787" s="50" t="s">
        <v>296</v>
      </c>
      <c r="G787" s="50" t="s">
        <v>13</v>
      </c>
      <c r="H787" s="51">
        <v>2.8</v>
      </c>
      <c r="I787" s="51" t="s">
        <v>851</v>
      </c>
      <c r="J787" s="27" t="str">
        <f>VLOOKUP(Table1323[[#This Row],[Track]],$F$1377:$H$1420,2,FALSE)</f>
        <v>Vic</v>
      </c>
      <c r="K787" s="27" t="s">
        <v>888</v>
      </c>
      <c r="L787" s="35">
        <v>100</v>
      </c>
      <c r="M787" s="35">
        <f>IF(Table1323[[#This Row],[Elite Edge Bet]]="","",IF(Table1323[[#This Row],[Fin]]&lt;&gt;"1st","",Table1323[[#This Row],[Div]]*Table1323[[#This Row],[Elite Edge Bet]]))</f>
        <v>280</v>
      </c>
      <c r="N787" s="35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787" s="35" t="str">
        <f>IF(Table1323[[#This Row],[Date]]&lt;$O$3,"",IF(Table1323[[#This Row],[Date]]&lt;$P$3,"Edge (Orig)",IF(Table1323[[#This Row],[Date]]&lt;$Q$3,"Edge-New","Elite Combo")))</f>
        <v/>
      </c>
      <c r="P787" s="27" t="str">
        <f>TEXT(Table1323[[#This Row],[Date]],"DDD")</f>
        <v>Sat</v>
      </c>
      <c r="Q787" s="27"/>
      <c r="R7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8" spans="1:18" ht="15.75" hidden="1" customHeight="1" x14ac:dyDescent="0.25">
      <c r="A788" s="48">
        <v>45171</v>
      </c>
      <c r="B788" s="20">
        <v>0.67708333333333337</v>
      </c>
      <c r="C788" s="20" t="s">
        <v>761</v>
      </c>
      <c r="D788" s="49">
        <v>8</v>
      </c>
      <c r="E788" s="27">
        <v>13</v>
      </c>
      <c r="F788" s="50" t="s">
        <v>385</v>
      </c>
      <c r="G788" s="50"/>
      <c r="H788" s="51"/>
      <c r="I788" s="51" t="s">
        <v>851</v>
      </c>
      <c r="J788" s="27" t="str">
        <f>VLOOKUP(Table1323[[#This Row],[Track]],$F$1377:$H$1420,2,FALSE)</f>
        <v>Vic</v>
      </c>
      <c r="K788" s="27" t="s">
        <v>888</v>
      </c>
      <c r="L788" s="35">
        <v>100</v>
      </c>
      <c r="M788" s="35" t="str">
        <f>IF(Table1323[[#This Row],[Elite Edge Bet]]="","",IF(Table1323[[#This Row],[Fin]]&lt;&gt;"1st","",Table1323[[#This Row],[Div]]*Table1323[[#This Row],[Elite Edge Bet]]))</f>
        <v/>
      </c>
      <c r="N78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88" s="35" t="str">
        <f>IF(Table1323[[#This Row],[Date]]&lt;$O$3,"",IF(Table1323[[#This Row],[Date]]&lt;$P$3,"Edge (Orig)",IF(Table1323[[#This Row],[Date]]&lt;$Q$3,"Edge-New","Elite Combo")))</f>
        <v/>
      </c>
      <c r="P788" s="27" t="str">
        <f>TEXT(Table1323[[#This Row],[Date]],"DDD")</f>
        <v>Sat</v>
      </c>
      <c r="Q788" s="27"/>
      <c r="R7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89" spans="1:18" ht="15.75" hidden="1" customHeight="1" x14ac:dyDescent="0.25">
      <c r="A789" s="48">
        <v>45171</v>
      </c>
      <c r="B789" s="20">
        <v>0.72569444444444453</v>
      </c>
      <c r="C789" s="20" t="s">
        <v>761</v>
      </c>
      <c r="D789" s="49">
        <v>10</v>
      </c>
      <c r="E789" s="27">
        <v>14</v>
      </c>
      <c r="F789" s="50" t="s">
        <v>386</v>
      </c>
      <c r="G789" s="50" t="s">
        <v>13</v>
      </c>
      <c r="H789" s="51">
        <v>2.6</v>
      </c>
      <c r="I789" s="51" t="s">
        <v>851</v>
      </c>
      <c r="J789" s="27" t="str">
        <f>VLOOKUP(Table1323[[#This Row],[Track]],$F$1377:$H$1420,2,FALSE)</f>
        <v>Vic</v>
      </c>
      <c r="K789" s="27" t="s">
        <v>888</v>
      </c>
      <c r="L789" s="35">
        <v>120</v>
      </c>
      <c r="M789" s="35">
        <f>IF(Table1323[[#This Row],[Elite Edge Bet]]="","",IF(Table1323[[#This Row],[Fin]]&lt;&gt;"1st","",Table1323[[#This Row],[Div]]*Table1323[[#This Row],[Elite Edge Bet]]))</f>
        <v>312</v>
      </c>
      <c r="N789" s="35">
        <f>IF(Table1323[[#This Row],[Elite Edge Bet]]="","",IF(Table1323[[#This Row],[Elite Edge Return]]="",Table1323[[#This Row],[Elite Edge Bet]]*-1,Table1323[[#This Row],[Elite Edge Return]]-Table1323[[#This Row],[Elite Edge Bet]]))</f>
        <v>192</v>
      </c>
      <c r="O789" s="35" t="str">
        <f>IF(Table1323[[#This Row],[Date]]&lt;$O$3,"",IF(Table1323[[#This Row],[Date]]&lt;$P$3,"Edge (Orig)",IF(Table1323[[#This Row],[Date]]&lt;$Q$3,"Edge-New","Elite Combo")))</f>
        <v/>
      </c>
      <c r="P789" s="27" t="str">
        <f>TEXT(Table1323[[#This Row],[Date]],"DDD")</f>
        <v>Sat</v>
      </c>
      <c r="Q789" s="27"/>
      <c r="R7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0" spans="1:18" ht="15.75" hidden="1" customHeight="1" x14ac:dyDescent="0.25">
      <c r="A790" s="48">
        <v>45175</v>
      </c>
      <c r="B790" s="20">
        <v>0.58333333333333337</v>
      </c>
      <c r="C790" s="20" t="s">
        <v>10</v>
      </c>
      <c r="D790" s="49">
        <v>2</v>
      </c>
      <c r="E790" s="27">
        <v>9</v>
      </c>
      <c r="F790" s="50" t="s">
        <v>534</v>
      </c>
      <c r="G790" s="50"/>
      <c r="H790" s="51"/>
      <c r="I790" s="51" t="s">
        <v>92</v>
      </c>
      <c r="J790" s="27" t="str">
        <f>VLOOKUP(Table1323[[#This Row],[Track]],$F$1377:$H$1420,2,FALSE)</f>
        <v>NSW</v>
      </c>
      <c r="K790" s="27" t="s">
        <v>888</v>
      </c>
      <c r="L790" s="35">
        <v>140</v>
      </c>
      <c r="M790" s="35" t="str">
        <f>IF(Table1323[[#This Row],[Elite Edge Bet]]="","",IF(Table1323[[#This Row],[Fin]]&lt;&gt;"1st","",Table1323[[#This Row],[Div]]*Table1323[[#This Row],[Elite Edge Bet]]))</f>
        <v/>
      </c>
      <c r="N79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90" s="35" t="str">
        <f>IF(Table1323[[#This Row],[Date]]&lt;$O$3,"",IF(Table1323[[#This Row],[Date]]&lt;$P$3,"Edge (Orig)",IF(Table1323[[#This Row],[Date]]&lt;$Q$3,"Edge-New","Elite Combo")))</f>
        <v/>
      </c>
      <c r="P790" s="27" t="str">
        <f>TEXT(Table1323[[#This Row],[Date]],"DDD")</f>
        <v>Wed</v>
      </c>
      <c r="Q790" s="27"/>
      <c r="R7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1" spans="1:18" ht="15.75" hidden="1" customHeight="1" x14ac:dyDescent="0.25">
      <c r="A791" s="48">
        <v>45175</v>
      </c>
      <c r="B791" s="20">
        <v>0.68055555555555547</v>
      </c>
      <c r="C791" s="20" t="s">
        <v>10</v>
      </c>
      <c r="D791" s="49">
        <v>6</v>
      </c>
      <c r="E791" s="27">
        <v>5</v>
      </c>
      <c r="F791" s="50" t="s">
        <v>535</v>
      </c>
      <c r="G791" s="50" t="s">
        <v>15</v>
      </c>
      <c r="H791" s="51"/>
      <c r="I791" s="51" t="s">
        <v>92</v>
      </c>
      <c r="J791" s="27" t="str">
        <f>VLOOKUP(Table1323[[#This Row],[Track]],$F$1377:$H$1420,2,FALSE)</f>
        <v>NSW</v>
      </c>
      <c r="K791" s="27" t="s">
        <v>888</v>
      </c>
      <c r="L791" s="35">
        <v>140</v>
      </c>
      <c r="M791" s="35" t="str">
        <f>IF(Table1323[[#This Row],[Elite Edge Bet]]="","",IF(Table1323[[#This Row],[Fin]]&lt;&gt;"1st","",Table1323[[#This Row],[Div]]*Table1323[[#This Row],[Elite Edge Bet]]))</f>
        <v/>
      </c>
      <c r="N79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91" s="35" t="str">
        <f>IF(Table1323[[#This Row],[Date]]&lt;$O$3,"",IF(Table1323[[#This Row],[Date]]&lt;$P$3,"Edge (Orig)",IF(Table1323[[#This Row],[Date]]&lt;$Q$3,"Edge-New","Elite Combo")))</f>
        <v/>
      </c>
      <c r="P791" s="27" t="str">
        <f>TEXT(Table1323[[#This Row],[Date]],"DDD")</f>
        <v>Wed</v>
      </c>
      <c r="Q791" s="27"/>
      <c r="R7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2" spans="1:18" ht="15.75" hidden="1" customHeight="1" x14ac:dyDescent="0.25">
      <c r="A792" s="48">
        <v>45178</v>
      </c>
      <c r="B792" s="20">
        <v>0.52777777777777779</v>
      </c>
      <c r="C792" s="20" t="s">
        <v>762</v>
      </c>
      <c r="D792" s="49">
        <v>2</v>
      </c>
      <c r="E792" s="27">
        <v>7</v>
      </c>
      <c r="F792" s="50" t="s">
        <v>796</v>
      </c>
      <c r="G792" s="50" t="s">
        <v>13</v>
      </c>
      <c r="H792" s="51">
        <v>5.5</v>
      </c>
      <c r="I792" s="51" t="s">
        <v>805</v>
      </c>
      <c r="J792" s="27" t="str">
        <f>VLOOKUP(Table1323[[#This Row],[Track]],$F$1377:$H$1420,2,FALSE)</f>
        <v>Vic</v>
      </c>
      <c r="K792" s="27" t="s">
        <v>888</v>
      </c>
      <c r="L792" s="35">
        <v>100</v>
      </c>
      <c r="M792" s="35">
        <f>IF(Table1323[[#This Row],[Elite Edge Bet]]="","",IF(Table1323[[#This Row],[Fin]]&lt;&gt;"1st","",Table1323[[#This Row],[Div]]*Table1323[[#This Row],[Elite Edge Bet]]))</f>
        <v>550</v>
      </c>
      <c r="N792" s="35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792" s="35" t="str">
        <f>IF(Table1323[[#This Row],[Date]]&lt;$O$3,"",IF(Table1323[[#This Row],[Date]]&lt;$P$3,"Edge (Orig)",IF(Table1323[[#This Row],[Date]]&lt;$Q$3,"Edge-New","Elite Combo")))</f>
        <v/>
      </c>
      <c r="P792" s="27" t="str">
        <f>TEXT(Table1323[[#This Row],[Date]],"DDD")</f>
        <v>Sat</v>
      </c>
      <c r="Q792" s="27"/>
      <c r="R7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3" spans="1:18" ht="15.75" hidden="1" customHeight="1" x14ac:dyDescent="0.25">
      <c r="A793" s="48">
        <v>45178</v>
      </c>
      <c r="B793" s="20">
        <v>0.57638888888888895</v>
      </c>
      <c r="C793" s="20" t="s">
        <v>762</v>
      </c>
      <c r="D793" s="49">
        <v>4</v>
      </c>
      <c r="E793" s="27">
        <v>5</v>
      </c>
      <c r="F793" s="50" t="s">
        <v>371</v>
      </c>
      <c r="G793" s="50" t="s">
        <v>13</v>
      </c>
      <c r="H793" s="51">
        <v>1.55</v>
      </c>
      <c r="I793" s="51" t="s">
        <v>878</v>
      </c>
      <c r="J793" s="27" t="str">
        <f>VLOOKUP(Table1323[[#This Row],[Track]],$F$1377:$H$1420,2,FALSE)</f>
        <v>Vic</v>
      </c>
      <c r="K793" s="27" t="s">
        <v>888</v>
      </c>
      <c r="L793" s="35">
        <v>200</v>
      </c>
      <c r="M793" s="35">
        <f>IF(Table1323[[#This Row],[Elite Edge Bet]]="","",IF(Table1323[[#This Row],[Fin]]&lt;&gt;"1st","",Table1323[[#This Row],[Div]]*Table1323[[#This Row],[Elite Edge Bet]]))</f>
        <v>310</v>
      </c>
      <c r="N793" s="35">
        <f>IF(Table1323[[#This Row],[Elite Edge Bet]]="","",IF(Table1323[[#This Row],[Elite Edge Return]]="",Table1323[[#This Row],[Elite Edge Bet]]*-1,Table1323[[#This Row],[Elite Edge Return]]-Table1323[[#This Row],[Elite Edge Bet]]))</f>
        <v>110</v>
      </c>
      <c r="O793" s="35" t="str">
        <f>IF(Table1323[[#This Row],[Date]]&lt;$O$3,"",IF(Table1323[[#This Row],[Date]]&lt;$P$3,"Edge (Orig)",IF(Table1323[[#This Row],[Date]]&lt;$Q$3,"Edge-New","Elite Combo")))</f>
        <v/>
      </c>
      <c r="P793" s="27" t="str">
        <f>TEXT(Table1323[[#This Row],[Date]],"DDD")</f>
        <v>Sat</v>
      </c>
      <c r="Q793" s="27"/>
      <c r="R7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4" spans="1:18" ht="15.75" hidden="1" customHeight="1" x14ac:dyDescent="0.25">
      <c r="A794" s="48">
        <v>45178</v>
      </c>
      <c r="B794" s="20">
        <v>0.57638888888888895</v>
      </c>
      <c r="C794" s="20" t="s">
        <v>762</v>
      </c>
      <c r="D794" s="49">
        <v>4</v>
      </c>
      <c r="E794" s="27">
        <v>2</v>
      </c>
      <c r="F794" s="50" t="s">
        <v>602</v>
      </c>
      <c r="G794" s="50"/>
      <c r="H794" s="51"/>
      <c r="I794" s="51" t="s">
        <v>851</v>
      </c>
      <c r="J794" s="27" t="str">
        <f>VLOOKUP(Table1323[[#This Row],[Track]],$F$1377:$H$1420,2,FALSE)</f>
        <v>Vic</v>
      </c>
      <c r="K794" s="27" t="s">
        <v>888</v>
      </c>
      <c r="L794" s="35">
        <v>100</v>
      </c>
      <c r="M794" s="35" t="str">
        <f>IF(Table1323[[#This Row],[Elite Edge Bet]]="","",IF(Table1323[[#This Row],[Fin]]&lt;&gt;"1st","",Table1323[[#This Row],[Div]]*Table1323[[#This Row],[Elite Edge Bet]]))</f>
        <v/>
      </c>
      <c r="N79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94" s="35" t="str">
        <f>IF(Table1323[[#This Row],[Date]]&lt;$O$3,"",IF(Table1323[[#This Row],[Date]]&lt;$P$3,"Edge (Orig)",IF(Table1323[[#This Row],[Date]]&lt;$Q$3,"Edge-New","Elite Combo")))</f>
        <v/>
      </c>
      <c r="P794" s="27" t="str">
        <f>TEXT(Table1323[[#This Row],[Date]],"DDD")</f>
        <v>Sat</v>
      </c>
      <c r="Q794" s="27"/>
      <c r="R7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5" spans="1:18" ht="15.75" hidden="1" customHeight="1" x14ac:dyDescent="0.25">
      <c r="A795" s="48">
        <v>45178</v>
      </c>
      <c r="B795" s="20">
        <v>0.61458333333333337</v>
      </c>
      <c r="C795" s="20" t="s">
        <v>6</v>
      </c>
      <c r="D795" s="49">
        <v>6</v>
      </c>
      <c r="E795" s="27">
        <v>5</v>
      </c>
      <c r="F795" s="50" t="s">
        <v>536</v>
      </c>
      <c r="G795" s="50" t="s">
        <v>14</v>
      </c>
      <c r="H795" s="51"/>
      <c r="I795" s="51" t="s">
        <v>879</v>
      </c>
      <c r="J795" s="27" t="str">
        <f>VLOOKUP(Table1323[[#This Row],[Track]],$F$1377:$H$1420,2,FALSE)</f>
        <v>NSW</v>
      </c>
      <c r="K795" s="27" t="s">
        <v>888</v>
      </c>
      <c r="L795" s="35">
        <v>150</v>
      </c>
      <c r="M795" s="35" t="str">
        <f>IF(Table1323[[#This Row],[Elite Edge Bet]]="","",IF(Table1323[[#This Row],[Fin]]&lt;&gt;"1st","",Table1323[[#This Row],[Div]]*Table1323[[#This Row],[Elite Edge Bet]]))</f>
        <v/>
      </c>
      <c r="N79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95" s="35" t="str">
        <f>IF(Table1323[[#This Row],[Date]]&lt;$O$3,"",IF(Table1323[[#This Row],[Date]]&lt;$P$3,"Edge (Orig)",IF(Table1323[[#This Row],[Date]]&lt;$Q$3,"Edge-New","Elite Combo")))</f>
        <v/>
      </c>
      <c r="P795" s="27" t="str">
        <f>TEXT(Table1323[[#This Row],[Date]],"DDD")</f>
        <v>Sat</v>
      </c>
      <c r="Q795" s="27"/>
      <c r="R7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6" spans="1:18" ht="15.75" hidden="1" customHeight="1" x14ac:dyDescent="0.25">
      <c r="A796" s="48">
        <v>45182</v>
      </c>
      <c r="B796" s="20">
        <v>0.55902777777777779</v>
      </c>
      <c r="C796" s="20" t="s">
        <v>9</v>
      </c>
      <c r="D796" s="49">
        <v>1</v>
      </c>
      <c r="E796" s="27">
        <v>8</v>
      </c>
      <c r="F796" s="50" t="s">
        <v>537</v>
      </c>
      <c r="G796" s="50" t="s">
        <v>13</v>
      </c>
      <c r="H796" s="51">
        <v>2</v>
      </c>
      <c r="I796" s="51" t="s">
        <v>92</v>
      </c>
      <c r="J796" s="27" t="str">
        <f>VLOOKUP(Table1323[[#This Row],[Track]],$F$1377:$H$1420,2,FALSE)</f>
        <v>NSW</v>
      </c>
      <c r="K796" s="27" t="s">
        <v>888</v>
      </c>
      <c r="L796" s="35">
        <v>140</v>
      </c>
      <c r="M796" s="35">
        <f>IF(Table1323[[#This Row],[Elite Edge Bet]]="","",IF(Table1323[[#This Row],[Fin]]&lt;&gt;"1st","",Table1323[[#This Row],[Div]]*Table1323[[#This Row],[Elite Edge Bet]]))</f>
        <v>280</v>
      </c>
      <c r="N796" s="35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796" s="35" t="str">
        <f>IF(Table1323[[#This Row],[Date]]&lt;$O$3,"",IF(Table1323[[#This Row],[Date]]&lt;$P$3,"Edge (Orig)",IF(Table1323[[#This Row],[Date]]&lt;$Q$3,"Edge-New","Elite Combo")))</f>
        <v/>
      </c>
      <c r="P796" s="27" t="str">
        <f>TEXT(Table1323[[#This Row],[Date]],"DDD")</f>
        <v>Wed</v>
      </c>
      <c r="Q796" s="27"/>
      <c r="R7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7" spans="1:18" ht="15.75" hidden="1" customHeight="1" x14ac:dyDescent="0.25">
      <c r="A797" s="48">
        <v>45182</v>
      </c>
      <c r="B797" s="20">
        <v>0.60763888888888895</v>
      </c>
      <c r="C797" s="20" t="s">
        <v>9</v>
      </c>
      <c r="D797" s="49">
        <v>3</v>
      </c>
      <c r="E797" s="27">
        <v>6</v>
      </c>
      <c r="F797" s="50" t="s">
        <v>538</v>
      </c>
      <c r="G797" s="50" t="s">
        <v>13</v>
      </c>
      <c r="H797" s="51">
        <v>3.9</v>
      </c>
      <c r="I797" s="51" t="s">
        <v>92</v>
      </c>
      <c r="J797" s="27" t="str">
        <f>VLOOKUP(Table1323[[#This Row],[Track]],$F$1377:$H$1420,2,FALSE)</f>
        <v>NSW</v>
      </c>
      <c r="K797" s="27" t="s">
        <v>888</v>
      </c>
      <c r="L797" s="35">
        <v>140</v>
      </c>
      <c r="M797" s="35">
        <f>IF(Table1323[[#This Row],[Elite Edge Bet]]="","",IF(Table1323[[#This Row],[Fin]]&lt;&gt;"1st","",Table1323[[#This Row],[Div]]*Table1323[[#This Row],[Elite Edge Bet]]))</f>
        <v>546</v>
      </c>
      <c r="N797" s="35">
        <f>IF(Table1323[[#This Row],[Elite Edge Bet]]="","",IF(Table1323[[#This Row],[Elite Edge Return]]="",Table1323[[#This Row],[Elite Edge Bet]]*-1,Table1323[[#This Row],[Elite Edge Return]]-Table1323[[#This Row],[Elite Edge Bet]]))</f>
        <v>406</v>
      </c>
      <c r="O797" s="35" t="str">
        <f>IF(Table1323[[#This Row],[Date]]&lt;$O$3,"",IF(Table1323[[#This Row],[Date]]&lt;$P$3,"Edge (Orig)",IF(Table1323[[#This Row],[Date]]&lt;$Q$3,"Edge-New","Elite Combo")))</f>
        <v/>
      </c>
      <c r="P797" s="27" t="str">
        <f>TEXT(Table1323[[#This Row],[Date]],"DDD")</f>
        <v>Wed</v>
      </c>
      <c r="Q797" s="27"/>
      <c r="R7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8" spans="1:18" ht="15.75" hidden="1" customHeight="1" x14ac:dyDescent="0.25">
      <c r="A798" s="48">
        <v>45182</v>
      </c>
      <c r="B798" s="20">
        <v>0.65625</v>
      </c>
      <c r="C798" s="20" t="s">
        <v>9</v>
      </c>
      <c r="D798" s="49">
        <v>5</v>
      </c>
      <c r="E798" s="27">
        <v>4</v>
      </c>
      <c r="F798" s="50" t="s">
        <v>539</v>
      </c>
      <c r="G798" s="50" t="s">
        <v>13</v>
      </c>
      <c r="H798" s="51">
        <v>4.5</v>
      </c>
      <c r="I798" s="51" t="s">
        <v>92</v>
      </c>
      <c r="J798" s="27" t="str">
        <f>VLOOKUP(Table1323[[#This Row],[Track]],$F$1377:$H$1420,2,FALSE)</f>
        <v>NSW</v>
      </c>
      <c r="K798" s="27" t="s">
        <v>888</v>
      </c>
      <c r="L798" s="35">
        <v>140</v>
      </c>
      <c r="M798" s="35">
        <f>IF(Table1323[[#This Row],[Elite Edge Bet]]="","",IF(Table1323[[#This Row],[Fin]]&lt;&gt;"1st","",Table1323[[#This Row],[Div]]*Table1323[[#This Row],[Elite Edge Bet]]))</f>
        <v>630</v>
      </c>
      <c r="N798" s="35">
        <f>IF(Table1323[[#This Row],[Elite Edge Bet]]="","",IF(Table1323[[#This Row],[Elite Edge Return]]="",Table1323[[#This Row],[Elite Edge Bet]]*-1,Table1323[[#This Row],[Elite Edge Return]]-Table1323[[#This Row],[Elite Edge Bet]]))</f>
        <v>490</v>
      </c>
      <c r="O798" s="35" t="str">
        <f>IF(Table1323[[#This Row],[Date]]&lt;$O$3,"",IF(Table1323[[#This Row],[Date]]&lt;$P$3,"Edge (Orig)",IF(Table1323[[#This Row],[Date]]&lt;$Q$3,"Edge-New","Elite Combo")))</f>
        <v/>
      </c>
      <c r="P798" s="27" t="str">
        <f>TEXT(Table1323[[#This Row],[Date]],"DDD")</f>
        <v>Wed</v>
      </c>
      <c r="Q798" s="27"/>
      <c r="R7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799" spans="1:18" ht="15.75" hidden="1" customHeight="1" x14ac:dyDescent="0.25">
      <c r="A799" s="48">
        <v>45182</v>
      </c>
      <c r="B799" s="20">
        <v>0.68055555555555547</v>
      </c>
      <c r="C799" s="20" t="s">
        <v>9</v>
      </c>
      <c r="D799" s="49">
        <v>6</v>
      </c>
      <c r="E799" s="27">
        <v>7</v>
      </c>
      <c r="F799" s="50" t="s">
        <v>540</v>
      </c>
      <c r="G799" s="50"/>
      <c r="H799" s="51"/>
      <c r="I799" s="51" t="s">
        <v>92</v>
      </c>
      <c r="J799" s="27" t="str">
        <f>VLOOKUP(Table1323[[#This Row],[Track]],$F$1377:$H$1420,2,FALSE)</f>
        <v>NSW</v>
      </c>
      <c r="K799" s="27" t="s">
        <v>888</v>
      </c>
      <c r="L799" s="35">
        <v>140</v>
      </c>
      <c r="M799" s="35" t="str">
        <f>IF(Table1323[[#This Row],[Elite Edge Bet]]="","",IF(Table1323[[#This Row],[Fin]]&lt;&gt;"1st","",Table1323[[#This Row],[Div]]*Table1323[[#This Row],[Elite Edge Bet]]))</f>
        <v/>
      </c>
      <c r="N79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99" s="35" t="str">
        <f>IF(Table1323[[#This Row],[Date]]&lt;$O$3,"",IF(Table1323[[#This Row],[Date]]&lt;$P$3,"Edge (Orig)",IF(Table1323[[#This Row],[Date]]&lt;$Q$3,"Edge-New","Elite Combo")))</f>
        <v/>
      </c>
      <c r="P799" s="27" t="str">
        <f>TEXT(Table1323[[#This Row],[Date]],"DDD")</f>
        <v>Wed</v>
      </c>
      <c r="Q799" s="27"/>
      <c r="R7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0" spans="1:18" ht="15.75" hidden="1" customHeight="1" x14ac:dyDescent="0.25">
      <c r="A800" s="48">
        <v>45185</v>
      </c>
      <c r="B800" s="20">
        <v>0.52777777777777779</v>
      </c>
      <c r="C800" s="20" t="s">
        <v>759</v>
      </c>
      <c r="D800" s="49">
        <v>2</v>
      </c>
      <c r="E800" s="27">
        <v>2</v>
      </c>
      <c r="F800" s="50" t="s">
        <v>669</v>
      </c>
      <c r="G800" s="50"/>
      <c r="H800" s="51"/>
      <c r="I800" s="51" t="s">
        <v>851</v>
      </c>
      <c r="J800" s="27" t="str">
        <f>VLOOKUP(Table1323[[#This Row],[Track]],$F$1377:$H$1420,2,FALSE)</f>
        <v>Vic</v>
      </c>
      <c r="K800" s="27" t="s">
        <v>888</v>
      </c>
      <c r="L800" s="35">
        <v>120</v>
      </c>
      <c r="M800" s="35" t="str">
        <f>IF(Table1323[[#This Row],[Elite Edge Bet]]="","",IF(Table1323[[#This Row],[Fin]]&lt;&gt;"1st","",Table1323[[#This Row],[Div]]*Table1323[[#This Row],[Elite Edge Bet]]))</f>
        <v/>
      </c>
      <c r="N80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00" s="35" t="str">
        <f>IF(Table1323[[#This Row],[Date]]&lt;$O$3,"",IF(Table1323[[#This Row],[Date]]&lt;$P$3,"Edge (Orig)",IF(Table1323[[#This Row],[Date]]&lt;$Q$3,"Edge-New","Elite Combo")))</f>
        <v/>
      </c>
      <c r="P800" s="27" t="str">
        <f>TEXT(Table1323[[#This Row],[Date]],"DDD")</f>
        <v>Sat</v>
      </c>
      <c r="Q800" s="27"/>
      <c r="R8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1" spans="1:18" ht="15.75" hidden="1" customHeight="1" x14ac:dyDescent="0.25">
      <c r="A801" s="48">
        <v>45185</v>
      </c>
      <c r="B801" s="20">
        <v>0.55208333333333337</v>
      </c>
      <c r="C801" s="20" t="s">
        <v>759</v>
      </c>
      <c r="D801" s="49">
        <v>3</v>
      </c>
      <c r="E801" s="27">
        <v>2</v>
      </c>
      <c r="F801" s="50" t="s">
        <v>670</v>
      </c>
      <c r="G801" s="50"/>
      <c r="H801" s="51"/>
      <c r="I801" s="51" t="s">
        <v>851</v>
      </c>
      <c r="J801" s="27" t="str">
        <f>VLOOKUP(Table1323[[#This Row],[Track]],$F$1377:$H$1420,2,FALSE)</f>
        <v>Vic</v>
      </c>
      <c r="K801" s="27" t="s">
        <v>888</v>
      </c>
      <c r="L801" s="35">
        <v>140</v>
      </c>
      <c r="M801" s="35" t="str">
        <f>IF(Table1323[[#This Row],[Elite Edge Bet]]="","",IF(Table1323[[#This Row],[Fin]]&lt;&gt;"1st","",Table1323[[#This Row],[Div]]*Table1323[[#This Row],[Elite Edge Bet]]))</f>
        <v/>
      </c>
      <c r="N80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01" s="35" t="str">
        <f>IF(Table1323[[#This Row],[Date]]&lt;$O$3,"",IF(Table1323[[#This Row],[Date]]&lt;$P$3,"Edge (Orig)",IF(Table1323[[#This Row],[Date]]&lt;$Q$3,"Edge-New","Elite Combo")))</f>
        <v/>
      </c>
      <c r="P801" s="27" t="str">
        <f>TEXT(Table1323[[#This Row],[Date]],"DDD")</f>
        <v>Sat</v>
      </c>
      <c r="Q801" s="27"/>
      <c r="R8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2" spans="1:18" ht="15.75" hidden="1" customHeight="1" x14ac:dyDescent="0.25">
      <c r="A802" s="48">
        <v>45185</v>
      </c>
      <c r="B802" s="20">
        <v>0.65277777777777779</v>
      </c>
      <c r="C802" s="20" t="s">
        <v>759</v>
      </c>
      <c r="D802" s="49">
        <v>7</v>
      </c>
      <c r="E802" s="27">
        <v>1</v>
      </c>
      <c r="F802" s="50" t="s">
        <v>35</v>
      </c>
      <c r="G802" s="50" t="s">
        <v>13</v>
      </c>
      <c r="H802" s="51">
        <v>1.9</v>
      </c>
      <c r="I802" s="51" t="s">
        <v>878</v>
      </c>
      <c r="J802" s="27" t="str">
        <f>VLOOKUP(Table1323[[#This Row],[Track]],$F$1377:$H$1420,2,FALSE)</f>
        <v>Vic</v>
      </c>
      <c r="K802" s="27" t="s">
        <v>888</v>
      </c>
      <c r="L802" s="35">
        <v>200</v>
      </c>
      <c r="M802" s="35">
        <f>IF(Table1323[[#This Row],[Elite Edge Bet]]="","",IF(Table1323[[#This Row],[Fin]]&lt;&gt;"1st","",Table1323[[#This Row],[Div]]*Table1323[[#This Row],[Elite Edge Bet]]))</f>
        <v>380</v>
      </c>
      <c r="N802" s="35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802" s="35" t="str">
        <f>IF(Table1323[[#This Row],[Date]]&lt;$O$3,"",IF(Table1323[[#This Row],[Date]]&lt;$P$3,"Edge (Orig)",IF(Table1323[[#This Row],[Date]]&lt;$Q$3,"Edge-New","Elite Combo")))</f>
        <v/>
      </c>
      <c r="P802" s="27" t="str">
        <f>TEXT(Table1323[[#This Row],[Date]],"DDD")</f>
        <v>Sat</v>
      </c>
      <c r="Q802" s="27"/>
      <c r="R8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3" spans="1:18" ht="15.75" hidden="1" customHeight="1" x14ac:dyDescent="0.25">
      <c r="A803" s="48">
        <v>45185</v>
      </c>
      <c r="B803" s="20">
        <v>0.70486111111111116</v>
      </c>
      <c r="C803" s="20" t="s">
        <v>759</v>
      </c>
      <c r="D803" s="49">
        <v>9</v>
      </c>
      <c r="E803" s="27">
        <v>8</v>
      </c>
      <c r="F803" s="50" t="s">
        <v>384</v>
      </c>
      <c r="G803" s="50" t="s">
        <v>14</v>
      </c>
      <c r="H803" s="51"/>
      <c r="I803" s="51" t="s">
        <v>878</v>
      </c>
      <c r="J803" s="27" t="str">
        <f>VLOOKUP(Table1323[[#This Row],[Track]],$F$1377:$H$1420,2,FALSE)</f>
        <v>Vic</v>
      </c>
      <c r="K803" s="27" t="s">
        <v>888</v>
      </c>
      <c r="L803" s="35">
        <v>200</v>
      </c>
      <c r="M803" s="35" t="str">
        <f>IF(Table1323[[#This Row],[Elite Edge Bet]]="","",IF(Table1323[[#This Row],[Fin]]&lt;&gt;"1st","",Table1323[[#This Row],[Div]]*Table1323[[#This Row],[Elite Edge Bet]]))</f>
        <v/>
      </c>
      <c r="N80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03" s="35" t="str">
        <f>IF(Table1323[[#This Row],[Date]]&lt;$O$3,"",IF(Table1323[[#This Row],[Date]]&lt;$P$3,"Edge (Orig)",IF(Table1323[[#This Row],[Date]]&lt;$Q$3,"Edge-New","Elite Combo")))</f>
        <v/>
      </c>
      <c r="P803" s="27" t="str">
        <f>TEXT(Table1323[[#This Row],[Date]],"DDD")</f>
        <v>Sat</v>
      </c>
      <c r="Q803" s="27"/>
      <c r="R8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4" spans="1:18" ht="15.75" hidden="1" customHeight="1" x14ac:dyDescent="0.25">
      <c r="A804" s="48">
        <v>45185</v>
      </c>
      <c r="B804" s="20">
        <v>0.72569444444444453</v>
      </c>
      <c r="C804" s="20" t="s">
        <v>759</v>
      </c>
      <c r="D804" s="49">
        <v>10</v>
      </c>
      <c r="E804" s="27">
        <v>16</v>
      </c>
      <c r="F804" s="50" t="s">
        <v>671</v>
      </c>
      <c r="G804" s="50" t="s">
        <v>13</v>
      </c>
      <c r="H804" s="51">
        <v>3.2</v>
      </c>
      <c r="I804" s="51" t="s">
        <v>851</v>
      </c>
      <c r="J804" s="27" t="str">
        <f>VLOOKUP(Table1323[[#This Row],[Track]],$F$1377:$H$1420,2,FALSE)</f>
        <v>Vic</v>
      </c>
      <c r="K804" s="27" t="s">
        <v>888</v>
      </c>
      <c r="L804" s="35">
        <v>150</v>
      </c>
      <c r="M804" s="35">
        <f>IF(Table1323[[#This Row],[Elite Edge Bet]]="","",IF(Table1323[[#This Row],[Fin]]&lt;&gt;"1st","",Table1323[[#This Row],[Div]]*Table1323[[#This Row],[Elite Edge Bet]]))</f>
        <v>480</v>
      </c>
      <c r="N804" s="35">
        <f>IF(Table1323[[#This Row],[Elite Edge Bet]]="","",IF(Table1323[[#This Row],[Elite Edge Return]]="",Table1323[[#This Row],[Elite Edge Bet]]*-1,Table1323[[#This Row],[Elite Edge Return]]-Table1323[[#This Row],[Elite Edge Bet]]))</f>
        <v>330</v>
      </c>
      <c r="O804" s="35" t="str">
        <f>IF(Table1323[[#This Row],[Date]]&lt;$O$3,"",IF(Table1323[[#This Row],[Date]]&lt;$P$3,"Edge (Orig)",IF(Table1323[[#This Row],[Date]]&lt;$Q$3,"Edge-New","Elite Combo")))</f>
        <v/>
      </c>
      <c r="P804" s="27" t="str">
        <f>TEXT(Table1323[[#This Row],[Date]],"DDD")</f>
        <v>Sat</v>
      </c>
      <c r="Q804" s="27"/>
      <c r="R8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5" spans="1:18" ht="15.75" hidden="1" customHeight="1" x14ac:dyDescent="0.25">
      <c r="A805" s="48">
        <v>45189</v>
      </c>
      <c r="B805" s="20">
        <v>0.68055555555555547</v>
      </c>
      <c r="C805" s="20" t="s">
        <v>8</v>
      </c>
      <c r="D805" s="49">
        <v>6</v>
      </c>
      <c r="E805" s="27">
        <v>4</v>
      </c>
      <c r="F805" s="50" t="s">
        <v>541</v>
      </c>
      <c r="G805" s="50" t="s">
        <v>15</v>
      </c>
      <c r="H805" s="51"/>
      <c r="I805" s="51" t="s">
        <v>92</v>
      </c>
      <c r="J805" s="27" t="str">
        <f>VLOOKUP(Table1323[[#This Row],[Track]],$F$1377:$H$1420,2,FALSE)</f>
        <v>NSW</v>
      </c>
      <c r="K805" s="27" t="s">
        <v>888</v>
      </c>
      <c r="L805" s="35">
        <v>140</v>
      </c>
      <c r="M805" s="35" t="str">
        <f>IF(Table1323[[#This Row],[Elite Edge Bet]]="","",IF(Table1323[[#This Row],[Fin]]&lt;&gt;"1st","",Table1323[[#This Row],[Div]]*Table1323[[#This Row],[Elite Edge Bet]]))</f>
        <v/>
      </c>
      <c r="N80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05" s="35" t="str">
        <f>IF(Table1323[[#This Row],[Date]]&lt;$O$3,"",IF(Table1323[[#This Row],[Date]]&lt;$P$3,"Edge (Orig)",IF(Table1323[[#This Row],[Date]]&lt;$Q$3,"Edge-New","Elite Combo")))</f>
        <v/>
      </c>
      <c r="P805" s="27" t="str">
        <f>TEXT(Table1323[[#This Row],[Date]],"DDD")</f>
        <v>Wed</v>
      </c>
      <c r="Q805" s="27"/>
      <c r="R8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6" spans="1:18" ht="15.75" hidden="1" customHeight="1" x14ac:dyDescent="0.25">
      <c r="A806" s="48">
        <v>45192</v>
      </c>
      <c r="B806" s="20">
        <v>0.54166666666666663</v>
      </c>
      <c r="C806" s="20" t="s">
        <v>6</v>
      </c>
      <c r="D806" s="49">
        <v>3</v>
      </c>
      <c r="E806" s="27">
        <v>9</v>
      </c>
      <c r="F806" s="50" t="s">
        <v>525</v>
      </c>
      <c r="G806" s="50" t="s">
        <v>14</v>
      </c>
      <c r="H806" s="51"/>
      <c r="I806" s="51" t="s">
        <v>879</v>
      </c>
      <c r="J806" s="27" t="str">
        <f>VLOOKUP(Table1323[[#This Row],[Track]],$F$1377:$H$1420,2,FALSE)</f>
        <v>NSW</v>
      </c>
      <c r="K806" s="27" t="s">
        <v>888</v>
      </c>
      <c r="L806" s="35">
        <v>150</v>
      </c>
      <c r="M806" s="35" t="str">
        <f>IF(Table1323[[#This Row],[Elite Edge Bet]]="","",IF(Table1323[[#This Row],[Fin]]&lt;&gt;"1st","",Table1323[[#This Row],[Div]]*Table1323[[#This Row],[Elite Edge Bet]]))</f>
        <v/>
      </c>
      <c r="N80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06" s="35" t="str">
        <f>IF(Table1323[[#This Row],[Date]]&lt;$O$3,"",IF(Table1323[[#This Row],[Date]]&lt;$P$3,"Edge (Orig)",IF(Table1323[[#This Row],[Date]]&lt;$Q$3,"Edge-New","Elite Combo")))</f>
        <v/>
      </c>
      <c r="P806" s="27" t="str">
        <f>TEXT(Table1323[[#This Row],[Date]],"DDD")</f>
        <v>Sat</v>
      </c>
      <c r="Q806" s="27"/>
      <c r="R8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7" spans="1:18" ht="15.75" hidden="1" customHeight="1" x14ac:dyDescent="0.25">
      <c r="A807" s="48">
        <v>45192</v>
      </c>
      <c r="B807" s="20">
        <v>0.55208333333333337</v>
      </c>
      <c r="C807" s="20" t="s">
        <v>761</v>
      </c>
      <c r="D807" s="49">
        <v>3</v>
      </c>
      <c r="E807" s="27">
        <v>1</v>
      </c>
      <c r="F807" s="50" t="s">
        <v>318</v>
      </c>
      <c r="G807" s="50"/>
      <c r="H807" s="51"/>
      <c r="I807" s="51" t="s">
        <v>851</v>
      </c>
      <c r="J807" s="27" t="str">
        <f>VLOOKUP(Table1323[[#This Row],[Track]],$F$1377:$H$1420,2,FALSE)</f>
        <v>Vic</v>
      </c>
      <c r="K807" s="27" t="s">
        <v>888</v>
      </c>
      <c r="L807" s="35">
        <v>140</v>
      </c>
      <c r="M807" s="35" t="str">
        <f>IF(Table1323[[#This Row],[Elite Edge Bet]]="","",IF(Table1323[[#This Row],[Fin]]&lt;&gt;"1st","",Table1323[[#This Row],[Div]]*Table1323[[#This Row],[Elite Edge Bet]]))</f>
        <v/>
      </c>
      <c r="N80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07" s="35" t="str">
        <f>IF(Table1323[[#This Row],[Date]]&lt;$O$3,"",IF(Table1323[[#This Row],[Date]]&lt;$P$3,"Edge (Orig)",IF(Table1323[[#This Row],[Date]]&lt;$Q$3,"Edge-New","Elite Combo")))</f>
        <v/>
      </c>
      <c r="P807" s="27" t="str">
        <f>TEXT(Table1323[[#This Row],[Date]],"DDD")</f>
        <v>Sat</v>
      </c>
      <c r="Q807" s="27"/>
      <c r="R8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8" spans="1:18" ht="15.75" hidden="1" customHeight="1" x14ac:dyDescent="0.25">
      <c r="A808" s="48">
        <v>45192</v>
      </c>
      <c r="B808" s="20">
        <v>0.57638888888888895</v>
      </c>
      <c r="C808" s="20" t="s">
        <v>761</v>
      </c>
      <c r="D808" s="49">
        <v>4</v>
      </c>
      <c r="E808" s="27">
        <v>11</v>
      </c>
      <c r="F808" s="50" t="s">
        <v>388</v>
      </c>
      <c r="G808" s="50" t="s">
        <v>14</v>
      </c>
      <c r="H808" s="51"/>
      <c r="I808" s="51" t="s">
        <v>851</v>
      </c>
      <c r="J808" s="27" t="str">
        <f>VLOOKUP(Table1323[[#This Row],[Track]],$F$1377:$H$1420,2,FALSE)</f>
        <v>Vic</v>
      </c>
      <c r="K808" s="27" t="s">
        <v>888</v>
      </c>
      <c r="L808" s="35">
        <v>120</v>
      </c>
      <c r="M808" s="35" t="str">
        <f>IF(Table1323[[#This Row],[Elite Edge Bet]]="","",IF(Table1323[[#This Row],[Fin]]&lt;&gt;"1st","",Table1323[[#This Row],[Div]]*Table1323[[#This Row],[Elite Edge Bet]]))</f>
        <v/>
      </c>
      <c r="N80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08" s="35" t="str">
        <f>IF(Table1323[[#This Row],[Date]]&lt;$O$3,"",IF(Table1323[[#This Row],[Date]]&lt;$P$3,"Edge (Orig)",IF(Table1323[[#This Row],[Date]]&lt;$Q$3,"Edge-New","Elite Combo")))</f>
        <v/>
      </c>
      <c r="P808" s="27" t="str">
        <f>TEXT(Table1323[[#This Row],[Date]],"DDD")</f>
        <v>Sat</v>
      </c>
      <c r="Q808" s="27"/>
      <c r="R8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09" spans="1:18" ht="15.75" hidden="1" customHeight="1" x14ac:dyDescent="0.25">
      <c r="A809" s="48">
        <v>45192</v>
      </c>
      <c r="B809" s="20">
        <v>0.68055555555555547</v>
      </c>
      <c r="C809" s="20" t="s">
        <v>761</v>
      </c>
      <c r="D809" s="49">
        <v>8</v>
      </c>
      <c r="E809" s="27">
        <v>12</v>
      </c>
      <c r="F809" s="50" t="s">
        <v>45</v>
      </c>
      <c r="G809" s="50"/>
      <c r="H809" s="51"/>
      <c r="I809" s="51" t="s">
        <v>851</v>
      </c>
      <c r="J809" s="27" t="str">
        <f>VLOOKUP(Table1323[[#This Row],[Track]],$F$1377:$H$1420,2,FALSE)</f>
        <v>Vic</v>
      </c>
      <c r="K809" s="27" t="s">
        <v>888</v>
      </c>
      <c r="L809" s="35">
        <v>140</v>
      </c>
      <c r="M809" s="35" t="str">
        <f>IF(Table1323[[#This Row],[Elite Edge Bet]]="","",IF(Table1323[[#This Row],[Fin]]&lt;&gt;"1st","",Table1323[[#This Row],[Div]]*Table1323[[#This Row],[Elite Edge Bet]]))</f>
        <v/>
      </c>
      <c r="N80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09" s="35" t="str">
        <f>IF(Table1323[[#This Row],[Date]]&lt;$O$3,"",IF(Table1323[[#This Row],[Date]]&lt;$P$3,"Edge (Orig)",IF(Table1323[[#This Row],[Date]]&lt;$Q$3,"Edge-New","Elite Combo")))</f>
        <v/>
      </c>
      <c r="P809" s="27" t="str">
        <f>TEXT(Table1323[[#This Row],[Date]],"DDD")</f>
        <v>Sat</v>
      </c>
      <c r="Q809" s="27"/>
      <c r="R8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0" spans="1:18" ht="15.75" hidden="1" customHeight="1" x14ac:dyDescent="0.25">
      <c r="A810" s="48">
        <v>45196</v>
      </c>
      <c r="B810" s="20">
        <v>0.58333333333333337</v>
      </c>
      <c r="C810" s="20" t="s">
        <v>6</v>
      </c>
      <c r="D810" s="49">
        <v>1</v>
      </c>
      <c r="E810" s="27">
        <v>7</v>
      </c>
      <c r="F810" s="50" t="s">
        <v>542</v>
      </c>
      <c r="G810" s="50" t="s">
        <v>13</v>
      </c>
      <c r="H810" s="51">
        <v>2.2999999999999998</v>
      </c>
      <c r="I810" s="51" t="s">
        <v>92</v>
      </c>
      <c r="J810" s="27" t="str">
        <f>VLOOKUP(Table1323[[#This Row],[Track]],$F$1377:$H$1420,2,FALSE)</f>
        <v>NSW</v>
      </c>
      <c r="K810" s="27" t="s">
        <v>888</v>
      </c>
      <c r="L810" s="35">
        <v>140</v>
      </c>
      <c r="M810" s="35">
        <f>IF(Table1323[[#This Row],[Elite Edge Bet]]="","",IF(Table1323[[#This Row],[Fin]]&lt;&gt;"1st","",Table1323[[#This Row],[Div]]*Table1323[[#This Row],[Elite Edge Bet]]))</f>
        <v>322</v>
      </c>
      <c r="N810" s="35">
        <f>IF(Table1323[[#This Row],[Elite Edge Bet]]="","",IF(Table1323[[#This Row],[Elite Edge Return]]="",Table1323[[#This Row],[Elite Edge Bet]]*-1,Table1323[[#This Row],[Elite Edge Return]]-Table1323[[#This Row],[Elite Edge Bet]]))</f>
        <v>182</v>
      </c>
      <c r="O810" s="35" t="str">
        <f>IF(Table1323[[#This Row],[Date]]&lt;$O$3,"",IF(Table1323[[#This Row],[Date]]&lt;$P$3,"Edge (Orig)",IF(Table1323[[#This Row],[Date]]&lt;$Q$3,"Edge-New","Elite Combo")))</f>
        <v/>
      </c>
      <c r="P810" s="27" t="str">
        <f>TEXT(Table1323[[#This Row],[Date]],"DDD")</f>
        <v>Wed</v>
      </c>
      <c r="Q810" s="27"/>
      <c r="R8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1" spans="1:18" ht="15.75" hidden="1" customHeight="1" x14ac:dyDescent="0.25">
      <c r="A811" s="48">
        <v>45198</v>
      </c>
      <c r="B811" s="20">
        <v>0.76041666666666663</v>
      </c>
      <c r="C811" s="20" t="s">
        <v>762</v>
      </c>
      <c r="D811" s="49">
        <v>1</v>
      </c>
      <c r="E811" s="27">
        <v>8</v>
      </c>
      <c r="F811" s="50" t="s">
        <v>673</v>
      </c>
      <c r="G811" s="50" t="s">
        <v>13</v>
      </c>
      <c r="H811" s="51">
        <v>7.8</v>
      </c>
      <c r="I811" s="51" t="s">
        <v>851</v>
      </c>
      <c r="J811" s="27" t="str">
        <f>VLOOKUP(Table1323[[#This Row],[Track]],$F$1377:$H$1420,2,FALSE)</f>
        <v>Vic</v>
      </c>
      <c r="K811" s="27" t="s">
        <v>888</v>
      </c>
      <c r="L811" s="35">
        <v>140</v>
      </c>
      <c r="M811" s="35">
        <f>IF(Table1323[[#This Row],[Elite Edge Bet]]="","",IF(Table1323[[#This Row],[Fin]]&lt;&gt;"1st","",Table1323[[#This Row],[Div]]*Table1323[[#This Row],[Elite Edge Bet]]))</f>
        <v>1092</v>
      </c>
      <c r="N811" s="35">
        <f>IF(Table1323[[#This Row],[Elite Edge Bet]]="","",IF(Table1323[[#This Row],[Elite Edge Return]]="",Table1323[[#This Row],[Elite Edge Bet]]*-1,Table1323[[#This Row],[Elite Edge Return]]-Table1323[[#This Row],[Elite Edge Bet]]))</f>
        <v>952</v>
      </c>
      <c r="O811" s="35" t="str">
        <f>IF(Table1323[[#This Row],[Date]]&lt;$O$3,"",IF(Table1323[[#This Row],[Date]]&lt;$P$3,"Edge (Orig)",IF(Table1323[[#This Row],[Date]]&lt;$Q$3,"Edge-New","Elite Combo")))</f>
        <v/>
      </c>
      <c r="P811" s="27" t="str">
        <f>TEXT(Table1323[[#This Row],[Date]],"DDD")</f>
        <v>Fri</v>
      </c>
      <c r="Q811" s="27"/>
      <c r="R8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2" spans="1:18" ht="15.75" hidden="1" customHeight="1" x14ac:dyDescent="0.25">
      <c r="A812" s="48">
        <v>45198</v>
      </c>
      <c r="B812" s="20">
        <v>0.80208333333333337</v>
      </c>
      <c r="C812" s="20" t="s">
        <v>762</v>
      </c>
      <c r="D812" s="49">
        <v>3</v>
      </c>
      <c r="E812" s="27">
        <v>9</v>
      </c>
      <c r="F812" s="50" t="s">
        <v>389</v>
      </c>
      <c r="G812" s="50"/>
      <c r="H812" s="51"/>
      <c r="I812" s="51" t="s">
        <v>851</v>
      </c>
      <c r="J812" s="27" t="str">
        <f>VLOOKUP(Table1323[[#This Row],[Track]],$F$1377:$H$1420,2,FALSE)</f>
        <v>Vic</v>
      </c>
      <c r="K812" s="27" t="s">
        <v>888</v>
      </c>
      <c r="L812" s="35">
        <v>120</v>
      </c>
      <c r="M812" s="35" t="str">
        <f>IF(Table1323[[#This Row],[Elite Edge Bet]]="","",IF(Table1323[[#This Row],[Fin]]&lt;&gt;"1st","",Table1323[[#This Row],[Div]]*Table1323[[#This Row],[Elite Edge Bet]]))</f>
        <v/>
      </c>
      <c r="N81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12" s="35" t="str">
        <f>IF(Table1323[[#This Row],[Date]]&lt;$O$3,"",IF(Table1323[[#This Row],[Date]]&lt;$P$3,"Edge (Orig)",IF(Table1323[[#This Row],[Date]]&lt;$Q$3,"Edge-New","Elite Combo")))</f>
        <v/>
      </c>
      <c r="P812" s="27" t="str">
        <f>TEXT(Table1323[[#This Row],[Date]],"DDD")</f>
        <v>Fri</v>
      </c>
      <c r="Q812" s="27"/>
      <c r="R8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3" spans="1:18" ht="15.75" hidden="1" customHeight="1" x14ac:dyDescent="0.25">
      <c r="A813" s="48">
        <v>45198</v>
      </c>
      <c r="B813" s="20">
        <v>0.82291666666666663</v>
      </c>
      <c r="C813" s="20" t="s">
        <v>762</v>
      </c>
      <c r="D813" s="49">
        <v>4</v>
      </c>
      <c r="E813" s="27">
        <v>5</v>
      </c>
      <c r="F813" s="50" t="s">
        <v>390</v>
      </c>
      <c r="G813" s="50"/>
      <c r="H813" s="51"/>
      <c r="I813" s="51" t="s">
        <v>851</v>
      </c>
      <c r="J813" s="27" t="str">
        <f>VLOOKUP(Table1323[[#This Row],[Track]],$F$1377:$H$1420,2,FALSE)</f>
        <v>Vic</v>
      </c>
      <c r="K813" s="27" t="s">
        <v>888</v>
      </c>
      <c r="L813" s="35">
        <v>100</v>
      </c>
      <c r="M813" s="35" t="str">
        <f>IF(Table1323[[#This Row],[Elite Edge Bet]]="","",IF(Table1323[[#This Row],[Fin]]&lt;&gt;"1st","",Table1323[[#This Row],[Div]]*Table1323[[#This Row],[Elite Edge Bet]]))</f>
        <v/>
      </c>
      <c r="N81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13" s="35" t="str">
        <f>IF(Table1323[[#This Row],[Date]]&lt;$O$3,"",IF(Table1323[[#This Row],[Date]]&lt;$P$3,"Edge (Orig)",IF(Table1323[[#This Row],[Date]]&lt;$Q$3,"Edge-New","Elite Combo")))</f>
        <v/>
      </c>
      <c r="P813" s="27" t="str">
        <f>TEXT(Table1323[[#This Row],[Date]],"DDD")</f>
        <v>Fri</v>
      </c>
      <c r="Q813" s="27"/>
      <c r="R8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4" spans="1:18" ht="15.75" hidden="1" customHeight="1" x14ac:dyDescent="0.25">
      <c r="A814" s="48">
        <v>45198</v>
      </c>
      <c r="B814" s="20">
        <v>0.82291666666666663</v>
      </c>
      <c r="C814" s="20" t="s">
        <v>762</v>
      </c>
      <c r="D814" s="49">
        <v>4</v>
      </c>
      <c r="E814" s="27">
        <v>10</v>
      </c>
      <c r="F814" s="50" t="s">
        <v>391</v>
      </c>
      <c r="G814" s="50" t="s">
        <v>13</v>
      </c>
      <c r="H814" s="51">
        <v>21</v>
      </c>
      <c r="I814" s="51" t="s">
        <v>851</v>
      </c>
      <c r="J814" s="27" t="str">
        <f>VLOOKUP(Table1323[[#This Row],[Track]],$F$1377:$H$1420,2,FALSE)</f>
        <v>Vic</v>
      </c>
      <c r="K814" s="27" t="s">
        <v>888</v>
      </c>
      <c r="L814" s="35">
        <v>100</v>
      </c>
      <c r="M814" s="35">
        <f>IF(Table1323[[#This Row],[Elite Edge Bet]]="","",IF(Table1323[[#This Row],[Fin]]&lt;&gt;"1st","",Table1323[[#This Row],[Div]]*Table1323[[#This Row],[Elite Edge Bet]]))</f>
        <v>2100</v>
      </c>
      <c r="N814" s="35">
        <f>IF(Table1323[[#This Row],[Elite Edge Bet]]="","",IF(Table1323[[#This Row],[Elite Edge Return]]="",Table1323[[#This Row],[Elite Edge Bet]]*-1,Table1323[[#This Row],[Elite Edge Return]]-Table1323[[#This Row],[Elite Edge Bet]]))</f>
        <v>2000</v>
      </c>
      <c r="O814" s="35" t="str">
        <f>IF(Table1323[[#This Row],[Date]]&lt;$O$3,"",IF(Table1323[[#This Row],[Date]]&lt;$P$3,"Edge (Orig)",IF(Table1323[[#This Row],[Date]]&lt;$Q$3,"Edge-New","Elite Combo")))</f>
        <v/>
      </c>
      <c r="P814" s="27" t="str">
        <f>TEXT(Table1323[[#This Row],[Date]],"DDD")</f>
        <v>Fri</v>
      </c>
      <c r="Q814" s="27"/>
      <c r="R8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5" spans="1:18" ht="15.75" hidden="1" customHeight="1" x14ac:dyDescent="0.25">
      <c r="A815" s="48">
        <v>45200</v>
      </c>
      <c r="B815" s="20">
        <v>0.65277777777777779</v>
      </c>
      <c r="C815" s="20" t="s">
        <v>760</v>
      </c>
      <c r="D815" s="49">
        <v>5</v>
      </c>
      <c r="E815" s="27">
        <v>10</v>
      </c>
      <c r="F815" s="50" t="s">
        <v>333</v>
      </c>
      <c r="G815" s="50" t="s">
        <v>13</v>
      </c>
      <c r="H815" s="51">
        <v>4</v>
      </c>
      <c r="I815" s="51" t="s">
        <v>851</v>
      </c>
      <c r="J815" s="27" t="str">
        <f>VLOOKUP(Table1323[[#This Row],[Track]],$F$1377:$H$1420,2,FALSE)</f>
        <v>Vic</v>
      </c>
      <c r="K815" s="27" t="s">
        <v>888</v>
      </c>
      <c r="L815" s="35">
        <v>100</v>
      </c>
      <c r="M815" s="35">
        <f>IF(Table1323[[#This Row],[Elite Edge Bet]]="","",IF(Table1323[[#This Row],[Fin]]&lt;&gt;"1st","",Table1323[[#This Row],[Div]]*Table1323[[#This Row],[Elite Edge Bet]]))</f>
        <v>400</v>
      </c>
      <c r="N815" s="35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815" s="35" t="str">
        <f>IF(Table1323[[#This Row],[Date]]&lt;$O$3,"",IF(Table1323[[#This Row],[Date]]&lt;$P$3,"Edge (Orig)",IF(Table1323[[#This Row],[Date]]&lt;$Q$3,"Edge-New","Elite Combo")))</f>
        <v/>
      </c>
      <c r="P815" s="27" t="str">
        <f>TEXT(Table1323[[#This Row],[Date]],"DDD")</f>
        <v>Sun</v>
      </c>
      <c r="Q815" s="27"/>
      <c r="R8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6" spans="1:18" ht="15.75" hidden="1" customHeight="1" x14ac:dyDescent="0.25">
      <c r="A816" s="48">
        <v>45200</v>
      </c>
      <c r="B816" s="20">
        <v>0.65277777777777779</v>
      </c>
      <c r="C816" s="20" t="s">
        <v>760</v>
      </c>
      <c r="D816" s="49">
        <v>5</v>
      </c>
      <c r="E816" s="27">
        <v>2</v>
      </c>
      <c r="F816" s="50" t="s">
        <v>674</v>
      </c>
      <c r="G816" s="50"/>
      <c r="H816" s="51"/>
      <c r="I816" s="51" t="s">
        <v>878</v>
      </c>
      <c r="J816" s="27" t="str">
        <f>VLOOKUP(Table1323[[#This Row],[Track]],$F$1377:$H$1420,2,FALSE)</f>
        <v>Vic</v>
      </c>
      <c r="K816" s="27" t="s">
        <v>888</v>
      </c>
      <c r="L816" s="35">
        <v>200</v>
      </c>
      <c r="M816" s="35" t="str">
        <f>IF(Table1323[[#This Row],[Elite Edge Bet]]="","",IF(Table1323[[#This Row],[Fin]]&lt;&gt;"1st","",Table1323[[#This Row],[Div]]*Table1323[[#This Row],[Elite Edge Bet]]))</f>
        <v/>
      </c>
      <c r="N81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16" s="35" t="str">
        <f>IF(Table1323[[#This Row],[Date]]&lt;$O$3,"",IF(Table1323[[#This Row],[Date]]&lt;$P$3,"Edge (Orig)",IF(Table1323[[#This Row],[Date]]&lt;$Q$3,"Edge-New","Elite Combo")))</f>
        <v/>
      </c>
      <c r="P816" s="27" t="str">
        <f>TEXT(Table1323[[#This Row],[Date]],"DDD")</f>
        <v>Sun</v>
      </c>
      <c r="Q816" s="27"/>
      <c r="R8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7" spans="1:18" ht="15.75" hidden="1" customHeight="1" x14ac:dyDescent="0.25">
      <c r="A817" s="48">
        <v>45200</v>
      </c>
      <c r="B817" s="20">
        <v>0.67708333333333337</v>
      </c>
      <c r="C817" s="20" t="s">
        <v>760</v>
      </c>
      <c r="D817" s="49">
        <v>6</v>
      </c>
      <c r="E817" s="27">
        <v>3</v>
      </c>
      <c r="F817" s="50" t="s">
        <v>627</v>
      </c>
      <c r="G817" s="50" t="s">
        <v>15</v>
      </c>
      <c r="H817" s="51"/>
      <c r="I817" s="51" t="s">
        <v>851</v>
      </c>
      <c r="J817" s="27" t="str">
        <f>VLOOKUP(Table1323[[#This Row],[Track]],$F$1377:$H$1420,2,FALSE)</f>
        <v>Vic</v>
      </c>
      <c r="K817" s="27" t="s">
        <v>888</v>
      </c>
      <c r="L817" s="35">
        <v>130</v>
      </c>
      <c r="M817" s="35" t="str">
        <f>IF(Table1323[[#This Row],[Elite Edge Bet]]="","",IF(Table1323[[#This Row],[Fin]]&lt;&gt;"1st","",Table1323[[#This Row],[Div]]*Table1323[[#This Row],[Elite Edge Bet]]))</f>
        <v/>
      </c>
      <c r="N817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817" s="35" t="str">
        <f>IF(Table1323[[#This Row],[Date]]&lt;$O$3,"",IF(Table1323[[#This Row],[Date]]&lt;$P$3,"Edge (Orig)",IF(Table1323[[#This Row],[Date]]&lt;$Q$3,"Edge-New","Elite Combo")))</f>
        <v/>
      </c>
      <c r="P817" s="27" t="str">
        <f>TEXT(Table1323[[#This Row],[Date]],"DDD")</f>
        <v>Sun</v>
      </c>
      <c r="Q817" s="27"/>
      <c r="R8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8" spans="1:18" ht="15.75" hidden="1" customHeight="1" x14ac:dyDescent="0.25">
      <c r="A818" s="48">
        <v>45200</v>
      </c>
      <c r="B818" s="20">
        <v>0.70138888888888884</v>
      </c>
      <c r="C818" s="20" t="s">
        <v>760</v>
      </c>
      <c r="D818" s="49">
        <v>7</v>
      </c>
      <c r="E818" s="27">
        <v>9</v>
      </c>
      <c r="F818" s="50" t="s">
        <v>392</v>
      </c>
      <c r="G818" s="50"/>
      <c r="H818" s="51"/>
      <c r="I818" s="51" t="s">
        <v>851</v>
      </c>
      <c r="J818" s="27" t="str">
        <f>VLOOKUP(Table1323[[#This Row],[Track]],$F$1377:$H$1420,2,FALSE)</f>
        <v>Vic</v>
      </c>
      <c r="K818" s="27" t="s">
        <v>888</v>
      </c>
      <c r="L818" s="35">
        <v>150</v>
      </c>
      <c r="M818" s="35" t="str">
        <f>IF(Table1323[[#This Row],[Elite Edge Bet]]="","",IF(Table1323[[#This Row],[Fin]]&lt;&gt;"1st","",Table1323[[#This Row],[Div]]*Table1323[[#This Row],[Elite Edge Bet]]))</f>
        <v/>
      </c>
      <c r="N81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18" s="35" t="str">
        <f>IF(Table1323[[#This Row],[Date]]&lt;$O$3,"",IF(Table1323[[#This Row],[Date]]&lt;$P$3,"Edge (Orig)",IF(Table1323[[#This Row],[Date]]&lt;$Q$3,"Edge-New","Elite Combo")))</f>
        <v/>
      </c>
      <c r="P818" s="27" t="str">
        <f>TEXT(Table1323[[#This Row],[Date]],"DDD")</f>
        <v>Sun</v>
      </c>
      <c r="Q818" s="27"/>
      <c r="R8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19" spans="1:18" ht="15.75" hidden="1" customHeight="1" x14ac:dyDescent="0.25">
      <c r="A819" s="48">
        <v>45200</v>
      </c>
      <c r="B819" s="20">
        <v>0.72569444444444453</v>
      </c>
      <c r="C819" s="20" t="s">
        <v>760</v>
      </c>
      <c r="D819" s="49">
        <v>8</v>
      </c>
      <c r="E819" s="27">
        <v>11</v>
      </c>
      <c r="F819" s="50" t="s">
        <v>68</v>
      </c>
      <c r="G819" s="50" t="s">
        <v>13</v>
      </c>
      <c r="H819" s="51">
        <v>2.7</v>
      </c>
      <c r="I819" s="51" t="s">
        <v>922</v>
      </c>
      <c r="J819" s="27" t="str">
        <f>VLOOKUP(Table1323[[#This Row],[Track]],$F$1377:$H$1420,2,FALSE)</f>
        <v>Vic</v>
      </c>
      <c r="K819" s="27" t="s">
        <v>888</v>
      </c>
      <c r="L819" s="35">
        <v>200</v>
      </c>
      <c r="M819" s="35">
        <f>IF(Table1323[[#This Row],[Elite Edge Bet]]="","",IF(Table1323[[#This Row],[Fin]]&lt;&gt;"1st","",Table1323[[#This Row],[Div]]*Table1323[[#This Row],[Elite Edge Bet]]))</f>
        <v>540</v>
      </c>
      <c r="N819" s="35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819" s="35" t="str">
        <f>IF(Table1323[[#This Row],[Date]]&lt;$O$3,"",IF(Table1323[[#This Row],[Date]]&lt;$P$3,"Edge (Orig)",IF(Table1323[[#This Row],[Date]]&lt;$Q$3,"Edge-New","Elite Combo")))</f>
        <v/>
      </c>
      <c r="P819" s="27" t="str">
        <f>TEXT(Table1323[[#This Row],[Date]],"DDD")</f>
        <v>Sun</v>
      </c>
      <c r="Q819" s="27"/>
      <c r="R8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0" spans="1:18" ht="15.75" hidden="1" customHeight="1" x14ac:dyDescent="0.25">
      <c r="A820" s="48">
        <v>45200</v>
      </c>
      <c r="B820" s="20">
        <v>0.72569444444444453</v>
      </c>
      <c r="C820" s="20" t="s">
        <v>760</v>
      </c>
      <c r="D820" s="49">
        <v>8</v>
      </c>
      <c r="E820" s="27">
        <v>1</v>
      </c>
      <c r="F820" s="50" t="s">
        <v>675</v>
      </c>
      <c r="G820" s="50"/>
      <c r="H820" s="51"/>
      <c r="I820" s="51" t="s">
        <v>851</v>
      </c>
      <c r="J820" s="27" t="str">
        <f>VLOOKUP(Table1323[[#This Row],[Track]],$F$1377:$H$1420,2,FALSE)</f>
        <v>Vic</v>
      </c>
      <c r="K820" s="27" t="s">
        <v>888</v>
      </c>
      <c r="L820" s="35">
        <v>100</v>
      </c>
      <c r="M820" s="35" t="str">
        <f>IF(Table1323[[#This Row],[Elite Edge Bet]]="","",IF(Table1323[[#This Row],[Fin]]&lt;&gt;"1st","",Table1323[[#This Row],[Div]]*Table1323[[#This Row],[Elite Edge Bet]]))</f>
        <v/>
      </c>
      <c r="N82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20" s="35" t="str">
        <f>IF(Table1323[[#This Row],[Date]]&lt;$O$3,"",IF(Table1323[[#This Row],[Date]]&lt;$P$3,"Edge (Orig)",IF(Table1323[[#This Row],[Date]]&lt;$Q$3,"Edge-New","Elite Combo")))</f>
        <v/>
      </c>
      <c r="P820" s="27" t="str">
        <f>TEXT(Table1323[[#This Row],[Date]],"DDD")</f>
        <v>Sun</v>
      </c>
      <c r="Q820" s="27"/>
      <c r="R8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1" spans="1:18" ht="15.75" hidden="1" customHeight="1" x14ac:dyDescent="0.25">
      <c r="A821" s="48">
        <v>45203</v>
      </c>
      <c r="B821" s="20">
        <v>0.63194444444444442</v>
      </c>
      <c r="C821" s="20" t="s">
        <v>10</v>
      </c>
      <c r="D821" s="49">
        <v>3</v>
      </c>
      <c r="E821" s="27">
        <v>1</v>
      </c>
      <c r="F821" s="50" t="s">
        <v>399</v>
      </c>
      <c r="G821" s="50" t="s">
        <v>13</v>
      </c>
      <c r="H821" s="51">
        <v>6.6</v>
      </c>
      <c r="I821" s="51" t="s">
        <v>92</v>
      </c>
      <c r="J821" s="27" t="str">
        <f>VLOOKUP(Table1323[[#This Row],[Track]],$F$1377:$H$1420,2,FALSE)</f>
        <v>NSW</v>
      </c>
      <c r="K821" s="27" t="s">
        <v>888</v>
      </c>
      <c r="L821" s="35">
        <v>140</v>
      </c>
      <c r="M821" s="35">
        <f>IF(Table1323[[#This Row],[Elite Edge Bet]]="","",IF(Table1323[[#This Row],[Fin]]&lt;&gt;"1st","",Table1323[[#This Row],[Div]]*Table1323[[#This Row],[Elite Edge Bet]]))</f>
        <v>924</v>
      </c>
      <c r="N821" s="35">
        <f>IF(Table1323[[#This Row],[Elite Edge Bet]]="","",IF(Table1323[[#This Row],[Elite Edge Return]]="",Table1323[[#This Row],[Elite Edge Bet]]*-1,Table1323[[#This Row],[Elite Edge Return]]-Table1323[[#This Row],[Elite Edge Bet]]))</f>
        <v>784</v>
      </c>
      <c r="O821" s="35" t="str">
        <f>IF(Table1323[[#This Row],[Date]]&lt;$O$3,"",IF(Table1323[[#This Row],[Date]]&lt;$P$3,"Edge (Orig)",IF(Table1323[[#This Row],[Date]]&lt;$Q$3,"Edge-New","Elite Combo")))</f>
        <v/>
      </c>
      <c r="P821" s="27" t="str">
        <f>TEXT(Table1323[[#This Row],[Date]],"DDD")</f>
        <v>Wed</v>
      </c>
      <c r="Q821" s="27"/>
      <c r="R8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2" spans="1:18" ht="15.75" hidden="1" customHeight="1" x14ac:dyDescent="0.25">
      <c r="A822" s="48">
        <v>45203</v>
      </c>
      <c r="B822" s="20">
        <v>0.68055555555555547</v>
      </c>
      <c r="C822" s="20" t="s">
        <v>10</v>
      </c>
      <c r="D822" s="49">
        <v>5</v>
      </c>
      <c r="E822" s="27">
        <v>6</v>
      </c>
      <c r="F822" s="50" t="s">
        <v>543</v>
      </c>
      <c r="G822" s="50"/>
      <c r="H822" s="51"/>
      <c r="I822" s="51" t="s">
        <v>92</v>
      </c>
      <c r="J822" s="27" t="str">
        <f>VLOOKUP(Table1323[[#This Row],[Track]],$F$1377:$H$1420,2,FALSE)</f>
        <v>NSW</v>
      </c>
      <c r="K822" s="27" t="s">
        <v>888</v>
      </c>
      <c r="L822" s="35">
        <v>140</v>
      </c>
      <c r="M822" s="35" t="str">
        <f>IF(Table1323[[#This Row],[Elite Edge Bet]]="","",IF(Table1323[[#This Row],[Fin]]&lt;&gt;"1st","",Table1323[[#This Row],[Div]]*Table1323[[#This Row],[Elite Edge Bet]]))</f>
        <v/>
      </c>
      <c r="N82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22" s="35" t="str">
        <f>IF(Table1323[[#This Row],[Date]]&lt;$O$3,"",IF(Table1323[[#This Row],[Date]]&lt;$P$3,"Edge (Orig)",IF(Table1323[[#This Row],[Date]]&lt;$Q$3,"Edge-New","Elite Combo")))</f>
        <v/>
      </c>
      <c r="P822" s="27" t="str">
        <f>TEXT(Table1323[[#This Row],[Date]],"DDD")</f>
        <v>Wed</v>
      </c>
      <c r="Q822" s="27"/>
      <c r="R8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3" spans="1:18" ht="15.75" hidden="1" customHeight="1" x14ac:dyDescent="0.25">
      <c r="A823" s="48">
        <v>45206</v>
      </c>
      <c r="B823" s="20">
        <v>0.63541666666666663</v>
      </c>
      <c r="C823" s="20" t="s">
        <v>759</v>
      </c>
      <c r="D823" s="49">
        <v>6</v>
      </c>
      <c r="E823" s="27">
        <v>10</v>
      </c>
      <c r="F823" s="50" t="s">
        <v>655</v>
      </c>
      <c r="G823" s="50" t="s">
        <v>13</v>
      </c>
      <c r="H823" s="51">
        <v>7</v>
      </c>
      <c r="I823" s="51" t="s">
        <v>851</v>
      </c>
      <c r="J823" s="27" t="str">
        <f>VLOOKUP(Table1323[[#This Row],[Track]],$F$1377:$H$1420,2,FALSE)</f>
        <v>Vic</v>
      </c>
      <c r="K823" s="27" t="s">
        <v>888</v>
      </c>
      <c r="L823" s="35">
        <v>120</v>
      </c>
      <c r="M823" s="35">
        <f>IF(Table1323[[#This Row],[Elite Edge Bet]]="","",IF(Table1323[[#This Row],[Fin]]&lt;&gt;"1st","",Table1323[[#This Row],[Div]]*Table1323[[#This Row],[Elite Edge Bet]]))</f>
        <v>840</v>
      </c>
      <c r="N823" s="35">
        <f>IF(Table1323[[#This Row],[Elite Edge Bet]]="","",IF(Table1323[[#This Row],[Elite Edge Return]]="",Table1323[[#This Row],[Elite Edge Bet]]*-1,Table1323[[#This Row],[Elite Edge Return]]-Table1323[[#This Row],[Elite Edge Bet]]))</f>
        <v>720</v>
      </c>
      <c r="O823" s="35" t="str">
        <f>IF(Table1323[[#This Row],[Date]]&lt;$O$3,"",IF(Table1323[[#This Row],[Date]]&lt;$P$3,"Edge (Orig)",IF(Table1323[[#This Row],[Date]]&lt;$Q$3,"Edge-New","Elite Combo")))</f>
        <v/>
      </c>
      <c r="P823" s="27" t="str">
        <f>TEXT(Table1323[[#This Row],[Date]],"DDD")</f>
        <v>Sat</v>
      </c>
      <c r="Q823" s="27"/>
      <c r="R8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4" spans="1:18" ht="15.75" hidden="1" customHeight="1" x14ac:dyDescent="0.25">
      <c r="A824" s="48">
        <v>45206</v>
      </c>
      <c r="B824" s="20">
        <v>0.67361111111111116</v>
      </c>
      <c r="C824" s="20" t="s">
        <v>6</v>
      </c>
      <c r="D824" s="49">
        <v>7</v>
      </c>
      <c r="E824" s="27">
        <v>11</v>
      </c>
      <c r="F824" s="50" t="s">
        <v>544</v>
      </c>
      <c r="G824" s="50" t="s">
        <v>13</v>
      </c>
      <c r="H824" s="51">
        <v>3.9</v>
      </c>
      <c r="I824" s="51" t="s">
        <v>879</v>
      </c>
      <c r="J824" s="27" t="str">
        <f>VLOOKUP(Table1323[[#This Row],[Track]],$F$1377:$H$1420,2,FALSE)</f>
        <v>NSW</v>
      </c>
      <c r="K824" s="27" t="s">
        <v>888</v>
      </c>
      <c r="L824" s="35">
        <v>150</v>
      </c>
      <c r="M824" s="35">
        <f>IF(Table1323[[#This Row],[Elite Edge Bet]]="","",IF(Table1323[[#This Row],[Fin]]&lt;&gt;"1st","",Table1323[[#This Row],[Div]]*Table1323[[#This Row],[Elite Edge Bet]]))</f>
        <v>585</v>
      </c>
      <c r="N824" s="35">
        <f>IF(Table1323[[#This Row],[Elite Edge Bet]]="","",IF(Table1323[[#This Row],[Elite Edge Return]]="",Table1323[[#This Row],[Elite Edge Bet]]*-1,Table1323[[#This Row],[Elite Edge Return]]-Table1323[[#This Row],[Elite Edge Bet]]))</f>
        <v>435</v>
      </c>
      <c r="O824" s="35" t="str">
        <f>IF(Table1323[[#This Row],[Date]]&lt;$O$3,"",IF(Table1323[[#This Row],[Date]]&lt;$P$3,"Edge (Orig)",IF(Table1323[[#This Row],[Date]]&lt;$Q$3,"Edge-New","Elite Combo")))</f>
        <v/>
      </c>
      <c r="P824" s="27" t="str">
        <f>TEXT(Table1323[[#This Row],[Date]],"DDD")</f>
        <v>Sat</v>
      </c>
      <c r="Q824" s="27"/>
      <c r="R8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5" spans="1:18" ht="15.75" hidden="1" customHeight="1" x14ac:dyDescent="0.25">
      <c r="A825" s="48">
        <v>45210</v>
      </c>
      <c r="B825" s="20">
        <v>0.58333333333333337</v>
      </c>
      <c r="C825" s="20" t="s">
        <v>8</v>
      </c>
      <c r="D825" s="49">
        <v>2</v>
      </c>
      <c r="E825" s="27">
        <v>2</v>
      </c>
      <c r="F825" s="50" t="s">
        <v>545</v>
      </c>
      <c r="G825" s="50" t="s">
        <v>13</v>
      </c>
      <c r="H825" s="51">
        <v>1.8</v>
      </c>
      <c r="I825" s="51" t="s">
        <v>92</v>
      </c>
      <c r="J825" s="27" t="str">
        <f>VLOOKUP(Table1323[[#This Row],[Track]],$F$1377:$H$1420,2,FALSE)</f>
        <v>NSW</v>
      </c>
      <c r="K825" s="27" t="s">
        <v>888</v>
      </c>
      <c r="L825" s="35">
        <v>140</v>
      </c>
      <c r="M825" s="35">
        <f>IF(Table1323[[#This Row],[Elite Edge Bet]]="","",IF(Table1323[[#This Row],[Fin]]&lt;&gt;"1st","",Table1323[[#This Row],[Div]]*Table1323[[#This Row],[Elite Edge Bet]]))</f>
        <v>252</v>
      </c>
      <c r="N825" s="35">
        <f>IF(Table1323[[#This Row],[Elite Edge Bet]]="","",IF(Table1323[[#This Row],[Elite Edge Return]]="",Table1323[[#This Row],[Elite Edge Bet]]*-1,Table1323[[#This Row],[Elite Edge Return]]-Table1323[[#This Row],[Elite Edge Bet]]))</f>
        <v>112</v>
      </c>
      <c r="O825" s="35" t="str">
        <f>IF(Table1323[[#This Row],[Date]]&lt;$O$3,"",IF(Table1323[[#This Row],[Date]]&lt;$P$3,"Edge (Orig)",IF(Table1323[[#This Row],[Date]]&lt;$Q$3,"Edge-New","Elite Combo")))</f>
        <v/>
      </c>
      <c r="P825" s="27" t="str">
        <f>TEXT(Table1323[[#This Row],[Date]],"DDD")</f>
        <v>Wed</v>
      </c>
      <c r="Q825" s="27"/>
      <c r="R8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6" spans="1:18" ht="15.75" hidden="1" customHeight="1" x14ac:dyDescent="0.25">
      <c r="A826" s="48">
        <v>45210</v>
      </c>
      <c r="B826" s="20">
        <v>0.72916666666666663</v>
      </c>
      <c r="C826" s="20" t="s">
        <v>8</v>
      </c>
      <c r="D826" s="49">
        <v>8</v>
      </c>
      <c r="E826" s="27">
        <v>9</v>
      </c>
      <c r="F826" s="50" t="s">
        <v>546</v>
      </c>
      <c r="G826" s="50"/>
      <c r="H826" s="51"/>
      <c r="I826" s="51" t="s">
        <v>92</v>
      </c>
      <c r="J826" s="27" t="str">
        <f>VLOOKUP(Table1323[[#This Row],[Track]],$F$1377:$H$1420,2,FALSE)</f>
        <v>NSW</v>
      </c>
      <c r="K826" s="27" t="s">
        <v>888</v>
      </c>
      <c r="L826" s="35">
        <v>140</v>
      </c>
      <c r="M826" s="35" t="str">
        <f>IF(Table1323[[#This Row],[Elite Edge Bet]]="","",IF(Table1323[[#This Row],[Fin]]&lt;&gt;"1st","",Table1323[[#This Row],[Div]]*Table1323[[#This Row],[Elite Edge Bet]]))</f>
        <v/>
      </c>
      <c r="N826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26" s="35" t="str">
        <f>IF(Table1323[[#This Row],[Date]]&lt;$O$3,"",IF(Table1323[[#This Row],[Date]]&lt;$P$3,"Edge (Orig)",IF(Table1323[[#This Row],[Date]]&lt;$Q$3,"Edge-New","Elite Combo")))</f>
        <v/>
      </c>
      <c r="P826" s="27" t="str">
        <f>TEXT(Table1323[[#This Row],[Date]],"DDD")</f>
        <v>Wed</v>
      </c>
      <c r="Q826" s="27"/>
      <c r="R8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7" spans="1:18" ht="15.75" hidden="1" customHeight="1" x14ac:dyDescent="0.25">
      <c r="A827" s="48">
        <v>45213</v>
      </c>
      <c r="B827" s="20">
        <v>0.52083333333333337</v>
      </c>
      <c r="C827" s="20" t="s">
        <v>7</v>
      </c>
      <c r="D827" s="49">
        <v>1</v>
      </c>
      <c r="E827" s="27">
        <v>3</v>
      </c>
      <c r="F827" s="50" t="s">
        <v>547</v>
      </c>
      <c r="G827" s="50" t="s">
        <v>15</v>
      </c>
      <c r="H827" s="51"/>
      <c r="I827" s="51" t="s">
        <v>92</v>
      </c>
      <c r="J827" s="27" t="str">
        <f>VLOOKUP(Table1323[[#This Row],[Track]],$F$1377:$H$1420,2,FALSE)</f>
        <v>NSW</v>
      </c>
      <c r="K827" s="27" t="s">
        <v>888</v>
      </c>
      <c r="L827" s="35">
        <v>150</v>
      </c>
      <c r="M827" s="35" t="str">
        <f>IF(Table1323[[#This Row],[Elite Edge Bet]]="","",IF(Table1323[[#This Row],[Fin]]&lt;&gt;"1st","",Table1323[[#This Row],[Div]]*Table1323[[#This Row],[Elite Edge Bet]]))</f>
        <v/>
      </c>
      <c r="N82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27" s="35" t="str">
        <f>IF(Table1323[[#This Row],[Date]]&lt;$O$3,"",IF(Table1323[[#This Row],[Date]]&lt;$P$3,"Edge (Orig)",IF(Table1323[[#This Row],[Date]]&lt;$Q$3,"Edge-New","Elite Combo")))</f>
        <v/>
      </c>
      <c r="P827" s="27" t="str">
        <f>TEXT(Table1323[[#This Row],[Date]],"DDD")</f>
        <v>Sat</v>
      </c>
      <c r="Q827" s="27"/>
      <c r="R8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8" spans="1:18" ht="15.75" hidden="1" customHeight="1" x14ac:dyDescent="0.25">
      <c r="A828" s="48">
        <v>45213</v>
      </c>
      <c r="B828" s="20">
        <v>0.58333333333333337</v>
      </c>
      <c r="C828" s="20" t="s">
        <v>761</v>
      </c>
      <c r="D828" s="49">
        <v>4</v>
      </c>
      <c r="E828" s="27">
        <v>5</v>
      </c>
      <c r="F828" s="50" t="s">
        <v>393</v>
      </c>
      <c r="G828" s="50"/>
      <c r="H828" s="51"/>
      <c r="I828" s="51" t="s">
        <v>851</v>
      </c>
      <c r="J828" s="27" t="str">
        <f>VLOOKUP(Table1323[[#This Row],[Track]],$F$1377:$H$1420,2,FALSE)</f>
        <v>Vic</v>
      </c>
      <c r="K828" s="27" t="s">
        <v>888</v>
      </c>
      <c r="L828" s="35">
        <v>120</v>
      </c>
      <c r="M828" s="35" t="str">
        <f>IF(Table1323[[#This Row],[Elite Edge Bet]]="","",IF(Table1323[[#This Row],[Fin]]&lt;&gt;"1st","",Table1323[[#This Row],[Div]]*Table1323[[#This Row],[Elite Edge Bet]]))</f>
        <v/>
      </c>
      <c r="N82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28" s="35" t="str">
        <f>IF(Table1323[[#This Row],[Date]]&lt;$O$3,"",IF(Table1323[[#This Row],[Date]]&lt;$P$3,"Edge (Orig)",IF(Table1323[[#This Row],[Date]]&lt;$Q$3,"Edge-New","Elite Combo")))</f>
        <v/>
      </c>
      <c r="P828" s="27" t="str">
        <f>TEXT(Table1323[[#This Row],[Date]],"DDD")</f>
        <v>Sat</v>
      </c>
      <c r="Q828" s="27"/>
      <c r="R8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29" spans="1:18" ht="15.75" hidden="1" customHeight="1" x14ac:dyDescent="0.25">
      <c r="A829" s="48">
        <v>45213</v>
      </c>
      <c r="B829" s="20">
        <v>0.60763888888888895</v>
      </c>
      <c r="C829" s="20" t="s">
        <v>761</v>
      </c>
      <c r="D829" s="49">
        <v>5</v>
      </c>
      <c r="E829" s="27">
        <v>7</v>
      </c>
      <c r="F829" s="50" t="s">
        <v>296</v>
      </c>
      <c r="G829" s="50" t="s">
        <v>13</v>
      </c>
      <c r="H829" s="51">
        <v>2.2000000000000002</v>
      </c>
      <c r="I829" s="51" t="s">
        <v>850</v>
      </c>
      <c r="J829" s="27" t="str">
        <f>VLOOKUP(Table1323[[#This Row],[Track]],$F$1377:$H$1420,2,FALSE)</f>
        <v>Vic</v>
      </c>
      <c r="K829" s="27" t="s">
        <v>888</v>
      </c>
      <c r="L829" s="35">
        <v>200</v>
      </c>
      <c r="M829" s="35">
        <f>IF(Table1323[[#This Row],[Elite Edge Bet]]="","",IF(Table1323[[#This Row],[Fin]]&lt;&gt;"1st","",Table1323[[#This Row],[Div]]*Table1323[[#This Row],[Elite Edge Bet]]))</f>
        <v>440.00000000000006</v>
      </c>
      <c r="N829" s="35">
        <f>IF(Table1323[[#This Row],[Elite Edge Bet]]="","",IF(Table1323[[#This Row],[Elite Edge Return]]="",Table1323[[#This Row],[Elite Edge Bet]]*-1,Table1323[[#This Row],[Elite Edge Return]]-Table1323[[#This Row],[Elite Edge Bet]]))</f>
        <v>240.00000000000006</v>
      </c>
      <c r="O829" s="35" t="str">
        <f>IF(Table1323[[#This Row],[Date]]&lt;$O$3,"",IF(Table1323[[#This Row],[Date]]&lt;$P$3,"Edge (Orig)",IF(Table1323[[#This Row],[Date]]&lt;$Q$3,"Edge-New","Elite Combo")))</f>
        <v/>
      </c>
      <c r="P829" s="27" t="str">
        <f>TEXT(Table1323[[#This Row],[Date]],"DDD")</f>
        <v>Sat</v>
      </c>
      <c r="Q829" s="27"/>
      <c r="R8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0" spans="1:18" ht="15.75" hidden="1" customHeight="1" x14ac:dyDescent="0.25">
      <c r="A830" s="48">
        <v>45213</v>
      </c>
      <c r="B830" s="20">
        <v>0.6875</v>
      </c>
      <c r="C830" s="20" t="s">
        <v>761</v>
      </c>
      <c r="D830" s="49">
        <v>8</v>
      </c>
      <c r="E830" s="27">
        <v>1</v>
      </c>
      <c r="F830" s="50" t="s">
        <v>202</v>
      </c>
      <c r="G830" s="50" t="s">
        <v>14</v>
      </c>
      <c r="H830" s="51"/>
      <c r="I830" s="51" t="s">
        <v>851</v>
      </c>
      <c r="J830" s="27" t="str">
        <f>VLOOKUP(Table1323[[#This Row],[Track]],$F$1377:$H$1420,2,FALSE)</f>
        <v>Vic</v>
      </c>
      <c r="K830" s="27" t="s">
        <v>888</v>
      </c>
      <c r="L830" s="35">
        <v>100</v>
      </c>
      <c r="M830" s="35" t="str">
        <f>IF(Table1323[[#This Row],[Elite Edge Bet]]="","",IF(Table1323[[#This Row],[Fin]]&lt;&gt;"1st","",Table1323[[#This Row],[Div]]*Table1323[[#This Row],[Elite Edge Bet]]))</f>
        <v/>
      </c>
      <c r="N83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30" s="35" t="str">
        <f>IF(Table1323[[#This Row],[Date]]&lt;$O$3,"",IF(Table1323[[#This Row],[Date]]&lt;$P$3,"Edge (Orig)",IF(Table1323[[#This Row],[Date]]&lt;$Q$3,"Edge-New","Elite Combo")))</f>
        <v/>
      </c>
      <c r="P830" s="27" t="str">
        <f>TEXT(Table1323[[#This Row],[Date]],"DDD")</f>
        <v>Sat</v>
      </c>
      <c r="Q830" s="27"/>
      <c r="R8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1" spans="1:18" ht="15.75" hidden="1" customHeight="1" x14ac:dyDescent="0.25">
      <c r="A831" s="48">
        <v>45213</v>
      </c>
      <c r="B831" s="20">
        <v>0.6875</v>
      </c>
      <c r="C831" s="20" t="s">
        <v>761</v>
      </c>
      <c r="D831" s="49">
        <v>8</v>
      </c>
      <c r="E831" s="27">
        <v>10</v>
      </c>
      <c r="F831" s="50" t="s">
        <v>38</v>
      </c>
      <c r="G831" s="50" t="s">
        <v>13</v>
      </c>
      <c r="H831" s="51">
        <v>2.4</v>
      </c>
      <c r="I831" s="51" t="s">
        <v>850</v>
      </c>
      <c r="J831" s="27" t="str">
        <f>VLOOKUP(Table1323[[#This Row],[Track]],$F$1377:$H$1420,2,FALSE)</f>
        <v>Vic</v>
      </c>
      <c r="K831" s="27" t="s">
        <v>888</v>
      </c>
      <c r="L831" s="35">
        <v>200</v>
      </c>
      <c r="M831" s="35">
        <f>IF(Table1323[[#This Row],[Elite Edge Bet]]="","",IF(Table1323[[#This Row],[Fin]]&lt;&gt;"1st","",Table1323[[#This Row],[Div]]*Table1323[[#This Row],[Elite Edge Bet]]))</f>
        <v>480</v>
      </c>
      <c r="N831" s="35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831" s="35" t="str">
        <f>IF(Table1323[[#This Row],[Date]]&lt;$O$3,"",IF(Table1323[[#This Row],[Date]]&lt;$P$3,"Edge (Orig)",IF(Table1323[[#This Row],[Date]]&lt;$Q$3,"Edge-New","Elite Combo")))</f>
        <v/>
      </c>
      <c r="P831" s="27" t="str">
        <f>TEXT(Table1323[[#This Row],[Date]],"DDD")</f>
        <v>Sat</v>
      </c>
      <c r="Q831" s="27"/>
      <c r="R8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2" spans="1:18" ht="15.75" hidden="1" customHeight="1" x14ac:dyDescent="0.25">
      <c r="A832" s="48">
        <v>45213</v>
      </c>
      <c r="B832" s="20">
        <v>0.74305555555555547</v>
      </c>
      <c r="C832" s="20" t="s">
        <v>761</v>
      </c>
      <c r="D832" s="49">
        <v>10</v>
      </c>
      <c r="E832" s="27">
        <v>6</v>
      </c>
      <c r="F832" s="50" t="s">
        <v>670</v>
      </c>
      <c r="G832" s="50" t="s">
        <v>15</v>
      </c>
      <c r="H832" s="51"/>
      <c r="I832" s="51" t="s">
        <v>851</v>
      </c>
      <c r="J832" s="27" t="str">
        <f>VLOOKUP(Table1323[[#This Row],[Track]],$F$1377:$H$1420,2,FALSE)</f>
        <v>Vic</v>
      </c>
      <c r="K832" s="27" t="s">
        <v>888</v>
      </c>
      <c r="L832" s="35">
        <v>120</v>
      </c>
      <c r="M832" s="35" t="str">
        <f>IF(Table1323[[#This Row],[Elite Edge Bet]]="","",IF(Table1323[[#This Row],[Fin]]&lt;&gt;"1st","",Table1323[[#This Row],[Div]]*Table1323[[#This Row],[Elite Edge Bet]]))</f>
        <v/>
      </c>
      <c r="N83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32" s="35" t="str">
        <f>IF(Table1323[[#This Row],[Date]]&lt;$O$3,"",IF(Table1323[[#This Row],[Date]]&lt;$P$3,"Edge (Orig)",IF(Table1323[[#This Row],[Date]]&lt;$Q$3,"Edge-New","Elite Combo")))</f>
        <v/>
      </c>
      <c r="P832" s="27" t="str">
        <f>TEXT(Table1323[[#This Row],[Date]],"DDD")</f>
        <v>Sat</v>
      </c>
      <c r="Q832" s="27"/>
      <c r="R8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3" spans="1:18" ht="15.75" hidden="1" customHeight="1" x14ac:dyDescent="0.25">
      <c r="A833" s="48">
        <v>45217</v>
      </c>
      <c r="B833" s="20">
        <v>0.57986111111111105</v>
      </c>
      <c r="C833" s="20" t="s">
        <v>10</v>
      </c>
      <c r="D833" s="49">
        <v>1</v>
      </c>
      <c r="E833" s="27">
        <v>3</v>
      </c>
      <c r="F833" s="50" t="s">
        <v>40</v>
      </c>
      <c r="G833" s="50" t="s">
        <v>13</v>
      </c>
      <c r="H833" s="51">
        <v>3.1</v>
      </c>
      <c r="I833" s="51" t="s">
        <v>92</v>
      </c>
      <c r="J833" s="27" t="str">
        <f>VLOOKUP(Table1323[[#This Row],[Track]],$F$1377:$H$1420,2,FALSE)</f>
        <v>NSW</v>
      </c>
      <c r="K833" s="27" t="s">
        <v>888</v>
      </c>
      <c r="L833" s="35">
        <v>140</v>
      </c>
      <c r="M833" s="35">
        <f>IF(Table1323[[#This Row],[Elite Edge Bet]]="","",IF(Table1323[[#This Row],[Fin]]&lt;&gt;"1st","",Table1323[[#This Row],[Div]]*Table1323[[#This Row],[Elite Edge Bet]]))</f>
        <v>434</v>
      </c>
      <c r="N833" s="35">
        <f>IF(Table1323[[#This Row],[Elite Edge Bet]]="","",IF(Table1323[[#This Row],[Elite Edge Return]]="",Table1323[[#This Row],[Elite Edge Bet]]*-1,Table1323[[#This Row],[Elite Edge Return]]-Table1323[[#This Row],[Elite Edge Bet]]))</f>
        <v>294</v>
      </c>
      <c r="O833" s="35" t="str">
        <f>IF(Table1323[[#This Row],[Date]]&lt;$O$3,"",IF(Table1323[[#This Row],[Date]]&lt;$P$3,"Edge (Orig)",IF(Table1323[[#This Row],[Date]]&lt;$Q$3,"Edge-New","Elite Combo")))</f>
        <v/>
      </c>
      <c r="P833" s="27" t="str">
        <f>TEXT(Table1323[[#This Row],[Date]],"DDD")</f>
        <v>Wed</v>
      </c>
      <c r="Q833" s="27"/>
      <c r="R8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4" spans="1:18" ht="15.75" hidden="1" customHeight="1" x14ac:dyDescent="0.25">
      <c r="A834" s="48">
        <v>45217</v>
      </c>
      <c r="B834" s="20">
        <v>0.62847222222222221</v>
      </c>
      <c r="C834" s="20" t="s">
        <v>10</v>
      </c>
      <c r="D834" s="49">
        <v>3</v>
      </c>
      <c r="E834" s="27">
        <v>1</v>
      </c>
      <c r="F834" s="50" t="s">
        <v>548</v>
      </c>
      <c r="G834" s="50"/>
      <c r="H834" s="51"/>
      <c r="I834" s="51" t="s">
        <v>92</v>
      </c>
      <c r="J834" s="27" t="str">
        <f>VLOOKUP(Table1323[[#This Row],[Track]],$F$1377:$H$1420,2,FALSE)</f>
        <v>NSW</v>
      </c>
      <c r="K834" s="27" t="s">
        <v>888</v>
      </c>
      <c r="L834" s="35">
        <v>140</v>
      </c>
      <c r="M834" s="35" t="str">
        <f>IF(Table1323[[#This Row],[Elite Edge Bet]]="","",IF(Table1323[[#This Row],[Fin]]&lt;&gt;"1st","",Table1323[[#This Row],[Div]]*Table1323[[#This Row],[Elite Edge Bet]]))</f>
        <v/>
      </c>
      <c r="N834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34" s="35" t="str">
        <f>IF(Table1323[[#This Row],[Date]]&lt;$O$3,"",IF(Table1323[[#This Row],[Date]]&lt;$P$3,"Edge (Orig)",IF(Table1323[[#This Row],[Date]]&lt;$Q$3,"Edge-New","Elite Combo")))</f>
        <v/>
      </c>
      <c r="P834" s="27" t="str">
        <f>TEXT(Table1323[[#This Row],[Date]],"DDD")</f>
        <v>Wed</v>
      </c>
      <c r="Q834" s="27"/>
      <c r="R8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5" spans="1:18" ht="15.75" hidden="1" customHeight="1" x14ac:dyDescent="0.25">
      <c r="A835" s="48">
        <v>45220</v>
      </c>
      <c r="B835" s="20">
        <v>0.63541666666666663</v>
      </c>
      <c r="C835" s="20" t="s">
        <v>761</v>
      </c>
      <c r="D835" s="49">
        <v>6</v>
      </c>
      <c r="E835" s="27">
        <v>1</v>
      </c>
      <c r="F835" s="50" t="s">
        <v>394</v>
      </c>
      <c r="G835" s="50"/>
      <c r="H835" s="51"/>
      <c r="I835" s="51" t="s">
        <v>851</v>
      </c>
      <c r="J835" s="27" t="str">
        <f>VLOOKUP(Table1323[[#This Row],[Track]],$F$1377:$H$1420,2,FALSE)</f>
        <v>Vic</v>
      </c>
      <c r="K835" s="27" t="s">
        <v>888</v>
      </c>
      <c r="L835" s="35">
        <v>120</v>
      </c>
      <c r="M835" s="35" t="str">
        <f>IF(Table1323[[#This Row],[Elite Edge Bet]]="","",IF(Table1323[[#This Row],[Fin]]&lt;&gt;"1st","",Table1323[[#This Row],[Div]]*Table1323[[#This Row],[Elite Edge Bet]]))</f>
        <v/>
      </c>
      <c r="N83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35" s="35" t="str">
        <f>IF(Table1323[[#This Row],[Date]]&lt;$O$3,"",IF(Table1323[[#This Row],[Date]]&lt;$P$3,"Edge (Orig)",IF(Table1323[[#This Row],[Date]]&lt;$Q$3,"Edge-New","Elite Combo")))</f>
        <v/>
      </c>
      <c r="P835" s="27" t="str">
        <f>TEXT(Table1323[[#This Row],[Date]],"DDD")</f>
        <v>Sat</v>
      </c>
      <c r="Q835" s="27"/>
      <c r="R8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6" spans="1:18" ht="15.75" hidden="1" customHeight="1" x14ac:dyDescent="0.25">
      <c r="A836" s="48">
        <v>45224</v>
      </c>
      <c r="B836" s="20">
        <v>0.74305555555555547</v>
      </c>
      <c r="C836" s="20" t="s">
        <v>10</v>
      </c>
      <c r="D836" s="49">
        <v>7</v>
      </c>
      <c r="E836" s="27">
        <v>4</v>
      </c>
      <c r="F836" s="50" t="s">
        <v>549</v>
      </c>
      <c r="G836" s="50" t="s">
        <v>13</v>
      </c>
      <c r="H836" s="51">
        <v>9.5</v>
      </c>
      <c r="I836" s="51" t="s">
        <v>92</v>
      </c>
      <c r="J836" s="27" t="str">
        <f>VLOOKUP(Table1323[[#This Row],[Track]],$F$1377:$H$1420,2,FALSE)</f>
        <v>NSW</v>
      </c>
      <c r="K836" s="27" t="s">
        <v>888</v>
      </c>
      <c r="L836" s="35">
        <v>140</v>
      </c>
      <c r="M836" s="35">
        <f>IF(Table1323[[#This Row],[Elite Edge Bet]]="","",IF(Table1323[[#This Row],[Fin]]&lt;&gt;"1st","",Table1323[[#This Row],[Div]]*Table1323[[#This Row],[Elite Edge Bet]]))</f>
        <v>1330</v>
      </c>
      <c r="N836" s="35">
        <f>IF(Table1323[[#This Row],[Elite Edge Bet]]="","",IF(Table1323[[#This Row],[Elite Edge Return]]="",Table1323[[#This Row],[Elite Edge Bet]]*-1,Table1323[[#This Row],[Elite Edge Return]]-Table1323[[#This Row],[Elite Edge Bet]]))</f>
        <v>1190</v>
      </c>
      <c r="O836" s="35" t="str">
        <f>IF(Table1323[[#This Row],[Date]]&lt;$O$3,"",IF(Table1323[[#This Row],[Date]]&lt;$P$3,"Edge (Orig)",IF(Table1323[[#This Row],[Date]]&lt;$Q$3,"Edge-New","Elite Combo")))</f>
        <v/>
      </c>
      <c r="P836" s="27" t="str">
        <f>TEXT(Table1323[[#This Row],[Date]],"DDD")</f>
        <v>Wed</v>
      </c>
      <c r="Q836" s="27"/>
      <c r="R8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7" spans="1:18" ht="15.75" hidden="1" customHeight="1" x14ac:dyDescent="0.25">
      <c r="A837" s="48">
        <v>45227</v>
      </c>
      <c r="B837" s="20">
        <v>0.55555555555555558</v>
      </c>
      <c r="C837" s="20" t="s">
        <v>762</v>
      </c>
      <c r="D837" s="49">
        <v>3</v>
      </c>
      <c r="E837" s="27">
        <v>3</v>
      </c>
      <c r="F837" s="50" t="s">
        <v>570</v>
      </c>
      <c r="G837" s="50" t="s">
        <v>14</v>
      </c>
      <c r="H837" s="51"/>
      <c r="I837" s="51" t="s">
        <v>851</v>
      </c>
      <c r="J837" s="27" t="str">
        <f>VLOOKUP(Table1323[[#This Row],[Track]],$F$1377:$H$1420,2,FALSE)</f>
        <v>Vic</v>
      </c>
      <c r="K837" s="27" t="s">
        <v>888</v>
      </c>
      <c r="L837" s="35">
        <v>120</v>
      </c>
      <c r="M837" s="35" t="str">
        <f>IF(Table1323[[#This Row],[Elite Edge Bet]]="","",IF(Table1323[[#This Row],[Fin]]&lt;&gt;"1st","",Table1323[[#This Row],[Div]]*Table1323[[#This Row],[Elite Edge Bet]]))</f>
        <v/>
      </c>
      <c r="N83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37" s="35" t="str">
        <f>IF(Table1323[[#This Row],[Date]]&lt;$O$3,"",IF(Table1323[[#This Row],[Date]]&lt;$P$3,"Edge (Orig)",IF(Table1323[[#This Row],[Date]]&lt;$Q$3,"Edge-New","Elite Combo")))</f>
        <v/>
      </c>
      <c r="P837" s="27" t="str">
        <f>TEXT(Table1323[[#This Row],[Date]],"DDD")</f>
        <v>Sat</v>
      </c>
      <c r="Q837" s="27"/>
      <c r="R8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8" spans="1:18" ht="15.75" hidden="1" customHeight="1" x14ac:dyDescent="0.25">
      <c r="A838" s="48">
        <v>45231</v>
      </c>
      <c r="B838" s="20">
        <v>0.71527777777777779</v>
      </c>
      <c r="C838" s="20" t="s">
        <v>10</v>
      </c>
      <c r="D838" s="49">
        <v>6</v>
      </c>
      <c r="E838" s="27">
        <v>9</v>
      </c>
      <c r="F838" s="50" t="s">
        <v>546</v>
      </c>
      <c r="G838" s="50"/>
      <c r="H838" s="51"/>
      <c r="I838" s="51" t="s">
        <v>92</v>
      </c>
      <c r="J838" s="27" t="str">
        <f>VLOOKUP(Table1323[[#This Row],[Track]],$F$1377:$H$1420,2,FALSE)</f>
        <v>NSW</v>
      </c>
      <c r="K838" s="27" t="s">
        <v>888</v>
      </c>
      <c r="L838" s="35">
        <v>140</v>
      </c>
      <c r="M838" s="35" t="str">
        <f>IF(Table1323[[#This Row],[Elite Edge Bet]]="","",IF(Table1323[[#This Row],[Fin]]&lt;&gt;"1st","",Table1323[[#This Row],[Div]]*Table1323[[#This Row],[Elite Edge Bet]]))</f>
        <v/>
      </c>
      <c r="N83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38" s="35" t="str">
        <f>IF(Table1323[[#This Row],[Date]]&lt;$O$3,"",IF(Table1323[[#This Row],[Date]]&lt;$P$3,"Edge (Orig)",IF(Table1323[[#This Row],[Date]]&lt;$Q$3,"Edge-New","Elite Combo")))</f>
        <v/>
      </c>
      <c r="P838" s="27" t="str">
        <f>TEXT(Table1323[[#This Row],[Date]],"DDD")</f>
        <v>Wed</v>
      </c>
      <c r="Q838" s="27"/>
      <c r="R8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39" spans="1:18" ht="15.75" hidden="1" customHeight="1" x14ac:dyDescent="0.25">
      <c r="A839" s="48">
        <v>45231</v>
      </c>
      <c r="B839" s="20">
        <v>0.74305555555555547</v>
      </c>
      <c r="C839" s="20" t="s">
        <v>10</v>
      </c>
      <c r="D839" s="49">
        <v>7</v>
      </c>
      <c r="E839" s="27">
        <v>3</v>
      </c>
      <c r="F839" s="50" t="s">
        <v>550</v>
      </c>
      <c r="G839" s="50"/>
      <c r="H839" s="51"/>
      <c r="I839" s="51" t="s">
        <v>92</v>
      </c>
      <c r="J839" s="27" t="str">
        <f>VLOOKUP(Table1323[[#This Row],[Track]],$F$1377:$H$1420,2,FALSE)</f>
        <v>NSW</v>
      </c>
      <c r="K839" s="27" t="s">
        <v>888</v>
      </c>
      <c r="L839" s="35">
        <v>140</v>
      </c>
      <c r="M839" s="35" t="str">
        <f>IF(Table1323[[#This Row],[Elite Edge Bet]]="","",IF(Table1323[[#This Row],[Fin]]&lt;&gt;"1st","",Table1323[[#This Row],[Div]]*Table1323[[#This Row],[Elite Edge Bet]]))</f>
        <v/>
      </c>
      <c r="N83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39" s="35" t="str">
        <f>IF(Table1323[[#This Row],[Date]]&lt;$O$3,"",IF(Table1323[[#This Row],[Date]]&lt;$P$3,"Edge (Orig)",IF(Table1323[[#This Row],[Date]]&lt;$Q$3,"Edge-New","Elite Combo")))</f>
        <v/>
      </c>
      <c r="P839" s="27" t="str">
        <f>TEXT(Table1323[[#This Row],[Date]],"DDD")</f>
        <v>Wed</v>
      </c>
      <c r="Q839" s="27"/>
      <c r="R8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0" spans="1:18" ht="15.75" hidden="1" customHeight="1" x14ac:dyDescent="0.25">
      <c r="A840" s="48">
        <v>45234</v>
      </c>
      <c r="B840" s="20">
        <v>0.53125</v>
      </c>
      <c r="C840" s="20" t="s">
        <v>6</v>
      </c>
      <c r="D840" s="49">
        <v>2</v>
      </c>
      <c r="E840" s="27">
        <v>1</v>
      </c>
      <c r="F840" s="50" t="s">
        <v>75</v>
      </c>
      <c r="G840" s="50"/>
      <c r="H840" s="51"/>
      <c r="I840" s="51" t="s">
        <v>879</v>
      </c>
      <c r="J840" s="27" t="str">
        <f>VLOOKUP(Table1323[[#This Row],[Track]],$F$1377:$H$1420,2,FALSE)</f>
        <v>NSW</v>
      </c>
      <c r="K840" s="27" t="s">
        <v>888</v>
      </c>
      <c r="L840" s="35">
        <v>150</v>
      </c>
      <c r="M840" s="35" t="str">
        <f>IF(Table1323[[#This Row],[Elite Edge Bet]]="","",IF(Table1323[[#This Row],[Fin]]&lt;&gt;"1st","",Table1323[[#This Row],[Div]]*Table1323[[#This Row],[Elite Edge Bet]]))</f>
        <v/>
      </c>
      <c r="N84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40" s="35" t="str">
        <f>IF(Table1323[[#This Row],[Date]]&lt;$O$3,"",IF(Table1323[[#This Row],[Date]]&lt;$P$3,"Edge (Orig)",IF(Table1323[[#This Row],[Date]]&lt;$Q$3,"Edge-New","Elite Combo")))</f>
        <v/>
      </c>
      <c r="P840" s="27" t="str">
        <f>TEXT(Table1323[[#This Row],[Date]],"DDD")</f>
        <v>Sat</v>
      </c>
      <c r="Q840" s="27"/>
      <c r="R8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1" spans="1:18" ht="15.75" hidden="1" customHeight="1" x14ac:dyDescent="0.25">
      <c r="A841" s="48">
        <v>45234</v>
      </c>
      <c r="B841" s="20">
        <v>0.56944444444444442</v>
      </c>
      <c r="C841" s="20" t="s">
        <v>759</v>
      </c>
      <c r="D841" s="49">
        <v>3</v>
      </c>
      <c r="E841" s="27">
        <v>6</v>
      </c>
      <c r="F841" s="50" t="s">
        <v>248</v>
      </c>
      <c r="G841" s="50"/>
      <c r="H841" s="51"/>
      <c r="I841" s="51" t="s">
        <v>851</v>
      </c>
      <c r="J841" s="27" t="str">
        <f>VLOOKUP(Table1323[[#This Row],[Track]],$F$1377:$H$1420,2,FALSE)</f>
        <v>Vic</v>
      </c>
      <c r="K841" s="27" t="s">
        <v>888</v>
      </c>
      <c r="L841" s="35">
        <v>120</v>
      </c>
      <c r="M841" s="35" t="str">
        <f>IF(Table1323[[#This Row],[Elite Edge Bet]]="","",IF(Table1323[[#This Row],[Fin]]&lt;&gt;"1st","",Table1323[[#This Row],[Div]]*Table1323[[#This Row],[Elite Edge Bet]]))</f>
        <v/>
      </c>
      <c r="N84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41" s="35" t="str">
        <f>IF(Table1323[[#This Row],[Date]]&lt;$O$3,"",IF(Table1323[[#This Row],[Date]]&lt;$P$3,"Edge (Orig)",IF(Table1323[[#This Row],[Date]]&lt;$Q$3,"Edge-New","Elite Combo")))</f>
        <v/>
      </c>
      <c r="P841" s="27" t="str">
        <f>TEXT(Table1323[[#This Row],[Date]],"DDD")</f>
        <v>Sat</v>
      </c>
      <c r="Q841" s="27"/>
      <c r="R8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2" spans="1:18" ht="15.75" hidden="1" customHeight="1" x14ac:dyDescent="0.25">
      <c r="A842" s="48">
        <v>45234</v>
      </c>
      <c r="B842" s="20">
        <v>0.61111111111111105</v>
      </c>
      <c r="C842" s="20" t="s">
        <v>6</v>
      </c>
      <c r="D842" s="49">
        <v>5</v>
      </c>
      <c r="E842" s="27">
        <v>5</v>
      </c>
      <c r="F842" s="50" t="s">
        <v>85</v>
      </c>
      <c r="G842" s="50"/>
      <c r="H842" s="51"/>
      <c r="I842" s="51" t="s">
        <v>879</v>
      </c>
      <c r="J842" s="27" t="str">
        <f>VLOOKUP(Table1323[[#This Row],[Track]],$F$1377:$H$1420,2,FALSE)</f>
        <v>NSW</v>
      </c>
      <c r="K842" s="27" t="s">
        <v>888</v>
      </c>
      <c r="L842" s="35">
        <v>150</v>
      </c>
      <c r="M842" s="35" t="str">
        <f>IF(Table1323[[#This Row],[Elite Edge Bet]]="","",IF(Table1323[[#This Row],[Fin]]&lt;&gt;"1st","",Table1323[[#This Row],[Div]]*Table1323[[#This Row],[Elite Edge Bet]]))</f>
        <v/>
      </c>
      <c r="N84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42" s="35" t="str">
        <f>IF(Table1323[[#This Row],[Date]]&lt;$O$3,"",IF(Table1323[[#This Row],[Date]]&lt;$P$3,"Edge (Orig)",IF(Table1323[[#This Row],[Date]]&lt;$Q$3,"Edge-New","Elite Combo")))</f>
        <v/>
      </c>
      <c r="P842" s="27" t="str">
        <f>TEXT(Table1323[[#This Row],[Date]],"DDD")</f>
        <v>Sat</v>
      </c>
      <c r="Q842" s="27"/>
      <c r="R8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3" spans="1:18" ht="15.75" hidden="1" customHeight="1" x14ac:dyDescent="0.25">
      <c r="A843" s="48">
        <v>45237</v>
      </c>
      <c r="B843" s="20">
        <v>0.47222222222222227</v>
      </c>
      <c r="C843" s="20" t="s">
        <v>759</v>
      </c>
      <c r="D843" s="49">
        <v>2</v>
      </c>
      <c r="E843" s="27">
        <v>4</v>
      </c>
      <c r="F843" s="50" t="s">
        <v>870</v>
      </c>
      <c r="G843" s="50" t="s">
        <v>13</v>
      </c>
      <c r="H843" s="51">
        <v>3.8</v>
      </c>
      <c r="I843" s="51" t="s">
        <v>851</v>
      </c>
      <c r="J843" s="27" t="str">
        <f>VLOOKUP(Table1323[[#This Row],[Track]],$F$1377:$H$1420,2,FALSE)</f>
        <v>Vic</v>
      </c>
      <c r="K843" s="27" t="s">
        <v>888</v>
      </c>
      <c r="L843" s="35">
        <v>100</v>
      </c>
      <c r="M843" s="35">
        <f>IF(Table1323[[#This Row],[Elite Edge Bet]]="","",IF(Table1323[[#This Row],[Fin]]&lt;&gt;"1st","",Table1323[[#This Row],[Div]]*Table1323[[#This Row],[Elite Edge Bet]]))</f>
        <v>380</v>
      </c>
      <c r="N843" s="35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843" s="35" t="str">
        <f>IF(Table1323[[#This Row],[Date]]&lt;$O$3,"",IF(Table1323[[#This Row],[Date]]&lt;$P$3,"Edge (Orig)",IF(Table1323[[#This Row],[Date]]&lt;$Q$3,"Edge-New","Elite Combo")))</f>
        <v/>
      </c>
      <c r="P843" s="27" t="str">
        <f>TEXT(Table1323[[#This Row],[Date]],"DDD")</f>
        <v>Tue</v>
      </c>
      <c r="Q843" s="27"/>
      <c r="R8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4" spans="1:18" ht="15.75" hidden="1" customHeight="1" x14ac:dyDescent="0.25">
      <c r="A844" s="48">
        <v>45237</v>
      </c>
      <c r="B844" s="20">
        <v>0.47222222222222227</v>
      </c>
      <c r="C844" s="20" t="s">
        <v>759</v>
      </c>
      <c r="D844" s="49">
        <v>2</v>
      </c>
      <c r="E844" s="27">
        <v>1</v>
      </c>
      <c r="F844" s="50" t="s">
        <v>313</v>
      </c>
      <c r="G844" s="50"/>
      <c r="H844" s="51"/>
      <c r="I844" s="51" t="s">
        <v>851</v>
      </c>
      <c r="J844" s="27" t="str">
        <f>VLOOKUP(Table1323[[#This Row],[Track]],$F$1377:$H$1420,2,FALSE)</f>
        <v>Vic</v>
      </c>
      <c r="K844" s="27" t="s">
        <v>888</v>
      </c>
      <c r="L844" s="35">
        <v>100</v>
      </c>
      <c r="M844" s="35" t="str">
        <f>IF(Table1323[[#This Row],[Elite Edge Bet]]="","",IF(Table1323[[#This Row],[Fin]]&lt;&gt;"1st","",Table1323[[#This Row],[Div]]*Table1323[[#This Row],[Elite Edge Bet]]))</f>
        <v/>
      </c>
      <c r="N84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44" s="35" t="str">
        <f>IF(Table1323[[#This Row],[Date]]&lt;$O$3,"",IF(Table1323[[#This Row],[Date]]&lt;$P$3,"Edge (Orig)",IF(Table1323[[#This Row],[Date]]&lt;$Q$3,"Edge-New","Elite Combo")))</f>
        <v/>
      </c>
      <c r="P844" s="27" t="str">
        <f>TEXT(Table1323[[#This Row],[Date]],"DDD")</f>
        <v>Tue</v>
      </c>
      <c r="Q844" s="27"/>
      <c r="R8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5" spans="1:18" ht="15.75" hidden="1" customHeight="1" x14ac:dyDescent="0.25">
      <c r="A845" s="48">
        <v>45237</v>
      </c>
      <c r="B845" s="20">
        <v>0.55555555555555558</v>
      </c>
      <c r="C845" s="20" t="s">
        <v>759</v>
      </c>
      <c r="D845" s="49">
        <v>5</v>
      </c>
      <c r="E845" s="27">
        <v>8</v>
      </c>
      <c r="F845" s="50" t="s">
        <v>676</v>
      </c>
      <c r="G845" s="50"/>
      <c r="H845" s="51"/>
      <c r="I845" s="51" t="s">
        <v>851</v>
      </c>
      <c r="J845" s="27" t="str">
        <f>VLOOKUP(Table1323[[#This Row],[Track]],$F$1377:$H$1420,2,FALSE)</f>
        <v>Vic</v>
      </c>
      <c r="K845" s="27" t="s">
        <v>888</v>
      </c>
      <c r="L845" s="35">
        <v>120</v>
      </c>
      <c r="M845" s="35" t="str">
        <f>IF(Table1323[[#This Row],[Elite Edge Bet]]="","",IF(Table1323[[#This Row],[Fin]]&lt;&gt;"1st","",Table1323[[#This Row],[Div]]*Table1323[[#This Row],[Elite Edge Bet]]))</f>
        <v/>
      </c>
      <c r="N84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45" s="35" t="str">
        <f>IF(Table1323[[#This Row],[Date]]&lt;$O$3,"",IF(Table1323[[#This Row],[Date]]&lt;$P$3,"Edge (Orig)",IF(Table1323[[#This Row],[Date]]&lt;$Q$3,"Edge-New","Elite Combo")))</f>
        <v/>
      </c>
      <c r="P845" s="27" t="str">
        <f>TEXT(Table1323[[#This Row],[Date]],"DDD")</f>
        <v>Tue</v>
      </c>
      <c r="Q845" s="27"/>
      <c r="R8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6" spans="1:18" ht="15.75" hidden="1" customHeight="1" x14ac:dyDescent="0.25">
      <c r="A846" s="48">
        <v>45237</v>
      </c>
      <c r="B846" s="20">
        <v>0.59722222222222221</v>
      </c>
      <c r="C846" s="20" t="s">
        <v>7</v>
      </c>
      <c r="D846" s="49">
        <v>5</v>
      </c>
      <c r="E846" s="27">
        <v>8</v>
      </c>
      <c r="F846" s="50" t="s">
        <v>47</v>
      </c>
      <c r="G846" s="50" t="s">
        <v>89</v>
      </c>
      <c r="H846" s="51"/>
      <c r="I846" s="51" t="s">
        <v>92</v>
      </c>
      <c r="J846" s="27" t="str">
        <f>VLOOKUP(Table1323[[#This Row],[Track]],$F$1377:$H$1420,2,FALSE)</f>
        <v>NSW</v>
      </c>
      <c r="K846" s="27" t="s">
        <v>888</v>
      </c>
      <c r="L846" s="35">
        <v>150</v>
      </c>
      <c r="M846" s="35" t="str">
        <f>IF(Table1323[[#This Row],[Elite Edge Bet]]="","",IF(Table1323[[#This Row],[Fin]]&lt;&gt;"1st","",Table1323[[#This Row],[Div]]*Table1323[[#This Row],[Elite Edge Bet]]))</f>
        <v/>
      </c>
      <c r="N84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46" s="35" t="str">
        <f>IF(Table1323[[#This Row],[Date]]&lt;$O$3,"",IF(Table1323[[#This Row],[Date]]&lt;$P$3,"Edge (Orig)",IF(Table1323[[#This Row],[Date]]&lt;$Q$3,"Edge-New","Elite Combo")))</f>
        <v/>
      </c>
      <c r="P846" s="27" t="str">
        <f>TEXT(Table1323[[#This Row],[Date]],"DDD")</f>
        <v>Tue</v>
      </c>
      <c r="Q846" s="27"/>
      <c r="R8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7" spans="1:18" ht="15.75" hidden="1" customHeight="1" x14ac:dyDescent="0.25">
      <c r="A847" s="48">
        <v>45237</v>
      </c>
      <c r="B847" s="20">
        <v>0.70138888888888884</v>
      </c>
      <c r="C847" s="20" t="s">
        <v>7</v>
      </c>
      <c r="D847" s="49">
        <v>8</v>
      </c>
      <c r="E847" s="27">
        <v>14</v>
      </c>
      <c r="F847" s="50" t="s">
        <v>551</v>
      </c>
      <c r="G847" s="50" t="s">
        <v>13</v>
      </c>
      <c r="H847" s="51">
        <v>11</v>
      </c>
      <c r="I847" s="51" t="s">
        <v>92</v>
      </c>
      <c r="J847" s="27" t="str">
        <f>VLOOKUP(Table1323[[#This Row],[Track]],$F$1377:$H$1420,2,FALSE)</f>
        <v>NSW</v>
      </c>
      <c r="K847" s="27" t="s">
        <v>888</v>
      </c>
      <c r="L847" s="35">
        <v>150</v>
      </c>
      <c r="M847" s="35">
        <f>IF(Table1323[[#This Row],[Elite Edge Bet]]="","",IF(Table1323[[#This Row],[Fin]]&lt;&gt;"1st","",Table1323[[#This Row],[Div]]*Table1323[[#This Row],[Elite Edge Bet]]))</f>
        <v>1650</v>
      </c>
      <c r="N847" s="35">
        <f>IF(Table1323[[#This Row],[Elite Edge Bet]]="","",IF(Table1323[[#This Row],[Elite Edge Return]]="",Table1323[[#This Row],[Elite Edge Bet]]*-1,Table1323[[#This Row],[Elite Edge Return]]-Table1323[[#This Row],[Elite Edge Bet]]))</f>
        <v>1500</v>
      </c>
      <c r="O847" s="35" t="str">
        <f>IF(Table1323[[#This Row],[Date]]&lt;$O$3,"",IF(Table1323[[#This Row],[Date]]&lt;$P$3,"Edge (Orig)",IF(Table1323[[#This Row],[Date]]&lt;$Q$3,"Edge-New","Elite Combo")))</f>
        <v/>
      </c>
      <c r="P847" s="27" t="str">
        <f>TEXT(Table1323[[#This Row],[Date]],"DDD")</f>
        <v>Tue</v>
      </c>
      <c r="Q847" s="27"/>
      <c r="R8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8" spans="1:18" ht="15.75" hidden="1" customHeight="1" x14ac:dyDescent="0.25">
      <c r="A848" s="48">
        <v>45239</v>
      </c>
      <c r="B848" s="20">
        <v>0.55208333333333337</v>
      </c>
      <c r="C848" s="20" t="s">
        <v>759</v>
      </c>
      <c r="D848" s="49">
        <v>2</v>
      </c>
      <c r="E848" s="27">
        <v>12</v>
      </c>
      <c r="F848" s="50" t="s">
        <v>871</v>
      </c>
      <c r="G848" s="50"/>
      <c r="H848" s="51"/>
      <c r="I848" s="51" t="s">
        <v>851</v>
      </c>
      <c r="J848" s="27" t="str">
        <f>VLOOKUP(Table1323[[#This Row],[Track]],$F$1377:$H$1420,2,FALSE)</f>
        <v>Vic</v>
      </c>
      <c r="K848" s="27" t="s">
        <v>888</v>
      </c>
      <c r="L848" s="35">
        <v>120</v>
      </c>
      <c r="M848" s="35" t="str">
        <f>IF(Table1323[[#This Row],[Elite Edge Bet]]="","",IF(Table1323[[#This Row],[Fin]]&lt;&gt;"1st","",Table1323[[#This Row],[Div]]*Table1323[[#This Row],[Elite Edge Bet]]))</f>
        <v/>
      </c>
      <c r="N84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48" s="35" t="str">
        <f>IF(Table1323[[#This Row],[Date]]&lt;$O$3,"",IF(Table1323[[#This Row],[Date]]&lt;$P$3,"Edge (Orig)",IF(Table1323[[#This Row],[Date]]&lt;$Q$3,"Edge-New","Elite Combo")))</f>
        <v/>
      </c>
      <c r="P848" s="27" t="str">
        <f>TEXT(Table1323[[#This Row],[Date]],"DDD")</f>
        <v>Thu</v>
      </c>
      <c r="Q848" s="27"/>
      <c r="R8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49" spans="1:18" ht="15.75" hidden="1" customHeight="1" x14ac:dyDescent="0.25">
      <c r="A849" s="48">
        <v>45239</v>
      </c>
      <c r="B849" s="20">
        <v>0.60416666666666663</v>
      </c>
      <c r="C849" s="20" t="s">
        <v>759</v>
      </c>
      <c r="D849" s="49">
        <v>4</v>
      </c>
      <c r="E849" s="27">
        <v>3</v>
      </c>
      <c r="F849" s="50" t="s">
        <v>320</v>
      </c>
      <c r="G849" s="50" t="s">
        <v>14</v>
      </c>
      <c r="H849" s="51"/>
      <c r="I849" s="51" t="s">
        <v>851</v>
      </c>
      <c r="J849" s="27" t="str">
        <f>VLOOKUP(Table1323[[#This Row],[Track]],$F$1377:$H$1420,2,FALSE)</f>
        <v>Vic</v>
      </c>
      <c r="K849" s="27" t="s">
        <v>888</v>
      </c>
      <c r="L849" s="35">
        <v>100</v>
      </c>
      <c r="M849" s="35" t="str">
        <f>IF(Table1323[[#This Row],[Elite Edge Bet]]="","",IF(Table1323[[#This Row],[Fin]]&lt;&gt;"1st","",Table1323[[#This Row],[Div]]*Table1323[[#This Row],[Elite Edge Bet]]))</f>
        <v/>
      </c>
      <c r="N84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49" s="35" t="str">
        <f>IF(Table1323[[#This Row],[Date]]&lt;$O$3,"",IF(Table1323[[#This Row],[Date]]&lt;$P$3,"Edge (Orig)",IF(Table1323[[#This Row],[Date]]&lt;$Q$3,"Edge-New","Elite Combo")))</f>
        <v/>
      </c>
      <c r="P849" s="27" t="str">
        <f>TEXT(Table1323[[#This Row],[Date]],"DDD")</f>
        <v>Thu</v>
      </c>
      <c r="Q849" s="27"/>
      <c r="R8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0" spans="1:18" ht="15.75" hidden="1" customHeight="1" x14ac:dyDescent="0.25">
      <c r="A850" s="48">
        <v>45239</v>
      </c>
      <c r="B850" s="20">
        <v>0.60416666666666663</v>
      </c>
      <c r="C850" s="20" t="s">
        <v>759</v>
      </c>
      <c r="D850" s="49">
        <v>4</v>
      </c>
      <c r="E850" s="27">
        <v>2</v>
      </c>
      <c r="F850" s="50" t="s">
        <v>202</v>
      </c>
      <c r="G850" s="50" t="s">
        <v>13</v>
      </c>
      <c r="H850" s="51">
        <v>2.8</v>
      </c>
      <c r="I850" s="51" t="s">
        <v>851</v>
      </c>
      <c r="J850" s="27" t="str">
        <f>VLOOKUP(Table1323[[#This Row],[Track]],$F$1377:$H$1420,2,FALSE)</f>
        <v>Vic</v>
      </c>
      <c r="K850" s="27" t="s">
        <v>888</v>
      </c>
      <c r="L850" s="35">
        <v>100</v>
      </c>
      <c r="M850" s="35">
        <f>IF(Table1323[[#This Row],[Elite Edge Bet]]="","",IF(Table1323[[#This Row],[Fin]]&lt;&gt;"1st","",Table1323[[#This Row],[Div]]*Table1323[[#This Row],[Elite Edge Bet]]))</f>
        <v>280</v>
      </c>
      <c r="N850" s="35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850" s="35" t="str">
        <f>IF(Table1323[[#This Row],[Date]]&lt;$O$3,"",IF(Table1323[[#This Row],[Date]]&lt;$P$3,"Edge (Orig)",IF(Table1323[[#This Row],[Date]]&lt;$Q$3,"Edge-New","Elite Combo")))</f>
        <v/>
      </c>
      <c r="P850" s="27" t="str">
        <f>TEXT(Table1323[[#This Row],[Date]],"DDD")</f>
        <v>Thu</v>
      </c>
      <c r="Q850" s="27"/>
      <c r="R8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1" spans="1:18" ht="15.75" hidden="1" customHeight="1" x14ac:dyDescent="0.25">
      <c r="A851" s="48">
        <v>45239</v>
      </c>
      <c r="B851" s="20">
        <v>0.63194444444444442</v>
      </c>
      <c r="C851" s="20" t="s">
        <v>759</v>
      </c>
      <c r="D851" s="49">
        <v>5</v>
      </c>
      <c r="E851" s="27">
        <v>6</v>
      </c>
      <c r="F851" s="50" t="s">
        <v>872</v>
      </c>
      <c r="G851" s="50"/>
      <c r="H851" s="51"/>
      <c r="I851" s="51" t="s">
        <v>851</v>
      </c>
      <c r="J851" s="27" t="str">
        <f>VLOOKUP(Table1323[[#This Row],[Track]],$F$1377:$H$1420,2,FALSE)</f>
        <v>Vic</v>
      </c>
      <c r="K851" s="27" t="s">
        <v>888</v>
      </c>
      <c r="L851" s="35">
        <v>120</v>
      </c>
      <c r="M851" s="35" t="str">
        <f>IF(Table1323[[#This Row],[Elite Edge Bet]]="","",IF(Table1323[[#This Row],[Fin]]&lt;&gt;"1st","",Table1323[[#This Row],[Div]]*Table1323[[#This Row],[Elite Edge Bet]]))</f>
        <v/>
      </c>
      <c r="N85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51" s="35" t="str">
        <f>IF(Table1323[[#This Row],[Date]]&lt;$O$3,"",IF(Table1323[[#This Row],[Date]]&lt;$P$3,"Edge (Orig)",IF(Table1323[[#This Row],[Date]]&lt;$Q$3,"Edge-New","Elite Combo")))</f>
        <v/>
      </c>
      <c r="P851" s="27" t="str">
        <f>TEXT(Table1323[[#This Row],[Date]],"DDD")</f>
        <v>Thu</v>
      </c>
      <c r="Q851" s="27"/>
      <c r="R8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2" spans="1:18" ht="15.75" hidden="1" customHeight="1" x14ac:dyDescent="0.25">
      <c r="A852" s="48">
        <v>45239</v>
      </c>
      <c r="B852" s="20">
        <v>0.74305555555555547</v>
      </c>
      <c r="C852" s="20" t="s">
        <v>759</v>
      </c>
      <c r="D852" s="49">
        <v>9</v>
      </c>
      <c r="E852" s="27">
        <v>4</v>
      </c>
      <c r="F852" s="50" t="s">
        <v>873</v>
      </c>
      <c r="G852" s="50" t="s">
        <v>15</v>
      </c>
      <c r="H852" s="51"/>
      <c r="I852" s="51" t="s">
        <v>851</v>
      </c>
      <c r="J852" s="27" t="str">
        <f>VLOOKUP(Table1323[[#This Row],[Track]],$F$1377:$H$1420,2,FALSE)</f>
        <v>Vic</v>
      </c>
      <c r="K852" s="27" t="s">
        <v>888</v>
      </c>
      <c r="L852" s="35">
        <v>120</v>
      </c>
      <c r="M852" s="35" t="str">
        <f>IF(Table1323[[#This Row],[Elite Edge Bet]]="","",IF(Table1323[[#This Row],[Fin]]&lt;&gt;"1st","",Table1323[[#This Row],[Div]]*Table1323[[#This Row],[Elite Edge Bet]]))</f>
        <v/>
      </c>
      <c r="N85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52" s="35" t="str">
        <f>IF(Table1323[[#This Row],[Date]]&lt;$O$3,"",IF(Table1323[[#This Row],[Date]]&lt;$P$3,"Edge (Orig)",IF(Table1323[[#This Row],[Date]]&lt;$Q$3,"Edge-New","Elite Combo")))</f>
        <v/>
      </c>
      <c r="P852" s="27" t="str">
        <f>TEXT(Table1323[[#This Row],[Date]],"DDD")</f>
        <v>Thu</v>
      </c>
      <c r="Q852" s="27"/>
      <c r="R8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3" spans="1:18" ht="15.75" hidden="1" customHeight="1" x14ac:dyDescent="0.25">
      <c r="A853" s="48">
        <v>45241</v>
      </c>
      <c r="B853" s="20">
        <v>0.52777777777777779</v>
      </c>
      <c r="C853" s="20" t="s">
        <v>759</v>
      </c>
      <c r="D853" s="49">
        <v>1</v>
      </c>
      <c r="E853" s="27">
        <v>6</v>
      </c>
      <c r="F853" s="50" t="s">
        <v>874</v>
      </c>
      <c r="G853" s="50" t="s">
        <v>15</v>
      </c>
      <c r="H853" s="51"/>
      <c r="I853" s="51" t="s">
        <v>851</v>
      </c>
      <c r="J853" s="27" t="str">
        <f>VLOOKUP(Table1323[[#This Row],[Track]],$F$1377:$H$1420,2,FALSE)</f>
        <v>Vic</v>
      </c>
      <c r="K853" s="27" t="s">
        <v>888</v>
      </c>
      <c r="L853" s="35">
        <v>120</v>
      </c>
      <c r="M853" s="35" t="str">
        <f>IF(Table1323[[#This Row],[Elite Edge Bet]]="","",IF(Table1323[[#This Row],[Fin]]&lt;&gt;"1st","",Table1323[[#This Row],[Div]]*Table1323[[#This Row],[Elite Edge Bet]]))</f>
        <v/>
      </c>
      <c r="N85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53" s="35" t="str">
        <f>IF(Table1323[[#This Row],[Date]]&lt;$O$3,"",IF(Table1323[[#This Row],[Date]]&lt;$P$3,"Edge (Orig)",IF(Table1323[[#This Row],[Date]]&lt;$Q$3,"Edge-New","Elite Combo")))</f>
        <v/>
      </c>
      <c r="P853" s="27" t="str">
        <f>TEXT(Table1323[[#This Row],[Date]],"DDD")</f>
        <v>Sat</v>
      </c>
      <c r="Q853" s="27"/>
      <c r="R8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4" spans="1:18" ht="15.75" hidden="1" customHeight="1" x14ac:dyDescent="0.25">
      <c r="A854" s="48">
        <v>45241</v>
      </c>
      <c r="B854" s="20">
        <v>0.55208333333333337</v>
      </c>
      <c r="C854" s="20" t="s">
        <v>759</v>
      </c>
      <c r="D854" s="49">
        <v>2</v>
      </c>
      <c r="E854" s="27">
        <v>4</v>
      </c>
      <c r="F854" s="50" t="s">
        <v>395</v>
      </c>
      <c r="G854" s="50" t="s">
        <v>13</v>
      </c>
      <c r="H854" s="51">
        <v>6.5</v>
      </c>
      <c r="I854" s="51" t="s">
        <v>851</v>
      </c>
      <c r="J854" s="27" t="str">
        <f>VLOOKUP(Table1323[[#This Row],[Track]],$F$1377:$H$1420,2,FALSE)</f>
        <v>Vic</v>
      </c>
      <c r="K854" s="27" t="s">
        <v>888</v>
      </c>
      <c r="L854" s="35">
        <v>100</v>
      </c>
      <c r="M854" s="35">
        <f>IF(Table1323[[#This Row],[Elite Edge Bet]]="","",IF(Table1323[[#This Row],[Fin]]&lt;&gt;"1st","",Table1323[[#This Row],[Div]]*Table1323[[#This Row],[Elite Edge Bet]]))</f>
        <v>650</v>
      </c>
      <c r="N854" s="35">
        <f>IF(Table1323[[#This Row],[Elite Edge Bet]]="","",IF(Table1323[[#This Row],[Elite Edge Return]]="",Table1323[[#This Row],[Elite Edge Bet]]*-1,Table1323[[#This Row],[Elite Edge Return]]-Table1323[[#This Row],[Elite Edge Bet]]))</f>
        <v>550</v>
      </c>
      <c r="O854" s="35" t="str">
        <f>IF(Table1323[[#This Row],[Date]]&lt;$O$3,"",IF(Table1323[[#This Row],[Date]]&lt;$P$3,"Edge (Orig)",IF(Table1323[[#This Row],[Date]]&lt;$Q$3,"Edge-New","Elite Combo")))</f>
        <v/>
      </c>
      <c r="P854" s="27" t="str">
        <f>TEXT(Table1323[[#This Row],[Date]],"DDD")</f>
        <v>Sat</v>
      </c>
      <c r="Q854" s="27"/>
      <c r="R8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5" spans="1:18" ht="15.75" hidden="1" customHeight="1" x14ac:dyDescent="0.25">
      <c r="A855" s="48">
        <v>45241</v>
      </c>
      <c r="B855" s="20">
        <v>0.55208333333333337</v>
      </c>
      <c r="C855" s="20" t="s">
        <v>759</v>
      </c>
      <c r="D855" s="49">
        <v>2</v>
      </c>
      <c r="E855" s="27">
        <v>2</v>
      </c>
      <c r="F855" s="50" t="s">
        <v>772</v>
      </c>
      <c r="G855" s="50" t="s">
        <v>14</v>
      </c>
      <c r="H855" s="51"/>
      <c r="I855" s="51" t="s">
        <v>851</v>
      </c>
      <c r="J855" s="27" t="str">
        <f>VLOOKUP(Table1323[[#This Row],[Track]],$F$1377:$H$1420,2,FALSE)</f>
        <v>Vic</v>
      </c>
      <c r="K855" s="27" t="s">
        <v>888</v>
      </c>
      <c r="L855" s="35">
        <v>100</v>
      </c>
      <c r="M855" s="35" t="str">
        <f>IF(Table1323[[#This Row],[Elite Edge Bet]]="","",IF(Table1323[[#This Row],[Fin]]&lt;&gt;"1st","",Table1323[[#This Row],[Div]]*Table1323[[#This Row],[Elite Edge Bet]]))</f>
        <v/>
      </c>
      <c r="N85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55" s="35" t="str">
        <f>IF(Table1323[[#This Row],[Date]]&lt;$O$3,"",IF(Table1323[[#This Row],[Date]]&lt;$P$3,"Edge (Orig)",IF(Table1323[[#This Row],[Date]]&lt;$Q$3,"Edge-New","Elite Combo")))</f>
        <v/>
      </c>
      <c r="P855" s="27" t="str">
        <f>TEXT(Table1323[[#This Row],[Date]],"DDD")</f>
        <v>Sat</v>
      </c>
      <c r="Q855" s="27"/>
      <c r="R8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6" spans="1:18" ht="15.75" hidden="1" customHeight="1" x14ac:dyDescent="0.25">
      <c r="A856" s="48">
        <v>45241</v>
      </c>
      <c r="B856" s="20">
        <v>0.60416666666666663</v>
      </c>
      <c r="C856" s="20" t="s">
        <v>759</v>
      </c>
      <c r="D856" s="49">
        <v>4</v>
      </c>
      <c r="E856" s="27">
        <v>9</v>
      </c>
      <c r="F856" s="50" t="s">
        <v>875</v>
      </c>
      <c r="G856" s="50" t="s">
        <v>13</v>
      </c>
      <c r="H856" s="51">
        <v>4.4000000000000004</v>
      </c>
      <c r="I856" s="51" t="s">
        <v>851</v>
      </c>
      <c r="J856" s="27" t="str">
        <f>VLOOKUP(Table1323[[#This Row],[Track]],$F$1377:$H$1420,2,FALSE)</f>
        <v>Vic</v>
      </c>
      <c r="K856" s="27" t="s">
        <v>888</v>
      </c>
      <c r="L856" s="35">
        <v>120</v>
      </c>
      <c r="M856" s="35">
        <f>IF(Table1323[[#This Row],[Elite Edge Bet]]="","",IF(Table1323[[#This Row],[Fin]]&lt;&gt;"1st","",Table1323[[#This Row],[Div]]*Table1323[[#This Row],[Elite Edge Bet]]))</f>
        <v>528</v>
      </c>
      <c r="N856" s="35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856" s="35" t="str">
        <f>IF(Table1323[[#This Row],[Date]]&lt;$O$3,"",IF(Table1323[[#This Row],[Date]]&lt;$P$3,"Edge (Orig)",IF(Table1323[[#This Row],[Date]]&lt;$Q$3,"Edge-New","Elite Combo")))</f>
        <v/>
      </c>
      <c r="P856" s="27" t="str">
        <f>TEXT(Table1323[[#This Row],[Date]],"DDD")</f>
        <v>Sat</v>
      </c>
      <c r="Q856" s="27"/>
      <c r="R8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7" spans="1:18" ht="15.75" hidden="1" customHeight="1" x14ac:dyDescent="0.25">
      <c r="A857" s="48">
        <v>45241</v>
      </c>
      <c r="B857" s="20">
        <v>0.63194444444444442</v>
      </c>
      <c r="C857" s="20" t="s">
        <v>759</v>
      </c>
      <c r="D857" s="49">
        <v>5</v>
      </c>
      <c r="E857" s="27">
        <v>6</v>
      </c>
      <c r="F857" s="50" t="s">
        <v>677</v>
      </c>
      <c r="G857" s="50" t="s">
        <v>13</v>
      </c>
      <c r="H857" s="51">
        <v>4.8</v>
      </c>
      <c r="I857" s="51" t="s">
        <v>851</v>
      </c>
      <c r="J857" s="27" t="str">
        <f>VLOOKUP(Table1323[[#This Row],[Track]],$F$1377:$H$1420,2,FALSE)</f>
        <v>Vic</v>
      </c>
      <c r="K857" s="27" t="s">
        <v>888</v>
      </c>
      <c r="L857" s="35">
        <v>120</v>
      </c>
      <c r="M857" s="35">
        <f>IF(Table1323[[#This Row],[Elite Edge Bet]]="","",IF(Table1323[[#This Row],[Fin]]&lt;&gt;"1st","",Table1323[[#This Row],[Div]]*Table1323[[#This Row],[Elite Edge Bet]]))</f>
        <v>576</v>
      </c>
      <c r="N857" s="35">
        <f>IF(Table1323[[#This Row],[Elite Edge Bet]]="","",IF(Table1323[[#This Row],[Elite Edge Return]]="",Table1323[[#This Row],[Elite Edge Bet]]*-1,Table1323[[#This Row],[Elite Edge Return]]-Table1323[[#This Row],[Elite Edge Bet]]))</f>
        <v>456</v>
      </c>
      <c r="O857" s="35" t="str">
        <f>IF(Table1323[[#This Row],[Date]]&lt;$O$3,"",IF(Table1323[[#This Row],[Date]]&lt;$P$3,"Edge (Orig)",IF(Table1323[[#This Row],[Date]]&lt;$Q$3,"Edge-New","Elite Combo")))</f>
        <v/>
      </c>
      <c r="P857" s="27" t="str">
        <f>TEXT(Table1323[[#This Row],[Date]],"DDD")</f>
        <v>Sat</v>
      </c>
      <c r="Q857" s="27"/>
      <c r="R8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8" spans="1:18" ht="15.75" hidden="1" customHeight="1" x14ac:dyDescent="0.25">
      <c r="A858" s="48">
        <v>45245</v>
      </c>
      <c r="B858" s="20">
        <v>0.68055555555555547</v>
      </c>
      <c r="C858" s="20" t="s">
        <v>6</v>
      </c>
      <c r="D858" s="49">
        <v>5</v>
      </c>
      <c r="E858" s="27">
        <v>2</v>
      </c>
      <c r="F858" s="50" t="s">
        <v>549</v>
      </c>
      <c r="G858" s="50" t="s">
        <v>90</v>
      </c>
      <c r="H858" s="51"/>
      <c r="I858" s="51" t="s">
        <v>92</v>
      </c>
      <c r="J858" s="27" t="str">
        <f>VLOOKUP(Table1323[[#This Row],[Track]],$F$1377:$H$1420,2,FALSE)</f>
        <v>NSW</v>
      </c>
      <c r="K858" s="27" t="s">
        <v>888</v>
      </c>
      <c r="L858" s="35">
        <v>140</v>
      </c>
      <c r="M858" s="35" t="str">
        <f>IF(Table1323[[#This Row],[Elite Edge Bet]]="","",IF(Table1323[[#This Row],[Fin]]&lt;&gt;"1st","",Table1323[[#This Row],[Div]]*Table1323[[#This Row],[Elite Edge Bet]]))</f>
        <v/>
      </c>
      <c r="N85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58" s="35" t="str">
        <f>IF(Table1323[[#This Row],[Date]]&lt;$O$3,"",IF(Table1323[[#This Row],[Date]]&lt;$P$3,"Edge (Orig)",IF(Table1323[[#This Row],[Date]]&lt;$Q$3,"Edge-New","Elite Combo")))</f>
        <v/>
      </c>
      <c r="P858" s="27" t="str">
        <f>TEXT(Table1323[[#This Row],[Date]],"DDD")</f>
        <v>Wed</v>
      </c>
      <c r="Q858" s="27"/>
      <c r="R8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59" spans="1:18" ht="15.75" hidden="1" customHeight="1" x14ac:dyDescent="0.25">
      <c r="A859" s="48">
        <v>45248</v>
      </c>
      <c r="B859" s="20">
        <v>0.53472222222222221</v>
      </c>
      <c r="C859" s="20" t="s">
        <v>761</v>
      </c>
      <c r="D859" s="49">
        <v>2</v>
      </c>
      <c r="E859" s="27">
        <v>11</v>
      </c>
      <c r="F859" s="50" t="s">
        <v>797</v>
      </c>
      <c r="G859" s="50"/>
      <c r="H859" s="51"/>
      <c r="I859" s="51" t="s">
        <v>805</v>
      </c>
      <c r="J859" s="27" t="str">
        <f>VLOOKUP(Table1323[[#This Row],[Track]],$F$1377:$H$1420,2,FALSE)</f>
        <v>Vic</v>
      </c>
      <c r="K859" s="27" t="s">
        <v>888</v>
      </c>
      <c r="L859" s="35">
        <v>100</v>
      </c>
      <c r="M859" s="35" t="str">
        <f>IF(Table1323[[#This Row],[Elite Edge Bet]]="","",IF(Table1323[[#This Row],[Fin]]&lt;&gt;"1st","",Table1323[[#This Row],[Div]]*Table1323[[#This Row],[Elite Edge Bet]]))</f>
        <v/>
      </c>
      <c r="N85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59" s="35" t="str">
        <f>IF(Table1323[[#This Row],[Date]]&lt;$O$3,"",IF(Table1323[[#This Row],[Date]]&lt;$P$3,"Edge (Orig)",IF(Table1323[[#This Row],[Date]]&lt;$Q$3,"Edge-New","Elite Combo")))</f>
        <v/>
      </c>
      <c r="P859" s="27" t="str">
        <f>TEXT(Table1323[[#This Row],[Date]],"DDD")</f>
        <v>Sat</v>
      </c>
      <c r="Q859" s="27"/>
      <c r="R8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0" spans="1:18" ht="15.75" hidden="1" customHeight="1" x14ac:dyDescent="0.25">
      <c r="A860" s="48">
        <v>45248</v>
      </c>
      <c r="B860" s="20">
        <v>0.60763888888888895</v>
      </c>
      <c r="C860" s="20" t="s">
        <v>761</v>
      </c>
      <c r="D860" s="49">
        <v>5</v>
      </c>
      <c r="E860" s="27">
        <v>4</v>
      </c>
      <c r="F860" s="50" t="s">
        <v>305</v>
      </c>
      <c r="G860" s="50" t="s">
        <v>13</v>
      </c>
      <c r="H860" s="51">
        <v>3.4</v>
      </c>
      <c r="I860" s="51" t="s">
        <v>851</v>
      </c>
      <c r="J860" s="27" t="str">
        <f>VLOOKUP(Table1323[[#This Row],[Track]],$F$1377:$H$1420,2,FALSE)</f>
        <v>Vic</v>
      </c>
      <c r="K860" s="27" t="s">
        <v>888</v>
      </c>
      <c r="L860" s="35">
        <v>140</v>
      </c>
      <c r="M860" s="35">
        <f>IF(Table1323[[#This Row],[Elite Edge Bet]]="","",IF(Table1323[[#This Row],[Fin]]&lt;&gt;"1st","",Table1323[[#This Row],[Div]]*Table1323[[#This Row],[Elite Edge Bet]]))</f>
        <v>476</v>
      </c>
      <c r="N860" s="35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860" s="35" t="str">
        <f>IF(Table1323[[#This Row],[Date]]&lt;$O$3,"",IF(Table1323[[#This Row],[Date]]&lt;$P$3,"Edge (Orig)",IF(Table1323[[#This Row],[Date]]&lt;$Q$3,"Edge-New","Elite Combo")))</f>
        <v/>
      </c>
      <c r="P860" s="27" t="str">
        <f>TEXT(Table1323[[#This Row],[Date]],"DDD")</f>
        <v>Sat</v>
      </c>
      <c r="Q860" s="27"/>
      <c r="R8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1" spans="1:18" ht="15.75" hidden="1" customHeight="1" x14ac:dyDescent="0.25">
      <c r="A861" s="48">
        <v>45248</v>
      </c>
      <c r="B861" s="20">
        <v>0.68402777777777779</v>
      </c>
      <c r="C861" s="20" t="s">
        <v>761</v>
      </c>
      <c r="D861" s="49">
        <v>8</v>
      </c>
      <c r="E861" s="27">
        <v>11</v>
      </c>
      <c r="F861" s="50" t="s">
        <v>385</v>
      </c>
      <c r="G861" s="50" t="s">
        <v>13</v>
      </c>
      <c r="H861" s="51">
        <v>5.5</v>
      </c>
      <c r="I861" s="51" t="s">
        <v>851</v>
      </c>
      <c r="J861" s="27" t="str">
        <f>VLOOKUP(Table1323[[#This Row],[Track]],$F$1377:$H$1420,2,FALSE)</f>
        <v>Vic</v>
      </c>
      <c r="K861" s="27" t="s">
        <v>888</v>
      </c>
      <c r="L861" s="35">
        <v>120</v>
      </c>
      <c r="M861" s="35">
        <f>IF(Table1323[[#This Row],[Elite Edge Bet]]="","",IF(Table1323[[#This Row],[Fin]]&lt;&gt;"1st","",Table1323[[#This Row],[Div]]*Table1323[[#This Row],[Elite Edge Bet]]))</f>
        <v>660</v>
      </c>
      <c r="N861" s="35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861" s="35" t="str">
        <f>IF(Table1323[[#This Row],[Date]]&lt;$O$3,"",IF(Table1323[[#This Row],[Date]]&lt;$P$3,"Edge (Orig)",IF(Table1323[[#This Row],[Date]]&lt;$Q$3,"Edge-New","Elite Combo")))</f>
        <v/>
      </c>
      <c r="P861" s="27" t="str">
        <f>TEXT(Table1323[[#This Row],[Date]],"DDD")</f>
        <v>Sat</v>
      </c>
      <c r="Q861" s="27"/>
      <c r="R8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2" spans="1:18" ht="15.75" hidden="1" customHeight="1" x14ac:dyDescent="0.25">
      <c r="A862" s="48">
        <v>45248</v>
      </c>
      <c r="B862" s="20">
        <v>0.69791666666666663</v>
      </c>
      <c r="C862" s="20" t="s">
        <v>24</v>
      </c>
      <c r="D862" s="49">
        <v>8</v>
      </c>
      <c r="E862" s="27">
        <v>1</v>
      </c>
      <c r="F862" s="50" t="s">
        <v>552</v>
      </c>
      <c r="G862" s="50" t="s">
        <v>89</v>
      </c>
      <c r="H862" s="51"/>
      <c r="I862" s="51" t="s">
        <v>879</v>
      </c>
      <c r="J862" s="27" t="str">
        <f>VLOOKUP(Table1323[[#This Row],[Track]],$F$1377:$H$1420,2,FALSE)</f>
        <v>NSW</v>
      </c>
      <c r="K862" s="27" t="s">
        <v>887</v>
      </c>
      <c r="L862" s="35">
        <v>150</v>
      </c>
      <c r="M862" s="35" t="str">
        <f>IF(Table1323[[#This Row],[Elite Edge Bet]]="","",IF(Table1323[[#This Row],[Fin]]&lt;&gt;"1st","",Table1323[[#This Row],[Div]]*Table1323[[#This Row],[Elite Edge Bet]]))</f>
        <v/>
      </c>
      <c r="N86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62" s="35" t="str">
        <f>IF(Table1323[[#This Row],[Date]]&lt;$O$3,"",IF(Table1323[[#This Row],[Date]]&lt;$P$3,"Edge (Orig)",IF(Table1323[[#This Row],[Date]]&lt;$Q$3,"Edge-New","Elite Combo")))</f>
        <v/>
      </c>
      <c r="P862" s="27" t="str">
        <f>TEXT(Table1323[[#This Row],[Date]],"DDD")</f>
        <v>Sat</v>
      </c>
      <c r="Q862" s="27"/>
      <c r="R8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3" spans="1:18" ht="15.75" hidden="1" customHeight="1" x14ac:dyDescent="0.25">
      <c r="A863" s="48">
        <v>45248</v>
      </c>
      <c r="B863" s="20">
        <v>0.71180555555555547</v>
      </c>
      <c r="C863" s="20" t="s">
        <v>761</v>
      </c>
      <c r="D863" s="49">
        <v>9</v>
      </c>
      <c r="E863" s="27">
        <v>3</v>
      </c>
      <c r="F863" s="50" t="s">
        <v>640</v>
      </c>
      <c r="G863" s="50"/>
      <c r="H863" s="51"/>
      <c r="I863" s="51" t="s">
        <v>851</v>
      </c>
      <c r="J863" s="27" t="str">
        <f>VLOOKUP(Table1323[[#This Row],[Track]],$F$1377:$H$1420,2,FALSE)</f>
        <v>Vic</v>
      </c>
      <c r="K863" s="27" t="s">
        <v>888</v>
      </c>
      <c r="L863" s="35">
        <v>130</v>
      </c>
      <c r="M863" s="35" t="str">
        <f>IF(Table1323[[#This Row],[Elite Edge Bet]]="","",IF(Table1323[[#This Row],[Fin]]&lt;&gt;"1st","",Table1323[[#This Row],[Div]]*Table1323[[#This Row],[Elite Edge Bet]]))</f>
        <v/>
      </c>
      <c r="N863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863" s="35" t="str">
        <f>IF(Table1323[[#This Row],[Date]]&lt;$O$3,"",IF(Table1323[[#This Row],[Date]]&lt;$P$3,"Edge (Orig)",IF(Table1323[[#This Row],[Date]]&lt;$Q$3,"Edge-New","Elite Combo")))</f>
        <v/>
      </c>
      <c r="P863" s="27" t="str">
        <f>TEXT(Table1323[[#This Row],[Date]],"DDD")</f>
        <v>Sat</v>
      </c>
      <c r="Q863" s="27"/>
      <c r="R8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4" spans="1:18" ht="15.75" hidden="1" customHeight="1" x14ac:dyDescent="0.25">
      <c r="A864" s="48">
        <v>45255</v>
      </c>
      <c r="B864" s="20">
        <v>0.54861111111111105</v>
      </c>
      <c r="C864" s="20" t="s">
        <v>764</v>
      </c>
      <c r="D864" s="49">
        <v>3</v>
      </c>
      <c r="E864" s="27">
        <v>1</v>
      </c>
      <c r="F864" s="50" t="s">
        <v>396</v>
      </c>
      <c r="G864" s="50" t="s">
        <v>13</v>
      </c>
      <c r="H864" s="51">
        <v>6</v>
      </c>
      <c r="I864" s="51" t="s">
        <v>851</v>
      </c>
      <c r="J864" s="27" t="str">
        <f>VLOOKUP(Table1323[[#This Row],[Track]],$F$1377:$H$1420,2,FALSE)</f>
        <v>Vic</v>
      </c>
      <c r="K864" s="27" t="s">
        <v>887</v>
      </c>
      <c r="L864" s="35">
        <v>200</v>
      </c>
      <c r="M864" s="35">
        <f>IF(Table1323[[#This Row],[Elite Edge Bet]]="","",IF(Table1323[[#This Row],[Fin]]&lt;&gt;"1st","",Table1323[[#This Row],[Div]]*Table1323[[#This Row],[Elite Edge Bet]]))</f>
        <v>1200</v>
      </c>
      <c r="N864" s="35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864" s="35" t="str">
        <f>IF(Table1323[[#This Row],[Date]]&lt;$O$3,"",IF(Table1323[[#This Row],[Date]]&lt;$P$3,"Edge (Orig)",IF(Table1323[[#This Row],[Date]]&lt;$Q$3,"Edge-New","Elite Combo")))</f>
        <v/>
      </c>
      <c r="P864" s="27" t="str">
        <f>TEXT(Table1323[[#This Row],[Date]],"DDD")</f>
        <v>Sat</v>
      </c>
      <c r="Q864" s="27"/>
      <c r="R8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5" spans="1:18" ht="15.75" hidden="1" customHeight="1" x14ac:dyDescent="0.25">
      <c r="A865" s="48">
        <v>45255</v>
      </c>
      <c r="B865" s="20">
        <v>0.57291666666666663</v>
      </c>
      <c r="C865" s="20" t="s">
        <v>764</v>
      </c>
      <c r="D865" s="49">
        <v>4</v>
      </c>
      <c r="E865" s="27">
        <v>2</v>
      </c>
      <c r="F865" s="50" t="s">
        <v>798</v>
      </c>
      <c r="G865" s="50"/>
      <c r="H865" s="51"/>
      <c r="I865" s="51" t="s">
        <v>805</v>
      </c>
      <c r="J865" s="27" t="str">
        <f>VLOOKUP(Table1323[[#This Row],[Track]],$F$1377:$H$1420,2,FALSE)</f>
        <v>Vic</v>
      </c>
      <c r="K865" s="27" t="s">
        <v>887</v>
      </c>
      <c r="L865" s="35">
        <v>100</v>
      </c>
      <c r="M865" s="35" t="str">
        <f>IF(Table1323[[#This Row],[Elite Edge Bet]]="","",IF(Table1323[[#This Row],[Fin]]&lt;&gt;"1st","",Table1323[[#This Row],[Div]]*Table1323[[#This Row],[Elite Edge Bet]]))</f>
        <v/>
      </c>
      <c r="N86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65" s="35" t="str">
        <f>IF(Table1323[[#This Row],[Date]]&lt;$O$3,"",IF(Table1323[[#This Row],[Date]]&lt;$P$3,"Edge (Orig)",IF(Table1323[[#This Row],[Date]]&lt;$Q$3,"Edge-New","Elite Combo")))</f>
        <v/>
      </c>
      <c r="P865" s="27" t="str">
        <f>TEXT(Table1323[[#This Row],[Date]],"DDD")</f>
        <v>Sat</v>
      </c>
      <c r="Q865" s="27"/>
      <c r="R8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6" spans="1:18" ht="15.75" hidden="1" customHeight="1" x14ac:dyDescent="0.25">
      <c r="A866" s="48">
        <v>45255</v>
      </c>
      <c r="B866" s="20">
        <v>0.625</v>
      </c>
      <c r="C866" s="20" t="s">
        <v>764</v>
      </c>
      <c r="D866" s="49">
        <v>6</v>
      </c>
      <c r="E866" s="27">
        <v>11</v>
      </c>
      <c r="F866" s="50" t="s">
        <v>799</v>
      </c>
      <c r="G866" s="50"/>
      <c r="H866" s="51"/>
      <c r="I866" s="51" t="s">
        <v>805</v>
      </c>
      <c r="J866" s="27" t="str">
        <f>VLOOKUP(Table1323[[#This Row],[Track]],$F$1377:$H$1420,2,FALSE)</f>
        <v>Vic</v>
      </c>
      <c r="K866" s="27" t="s">
        <v>887</v>
      </c>
      <c r="L866" s="35">
        <v>100</v>
      </c>
      <c r="M866" s="35" t="str">
        <f>IF(Table1323[[#This Row],[Elite Edge Bet]]="","",IF(Table1323[[#This Row],[Fin]]&lt;&gt;"1st","",Table1323[[#This Row],[Div]]*Table1323[[#This Row],[Elite Edge Bet]]))</f>
        <v/>
      </c>
      <c r="N86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66" s="35" t="str">
        <f>IF(Table1323[[#This Row],[Date]]&lt;$O$3,"",IF(Table1323[[#This Row],[Date]]&lt;$P$3,"Edge (Orig)",IF(Table1323[[#This Row],[Date]]&lt;$Q$3,"Edge-New","Elite Combo")))</f>
        <v/>
      </c>
      <c r="P866" s="27" t="str">
        <f>TEXT(Table1323[[#This Row],[Date]],"DDD")</f>
        <v>Sat</v>
      </c>
      <c r="Q866" s="27"/>
      <c r="R8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7" spans="1:18" ht="15.75" hidden="1" customHeight="1" x14ac:dyDescent="0.25">
      <c r="A867" s="48">
        <v>45255</v>
      </c>
      <c r="B867" s="20">
        <v>0.65277777777777779</v>
      </c>
      <c r="C867" s="20" t="s">
        <v>764</v>
      </c>
      <c r="D867" s="49">
        <v>7</v>
      </c>
      <c r="E867" s="27">
        <v>6</v>
      </c>
      <c r="F867" s="50" t="s">
        <v>309</v>
      </c>
      <c r="G867" s="50"/>
      <c r="H867" s="51"/>
      <c r="I867" s="51" t="s">
        <v>851</v>
      </c>
      <c r="J867" s="27" t="str">
        <f>VLOOKUP(Table1323[[#This Row],[Track]],$F$1377:$H$1420,2,FALSE)</f>
        <v>Vic</v>
      </c>
      <c r="K867" s="27" t="s">
        <v>887</v>
      </c>
      <c r="L867" s="35">
        <v>140</v>
      </c>
      <c r="M867" s="35" t="str">
        <f>IF(Table1323[[#This Row],[Elite Edge Bet]]="","",IF(Table1323[[#This Row],[Fin]]&lt;&gt;"1st","",Table1323[[#This Row],[Div]]*Table1323[[#This Row],[Elite Edge Bet]]))</f>
        <v/>
      </c>
      <c r="N86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67" s="35" t="str">
        <f>IF(Table1323[[#This Row],[Date]]&lt;$O$3,"",IF(Table1323[[#This Row],[Date]]&lt;$P$3,"Edge (Orig)",IF(Table1323[[#This Row],[Date]]&lt;$Q$3,"Edge-New","Elite Combo")))</f>
        <v/>
      </c>
      <c r="P867" s="27" t="str">
        <f>TEXT(Table1323[[#This Row],[Date]],"DDD")</f>
        <v>Sat</v>
      </c>
      <c r="Q867" s="27"/>
      <c r="R8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8" spans="1:18" ht="15.75" hidden="1" customHeight="1" x14ac:dyDescent="0.25">
      <c r="A868" s="48">
        <v>45255</v>
      </c>
      <c r="B868" s="20">
        <v>0.68055555555555547</v>
      </c>
      <c r="C868" s="20" t="s">
        <v>764</v>
      </c>
      <c r="D868" s="49">
        <v>8</v>
      </c>
      <c r="E868" s="27">
        <v>3</v>
      </c>
      <c r="F868" s="50" t="s">
        <v>253</v>
      </c>
      <c r="G868" s="50" t="s">
        <v>15</v>
      </c>
      <c r="H868" s="51"/>
      <c r="I868" s="51" t="s">
        <v>851</v>
      </c>
      <c r="J868" s="27" t="str">
        <f>VLOOKUP(Table1323[[#This Row],[Track]],$F$1377:$H$1420,2,FALSE)</f>
        <v>Vic</v>
      </c>
      <c r="K868" s="27" t="s">
        <v>887</v>
      </c>
      <c r="L868" s="35">
        <v>120</v>
      </c>
      <c r="M868" s="35" t="str">
        <f>IF(Table1323[[#This Row],[Elite Edge Bet]]="","",IF(Table1323[[#This Row],[Fin]]&lt;&gt;"1st","",Table1323[[#This Row],[Div]]*Table1323[[#This Row],[Elite Edge Bet]]))</f>
        <v/>
      </c>
      <c r="N86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68" s="35" t="str">
        <f>IF(Table1323[[#This Row],[Date]]&lt;$O$3,"",IF(Table1323[[#This Row],[Date]]&lt;$P$3,"Edge (Orig)",IF(Table1323[[#This Row],[Date]]&lt;$Q$3,"Edge-New","Elite Combo")))</f>
        <v/>
      </c>
      <c r="P868" s="27" t="str">
        <f>TEXT(Table1323[[#This Row],[Date]],"DDD")</f>
        <v>Sat</v>
      </c>
      <c r="Q868" s="27"/>
      <c r="R8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69" spans="1:18" ht="15.75" hidden="1" customHeight="1" x14ac:dyDescent="0.25">
      <c r="A869" s="48">
        <v>45255</v>
      </c>
      <c r="B869" s="20">
        <v>0.70833333333333337</v>
      </c>
      <c r="C869" s="20" t="s">
        <v>764</v>
      </c>
      <c r="D869" s="49">
        <v>9</v>
      </c>
      <c r="E869" s="27">
        <v>4</v>
      </c>
      <c r="F869" s="50" t="s">
        <v>678</v>
      </c>
      <c r="G869" s="50"/>
      <c r="H869" s="51"/>
      <c r="I869" s="51" t="s">
        <v>851</v>
      </c>
      <c r="J869" s="27" t="str">
        <f>VLOOKUP(Table1323[[#This Row],[Track]],$F$1377:$H$1420,2,FALSE)</f>
        <v>Vic</v>
      </c>
      <c r="K869" s="27" t="s">
        <v>887</v>
      </c>
      <c r="L869" s="35">
        <v>150</v>
      </c>
      <c r="M869" s="35" t="str">
        <f>IF(Table1323[[#This Row],[Elite Edge Bet]]="","",IF(Table1323[[#This Row],[Fin]]&lt;&gt;"1st","",Table1323[[#This Row],[Div]]*Table1323[[#This Row],[Elite Edge Bet]]))</f>
        <v/>
      </c>
      <c r="N86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69" s="35" t="str">
        <f>IF(Table1323[[#This Row],[Date]]&lt;$O$3,"",IF(Table1323[[#This Row],[Date]]&lt;$P$3,"Edge (Orig)",IF(Table1323[[#This Row],[Date]]&lt;$Q$3,"Edge-New","Elite Combo")))</f>
        <v/>
      </c>
      <c r="P869" s="27" t="str">
        <f>TEXT(Table1323[[#This Row],[Date]],"DDD")</f>
        <v>Sat</v>
      </c>
      <c r="Q869" s="27"/>
      <c r="R8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0" spans="1:18" ht="15.75" hidden="1" customHeight="1" x14ac:dyDescent="0.25">
      <c r="A870" s="48">
        <v>45255</v>
      </c>
      <c r="B870" s="20">
        <v>0.73611111111111116</v>
      </c>
      <c r="C870" s="20" t="s">
        <v>764</v>
      </c>
      <c r="D870" s="49">
        <v>10</v>
      </c>
      <c r="E870" s="27">
        <v>5</v>
      </c>
      <c r="F870" s="50" t="s">
        <v>679</v>
      </c>
      <c r="G870" s="50" t="s">
        <v>13</v>
      </c>
      <c r="H870" s="51">
        <v>2.4500000000000002</v>
      </c>
      <c r="I870" s="51" t="s">
        <v>851</v>
      </c>
      <c r="J870" s="27" t="str">
        <f>VLOOKUP(Table1323[[#This Row],[Track]],$F$1377:$H$1420,2,FALSE)</f>
        <v>Vic</v>
      </c>
      <c r="K870" s="27" t="s">
        <v>887</v>
      </c>
      <c r="L870" s="35">
        <v>140</v>
      </c>
      <c r="M870" s="35">
        <f>IF(Table1323[[#This Row],[Elite Edge Bet]]="","",IF(Table1323[[#This Row],[Fin]]&lt;&gt;"1st","",Table1323[[#This Row],[Div]]*Table1323[[#This Row],[Elite Edge Bet]]))</f>
        <v>343</v>
      </c>
      <c r="N870" s="35">
        <f>IF(Table1323[[#This Row],[Elite Edge Bet]]="","",IF(Table1323[[#This Row],[Elite Edge Return]]="",Table1323[[#This Row],[Elite Edge Bet]]*-1,Table1323[[#This Row],[Elite Edge Return]]-Table1323[[#This Row],[Elite Edge Bet]]))</f>
        <v>203</v>
      </c>
      <c r="O870" s="35" t="str">
        <f>IF(Table1323[[#This Row],[Date]]&lt;$O$3,"",IF(Table1323[[#This Row],[Date]]&lt;$P$3,"Edge (Orig)",IF(Table1323[[#This Row],[Date]]&lt;$Q$3,"Edge-New","Elite Combo")))</f>
        <v/>
      </c>
      <c r="P870" s="27" t="str">
        <f>TEXT(Table1323[[#This Row],[Date]],"DDD")</f>
        <v>Sat</v>
      </c>
      <c r="Q870" s="27"/>
      <c r="R8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1" spans="1:18" ht="15.75" hidden="1" customHeight="1" x14ac:dyDescent="0.25">
      <c r="A871" s="48">
        <v>45262</v>
      </c>
      <c r="B871" s="20">
        <v>0.54861111111111105</v>
      </c>
      <c r="C871" s="20" t="s">
        <v>761</v>
      </c>
      <c r="D871" s="49">
        <v>3</v>
      </c>
      <c r="E871" s="27">
        <v>5</v>
      </c>
      <c r="F871" s="50" t="s">
        <v>680</v>
      </c>
      <c r="G871" s="50"/>
      <c r="H871" s="51"/>
      <c r="I871" s="51" t="s">
        <v>851</v>
      </c>
      <c r="J871" s="27" t="str">
        <f>VLOOKUP(Table1323[[#This Row],[Track]],$F$1377:$H$1420,2,FALSE)</f>
        <v>Vic</v>
      </c>
      <c r="K871" s="27" t="s">
        <v>888</v>
      </c>
      <c r="L871" s="35">
        <v>150</v>
      </c>
      <c r="M871" s="35" t="str">
        <f>IF(Table1323[[#This Row],[Elite Edge Bet]]="","",IF(Table1323[[#This Row],[Fin]]&lt;&gt;"1st","",Table1323[[#This Row],[Div]]*Table1323[[#This Row],[Elite Edge Bet]]))</f>
        <v/>
      </c>
      <c r="N87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71" s="35" t="str">
        <f>IF(Table1323[[#This Row],[Date]]&lt;$O$3,"",IF(Table1323[[#This Row],[Date]]&lt;$P$3,"Edge (Orig)",IF(Table1323[[#This Row],[Date]]&lt;$Q$3,"Edge-New","Elite Combo")))</f>
        <v/>
      </c>
      <c r="P871" s="27" t="str">
        <f>TEXT(Table1323[[#This Row],[Date]],"DDD")</f>
        <v>Sat</v>
      </c>
      <c r="Q871" s="27"/>
      <c r="R8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2" spans="1:18" ht="15.75" hidden="1" customHeight="1" x14ac:dyDescent="0.25">
      <c r="A872" s="48">
        <v>45262</v>
      </c>
      <c r="B872" s="20">
        <v>0.625</v>
      </c>
      <c r="C872" s="20" t="s">
        <v>761</v>
      </c>
      <c r="D872" s="49">
        <v>6</v>
      </c>
      <c r="E872" s="27">
        <v>2</v>
      </c>
      <c r="F872" s="50" t="s">
        <v>397</v>
      </c>
      <c r="G872" s="50" t="s">
        <v>14</v>
      </c>
      <c r="H872" s="51"/>
      <c r="I872" s="51" t="s">
        <v>851</v>
      </c>
      <c r="J872" s="27" t="str">
        <f>VLOOKUP(Table1323[[#This Row],[Track]],$F$1377:$H$1420,2,FALSE)</f>
        <v>Vic</v>
      </c>
      <c r="K872" s="27" t="s">
        <v>888</v>
      </c>
      <c r="L872" s="35">
        <v>120</v>
      </c>
      <c r="M872" s="35" t="str">
        <f>IF(Table1323[[#This Row],[Elite Edge Bet]]="","",IF(Table1323[[#This Row],[Fin]]&lt;&gt;"1st","",Table1323[[#This Row],[Div]]*Table1323[[#This Row],[Elite Edge Bet]]))</f>
        <v/>
      </c>
      <c r="N87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72" s="35" t="str">
        <f>IF(Table1323[[#This Row],[Date]]&lt;$O$3,"",IF(Table1323[[#This Row],[Date]]&lt;$P$3,"Edge (Orig)",IF(Table1323[[#This Row],[Date]]&lt;$Q$3,"Edge-New","Elite Combo")))</f>
        <v/>
      </c>
      <c r="P872" s="27" t="str">
        <f>TEXT(Table1323[[#This Row],[Date]],"DDD")</f>
        <v>Sat</v>
      </c>
      <c r="Q872" s="27"/>
      <c r="R8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3" spans="1:18" ht="15.75" hidden="1" customHeight="1" x14ac:dyDescent="0.25">
      <c r="A873" s="48">
        <v>45262</v>
      </c>
      <c r="B873" s="20">
        <v>0.65277777777777779</v>
      </c>
      <c r="C873" s="20" t="s">
        <v>761</v>
      </c>
      <c r="D873" s="49">
        <v>7</v>
      </c>
      <c r="E873" s="27">
        <v>1</v>
      </c>
      <c r="F873" s="50" t="s">
        <v>398</v>
      </c>
      <c r="G873" s="50" t="s">
        <v>15</v>
      </c>
      <c r="H873" s="51"/>
      <c r="I873" s="51" t="s">
        <v>922</v>
      </c>
      <c r="J873" s="27" t="str">
        <f>VLOOKUP(Table1323[[#This Row],[Track]],$F$1377:$H$1420,2,FALSE)</f>
        <v>Vic</v>
      </c>
      <c r="K873" s="27" t="s">
        <v>888</v>
      </c>
      <c r="L873" s="35">
        <v>200</v>
      </c>
      <c r="M873" s="35" t="str">
        <f>IF(Table1323[[#This Row],[Elite Edge Bet]]="","",IF(Table1323[[#This Row],[Fin]]&lt;&gt;"1st","",Table1323[[#This Row],[Div]]*Table1323[[#This Row],[Elite Edge Bet]]))</f>
        <v/>
      </c>
      <c r="N87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73" s="35" t="str">
        <f>IF(Table1323[[#This Row],[Date]]&lt;$O$3,"",IF(Table1323[[#This Row],[Date]]&lt;$P$3,"Edge (Orig)",IF(Table1323[[#This Row],[Date]]&lt;$Q$3,"Edge-New","Elite Combo")))</f>
        <v/>
      </c>
      <c r="P873" s="27" t="str">
        <f>TEXT(Table1323[[#This Row],[Date]],"DDD")</f>
        <v>Sat</v>
      </c>
      <c r="Q873" s="27"/>
      <c r="R8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4" spans="1:18" ht="15.75" hidden="1" customHeight="1" x14ac:dyDescent="0.25">
      <c r="A874" s="48">
        <v>45262</v>
      </c>
      <c r="B874" s="20">
        <v>0.70833333333333337</v>
      </c>
      <c r="C874" s="20" t="s">
        <v>761</v>
      </c>
      <c r="D874" s="49">
        <v>9</v>
      </c>
      <c r="E874" s="27">
        <v>1</v>
      </c>
      <c r="F874" s="50" t="s">
        <v>396</v>
      </c>
      <c r="G874" s="50" t="s">
        <v>13</v>
      </c>
      <c r="H874" s="51">
        <v>3.7</v>
      </c>
      <c r="I874" s="51" t="s">
        <v>851</v>
      </c>
      <c r="J874" s="27" t="str">
        <f>VLOOKUP(Table1323[[#This Row],[Track]],$F$1377:$H$1420,2,FALSE)</f>
        <v>Vic</v>
      </c>
      <c r="K874" s="27" t="s">
        <v>888</v>
      </c>
      <c r="L874" s="35">
        <v>200</v>
      </c>
      <c r="M874" s="35">
        <f>IF(Table1323[[#This Row],[Elite Edge Bet]]="","",IF(Table1323[[#This Row],[Fin]]&lt;&gt;"1st","",Table1323[[#This Row],[Div]]*Table1323[[#This Row],[Elite Edge Bet]]))</f>
        <v>740</v>
      </c>
      <c r="N874" s="35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874" s="35" t="str">
        <f>IF(Table1323[[#This Row],[Date]]&lt;$O$3,"",IF(Table1323[[#This Row],[Date]]&lt;$P$3,"Edge (Orig)",IF(Table1323[[#This Row],[Date]]&lt;$Q$3,"Edge-New","Elite Combo")))</f>
        <v/>
      </c>
      <c r="P874" s="27" t="str">
        <f>TEXT(Table1323[[#This Row],[Date]],"DDD")</f>
        <v>Sat</v>
      </c>
      <c r="Q874" s="27"/>
      <c r="R8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5" spans="1:18" ht="15.75" hidden="1" customHeight="1" x14ac:dyDescent="0.25">
      <c r="A875" s="48">
        <v>45266</v>
      </c>
      <c r="B875" s="20">
        <v>0.67013888888888884</v>
      </c>
      <c r="C875" s="20" t="s">
        <v>8</v>
      </c>
      <c r="D875" s="49">
        <v>4</v>
      </c>
      <c r="E875" s="27">
        <v>5</v>
      </c>
      <c r="F875" s="50" t="s">
        <v>553</v>
      </c>
      <c r="G875" s="50" t="s">
        <v>91</v>
      </c>
      <c r="H875" s="51"/>
      <c r="I875" s="51" t="s">
        <v>92</v>
      </c>
      <c r="J875" s="27" t="str">
        <f>VLOOKUP(Table1323[[#This Row],[Track]],$F$1377:$H$1420,2,FALSE)</f>
        <v>NSW</v>
      </c>
      <c r="K875" s="27" t="s">
        <v>888</v>
      </c>
      <c r="L875" s="35">
        <v>140</v>
      </c>
      <c r="M875" s="35" t="str">
        <f>IF(Table1323[[#This Row],[Elite Edge Bet]]="","",IF(Table1323[[#This Row],[Fin]]&lt;&gt;"1st","",Table1323[[#This Row],[Div]]*Table1323[[#This Row],[Elite Edge Bet]]))</f>
        <v/>
      </c>
      <c r="N87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75" s="35" t="str">
        <f>IF(Table1323[[#This Row],[Date]]&lt;$O$3,"",IF(Table1323[[#This Row],[Date]]&lt;$P$3,"Edge (Orig)",IF(Table1323[[#This Row],[Date]]&lt;$Q$3,"Edge-New","Elite Combo")))</f>
        <v/>
      </c>
      <c r="P875" s="27" t="str">
        <f>TEXT(Table1323[[#This Row],[Date]],"DDD")</f>
        <v>Wed</v>
      </c>
      <c r="Q875" s="27"/>
      <c r="R8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6" spans="1:18" ht="15.75" hidden="1" customHeight="1" x14ac:dyDescent="0.25">
      <c r="A876" s="48">
        <v>45269</v>
      </c>
      <c r="B876" s="20">
        <v>0.58680555555555558</v>
      </c>
      <c r="C876" s="20" t="s">
        <v>7</v>
      </c>
      <c r="D876" s="49">
        <v>4</v>
      </c>
      <c r="E876" s="27">
        <v>1</v>
      </c>
      <c r="F876" s="50" t="s">
        <v>554</v>
      </c>
      <c r="G876" s="50" t="s">
        <v>89</v>
      </c>
      <c r="H876" s="51"/>
      <c r="I876" s="51" t="s">
        <v>879</v>
      </c>
      <c r="J876" s="27" t="str">
        <f>VLOOKUP(Table1323[[#This Row],[Track]],$F$1377:$H$1420,2,FALSE)</f>
        <v>NSW</v>
      </c>
      <c r="K876" s="27" t="s">
        <v>888</v>
      </c>
      <c r="L876" s="35">
        <v>150</v>
      </c>
      <c r="M876" s="35" t="str">
        <f>IF(Table1323[[#This Row],[Elite Edge Bet]]="","",IF(Table1323[[#This Row],[Fin]]&lt;&gt;"1st","",Table1323[[#This Row],[Div]]*Table1323[[#This Row],[Elite Edge Bet]]))</f>
        <v/>
      </c>
      <c r="N87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76" s="35" t="str">
        <f>IF(Table1323[[#This Row],[Date]]&lt;$O$3,"",IF(Table1323[[#This Row],[Date]]&lt;$P$3,"Edge (Orig)",IF(Table1323[[#This Row],[Date]]&lt;$Q$3,"Edge-New","Elite Combo")))</f>
        <v/>
      </c>
      <c r="P876" s="27" t="str">
        <f>TEXT(Table1323[[#This Row],[Date]],"DDD")</f>
        <v>Sat</v>
      </c>
      <c r="Q876" s="27"/>
      <c r="R8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7" spans="1:18" ht="15.75" hidden="1" customHeight="1" x14ac:dyDescent="0.25">
      <c r="A877" s="48">
        <v>45269</v>
      </c>
      <c r="B877" s="20">
        <v>0.59722222222222221</v>
      </c>
      <c r="C877" s="20" t="s">
        <v>765</v>
      </c>
      <c r="D877" s="49">
        <v>5</v>
      </c>
      <c r="E877" s="27">
        <v>6</v>
      </c>
      <c r="F877" s="50" t="s">
        <v>144</v>
      </c>
      <c r="G877" s="50" t="s">
        <v>13</v>
      </c>
      <c r="H877" s="51">
        <v>10.4</v>
      </c>
      <c r="I877" s="51" t="s">
        <v>851</v>
      </c>
      <c r="J877" s="27" t="str">
        <f>VLOOKUP(Table1323[[#This Row],[Track]],$F$1377:$H$1420,2,FALSE)</f>
        <v>Vic</v>
      </c>
      <c r="K877" s="27" t="s">
        <v>887</v>
      </c>
      <c r="L877" s="35">
        <v>120</v>
      </c>
      <c r="M877" s="35">
        <f>IF(Table1323[[#This Row],[Elite Edge Bet]]="","",IF(Table1323[[#This Row],[Fin]]&lt;&gt;"1st","",Table1323[[#This Row],[Div]]*Table1323[[#This Row],[Elite Edge Bet]]))</f>
        <v>1248</v>
      </c>
      <c r="N877" s="35">
        <f>IF(Table1323[[#This Row],[Elite Edge Bet]]="","",IF(Table1323[[#This Row],[Elite Edge Return]]="",Table1323[[#This Row],[Elite Edge Bet]]*-1,Table1323[[#This Row],[Elite Edge Return]]-Table1323[[#This Row],[Elite Edge Bet]]))</f>
        <v>1128</v>
      </c>
      <c r="O877" s="35" t="str">
        <f>IF(Table1323[[#This Row],[Date]]&lt;$O$3,"",IF(Table1323[[#This Row],[Date]]&lt;$P$3,"Edge (Orig)",IF(Table1323[[#This Row],[Date]]&lt;$Q$3,"Edge-New","Elite Combo")))</f>
        <v/>
      </c>
      <c r="P877" s="27" t="str">
        <f>TEXT(Table1323[[#This Row],[Date]],"DDD")</f>
        <v>Sat</v>
      </c>
      <c r="Q877" s="27"/>
      <c r="R8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8" spans="1:18" ht="15.75" hidden="1" customHeight="1" x14ac:dyDescent="0.25">
      <c r="A878" s="48">
        <v>45269</v>
      </c>
      <c r="B878" s="20">
        <v>0.65277777777777779</v>
      </c>
      <c r="C878" s="20" t="s">
        <v>765</v>
      </c>
      <c r="D878" s="49">
        <v>7</v>
      </c>
      <c r="E878" s="27">
        <v>5</v>
      </c>
      <c r="F878" s="50" t="s">
        <v>400</v>
      </c>
      <c r="G878" s="50"/>
      <c r="H878" s="51"/>
      <c r="I878" s="51" t="s">
        <v>851</v>
      </c>
      <c r="J878" s="27" t="str">
        <f>VLOOKUP(Table1323[[#This Row],[Track]],$F$1377:$H$1420,2,FALSE)</f>
        <v>Vic</v>
      </c>
      <c r="K878" s="27" t="s">
        <v>887</v>
      </c>
      <c r="L878" s="35">
        <v>120</v>
      </c>
      <c r="M878" s="35" t="str">
        <f>IF(Table1323[[#This Row],[Elite Edge Bet]]="","",IF(Table1323[[#This Row],[Fin]]&lt;&gt;"1st","",Table1323[[#This Row],[Div]]*Table1323[[#This Row],[Elite Edge Bet]]))</f>
        <v/>
      </c>
      <c r="N87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78" s="35" t="str">
        <f>IF(Table1323[[#This Row],[Date]]&lt;$O$3,"",IF(Table1323[[#This Row],[Date]]&lt;$P$3,"Edge (Orig)",IF(Table1323[[#This Row],[Date]]&lt;$Q$3,"Edge-New","Elite Combo")))</f>
        <v/>
      </c>
      <c r="P878" s="27" t="str">
        <f>TEXT(Table1323[[#This Row],[Date]],"DDD")</f>
        <v>Sat</v>
      </c>
      <c r="Q878" s="27"/>
      <c r="R8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79" spans="1:18" ht="15.75" hidden="1" customHeight="1" x14ac:dyDescent="0.25">
      <c r="A879" s="48">
        <v>45269</v>
      </c>
      <c r="B879" s="20">
        <v>0.70833333333333337</v>
      </c>
      <c r="C879" s="20" t="s">
        <v>765</v>
      </c>
      <c r="D879" s="49">
        <v>9</v>
      </c>
      <c r="E879" s="27">
        <v>3</v>
      </c>
      <c r="F879" s="50" t="s">
        <v>401</v>
      </c>
      <c r="G879" s="50" t="s">
        <v>13</v>
      </c>
      <c r="H879" s="51">
        <v>2.7</v>
      </c>
      <c r="I879" s="51" t="s">
        <v>851</v>
      </c>
      <c r="J879" s="27" t="str">
        <f>VLOOKUP(Table1323[[#This Row],[Track]],$F$1377:$H$1420,2,FALSE)</f>
        <v>Vic</v>
      </c>
      <c r="K879" s="27" t="s">
        <v>887</v>
      </c>
      <c r="L879" s="35">
        <v>140</v>
      </c>
      <c r="M879" s="35">
        <f>IF(Table1323[[#This Row],[Elite Edge Bet]]="","",IF(Table1323[[#This Row],[Fin]]&lt;&gt;"1st","",Table1323[[#This Row],[Div]]*Table1323[[#This Row],[Elite Edge Bet]]))</f>
        <v>378</v>
      </c>
      <c r="N879" s="35">
        <f>IF(Table1323[[#This Row],[Elite Edge Bet]]="","",IF(Table1323[[#This Row],[Elite Edge Return]]="",Table1323[[#This Row],[Elite Edge Bet]]*-1,Table1323[[#This Row],[Elite Edge Return]]-Table1323[[#This Row],[Elite Edge Bet]]))</f>
        <v>238</v>
      </c>
      <c r="O879" s="35" t="str">
        <f>IF(Table1323[[#This Row],[Date]]&lt;$O$3,"",IF(Table1323[[#This Row],[Date]]&lt;$P$3,"Edge (Orig)",IF(Table1323[[#This Row],[Date]]&lt;$Q$3,"Edge-New","Elite Combo")))</f>
        <v/>
      </c>
      <c r="P879" s="27" t="str">
        <f>TEXT(Table1323[[#This Row],[Date]],"DDD")</f>
        <v>Sat</v>
      </c>
      <c r="Q879" s="27"/>
      <c r="R8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0" spans="1:18" ht="15.75" hidden="1" customHeight="1" x14ac:dyDescent="0.25">
      <c r="A880" s="48">
        <v>45276</v>
      </c>
      <c r="B880" s="20">
        <v>0.53125</v>
      </c>
      <c r="C880" s="20" t="s">
        <v>761</v>
      </c>
      <c r="D880" s="49">
        <v>2</v>
      </c>
      <c r="E880" s="27">
        <v>3</v>
      </c>
      <c r="F880" s="50" t="s">
        <v>681</v>
      </c>
      <c r="G880" s="50" t="s">
        <v>15</v>
      </c>
      <c r="H880" s="51"/>
      <c r="I880" s="51" t="s">
        <v>851</v>
      </c>
      <c r="J880" s="27" t="str">
        <f>VLOOKUP(Table1323[[#This Row],[Track]],$F$1377:$H$1420,2,FALSE)</f>
        <v>Vic</v>
      </c>
      <c r="K880" s="27" t="s">
        <v>888</v>
      </c>
      <c r="L880" s="35">
        <v>100</v>
      </c>
      <c r="M880" s="35" t="str">
        <f>IF(Table1323[[#This Row],[Elite Edge Bet]]="","",IF(Table1323[[#This Row],[Fin]]&lt;&gt;"1st","",Table1323[[#This Row],[Div]]*Table1323[[#This Row],[Elite Edge Bet]]))</f>
        <v/>
      </c>
      <c r="N88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80" s="35" t="str">
        <f>IF(Table1323[[#This Row],[Date]]&lt;$O$3,"",IF(Table1323[[#This Row],[Date]]&lt;$P$3,"Edge (Orig)",IF(Table1323[[#This Row],[Date]]&lt;$Q$3,"Edge-New","Elite Combo")))</f>
        <v/>
      </c>
      <c r="P880" s="27" t="str">
        <f>TEXT(Table1323[[#This Row],[Date]],"DDD")</f>
        <v>Sat</v>
      </c>
      <c r="Q880" s="27"/>
      <c r="R8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1" spans="1:18" ht="15.75" hidden="1" customHeight="1" x14ac:dyDescent="0.25">
      <c r="A881" s="48">
        <v>45276</v>
      </c>
      <c r="B881" s="20">
        <v>0.53125</v>
      </c>
      <c r="C881" s="20" t="s">
        <v>761</v>
      </c>
      <c r="D881" s="49">
        <v>2</v>
      </c>
      <c r="E881" s="27">
        <v>1</v>
      </c>
      <c r="F881" s="50" t="s">
        <v>402</v>
      </c>
      <c r="G881" s="50" t="s">
        <v>13</v>
      </c>
      <c r="H881" s="51">
        <v>5</v>
      </c>
      <c r="I881" s="51" t="s">
        <v>851</v>
      </c>
      <c r="J881" s="27" t="str">
        <f>VLOOKUP(Table1323[[#This Row],[Track]],$F$1377:$H$1420,2,FALSE)</f>
        <v>Vic</v>
      </c>
      <c r="K881" s="27" t="s">
        <v>888</v>
      </c>
      <c r="L881" s="35">
        <v>100</v>
      </c>
      <c r="M881" s="35">
        <f>IF(Table1323[[#This Row],[Elite Edge Bet]]="","",IF(Table1323[[#This Row],[Fin]]&lt;&gt;"1st","",Table1323[[#This Row],[Div]]*Table1323[[#This Row],[Elite Edge Bet]]))</f>
        <v>500</v>
      </c>
      <c r="N881" s="35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881" s="35" t="str">
        <f>IF(Table1323[[#This Row],[Date]]&lt;$O$3,"",IF(Table1323[[#This Row],[Date]]&lt;$P$3,"Edge (Orig)",IF(Table1323[[#This Row],[Date]]&lt;$Q$3,"Edge-New","Elite Combo")))</f>
        <v/>
      </c>
      <c r="P881" s="27" t="str">
        <f>TEXT(Table1323[[#This Row],[Date]],"DDD")</f>
        <v>Sat</v>
      </c>
      <c r="Q881" s="27"/>
      <c r="R8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2" spans="1:18" ht="15.75" hidden="1" customHeight="1" x14ac:dyDescent="0.25">
      <c r="A882" s="48">
        <v>45276</v>
      </c>
      <c r="B882" s="20">
        <v>0.57986111111111105</v>
      </c>
      <c r="C882" s="20" t="s">
        <v>761</v>
      </c>
      <c r="D882" s="49">
        <v>4</v>
      </c>
      <c r="E882" s="27">
        <v>8</v>
      </c>
      <c r="F882" s="50" t="s">
        <v>36</v>
      </c>
      <c r="G882" s="50" t="s">
        <v>13</v>
      </c>
      <c r="H882" s="51">
        <v>2</v>
      </c>
      <c r="I882" s="51" t="s">
        <v>851</v>
      </c>
      <c r="J882" s="27" t="str">
        <f>VLOOKUP(Table1323[[#This Row],[Track]],$F$1377:$H$1420,2,FALSE)</f>
        <v>Vic</v>
      </c>
      <c r="K882" s="27" t="s">
        <v>888</v>
      </c>
      <c r="L882" s="35">
        <v>140</v>
      </c>
      <c r="M882" s="35">
        <f>IF(Table1323[[#This Row],[Elite Edge Bet]]="","",IF(Table1323[[#This Row],[Fin]]&lt;&gt;"1st","",Table1323[[#This Row],[Div]]*Table1323[[#This Row],[Elite Edge Bet]]))</f>
        <v>280</v>
      </c>
      <c r="N882" s="35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882" s="35" t="str">
        <f>IF(Table1323[[#This Row],[Date]]&lt;$O$3,"",IF(Table1323[[#This Row],[Date]]&lt;$P$3,"Edge (Orig)",IF(Table1323[[#This Row],[Date]]&lt;$Q$3,"Edge-New","Elite Combo")))</f>
        <v/>
      </c>
      <c r="P882" s="27" t="str">
        <f>TEXT(Table1323[[#This Row],[Date]],"DDD")</f>
        <v>Sat</v>
      </c>
      <c r="Q882" s="27"/>
      <c r="R8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3" spans="1:18" ht="15.75" hidden="1" customHeight="1" x14ac:dyDescent="0.25">
      <c r="A883" s="48">
        <v>45276</v>
      </c>
      <c r="B883" s="20">
        <v>0.62847222222222221</v>
      </c>
      <c r="C883" s="20" t="s">
        <v>761</v>
      </c>
      <c r="D883" s="49">
        <v>6</v>
      </c>
      <c r="E883" s="27">
        <v>8</v>
      </c>
      <c r="F883" s="50" t="s">
        <v>403</v>
      </c>
      <c r="G883" s="50" t="s">
        <v>14</v>
      </c>
      <c r="H883" s="51"/>
      <c r="I883" s="51" t="s">
        <v>878</v>
      </c>
      <c r="J883" s="27" t="str">
        <f>VLOOKUP(Table1323[[#This Row],[Track]],$F$1377:$H$1420,2,FALSE)</f>
        <v>Vic</v>
      </c>
      <c r="K883" s="27" t="s">
        <v>888</v>
      </c>
      <c r="L883" s="35">
        <v>200</v>
      </c>
      <c r="M883" s="35" t="str">
        <f>IF(Table1323[[#This Row],[Elite Edge Bet]]="","",IF(Table1323[[#This Row],[Fin]]&lt;&gt;"1st","",Table1323[[#This Row],[Div]]*Table1323[[#This Row],[Elite Edge Bet]]))</f>
        <v/>
      </c>
      <c r="N88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83" s="35" t="str">
        <f>IF(Table1323[[#This Row],[Date]]&lt;$O$3,"",IF(Table1323[[#This Row],[Date]]&lt;$P$3,"Edge (Orig)",IF(Table1323[[#This Row],[Date]]&lt;$Q$3,"Edge-New","Elite Combo")))</f>
        <v/>
      </c>
      <c r="P883" s="27" t="str">
        <f>TEXT(Table1323[[#This Row],[Date]],"DDD")</f>
        <v>Sat</v>
      </c>
      <c r="Q883" s="27"/>
      <c r="R8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4" spans="1:18" ht="15.75" hidden="1" customHeight="1" x14ac:dyDescent="0.25">
      <c r="A884" s="48">
        <v>45276</v>
      </c>
      <c r="B884" s="20">
        <v>0.65277777777777779</v>
      </c>
      <c r="C884" s="20" t="s">
        <v>761</v>
      </c>
      <c r="D884" s="49">
        <v>7</v>
      </c>
      <c r="E884" s="27">
        <v>3</v>
      </c>
      <c r="F884" s="50" t="s">
        <v>776</v>
      </c>
      <c r="G884" s="50"/>
      <c r="H884" s="51"/>
      <c r="I884" s="51" t="s">
        <v>850</v>
      </c>
      <c r="J884" s="27" t="str">
        <f>VLOOKUP(Table1323[[#This Row],[Track]],$F$1377:$H$1420,2,FALSE)</f>
        <v>Vic</v>
      </c>
      <c r="K884" s="27" t="s">
        <v>888</v>
      </c>
      <c r="L884" s="35">
        <v>200</v>
      </c>
      <c r="M884" s="35" t="str">
        <f>IF(Table1323[[#This Row],[Elite Edge Bet]]="","",IF(Table1323[[#This Row],[Fin]]&lt;&gt;"1st","",Table1323[[#This Row],[Div]]*Table1323[[#This Row],[Elite Edge Bet]]))</f>
        <v/>
      </c>
      <c r="N88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84" s="35" t="str">
        <f>IF(Table1323[[#This Row],[Date]]&lt;$O$3,"",IF(Table1323[[#This Row],[Date]]&lt;$P$3,"Edge (Orig)",IF(Table1323[[#This Row],[Date]]&lt;$Q$3,"Edge-New","Elite Combo")))</f>
        <v/>
      </c>
      <c r="P884" s="27" t="str">
        <f>TEXT(Table1323[[#This Row],[Date]],"DDD")</f>
        <v>Sat</v>
      </c>
      <c r="Q884" s="27"/>
      <c r="R8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5" spans="1:18" ht="15.75" hidden="1" customHeight="1" x14ac:dyDescent="0.25">
      <c r="A885" s="48">
        <v>45283</v>
      </c>
      <c r="B885" s="20">
        <v>0.55555555555555558</v>
      </c>
      <c r="C885" s="20" t="s">
        <v>762</v>
      </c>
      <c r="D885" s="49">
        <v>3</v>
      </c>
      <c r="E885" s="27">
        <v>3</v>
      </c>
      <c r="F885" s="50" t="s">
        <v>800</v>
      </c>
      <c r="G885" s="50" t="s">
        <v>14</v>
      </c>
      <c r="H885" s="51"/>
      <c r="I885" s="51" t="s">
        <v>805</v>
      </c>
      <c r="J885" s="27" t="str">
        <f>VLOOKUP(Table1323[[#This Row],[Track]],$F$1377:$H$1420,2,FALSE)</f>
        <v>Vic</v>
      </c>
      <c r="K885" s="27" t="s">
        <v>888</v>
      </c>
      <c r="L885" s="35">
        <v>100</v>
      </c>
      <c r="M885" s="35" t="str">
        <f>IF(Table1323[[#This Row],[Elite Edge Bet]]="","",IF(Table1323[[#This Row],[Fin]]&lt;&gt;"1st","",Table1323[[#This Row],[Div]]*Table1323[[#This Row],[Elite Edge Bet]]))</f>
        <v/>
      </c>
      <c r="N88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85" s="35" t="str">
        <f>IF(Table1323[[#This Row],[Date]]&lt;$O$3,"",IF(Table1323[[#This Row],[Date]]&lt;$P$3,"Edge (Orig)",IF(Table1323[[#This Row],[Date]]&lt;$Q$3,"Edge-New","Elite Combo")))</f>
        <v/>
      </c>
      <c r="P885" s="27" t="str">
        <f>TEXT(Table1323[[#This Row],[Date]],"DDD")</f>
        <v>Sat</v>
      </c>
      <c r="Q885" s="27"/>
      <c r="R8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6" spans="1:18" ht="15.75" hidden="1" customHeight="1" x14ac:dyDescent="0.25">
      <c r="A886" s="48">
        <v>45283</v>
      </c>
      <c r="B886" s="20">
        <v>0.62847222222222221</v>
      </c>
      <c r="C886" s="20" t="s">
        <v>762</v>
      </c>
      <c r="D886" s="49">
        <v>6</v>
      </c>
      <c r="E886" s="27">
        <v>6</v>
      </c>
      <c r="F886" s="50" t="s">
        <v>404</v>
      </c>
      <c r="G886" s="50"/>
      <c r="H886" s="51"/>
      <c r="I886" s="51" t="s">
        <v>851</v>
      </c>
      <c r="J886" s="27" t="str">
        <f>VLOOKUP(Table1323[[#This Row],[Track]],$F$1377:$H$1420,2,FALSE)</f>
        <v>Vic</v>
      </c>
      <c r="K886" s="27" t="s">
        <v>888</v>
      </c>
      <c r="L886" s="35">
        <v>120</v>
      </c>
      <c r="M886" s="35" t="str">
        <f>IF(Table1323[[#This Row],[Elite Edge Bet]]="","",IF(Table1323[[#This Row],[Fin]]&lt;&gt;"1st","",Table1323[[#This Row],[Div]]*Table1323[[#This Row],[Elite Edge Bet]]))</f>
        <v/>
      </c>
      <c r="N88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86" s="35" t="str">
        <f>IF(Table1323[[#This Row],[Date]]&lt;$O$3,"",IF(Table1323[[#This Row],[Date]]&lt;$P$3,"Edge (Orig)",IF(Table1323[[#This Row],[Date]]&lt;$Q$3,"Edge-New","Elite Combo")))</f>
        <v/>
      </c>
      <c r="P886" s="27" t="str">
        <f>TEXT(Table1323[[#This Row],[Date]],"DDD")</f>
        <v>Sat</v>
      </c>
      <c r="Q886" s="27"/>
      <c r="R8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7" spans="1:18" ht="15.75" hidden="1" customHeight="1" x14ac:dyDescent="0.25">
      <c r="A887" s="48">
        <v>45283</v>
      </c>
      <c r="B887" s="20">
        <v>0.68055555555555547</v>
      </c>
      <c r="C887" s="20" t="s">
        <v>762</v>
      </c>
      <c r="D887" s="49">
        <v>8</v>
      </c>
      <c r="E887" s="27">
        <v>1</v>
      </c>
      <c r="F887" s="50" t="s">
        <v>682</v>
      </c>
      <c r="G887" s="50" t="s">
        <v>13</v>
      </c>
      <c r="H887" s="51">
        <v>3.3</v>
      </c>
      <c r="I887" s="51" t="s">
        <v>851</v>
      </c>
      <c r="J887" s="27" t="str">
        <f>VLOOKUP(Table1323[[#This Row],[Track]],$F$1377:$H$1420,2,FALSE)</f>
        <v>Vic</v>
      </c>
      <c r="K887" s="27" t="s">
        <v>888</v>
      </c>
      <c r="L887" s="35">
        <v>130</v>
      </c>
      <c r="M887" s="35">
        <f>IF(Table1323[[#This Row],[Elite Edge Bet]]="","",IF(Table1323[[#This Row],[Fin]]&lt;&gt;"1st","",Table1323[[#This Row],[Div]]*Table1323[[#This Row],[Elite Edge Bet]]))</f>
        <v>429</v>
      </c>
      <c r="N887" s="35">
        <f>IF(Table1323[[#This Row],[Elite Edge Bet]]="","",IF(Table1323[[#This Row],[Elite Edge Return]]="",Table1323[[#This Row],[Elite Edge Bet]]*-1,Table1323[[#This Row],[Elite Edge Return]]-Table1323[[#This Row],[Elite Edge Bet]]))</f>
        <v>299</v>
      </c>
      <c r="O887" s="35" t="str">
        <f>IF(Table1323[[#This Row],[Date]]&lt;$O$3,"",IF(Table1323[[#This Row],[Date]]&lt;$P$3,"Edge (Orig)",IF(Table1323[[#This Row],[Date]]&lt;$Q$3,"Edge-New","Elite Combo")))</f>
        <v/>
      </c>
      <c r="P887" s="27" t="str">
        <f>TEXT(Table1323[[#This Row],[Date]],"DDD")</f>
        <v>Sat</v>
      </c>
      <c r="Q887" s="27"/>
      <c r="R8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8" spans="1:18" ht="15.75" hidden="1" customHeight="1" x14ac:dyDescent="0.25">
      <c r="A888" s="48">
        <v>45286</v>
      </c>
      <c r="B888" s="20">
        <v>0.65277777777777779</v>
      </c>
      <c r="C888" s="20" t="s">
        <v>761</v>
      </c>
      <c r="D888" s="49">
        <v>5</v>
      </c>
      <c r="E888" s="27">
        <v>13</v>
      </c>
      <c r="F888" s="50" t="s">
        <v>64</v>
      </c>
      <c r="G888" s="50" t="s">
        <v>13</v>
      </c>
      <c r="H888" s="51">
        <v>3</v>
      </c>
      <c r="I888" s="51" t="s">
        <v>781</v>
      </c>
      <c r="J888" s="27" t="str">
        <f>VLOOKUP(Table1323[[#This Row],[Track]],$F$1377:$H$1420,2,FALSE)</f>
        <v>Vic</v>
      </c>
      <c r="K888" s="27" t="s">
        <v>888</v>
      </c>
      <c r="L888" s="35">
        <v>200</v>
      </c>
      <c r="M888" s="35">
        <f>IF(Table1323[[#This Row],[Elite Edge Bet]]="","",IF(Table1323[[#This Row],[Fin]]&lt;&gt;"1st","",Table1323[[#This Row],[Div]]*Table1323[[#This Row],[Elite Edge Bet]]))</f>
        <v>600</v>
      </c>
      <c r="N888" s="35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888" s="35" t="str">
        <f>IF(Table1323[[#This Row],[Date]]&lt;$O$3,"",IF(Table1323[[#This Row],[Date]]&lt;$P$3,"Edge (Orig)",IF(Table1323[[#This Row],[Date]]&lt;$Q$3,"Edge-New","Elite Combo")))</f>
        <v/>
      </c>
      <c r="P888" s="27" t="str">
        <f>TEXT(Table1323[[#This Row],[Date]],"DDD")</f>
        <v>Tue</v>
      </c>
      <c r="Q888" s="27"/>
      <c r="R8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89" spans="1:18" ht="15.75" hidden="1" customHeight="1" x14ac:dyDescent="0.25">
      <c r="A889" s="48">
        <v>45290</v>
      </c>
      <c r="B889" s="20">
        <v>0.60416666666666663</v>
      </c>
      <c r="C889" s="20" t="s">
        <v>762</v>
      </c>
      <c r="D889" s="49">
        <v>5</v>
      </c>
      <c r="E889" s="27">
        <v>7</v>
      </c>
      <c r="F889" s="50" t="s">
        <v>102</v>
      </c>
      <c r="G889" s="50"/>
      <c r="H889" s="51"/>
      <c r="I889" s="51" t="s">
        <v>878</v>
      </c>
      <c r="J889" s="27" t="str">
        <f>VLOOKUP(Table1323[[#This Row],[Track]],$F$1377:$H$1420,2,FALSE)</f>
        <v>Vic</v>
      </c>
      <c r="K889" s="27" t="s">
        <v>888</v>
      </c>
      <c r="L889" s="35">
        <v>200</v>
      </c>
      <c r="M889" s="35" t="str">
        <f>IF(Table1323[[#This Row],[Elite Edge Bet]]="","",IF(Table1323[[#This Row],[Fin]]&lt;&gt;"1st","",Table1323[[#This Row],[Div]]*Table1323[[#This Row],[Elite Edge Bet]]))</f>
        <v/>
      </c>
      <c r="N88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89" s="35" t="str">
        <f>IF(Table1323[[#This Row],[Date]]&lt;$O$3,"",IF(Table1323[[#This Row],[Date]]&lt;$P$3,"Edge (Orig)",IF(Table1323[[#This Row],[Date]]&lt;$Q$3,"Edge-New","Elite Combo")))</f>
        <v/>
      </c>
      <c r="P889" s="27" t="str">
        <f>TEXT(Table1323[[#This Row],[Date]],"DDD")</f>
        <v>Sat</v>
      </c>
      <c r="Q889" s="27"/>
      <c r="R8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0" spans="1:18" ht="15.75" hidden="1" customHeight="1" x14ac:dyDescent="0.25">
      <c r="A890" s="48">
        <v>45290</v>
      </c>
      <c r="B890" s="20">
        <v>0.62847222222222221</v>
      </c>
      <c r="C890" s="20" t="s">
        <v>762</v>
      </c>
      <c r="D890" s="49">
        <v>6</v>
      </c>
      <c r="E890" s="27">
        <v>6</v>
      </c>
      <c r="F890" s="50" t="s">
        <v>690</v>
      </c>
      <c r="G890" s="50"/>
      <c r="H890" s="51"/>
      <c r="I890" s="51" t="s">
        <v>850</v>
      </c>
      <c r="J890" s="27" t="str">
        <f>VLOOKUP(Table1323[[#This Row],[Track]],$F$1377:$H$1420,2,FALSE)</f>
        <v>Vic</v>
      </c>
      <c r="K890" s="27" t="s">
        <v>888</v>
      </c>
      <c r="L890" s="35">
        <v>200</v>
      </c>
      <c r="M890" s="35" t="str">
        <f>IF(Table1323[[#This Row],[Elite Edge Bet]]="","",IF(Table1323[[#This Row],[Fin]]&lt;&gt;"1st","",Table1323[[#This Row],[Div]]*Table1323[[#This Row],[Elite Edge Bet]]))</f>
        <v/>
      </c>
      <c r="N89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90" s="35" t="str">
        <f>IF(Table1323[[#This Row],[Date]]&lt;$O$3,"",IF(Table1323[[#This Row],[Date]]&lt;$P$3,"Edge (Orig)",IF(Table1323[[#This Row],[Date]]&lt;$Q$3,"Edge-New","Elite Combo")))</f>
        <v/>
      </c>
      <c r="P890" s="27" t="str">
        <f>TEXT(Table1323[[#This Row],[Date]],"DDD")</f>
        <v>Sat</v>
      </c>
      <c r="Q890" s="27"/>
      <c r="R8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1" spans="1:18" ht="15.75" hidden="1" customHeight="1" x14ac:dyDescent="0.25">
      <c r="A891" s="48">
        <v>45290</v>
      </c>
      <c r="B891" s="20">
        <v>0.62847222222222221</v>
      </c>
      <c r="C891" s="20" t="s">
        <v>762</v>
      </c>
      <c r="D891" s="49">
        <v>6</v>
      </c>
      <c r="E891" s="27">
        <v>7</v>
      </c>
      <c r="F891" s="50" t="s">
        <v>405</v>
      </c>
      <c r="G891" s="50" t="s">
        <v>15</v>
      </c>
      <c r="H891" s="51"/>
      <c r="I891" s="51" t="s">
        <v>851</v>
      </c>
      <c r="J891" s="27" t="str">
        <f>VLOOKUP(Table1323[[#This Row],[Track]],$F$1377:$H$1420,2,FALSE)</f>
        <v>Vic</v>
      </c>
      <c r="K891" s="27" t="s">
        <v>888</v>
      </c>
      <c r="L891" s="35">
        <v>100</v>
      </c>
      <c r="M891" s="35" t="str">
        <f>IF(Table1323[[#This Row],[Elite Edge Bet]]="","",IF(Table1323[[#This Row],[Fin]]&lt;&gt;"1st","",Table1323[[#This Row],[Div]]*Table1323[[#This Row],[Elite Edge Bet]]))</f>
        <v/>
      </c>
      <c r="N89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91" s="35" t="str">
        <f>IF(Table1323[[#This Row],[Date]]&lt;$O$3,"",IF(Table1323[[#This Row],[Date]]&lt;$P$3,"Edge (Orig)",IF(Table1323[[#This Row],[Date]]&lt;$Q$3,"Edge-New","Elite Combo")))</f>
        <v/>
      </c>
      <c r="P891" s="27" t="str">
        <f>TEXT(Table1323[[#This Row],[Date]],"DDD")</f>
        <v>Sat</v>
      </c>
      <c r="Q891" s="27"/>
      <c r="R8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2" spans="1:18" ht="15.75" hidden="1" customHeight="1" x14ac:dyDescent="0.25">
      <c r="A892" s="48">
        <v>45292</v>
      </c>
      <c r="B892" s="20">
        <v>0.68055555555555547</v>
      </c>
      <c r="C892" s="20" t="s">
        <v>759</v>
      </c>
      <c r="D892" s="49">
        <v>6</v>
      </c>
      <c r="E892" s="27">
        <v>6</v>
      </c>
      <c r="F892" s="50" t="s">
        <v>683</v>
      </c>
      <c r="G892" s="50"/>
      <c r="H892" s="51"/>
      <c r="I892" s="51" t="s">
        <v>851</v>
      </c>
      <c r="J892" s="27" t="str">
        <f>VLOOKUP(Table1323[[#This Row],[Track]],$F$1377:$H$1420,2,FALSE)</f>
        <v>Vic</v>
      </c>
      <c r="K892" s="27" t="s">
        <v>888</v>
      </c>
      <c r="L892" s="35">
        <v>120</v>
      </c>
      <c r="M892" s="35" t="str">
        <f>IF(Table1323[[#This Row],[Elite Edge Bet]]="","",IF(Table1323[[#This Row],[Fin]]&lt;&gt;"1st","",Table1323[[#This Row],[Div]]*Table1323[[#This Row],[Elite Edge Bet]]))</f>
        <v/>
      </c>
      <c r="N89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92" s="35" t="str">
        <f>IF(Table1323[[#This Row],[Date]]&lt;$O$3,"",IF(Table1323[[#This Row],[Date]]&lt;$P$3,"Edge (Orig)",IF(Table1323[[#This Row],[Date]]&lt;$Q$3,"Edge-New","Elite Combo")))</f>
        <v/>
      </c>
      <c r="P892" s="27" t="str">
        <f>TEXT(Table1323[[#This Row],[Date]],"DDD")</f>
        <v>Mon</v>
      </c>
      <c r="Q892" s="27"/>
      <c r="R8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3" spans="1:18" ht="15.75" hidden="1" customHeight="1" x14ac:dyDescent="0.25">
      <c r="A893" s="48">
        <v>45292</v>
      </c>
      <c r="B893" s="20">
        <v>0.70833333333333337</v>
      </c>
      <c r="C893" s="20" t="s">
        <v>759</v>
      </c>
      <c r="D893" s="49">
        <v>7</v>
      </c>
      <c r="E893" s="27">
        <v>3</v>
      </c>
      <c r="F893" s="50" t="s">
        <v>406</v>
      </c>
      <c r="G893" s="50"/>
      <c r="H893" s="51"/>
      <c r="I893" s="51" t="s">
        <v>851</v>
      </c>
      <c r="J893" s="27" t="str">
        <f>VLOOKUP(Table1323[[#This Row],[Track]],$F$1377:$H$1420,2,FALSE)</f>
        <v>Vic</v>
      </c>
      <c r="K893" s="27" t="s">
        <v>888</v>
      </c>
      <c r="L893" s="35">
        <v>120</v>
      </c>
      <c r="M893" s="35" t="str">
        <f>IF(Table1323[[#This Row],[Elite Edge Bet]]="","",IF(Table1323[[#This Row],[Fin]]&lt;&gt;"1st","",Table1323[[#This Row],[Div]]*Table1323[[#This Row],[Elite Edge Bet]]))</f>
        <v/>
      </c>
      <c r="N89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93" s="35" t="str">
        <f>IF(Table1323[[#This Row],[Date]]&lt;$O$3,"",IF(Table1323[[#This Row],[Date]]&lt;$P$3,"Edge (Orig)",IF(Table1323[[#This Row],[Date]]&lt;$Q$3,"Edge-New","Elite Combo")))</f>
        <v/>
      </c>
      <c r="P893" s="27" t="str">
        <f>TEXT(Table1323[[#This Row],[Date]],"DDD")</f>
        <v>Mon</v>
      </c>
      <c r="Q893" s="27"/>
      <c r="R8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4" spans="1:18" ht="15.75" hidden="1" customHeight="1" x14ac:dyDescent="0.25">
      <c r="A894" s="48">
        <v>45297</v>
      </c>
      <c r="B894" s="20">
        <v>0.59375</v>
      </c>
      <c r="C894" s="20" t="s">
        <v>7</v>
      </c>
      <c r="D894" s="49">
        <v>4</v>
      </c>
      <c r="E894" s="27">
        <v>1</v>
      </c>
      <c r="F894" s="50" t="s">
        <v>555</v>
      </c>
      <c r="G894" s="50" t="s">
        <v>13</v>
      </c>
      <c r="H894" s="51">
        <v>2.6</v>
      </c>
      <c r="I894" s="51" t="s">
        <v>879</v>
      </c>
      <c r="J894" s="27" t="str">
        <f>VLOOKUP(Table1323[[#This Row],[Track]],$F$1377:$H$1420,2,FALSE)</f>
        <v>NSW</v>
      </c>
      <c r="K894" s="27" t="s">
        <v>888</v>
      </c>
      <c r="L894" s="35">
        <v>150</v>
      </c>
      <c r="M894" s="35">
        <f>IF(Table1323[[#This Row],[Elite Edge Bet]]="","",IF(Table1323[[#This Row],[Fin]]&lt;&gt;"1st","",Table1323[[#This Row],[Div]]*Table1323[[#This Row],[Elite Edge Bet]]))</f>
        <v>390</v>
      </c>
      <c r="N894" s="35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894" s="35" t="str">
        <f>IF(Table1323[[#This Row],[Date]]&lt;$O$3,"",IF(Table1323[[#This Row],[Date]]&lt;$P$3,"Edge (Orig)",IF(Table1323[[#This Row],[Date]]&lt;$Q$3,"Edge-New","Elite Combo")))</f>
        <v/>
      </c>
      <c r="P894" s="27" t="str">
        <f>TEXT(Table1323[[#This Row],[Date]],"DDD")</f>
        <v>Sat</v>
      </c>
      <c r="Q894" s="27"/>
      <c r="R8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5" spans="1:18" ht="15.75" hidden="1" customHeight="1" x14ac:dyDescent="0.25">
      <c r="A895" s="48">
        <v>45297</v>
      </c>
      <c r="B895" s="20">
        <v>0.62847222222222221</v>
      </c>
      <c r="C895" s="20" t="s">
        <v>94</v>
      </c>
      <c r="D895" s="49">
        <v>6</v>
      </c>
      <c r="E895" s="27">
        <v>9</v>
      </c>
      <c r="F895" s="50" t="s">
        <v>407</v>
      </c>
      <c r="G895" s="50" t="s">
        <v>13</v>
      </c>
      <c r="H895" s="51">
        <v>2.2999999999999998</v>
      </c>
      <c r="I895" s="51" t="s">
        <v>851</v>
      </c>
      <c r="J895" s="27" t="str">
        <f>VLOOKUP(Table1323[[#This Row],[Track]],$F$1377:$H$1420,2,FALSE)</f>
        <v>Vic</v>
      </c>
      <c r="K895" s="27" t="s">
        <v>887</v>
      </c>
      <c r="L895" s="35">
        <v>130</v>
      </c>
      <c r="M895" s="35">
        <f>IF(Table1323[[#This Row],[Elite Edge Bet]]="","",IF(Table1323[[#This Row],[Fin]]&lt;&gt;"1st","",Table1323[[#This Row],[Div]]*Table1323[[#This Row],[Elite Edge Bet]]))</f>
        <v>299</v>
      </c>
      <c r="N895" s="35">
        <f>IF(Table1323[[#This Row],[Elite Edge Bet]]="","",IF(Table1323[[#This Row],[Elite Edge Return]]="",Table1323[[#This Row],[Elite Edge Bet]]*-1,Table1323[[#This Row],[Elite Edge Return]]-Table1323[[#This Row],[Elite Edge Bet]]))</f>
        <v>169</v>
      </c>
      <c r="O895" s="35" t="str">
        <f>IF(Table1323[[#This Row],[Date]]&lt;$O$3,"",IF(Table1323[[#This Row],[Date]]&lt;$P$3,"Edge (Orig)",IF(Table1323[[#This Row],[Date]]&lt;$Q$3,"Edge-New","Elite Combo")))</f>
        <v/>
      </c>
      <c r="P895" s="27" t="str">
        <f>TEXT(Table1323[[#This Row],[Date]],"DDD")</f>
        <v>Sat</v>
      </c>
      <c r="Q895" s="27"/>
      <c r="R8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6" spans="1:18" ht="15.75" hidden="1" customHeight="1" x14ac:dyDescent="0.25">
      <c r="A896" s="48">
        <v>45297</v>
      </c>
      <c r="B896" s="20">
        <v>0.68055555555555547</v>
      </c>
      <c r="C896" s="20" t="s">
        <v>94</v>
      </c>
      <c r="D896" s="49">
        <v>8</v>
      </c>
      <c r="E896" s="27">
        <v>7</v>
      </c>
      <c r="F896" s="50" t="s">
        <v>684</v>
      </c>
      <c r="G896" s="50" t="s">
        <v>13</v>
      </c>
      <c r="H896" s="51">
        <v>4.2</v>
      </c>
      <c r="I896" s="51" t="s">
        <v>851</v>
      </c>
      <c r="J896" s="27" t="str">
        <f>VLOOKUP(Table1323[[#This Row],[Track]],$F$1377:$H$1420,2,FALSE)</f>
        <v>Vic</v>
      </c>
      <c r="K896" s="27" t="s">
        <v>887</v>
      </c>
      <c r="L896" s="35">
        <v>120</v>
      </c>
      <c r="M896" s="35">
        <f>IF(Table1323[[#This Row],[Elite Edge Bet]]="","",IF(Table1323[[#This Row],[Fin]]&lt;&gt;"1st","",Table1323[[#This Row],[Div]]*Table1323[[#This Row],[Elite Edge Bet]]))</f>
        <v>504</v>
      </c>
      <c r="N896" s="35">
        <f>IF(Table1323[[#This Row],[Elite Edge Bet]]="","",IF(Table1323[[#This Row],[Elite Edge Return]]="",Table1323[[#This Row],[Elite Edge Bet]]*-1,Table1323[[#This Row],[Elite Edge Return]]-Table1323[[#This Row],[Elite Edge Bet]]))</f>
        <v>384</v>
      </c>
      <c r="O896" s="35" t="str">
        <f>IF(Table1323[[#This Row],[Date]]&lt;$O$3,"",IF(Table1323[[#This Row],[Date]]&lt;$P$3,"Edge (Orig)",IF(Table1323[[#This Row],[Date]]&lt;$Q$3,"Edge-New","Elite Combo")))</f>
        <v/>
      </c>
      <c r="P896" s="27" t="str">
        <f>TEXT(Table1323[[#This Row],[Date]],"DDD")</f>
        <v>Sat</v>
      </c>
      <c r="Q896" s="27"/>
      <c r="R8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7" spans="1:18" ht="15.75" hidden="1" customHeight="1" x14ac:dyDescent="0.25">
      <c r="A897" s="48">
        <v>45297</v>
      </c>
      <c r="B897" s="20">
        <v>0.70833333333333337</v>
      </c>
      <c r="C897" s="20" t="s">
        <v>94</v>
      </c>
      <c r="D897" s="49">
        <v>9</v>
      </c>
      <c r="E897" s="27">
        <v>2</v>
      </c>
      <c r="F897" s="50" t="s">
        <v>408</v>
      </c>
      <c r="G897" s="50" t="s">
        <v>13</v>
      </c>
      <c r="H897" s="51">
        <v>2.4500000000000002</v>
      </c>
      <c r="I897" s="51" t="s">
        <v>851</v>
      </c>
      <c r="J897" s="27" t="str">
        <f>VLOOKUP(Table1323[[#This Row],[Track]],$F$1377:$H$1420,2,FALSE)</f>
        <v>Vic</v>
      </c>
      <c r="K897" s="27" t="s">
        <v>887</v>
      </c>
      <c r="L897" s="35">
        <v>200</v>
      </c>
      <c r="M897" s="35">
        <f>IF(Table1323[[#This Row],[Elite Edge Bet]]="","",IF(Table1323[[#This Row],[Fin]]&lt;&gt;"1st","",Table1323[[#This Row],[Div]]*Table1323[[#This Row],[Elite Edge Bet]]))</f>
        <v>490.00000000000006</v>
      </c>
      <c r="N897" s="35">
        <f>IF(Table1323[[#This Row],[Elite Edge Bet]]="","",IF(Table1323[[#This Row],[Elite Edge Return]]="",Table1323[[#This Row],[Elite Edge Bet]]*-1,Table1323[[#This Row],[Elite Edge Return]]-Table1323[[#This Row],[Elite Edge Bet]]))</f>
        <v>290.00000000000006</v>
      </c>
      <c r="O897" s="35" t="str">
        <f>IF(Table1323[[#This Row],[Date]]&lt;$O$3,"",IF(Table1323[[#This Row],[Date]]&lt;$P$3,"Edge (Orig)",IF(Table1323[[#This Row],[Date]]&lt;$Q$3,"Edge-New","Elite Combo")))</f>
        <v/>
      </c>
      <c r="P897" s="27" t="str">
        <f>TEXT(Table1323[[#This Row],[Date]],"DDD")</f>
        <v>Sat</v>
      </c>
      <c r="Q897" s="27"/>
      <c r="R8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8" spans="1:18" ht="15.75" hidden="1" customHeight="1" x14ac:dyDescent="0.25">
      <c r="A898" s="48">
        <v>45304</v>
      </c>
      <c r="B898" s="20">
        <v>0.52430555555555558</v>
      </c>
      <c r="C898" s="20" t="s">
        <v>6</v>
      </c>
      <c r="D898" s="49">
        <v>1</v>
      </c>
      <c r="E898" s="27">
        <v>2</v>
      </c>
      <c r="F898" s="50" t="s">
        <v>556</v>
      </c>
      <c r="G898" s="50" t="s">
        <v>90</v>
      </c>
      <c r="H898" s="51"/>
      <c r="I898" s="51" t="s">
        <v>879</v>
      </c>
      <c r="J898" s="27" t="str">
        <f>VLOOKUP(Table1323[[#This Row],[Track]],$F$1377:$H$1420,2,FALSE)</f>
        <v>NSW</v>
      </c>
      <c r="K898" s="27" t="s">
        <v>888</v>
      </c>
      <c r="L898" s="35">
        <v>150</v>
      </c>
      <c r="M898" s="35" t="str">
        <f>IF(Table1323[[#This Row],[Elite Edge Bet]]="","",IF(Table1323[[#This Row],[Fin]]&lt;&gt;"1st","",Table1323[[#This Row],[Div]]*Table1323[[#This Row],[Elite Edge Bet]]))</f>
        <v/>
      </c>
      <c r="N89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98" s="35" t="str">
        <f>IF(Table1323[[#This Row],[Date]]&lt;$O$3,"",IF(Table1323[[#This Row],[Date]]&lt;$P$3,"Edge (Orig)",IF(Table1323[[#This Row],[Date]]&lt;$Q$3,"Edge-New","Elite Combo")))</f>
        <v/>
      </c>
      <c r="P898" s="27" t="str">
        <f>TEXT(Table1323[[#This Row],[Date]],"DDD")</f>
        <v>Sat</v>
      </c>
      <c r="Q898" s="27"/>
      <c r="R8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899" spans="1:18" ht="15.75" hidden="1" customHeight="1" x14ac:dyDescent="0.25">
      <c r="A899" s="48">
        <v>45304</v>
      </c>
      <c r="B899" s="20">
        <v>0.53333333333333333</v>
      </c>
      <c r="C899" s="20" t="s">
        <v>759</v>
      </c>
      <c r="D899" s="49">
        <v>2</v>
      </c>
      <c r="E899" s="27">
        <v>8</v>
      </c>
      <c r="F899" s="50" t="s">
        <v>685</v>
      </c>
      <c r="G899" s="50"/>
      <c r="H899" s="51"/>
      <c r="I899" s="51" t="s">
        <v>851</v>
      </c>
      <c r="J899" s="27" t="str">
        <f>VLOOKUP(Table1323[[#This Row],[Track]],$F$1377:$H$1420,2,FALSE)</f>
        <v>Vic</v>
      </c>
      <c r="K899" s="27" t="s">
        <v>888</v>
      </c>
      <c r="L899" s="35">
        <v>120</v>
      </c>
      <c r="M899" s="35" t="str">
        <f>IF(Table1323[[#This Row],[Elite Edge Bet]]="","",IF(Table1323[[#This Row],[Fin]]&lt;&gt;"1st","",Table1323[[#This Row],[Div]]*Table1323[[#This Row],[Elite Edge Bet]]))</f>
        <v/>
      </c>
      <c r="N89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99" s="35" t="str">
        <f>IF(Table1323[[#This Row],[Date]]&lt;$O$3,"",IF(Table1323[[#This Row],[Date]]&lt;$P$3,"Edge (Orig)",IF(Table1323[[#This Row],[Date]]&lt;$Q$3,"Edge-New","Elite Combo")))</f>
        <v/>
      </c>
      <c r="P899" s="27" t="str">
        <f>TEXT(Table1323[[#This Row],[Date]],"DDD")</f>
        <v>Sat</v>
      </c>
      <c r="Q899" s="27"/>
      <c r="R8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0" spans="1:18" ht="15.75" hidden="1" customHeight="1" x14ac:dyDescent="0.25">
      <c r="A900" s="48">
        <v>45304</v>
      </c>
      <c r="B900" s="20">
        <v>0.71736111111111101</v>
      </c>
      <c r="C900" s="20" t="s">
        <v>759</v>
      </c>
      <c r="D900" s="49">
        <v>9</v>
      </c>
      <c r="E900" s="27">
        <v>8</v>
      </c>
      <c r="F900" s="50" t="s">
        <v>686</v>
      </c>
      <c r="G900" s="50"/>
      <c r="H900" s="51"/>
      <c r="I900" s="51" t="s">
        <v>851</v>
      </c>
      <c r="J900" s="27" t="str">
        <f>VLOOKUP(Table1323[[#This Row],[Track]],$F$1377:$H$1420,2,FALSE)</f>
        <v>Vic</v>
      </c>
      <c r="K900" s="27" t="s">
        <v>888</v>
      </c>
      <c r="L900" s="35">
        <v>200</v>
      </c>
      <c r="M900" s="35" t="str">
        <f>IF(Table1323[[#This Row],[Elite Edge Bet]]="","",IF(Table1323[[#This Row],[Fin]]&lt;&gt;"1st","",Table1323[[#This Row],[Div]]*Table1323[[#This Row],[Elite Edge Bet]]))</f>
        <v/>
      </c>
      <c r="N90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00" s="35" t="str">
        <f>IF(Table1323[[#This Row],[Date]]&lt;$O$3,"",IF(Table1323[[#This Row],[Date]]&lt;$P$3,"Edge (Orig)",IF(Table1323[[#This Row],[Date]]&lt;$Q$3,"Edge-New","Elite Combo")))</f>
        <v/>
      </c>
      <c r="P900" s="27" t="str">
        <f>TEXT(Table1323[[#This Row],[Date]],"DDD")</f>
        <v>Sat</v>
      </c>
      <c r="Q900" s="27"/>
      <c r="R9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1" spans="1:18" ht="15.75" hidden="1" customHeight="1" x14ac:dyDescent="0.25">
      <c r="A901" s="48">
        <v>45304</v>
      </c>
      <c r="B901" s="20">
        <v>0.7416666666666667</v>
      </c>
      <c r="C901" s="20" t="s">
        <v>759</v>
      </c>
      <c r="D901" s="49">
        <v>10</v>
      </c>
      <c r="E901" s="27">
        <v>1</v>
      </c>
      <c r="F901" s="50" t="s">
        <v>410</v>
      </c>
      <c r="G901" s="50" t="s">
        <v>13</v>
      </c>
      <c r="H901" s="51">
        <v>3.2</v>
      </c>
      <c r="I901" s="51" t="s">
        <v>851</v>
      </c>
      <c r="J901" s="27" t="str">
        <f>VLOOKUP(Table1323[[#This Row],[Track]],$F$1377:$H$1420,2,FALSE)</f>
        <v>Vic</v>
      </c>
      <c r="K901" s="27" t="s">
        <v>888</v>
      </c>
      <c r="L901" s="35">
        <v>200</v>
      </c>
      <c r="M901" s="35">
        <f>IF(Table1323[[#This Row],[Elite Edge Bet]]="","",IF(Table1323[[#This Row],[Fin]]&lt;&gt;"1st","",Table1323[[#This Row],[Div]]*Table1323[[#This Row],[Elite Edge Bet]]))</f>
        <v>640</v>
      </c>
      <c r="N901" s="35">
        <f>IF(Table1323[[#This Row],[Elite Edge Bet]]="","",IF(Table1323[[#This Row],[Elite Edge Return]]="",Table1323[[#This Row],[Elite Edge Bet]]*-1,Table1323[[#This Row],[Elite Edge Return]]-Table1323[[#This Row],[Elite Edge Bet]]))</f>
        <v>440</v>
      </c>
      <c r="O901" s="35" t="str">
        <f>IF(Table1323[[#This Row],[Date]]&lt;$O$3,"",IF(Table1323[[#This Row],[Date]]&lt;$P$3,"Edge (Orig)",IF(Table1323[[#This Row],[Date]]&lt;$Q$3,"Edge-New","Elite Combo")))</f>
        <v/>
      </c>
      <c r="P901" s="27" t="str">
        <f>TEXT(Table1323[[#This Row],[Date]],"DDD")</f>
        <v>Sat</v>
      </c>
      <c r="Q901" s="27"/>
      <c r="R9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2" spans="1:18" ht="15.75" hidden="1" customHeight="1" x14ac:dyDescent="0.25">
      <c r="A902" s="48">
        <v>45308</v>
      </c>
      <c r="B902" s="20">
        <v>0.62152777777777779</v>
      </c>
      <c r="C902" s="20" t="s">
        <v>10</v>
      </c>
      <c r="D902" s="49">
        <v>2</v>
      </c>
      <c r="E902" s="27">
        <v>5</v>
      </c>
      <c r="F902" s="50" t="s">
        <v>557</v>
      </c>
      <c r="G902" s="50" t="s">
        <v>13</v>
      </c>
      <c r="H902" s="51">
        <v>1.6</v>
      </c>
      <c r="I902" s="51" t="s">
        <v>92</v>
      </c>
      <c r="J902" s="27" t="str">
        <f>VLOOKUP(Table1323[[#This Row],[Track]],$F$1377:$H$1420,2,FALSE)</f>
        <v>NSW</v>
      </c>
      <c r="K902" s="27" t="s">
        <v>888</v>
      </c>
      <c r="L902" s="35">
        <v>140</v>
      </c>
      <c r="M902" s="35">
        <f>IF(Table1323[[#This Row],[Elite Edge Bet]]="","",IF(Table1323[[#This Row],[Fin]]&lt;&gt;"1st","",Table1323[[#This Row],[Div]]*Table1323[[#This Row],[Elite Edge Bet]]))</f>
        <v>224</v>
      </c>
      <c r="N902" s="35">
        <f>IF(Table1323[[#This Row],[Elite Edge Bet]]="","",IF(Table1323[[#This Row],[Elite Edge Return]]="",Table1323[[#This Row],[Elite Edge Bet]]*-1,Table1323[[#This Row],[Elite Edge Return]]-Table1323[[#This Row],[Elite Edge Bet]]))</f>
        <v>84</v>
      </c>
      <c r="O902" s="35" t="str">
        <f>IF(Table1323[[#This Row],[Date]]&lt;$O$3,"",IF(Table1323[[#This Row],[Date]]&lt;$P$3,"Edge (Orig)",IF(Table1323[[#This Row],[Date]]&lt;$Q$3,"Edge-New","Elite Combo")))</f>
        <v/>
      </c>
      <c r="P902" s="27" t="str">
        <f>TEXT(Table1323[[#This Row],[Date]],"DDD")</f>
        <v>Wed</v>
      </c>
      <c r="Q902" s="27"/>
      <c r="R9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3" spans="1:18" ht="15.75" hidden="1" customHeight="1" x14ac:dyDescent="0.25">
      <c r="A903" s="48">
        <v>45308</v>
      </c>
      <c r="B903" s="20">
        <v>0.74305555555555547</v>
      </c>
      <c r="C903" s="20" t="s">
        <v>10</v>
      </c>
      <c r="D903" s="49">
        <v>7</v>
      </c>
      <c r="E903" s="27">
        <v>8</v>
      </c>
      <c r="F903" s="50" t="s">
        <v>558</v>
      </c>
      <c r="G903" s="50" t="s">
        <v>15</v>
      </c>
      <c r="H903" s="51"/>
      <c r="I903" s="51" t="s">
        <v>92</v>
      </c>
      <c r="J903" s="27" t="str">
        <f>VLOOKUP(Table1323[[#This Row],[Track]],$F$1377:$H$1420,2,FALSE)</f>
        <v>NSW</v>
      </c>
      <c r="K903" s="27" t="s">
        <v>888</v>
      </c>
      <c r="L903" s="35">
        <v>140</v>
      </c>
      <c r="M903" s="35" t="str">
        <f>IF(Table1323[[#This Row],[Elite Edge Bet]]="","",IF(Table1323[[#This Row],[Fin]]&lt;&gt;"1st","",Table1323[[#This Row],[Div]]*Table1323[[#This Row],[Elite Edge Bet]]))</f>
        <v/>
      </c>
      <c r="N90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03" s="35" t="str">
        <f>IF(Table1323[[#This Row],[Date]]&lt;$O$3,"",IF(Table1323[[#This Row],[Date]]&lt;$P$3,"Edge (Orig)",IF(Table1323[[#This Row],[Date]]&lt;$Q$3,"Edge-New","Elite Combo")))</f>
        <v/>
      </c>
      <c r="P903" s="27" t="str">
        <f>TEXT(Table1323[[#This Row],[Date]],"DDD")</f>
        <v>Wed</v>
      </c>
      <c r="Q903" s="27"/>
      <c r="R9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4" spans="1:18" ht="15.75" hidden="1" customHeight="1" x14ac:dyDescent="0.25">
      <c r="A904" s="48">
        <v>45311</v>
      </c>
      <c r="B904" s="20">
        <v>0.59375</v>
      </c>
      <c r="C904" s="20" t="s">
        <v>6</v>
      </c>
      <c r="D904" s="49">
        <v>4</v>
      </c>
      <c r="E904" s="27">
        <v>4</v>
      </c>
      <c r="F904" s="50" t="s">
        <v>559</v>
      </c>
      <c r="G904" s="50" t="s">
        <v>14</v>
      </c>
      <c r="H904" s="51"/>
      <c r="I904" s="51" t="s">
        <v>879</v>
      </c>
      <c r="J904" s="27" t="str">
        <f>VLOOKUP(Table1323[[#This Row],[Track]],$F$1377:$H$1420,2,FALSE)</f>
        <v>NSW</v>
      </c>
      <c r="K904" s="27" t="s">
        <v>888</v>
      </c>
      <c r="L904" s="35">
        <v>150</v>
      </c>
      <c r="M904" s="35" t="str">
        <f>IF(Table1323[[#This Row],[Elite Edge Bet]]="","",IF(Table1323[[#This Row],[Fin]]&lt;&gt;"1st","",Table1323[[#This Row],[Div]]*Table1323[[#This Row],[Elite Edge Bet]]))</f>
        <v/>
      </c>
      <c r="N90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04" s="35" t="str">
        <f>IF(Table1323[[#This Row],[Date]]&lt;$O$3,"",IF(Table1323[[#This Row],[Date]]&lt;$P$3,"Edge (Orig)",IF(Table1323[[#This Row],[Date]]&lt;$Q$3,"Edge-New","Elite Combo")))</f>
        <v/>
      </c>
      <c r="P904" s="27" t="str">
        <f>TEXT(Table1323[[#This Row],[Date]],"DDD")</f>
        <v>Sat</v>
      </c>
      <c r="Q904" s="27"/>
      <c r="R9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5" spans="1:18" ht="15.75" hidden="1" customHeight="1" x14ac:dyDescent="0.25">
      <c r="A905" s="48">
        <v>45311</v>
      </c>
      <c r="B905" s="20">
        <v>0.60416666666666663</v>
      </c>
      <c r="C905" s="20" t="s">
        <v>759</v>
      </c>
      <c r="D905" s="49">
        <v>5</v>
      </c>
      <c r="E905" s="27">
        <v>2</v>
      </c>
      <c r="F905" s="50" t="s">
        <v>412</v>
      </c>
      <c r="G905" s="50" t="s">
        <v>13</v>
      </c>
      <c r="H905" s="51">
        <v>4.5999999999999996</v>
      </c>
      <c r="I905" s="51" t="s">
        <v>878</v>
      </c>
      <c r="J905" s="27" t="str">
        <f>VLOOKUP(Table1323[[#This Row],[Track]],$F$1377:$H$1420,2,FALSE)</f>
        <v>Vic</v>
      </c>
      <c r="K905" s="27" t="s">
        <v>888</v>
      </c>
      <c r="L905" s="35">
        <v>200</v>
      </c>
      <c r="M905" s="35">
        <f>IF(Table1323[[#This Row],[Elite Edge Bet]]="","",IF(Table1323[[#This Row],[Fin]]&lt;&gt;"1st","",Table1323[[#This Row],[Div]]*Table1323[[#This Row],[Elite Edge Bet]]))</f>
        <v>919.99999999999989</v>
      </c>
      <c r="N905" s="35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905" s="35" t="str">
        <f>IF(Table1323[[#This Row],[Date]]&lt;$O$3,"",IF(Table1323[[#This Row],[Date]]&lt;$P$3,"Edge (Orig)",IF(Table1323[[#This Row],[Date]]&lt;$Q$3,"Edge-New","Elite Combo")))</f>
        <v/>
      </c>
      <c r="P905" s="27" t="str">
        <f>TEXT(Table1323[[#This Row],[Date]],"DDD")</f>
        <v>Sat</v>
      </c>
      <c r="Q905" s="27"/>
      <c r="R9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6" spans="1:18" ht="15.75" hidden="1" customHeight="1" x14ac:dyDescent="0.25">
      <c r="A906" s="48">
        <v>45311</v>
      </c>
      <c r="B906" s="20">
        <v>0.65277777777777779</v>
      </c>
      <c r="C906" s="20" t="s">
        <v>759</v>
      </c>
      <c r="D906" s="49">
        <v>7</v>
      </c>
      <c r="E906" s="27">
        <v>1</v>
      </c>
      <c r="F906" s="50" t="s">
        <v>410</v>
      </c>
      <c r="G906" s="50" t="s">
        <v>13</v>
      </c>
      <c r="H906" s="51">
        <v>3.8</v>
      </c>
      <c r="I906" s="51" t="s">
        <v>850</v>
      </c>
      <c r="J906" s="27" t="str">
        <f>VLOOKUP(Table1323[[#This Row],[Track]],$F$1377:$H$1420,2,FALSE)</f>
        <v>Vic</v>
      </c>
      <c r="K906" s="27" t="s">
        <v>888</v>
      </c>
      <c r="L906" s="35">
        <v>200</v>
      </c>
      <c r="M906" s="35">
        <f>IF(Table1323[[#This Row],[Elite Edge Bet]]="","",IF(Table1323[[#This Row],[Fin]]&lt;&gt;"1st","",Table1323[[#This Row],[Div]]*Table1323[[#This Row],[Elite Edge Bet]]))</f>
        <v>760</v>
      </c>
      <c r="N906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906" s="35" t="str">
        <f>IF(Table1323[[#This Row],[Date]]&lt;$O$3,"",IF(Table1323[[#This Row],[Date]]&lt;$P$3,"Edge (Orig)",IF(Table1323[[#This Row],[Date]]&lt;$Q$3,"Edge-New","Elite Combo")))</f>
        <v/>
      </c>
      <c r="P906" s="27" t="str">
        <f>TEXT(Table1323[[#This Row],[Date]],"DDD")</f>
        <v>Sat</v>
      </c>
      <c r="Q906" s="27"/>
      <c r="R9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7" spans="1:18" ht="15.75" hidden="1" customHeight="1" x14ac:dyDescent="0.25">
      <c r="A907" s="48">
        <v>45311</v>
      </c>
      <c r="B907" s="20">
        <v>0.65277777777777779</v>
      </c>
      <c r="C907" s="20" t="s">
        <v>759</v>
      </c>
      <c r="D907" s="49">
        <v>7</v>
      </c>
      <c r="E907" s="27">
        <v>9</v>
      </c>
      <c r="F907" s="50" t="s">
        <v>413</v>
      </c>
      <c r="G907" s="50"/>
      <c r="H907" s="51"/>
      <c r="I907" s="51" t="s">
        <v>851</v>
      </c>
      <c r="J907" s="27" t="str">
        <f>VLOOKUP(Table1323[[#This Row],[Track]],$F$1377:$H$1420,2,FALSE)</f>
        <v>Vic</v>
      </c>
      <c r="K907" s="27" t="s">
        <v>888</v>
      </c>
      <c r="L907" s="35">
        <v>100</v>
      </c>
      <c r="M907" s="35" t="str">
        <f>IF(Table1323[[#This Row],[Elite Edge Bet]]="","",IF(Table1323[[#This Row],[Fin]]&lt;&gt;"1st","",Table1323[[#This Row],[Div]]*Table1323[[#This Row],[Elite Edge Bet]]))</f>
        <v/>
      </c>
      <c r="N90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07" s="35" t="str">
        <f>IF(Table1323[[#This Row],[Date]]&lt;$O$3,"",IF(Table1323[[#This Row],[Date]]&lt;$P$3,"Edge (Orig)",IF(Table1323[[#This Row],[Date]]&lt;$Q$3,"Edge-New","Elite Combo")))</f>
        <v/>
      </c>
      <c r="P907" s="27" t="str">
        <f>TEXT(Table1323[[#This Row],[Date]],"DDD")</f>
        <v>Sat</v>
      </c>
      <c r="Q907" s="27"/>
      <c r="R9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8" spans="1:18" ht="15.75" hidden="1" customHeight="1" x14ac:dyDescent="0.25">
      <c r="A908" s="48">
        <v>45311</v>
      </c>
      <c r="B908" s="20">
        <v>0.70833333333333337</v>
      </c>
      <c r="C908" s="20" t="s">
        <v>759</v>
      </c>
      <c r="D908" s="49">
        <v>9</v>
      </c>
      <c r="E908" s="27">
        <v>10</v>
      </c>
      <c r="F908" s="50" t="s">
        <v>414</v>
      </c>
      <c r="G908" s="50"/>
      <c r="H908" s="51"/>
      <c r="I908" s="51" t="s">
        <v>851</v>
      </c>
      <c r="J908" s="27" t="str">
        <f>VLOOKUP(Table1323[[#This Row],[Track]],$F$1377:$H$1420,2,FALSE)</f>
        <v>Vic</v>
      </c>
      <c r="K908" s="27" t="s">
        <v>888</v>
      </c>
      <c r="L908" s="35">
        <v>120</v>
      </c>
      <c r="M908" s="35" t="str">
        <f>IF(Table1323[[#This Row],[Elite Edge Bet]]="","",IF(Table1323[[#This Row],[Fin]]&lt;&gt;"1st","",Table1323[[#This Row],[Div]]*Table1323[[#This Row],[Elite Edge Bet]]))</f>
        <v/>
      </c>
      <c r="N90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08" s="35" t="str">
        <f>IF(Table1323[[#This Row],[Date]]&lt;$O$3,"",IF(Table1323[[#This Row],[Date]]&lt;$P$3,"Edge (Orig)",IF(Table1323[[#This Row],[Date]]&lt;$Q$3,"Edge-New","Elite Combo")))</f>
        <v/>
      </c>
      <c r="P908" s="27" t="str">
        <f>TEXT(Table1323[[#This Row],[Date]],"DDD")</f>
        <v>Sat</v>
      </c>
      <c r="Q908" s="27"/>
      <c r="R9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09" spans="1:18" ht="15.75" hidden="1" customHeight="1" x14ac:dyDescent="0.25">
      <c r="A909" s="48">
        <v>45311</v>
      </c>
      <c r="B909" s="20">
        <v>0.72222222222222221</v>
      </c>
      <c r="C909" s="20" t="s">
        <v>6</v>
      </c>
      <c r="D909" s="49">
        <v>9</v>
      </c>
      <c r="E909" s="27">
        <v>6</v>
      </c>
      <c r="F909" s="50" t="s">
        <v>55</v>
      </c>
      <c r="G909" s="50" t="s">
        <v>13</v>
      </c>
      <c r="H909" s="51">
        <v>1.8</v>
      </c>
      <c r="I909" s="51" t="s">
        <v>879</v>
      </c>
      <c r="J909" s="27" t="str">
        <f>VLOOKUP(Table1323[[#This Row],[Track]],$F$1377:$H$1420,2,FALSE)</f>
        <v>NSW</v>
      </c>
      <c r="K909" s="27" t="s">
        <v>888</v>
      </c>
      <c r="L909" s="35">
        <v>150</v>
      </c>
      <c r="M909" s="35">
        <f>IF(Table1323[[#This Row],[Elite Edge Bet]]="","",IF(Table1323[[#This Row],[Fin]]&lt;&gt;"1st","",Table1323[[#This Row],[Div]]*Table1323[[#This Row],[Elite Edge Bet]]))</f>
        <v>270</v>
      </c>
      <c r="N909" s="35">
        <f>IF(Table1323[[#This Row],[Elite Edge Bet]]="","",IF(Table1323[[#This Row],[Elite Edge Return]]="",Table1323[[#This Row],[Elite Edge Bet]]*-1,Table1323[[#This Row],[Elite Edge Return]]-Table1323[[#This Row],[Elite Edge Bet]]))</f>
        <v>120</v>
      </c>
      <c r="O909" s="35" t="str">
        <f>IF(Table1323[[#This Row],[Date]]&lt;$O$3,"",IF(Table1323[[#This Row],[Date]]&lt;$P$3,"Edge (Orig)",IF(Table1323[[#This Row],[Date]]&lt;$Q$3,"Edge-New","Elite Combo")))</f>
        <v/>
      </c>
      <c r="P909" s="27" t="str">
        <f>TEXT(Table1323[[#This Row],[Date]],"DDD")</f>
        <v>Sat</v>
      </c>
      <c r="Q909" s="27"/>
      <c r="R9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0" spans="1:18" ht="15.75" hidden="1" customHeight="1" x14ac:dyDescent="0.25">
      <c r="A910" s="48">
        <v>45317</v>
      </c>
      <c r="B910" s="20">
        <v>0.65277777777777779</v>
      </c>
      <c r="C910" s="20" t="s">
        <v>761</v>
      </c>
      <c r="D910" s="49">
        <v>5</v>
      </c>
      <c r="E910" s="27">
        <v>1</v>
      </c>
      <c r="F910" s="50" t="s">
        <v>415</v>
      </c>
      <c r="G910" s="50" t="s">
        <v>15</v>
      </c>
      <c r="H910" s="51"/>
      <c r="I910" s="51" t="s">
        <v>851</v>
      </c>
      <c r="J910" s="27" t="str">
        <f>VLOOKUP(Table1323[[#This Row],[Track]],$F$1377:$H$1420,2,FALSE)</f>
        <v>Vic</v>
      </c>
      <c r="K910" s="27" t="s">
        <v>888</v>
      </c>
      <c r="L910" s="35">
        <v>120</v>
      </c>
      <c r="M910" s="35" t="str">
        <f>IF(Table1323[[#This Row],[Elite Edge Bet]]="","",IF(Table1323[[#This Row],[Fin]]&lt;&gt;"1st","",Table1323[[#This Row],[Div]]*Table1323[[#This Row],[Elite Edge Bet]]))</f>
        <v/>
      </c>
      <c r="N91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10" s="35" t="str">
        <f>IF(Table1323[[#This Row],[Date]]&lt;$O$3,"",IF(Table1323[[#This Row],[Date]]&lt;$P$3,"Edge (Orig)",IF(Table1323[[#This Row],[Date]]&lt;$Q$3,"Edge-New","Elite Combo")))</f>
        <v/>
      </c>
      <c r="P910" s="27" t="str">
        <f>TEXT(Table1323[[#This Row],[Date]],"DDD")</f>
        <v>Fri</v>
      </c>
      <c r="Q910" s="27"/>
      <c r="R9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1" spans="1:18" ht="15.75" hidden="1" customHeight="1" x14ac:dyDescent="0.25">
      <c r="A911" s="48">
        <v>45317</v>
      </c>
      <c r="B911" s="20">
        <v>0.70833333333333337</v>
      </c>
      <c r="C911" s="20" t="s">
        <v>761</v>
      </c>
      <c r="D911" s="49">
        <v>7</v>
      </c>
      <c r="E911" s="27">
        <v>1</v>
      </c>
      <c r="F911" s="50" t="s">
        <v>634</v>
      </c>
      <c r="G911" s="50" t="s">
        <v>13</v>
      </c>
      <c r="H911" s="51">
        <v>3.9</v>
      </c>
      <c r="I911" s="51" t="s">
        <v>851</v>
      </c>
      <c r="J911" s="27" t="str">
        <f>VLOOKUP(Table1323[[#This Row],[Track]],$F$1377:$H$1420,2,FALSE)</f>
        <v>Vic</v>
      </c>
      <c r="K911" s="27" t="s">
        <v>888</v>
      </c>
      <c r="L911" s="35">
        <v>100</v>
      </c>
      <c r="M911" s="35">
        <f>IF(Table1323[[#This Row],[Elite Edge Bet]]="","",IF(Table1323[[#This Row],[Fin]]&lt;&gt;"1st","",Table1323[[#This Row],[Div]]*Table1323[[#This Row],[Elite Edge Bet]]))</f>
        <v>390</v>
      </c>
      <c r="N911" s="35">
        <f>IF(Table1323[[#This Row],[Elite Edge Bet]]="","",IF(Table1323[[#This Row],[Elite Edge Return]]="",Table1323[[#This Row],[Elite Edge Bet]]*-1,Table1323[[#This Row],[Elite Edge Return]]-Table1323[[#This Row],[Elite Edge Bet]]))</f>
        <v>290</v>
      </c>
      <c r="O911" s="35" t="str">
        <f>IF(Table1323[[#This Row],[Date]]&lt;$O$3,"",IF(Table1323[[#This Row],[Date]]&lt;$P$3,"Edge (Orig)",IF(Table1323[[#This Row],[Date]]&lt;$Q$3,"Edge-New","Elite Combo")))</f>
        <v/>
      </c>
      <c r="P911" s="27" t="str">
        <f>TEXT(Table1323[[#This Row],[Date]],"DDD")</f>
        <v>Fri</v>
      </c>
      <c r="Q911" s="27"/>
      <c r="R9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2" spans="1:18" ht="15.75" hidden="1" customHeight="1" x14ac:dyDescent="0.25">
      <c r="A912" s="48">
        <v>45317</v>
      </c>
      <c r="B912" s="20">
        <v>0.70833333333333337</v>
      </c>
      <c r="C912" s="20" t="s">
        <v>761</v>
      </c>
      <c r="D912" s="49">
        <v>7</v>
      </c>
      <c r="E912" s="27">
        <v>2</v>
      </c>
      <c r="F912" s="50" t="s">
        <v>620</v>
      </c>
      <c r="G912" s="50" t="s">
        <v>14</v>
      </c>
      <c r="H912" s="51"/>
      <c r="I912" s="51" t="s">
        <v>851</v>
      </c>
      <c r="J912" s="27" t="str">
        <f>VLOOKUP(Table1323[[#This Row],[Track]],$F$1377:$H$1420,2,FALSE)</f>
        <v>Vic</v>
      </c>
      <c r="K912" s="27" t="s">
        <v>888</v>
      </c>
      <c r="L912" s="35">
        <v>150</v>
      </c>
      <c r="M912" s="35" t="str">
        <f>IF(Table1323[[#This Row],[Elite Edge Bet]]="","",IF(Table1323[[#This Row],[Fin]]&lt;&gt;"1st","",Table1323[[#This Row],[Div]]*Table1323[[#This Row],[Elite Edge Bet]]))</f>
        <v/>
      </c>
      <c r="N91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12" s="35" t="str">
        <f>IF(Table1323[[#This Row],[Date]]&lt;$O$3,"",IF(Table1323[[#This Row],[Date]]&lt;$P$3,"Edge (Orig)",IF(Table1323[[#This Row],[Date]]&lt;$Q$3,"Edge-New","Elite Combo")))</f>
        <v/>
      </c>
      <c r="P912" s="27" t="str">
        <f>TEXT(Table1323[[#This Row],[Date]],"DDD")</f>
        <v>Fri</v>
      </c>
      <c r="Q912" s="27"/>
      <c r="R9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3" spans="1:18" ht="15.75" hidden="1" customHeight="1" x14ac:dyDescent="0.25">
      <c r="A913" s="48">
        <v>45318</v>
      </c>
      <c r="B913" s="20">
        <v>0.54513888888888895</v>
      </c>
      <c r="C913" s="20" t="s">
        <v>7</v>
      </c>
      <c r="D913" s="49">
        <v>2</v>
      </c>
      <c r="E913" s="27">
        <v>13</v>
      </c>
      <c r="F913" s="50" t="s">
        <v>560</v>
      </c>
      <c r="G913" s="50" t="s">
        <v>15</v>
      </c>
      <c r="H913" s="51"/>
      <c r="I913" s="51" t="s">
        <v>879</v>
      </c>
      <c r="J913" s="27" t="str">
        <f>VLOOKUP(Table1323[[#This Row],[Track]],$F$1377:$H$1420,2,FALSE)</f>
        <v>NSW</v>
      </c>
      <c r="K913" s="27" t="s">
        <v>888</v>
      </c>
      <c r="L913" s="35">
        <v>150</v>
      </c>
      <c r="M913" s="35" t="str">
        <f>IF(Table1323[[#This Row],[Elite Edge Bet]]="","",IF(Table1323[[#This Row],[Fin]]&lt;&gt;"1st","",Table1323[[#This Row],[Div]]*Table1323[[#This Row],[Elite Edge Bet]]))</f>
        <v/>
      </c>
      <c r="N91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13" s="35" t="str">
        <f>IF(Table1323[[#This Row],[Date]]&lt;$O$3,"",IF(Table1323[[#This Row],[Date]]&lt;$P$3,"Edge (Orig)",IF(Table1323[[#This Row],[Date]]&lt;$Q$3,"Edge-New","Elite Combo")))</f>
        <v/>
      </c>
      <c r="P913" s="27" t="str">
        <f>TEXT(Table1323[[#This Row],[Date]],"DDD")</f>
        <v>Sat</v>
      </c>
      <c r="Q913" s="27"/>
      <c r="R9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4" spans="1:18" ht="15.75" hidden="1" customHeight="1" x14ac:dyDescent="0.25">
      <c r="A914" s="48">
        <v>45318</v>
      </c>
      <c r="B914" s="20">
        <v>0.55555555555555558</v>
      </c>
      <c r="C914" s="20" t="s">
        <v>762</v>
      </c>
      <c r="D914" s="49">
        <v>3</v>
      </c>
      <c r="E914" s="27">
        <v>9</v>
      </c>
      <c r="F914" s="50" t="s">
        <v>777</v>
      </c>
      <c r="G914" s="50" t="s">
        <v>13</v>
      </c>
      <c r="H914" s="51">
        <v>2</v>
      </c>
      <c r="I914" s="51" t="s">
        <v>850</v>
      </c>
      <c r="J914" s="27" t="str">
        <f>VLOOKUP(Table1323[[#This Row],[Track]],$F$1377:$H$1420,2,FALSE)</f>
        <v>Vic</v>
      </c>
      <c r="K914" s="27" t="s">
        <v>888</v>
      </c>
      <c r="L914" s="35">
        <v>200</v>
      </c>
      <c r="M914" s="35">
        <f>IF(Table1323[[#This Row],[Elite Edge Bet]]="","",IF(Table1323[[#This Row],[Fin]]&lt;&gt;"1st","",Table1323[[#This Row],[Div]]*Table1323[[#This Row],[Elite Edge Bet]]))</f>
        <v>400</v>
      </c>
      <c r="N914" s="35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914" s="35" t="str">
        <f>IF(Table1323[[#This Row],[Date]]&lt;$O$3,"",IF(Table1323[[#This Row],[Date]]&lt;$P$3,"Edge (Orig)",IF(Table1323[[#This Row],[Date]]&lt;$Q$3,"Edge-New","Elite Combo")))</f>
        <v/>
      </c>
      <c r="P914" s="27" t="str">
        <f>TEXT(Table1323[[#This Row],[Date]],"DDD")</f>
        <v>Sat</v>
      </c>
      <c r="Q914" s="27"/>
      <c r="R9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5" spans="1:18" ht="15.75" hidden="1" customHeight="1" x14ac:dyDescent="0.25">
      <c r="A915" s="48">
        <v>45318</v>
      </c>
      <c r="B915" s="20">
        <v>0.57986111111111105</v>
      </c>
      <c r="C915" s="20" t="s">
        <v>762</v>
      </c>
      <c r="D915" s="49">
        <v>4</v>
      </c>
      <c r="E915" s="27">
        <v>3</v>
      </c>
      <c r="F915" s="50" t="s">
        <v>416</v>
      </c>
      <c r="G915" s="50" t="s">
        <v>15</v>
      </c>
      <c r="H915" s="51"/>
      <c r="I915" s="51" t="s">
        <v>851</v>
      </c>
      <c r="J915" s="27" t="str">
        <f>VLOOKUP(Table1323[[#This Row],[Track]],$F$1377:$H$1420,2,FALSE)</f>
        <v>Vic</v>
      </c>
      <c r="K915" s="27" t="s">
        <v>888</v>
      </c>
      <c r="L915" s="35">
        <v>150</v>
      </c>
      <c r="M915" s="35" t="str">
        <f>IF(Table1323[[#This Row],[Elite Edge Bet]]="","",IF(Table1323[[#This Row],[Fin]]&lt;&gt;"1st","",Table1323[[#This Row],[Div]]*Table1323[[#This Row],[Elite Edge Bet]]))</f>
        <v/>
      </c>
      <c r="N91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15" s="35" t="str">
        <f>IF(Table1323[[#This Row],[Date]]&lt;$O$3,"",IF(Table1323[[#This Row],[Date]]&lt;$P$3,"Edge (Orig)",IF(Table1323[[#This Row],[Date]]&lt;$Q$3,"Edge-New","Elite Combo")))</f>
        <v/>
      </c>
      <c r="P915" s="27" t="str">
        <f>TEXT(Table1323[[#This Row],[Date]],"DDD")</f>
        <v>Sat</v>
      </c>
      <c r="Q915" s="27"/>
      <c r="R9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6" spans="1:18" ht="15.75" hidden="1" customHeight="1" x14ac:dyDescent="0.25">
      <c r="A916" s="48">
        <v>45318</v>
      </c>
      <c r="B916" s="20">
        <v>0.62847222222222221</v>
      </c>
      <c r="C916" s="20" t="s">
        <v>762</v>
      </c>
      <c r="D916" s="49">
        <v>6</v>
      </c>
      <c r="E916" s="27">
        <v>2</v>
      </c>
      <c r="F916" s="50" t="s">
        <v>276</v>
      </c>
      <c r="G916" s="50"/>
      <c r="H916" s="51"/>
      <c r="I916" s="51" t="s">
        <v>851</v>
      </c>
      <c r="J916" s="27" t="str">
        <f>VLOOKUP(Table1323[[#This Row],[Track]],$F$1377:$H$1420,2,FALSE)</f>
        <v>Vic</v>
      </c>
      <c r="K916" s="27" t="s">
        <v>888</v>
      </c>
      <c r="L916" s="35">
        <v>130</v>
      </c>
      <c r="M916" s="35" t="str">
        <f>IF(Table1323[[#This Row],[Elite Edge Bet]]="","",IF(Table1323[[#This Row],[Fin]]&lt;&gt;"1st","",Table1323[[#This Row],[Div]]*Table1323[[#This Row],[Elite Edge Bet]]))</f>
        <v/>
      </c>
      <c r="N916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16" s="35" t="str">
        <f>IF(Table1323[[#This Row],[Date]]&lt;$O$3,"",IF(Table1323[[#This Row],[Date]]&lt;$P$3,"Edge (Orig)",IF(Table1323[[#This Row],[Date]]&lt;$Q$3,"Edge-New","Elite Combo")))</f>
        <v/>
      </c>
      <c r="P916" s="27" t="str">
        <f>TEXT(Table1323[[#This Row],[Date]],"DDD")</f>
        <v>Sat</v>
      </c>
      <c r="Q916" s="27"/>
      <c r="R9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7" spans="1:18" ht="15.75" hidden="1" customHeight="1" x14ac:dyDescent="0.25">
      <c r="A917" s="48">
        <v>45318</v>
      </c>
      <c r="B917" s="20">
        <v>0.62847222222222221</v>
      </c>
      <c r="C917" s="20" t="s">
        <v>762</v>
      </c>
      <c r="D917" s="49">
        <v>6</v>
      </c>
      <c r="E917" s="27">
        <v>3</v>
      </c>
      <c r="F917" s="50" t="s">
        <v>144</v>
      </c>
      <c r="G917" s="50" t="s">
        <v>13</v>
      </c>
      <c r="H917" s="51">
        <v>4.3</v>
      </c>
      <c r="I917" s="51" t="s">
        <v>851</v>
      </c>
      <c r="J917" s="27" t="str">
        <f>VLOOKUP(Table1323[[#This Row],[Track]],$F$1377:$H$1420,2,FALSE)</f>
        <v>Vic</v>
      </c>
      <c r="K917" s="27" t="s">
        <v>888</v>
      </c>
      <c r="L917" s="35">
        <v>100</v>
      </c>
      <c r="M917" s="35">
        <f>IF(Table1323[[#This Row],[Elite Edge Bet]]="","",IF(Table1323[[#This Row],[Fin]]&lt;&gt;"1st","",Table1323[[#This Row],[Div]]*Table1323[[#This Row],[Elite Edge Bet]]))</f>
        <v>430</v>
      </c>
      <c r="N917" s="35">
        <f>IF(Table1323[[#This Row],[Elite Edge Bet]]="","",IF(Table1323[[#This Row],[Elite Edge Return]]="",Table1323[[#This Row],[Elite Edge Bet]]*-1,Table1323[[#This Row],[Elite Edge Return]]-Table1323[[#This Row],[Elite Edge Bet]]))</f>
        <v>330</v>
      </c>
      <c r="O917" s="35" t="str">
        <f>IF(Table1323[[#This Row],[Date]]&lt;$O$3,"",IF(Table1323[[#This Row],[Date]]&lt;$P$3,"Edge (Orig)",IF(Table1323[[#This Row],[Date]]&lt;$Q$3,"Edge-New","Elite Combo")))</f>
        <v/>
      </c>
      <c r="P917" s="27" t="str">
        <f>TEXT(Table1323[[#This Row],[Date]],"DDD")</f>
        <v>Sat</v>
      </c>
      <c r="Q917" s="27"/>
      <c r="R9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8" spans="1:18" ht="15.75" hidden="1" customHeight="1" x14ac:dyDescent="0.25">
      <c r="A918" s="48">
        <v>45318</v>
      </c>
      <c r="B918" s="20">
        <v>0.65277777777777779</v>
      </c>
      <c r="C918" s="20" t="s">
        <v>762</v>
      </c>
      <c r="D918" s="49">
        <v>7</v>
      </c>
      <c r="E918" s="27">
        <v>7</v>
      </c>
      <c r="F918" s="50" t="s">
        <v>801</v>
      </c>
      <c r="G918" s="50"/>
      <c r="H918" s="51"/>
      <c r="I918" s="51" t="s">
        <v>805</v>
      </c>
      <c r="J918" s="27" t="str">
        <f>VLOOKUP(Table1323[[#This Row],[Track]],$F$1377:$H$1420,2,FALSE)</f>
        <v>Vic</v>
      </c>
      <c r="K918" s="27" t="s">
        <v>888</v>
      </c>
      <c r="L918" s="35">
        <v>100</v>
      </c>
      <c r="M918" s="35" t="str">
        <f>IF(Table1323[[#This Row],[Elite Edge Bet]]="","",IF(Table1323[[#This Row],[Fin]]&lt;&gt;"1st","",Table1323[[#This Row],[Div]]*Table1323[[#This Row],[Elite Edge Bet]]))</f>
        <v/>
      </c>
      <c r="N91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18" s="35" t="str">
        <f>IF(Table1323[[#This Row],[Date]]&lt;$O$3,"",IF(Table1323[[#This Row],[Date]]&lt;$P$3,"Edge (Orig)",IF(Table1323[[#This Row],[Date]]&lt;$Q$3,"Edge-New","Elite Combo")))</f>
        <v/>
      </c>
      <c r="P918" s="27" t="str">
        <f>TEXT(Table1323[[#This Row],[Date]],"DDD")</f>
        <v>Sat</v>
      </c>
      <c r="Q918" s="27"/>
      <c r="R9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19" spans="1:18" ht="15.75" hidden="1" customHeight="1" x14ac:dyDescent="0.25">
      <c r="A919" s="48">
        <v>45318</v>
      </c>
      <c r="B919" s="20">
        <v>0.68055555555555547</v>
      </c>
      <c r="C919" s="20" t="s">
        <v>762</v>
      </c>
      <c r="D919" s="49">
        <v>8</v>
      </c>
      <c r="E919" s="27">
        <v>5</v>
      </c>
      <c r="F919" s="50" t="s">
        <v>417</v>
      </c>
      <c r="G919" s="50" t="s">
        <v>13</v>
      </c>
      <c r="H919" s="51">
        <v>2.8</v>
      </c>
      <c r="I919" s="51" t="s">
        <v>851</v>
      </c>
      <c r="J919" s="27" t="str">
        <f>VLOOKUP(Table1323[[#This Row],[Track]],$F$1377:$H$1420,2,FALSE)</f>
        <v>Vic</v>
      </c>
      <c r="K919" s="27" t="s">
        <v>888</v>
      </c>
      <c r="L919" s="35">
        <v>130</v>
      </c>
      <c r="M919" s="35">
        <f>IF(Table1323[[#This Row],[Elite Edge Bet]]="","",IF(Table1323[[#This Row],[Fin]]&lt;&gt;"1st","",Table1323[[#This Row],[Div]]*Table1323[[#This Row],[Elite Edge Bet]]))</f>
        <v>364</v>
      </c>
      <c r="N919" s="35">
        <f>IF(Table1323[[#This Row],[Elite Edge Bet]]="","",IF(Table1323[[#This Row],[Elite Edge Return]]="",Table1323[[#This Row],[Elite Edge Bet]]*-1,Table1323[[#This Row],[Elite Edge Return]]-Table1323[[#This Row],[Elite Edge Bet]]))</f>
        <v>234</v>
      </c>
      <c r="O919" s="35" t="str">
        <f>IF(Table1323[[#This Row],[Date]]&lt;$O$3,"",IF(Table1323[[#This Row],[Date]]&lt;$P$3,"Edge (Orig)",IF(Table1323[[#This Row],[Date]]&lt;$Q$3,"Edge-New","Elite Combo")))</f>
        <v/>
      </c>
      <c r="P919" s="27" t="str">
        <f>TEXT(Table1323[[#This Row],[Date]],"DDD")</f>
        <v>Sat</v>
      </c>
      <c r="Q919" s="27"/>
      <c r="R9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0" spans="1:18" ht="15.75" hidden="1" customHeight="1" x14ac:dyDescent="0.25">
      <c r="A920" s="48">
        <v>45318</v>
      </c>
      <c r="B920" s="20">
        <v>0.70833333333333337</v>
      </c>
      <c r="C920" s="20" t="s">
        <v>762</v>
      </c>
      <c r="D920" s="49">
        <v>9</v>
      </c>
      <c r="E920" s="27">
        <v>3</v>
      </c>
      <c r="F920" s="50" t="s">
        <v>371</v>
      </c>
      <c r="G920" s="50" t="s">
        <v>14</v>
      </c>
      <c r="H920" s="51"/>
      <c r="I920" s="51" t="s">
        <v>851</v>
      </c>
      <c r="J920" s="27" t="str">
        <f>VLOOKUP(Table1323[[#This Row],[Track]],$F$1377:$H$1420,2,FALSE)</f>
        <v>Vic</v>
      </c>
      <c r="K920" s="27" t="s">
        <v>888</v>
      </c>
      <c r="L920" s="35">
        <v>200</v>
      </c>
      <c r="M920" s="35" t="str">
        <f>IF(Table1323[[#This Row],[Elite Edge Bet]]="","",IF(Table1323[[#This Row],[Fin]]&lt;&gt;"1st","",Table1323[[#This Row],[Div]]*Table1323[[#This Row],[Elite Edge Bet]]))</f>
        <v/>
      </c>
      <c r="N92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20" s="35" t="str">
        <f>IF(Table1323[[#This Row],[Date]]&lt;$O$3,"",IF(Table1323[[#This Row],[Date]]&lt;$P$3,"Edge (Orig)",IF(Table1323[[#This Row],[Date]]&lt;$Q$3,"Edge-New","Elite Combo")))</f>
        <v/>
      </c>
      <c r="P920" s="27" t="str">
        <f>TEXT(Table1323[[#This Row],[Date]],"DDD")</f>
        <v>Sat</v>
      </c>
      <c r="Q920" s="27"/>
      <c r="R9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1" spans="1:18" ht="15.75" hidden="1" customHeight="1" x14ac:dyDescent="0.25">
      <c r="A921" s="48">
        <v>45318</v>
      </c>
      <c r="B921" s="20">
        <v>0.73611111111111116</v>
      </c>
      <c r="C921" s="20" t="s">
        <v>762</v>
      </c>
      <c r="D921" s="49">
        <v>10</v>
      </c>
      <c r="E921" s="27">
        <v>8</v>
      </c>
      <c r="F921" s="50" t="s">
        <v>418</v>
      </c>
      <c r="G921" s="50"/>
      <c r="H921" s="51"/>
      <c r="I921" s="51" t="s">
        <v>851</v>
      </c>
      <c r="J921" s="27" t="str">
        <f>VLOOKUP(Table1323[[#This Row],[Track]],$F$1377:$H$1420,2,FALSE)</f>
        <v>Vic</v>
      </c>
      <c r="K921" s="27" t="s">
        <v>888</v>
      </c>
      <c r="L921" s="35">
        <v>130</v>
      </c>
      <c r="M921" s="35" t="str">
        <f>IF(Table1323[[#This Row],[Elite Edge Bet]]="","",IF(Table1323[[#This Row],[Fin]]&lt;&gt;"1st","",Table1323[[#This Row],[Div]]*Table1323[[#This Row],[Elite Edge Bet]]))</f>
        <v/>
      </c>
      <c r="N921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21" s="35" t="str">
        <f>IF(Table1323[[#This Row],[Date]]&lt;$O$3,"",IF(Table1323[[#This Row],[Date]]&lt;$P$3,"Edge (Orig)",IF(Table1323[[#This Row],[Date]]&lt;$Q$3,"Edge-New","Elite Combo")))</f>
        <v/>
      </c>
      <c r="P921" s="27" t="str">
        <f>TEXT(Table1323[[#This Row],[Date]],"DDD")</f>
        <v>Sat</v>
      </c>
      <c r="Q921" s="27"/>
      <c r="R9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2" spans="1:18" ht="15.75" hidden="1" customHeight="1" x14ac:dyDescent="0.25">
      <c r="A922" s="48">
        <v>45322</v>
      </c>
      <c r="B922" s="20">
        <v>0.71875</v>
      </c>
      <c r="C922" s="20" t="s">
        <v>10</v>
      </c>
      <c r="D922" s="49">
        <v>6</v>
      </c>
      <c r="E922" s="27">
        <v>2</v>
      </c>
      <c r="F922" s="50" t="s">
        <v>31</v>
      </c>
      <c r="G922" s="50" t="s">
        <v>13</v>
      </c>
      <c r="H922" s="51">
        <v>4.8</v>
      </c>
      <c r="I922" s="51" t="s">
        <v>92</v>
      </c>
      <c r="J922" s="27" t="str">
        <f>VLOOKUP(Table1323[[#This Row],[Track]],$F$1377:$H$1420,2,FALSE)</f>
        <v>NSW</v>
      </c>
      <c r="K922" s="27" t="s">
        <v>888</v>
      </c>
      <c r="L922" s="35">
        <v>140</v>
      </c>
      <c r="M922" s="35">
        <f>IF(Table1323[[#This Row],[Elite Edge Bet]]="","",IF(Table1323[[#This Row],[Fin]]&lt;&gt;"1st","",Table1323[[#This Row],[Div]]*Table1323[[#This Row],[Elite Edge Bet]]))</f>
        <v>672</v>
      </c>
      <c r="N922" s="35">
        <f>IF(Table1323[[#This Row],[Elite Edge Bet]]="","",IF(Table1323[[#This Row],[Elite Edge Return]]="",Table1323[[#This Row],[Elite Edge Bet]]*-1,Table1323[[#This Row],[Elite Edge Return]]-Table1323[[#This Row],[Elite Edge Bet]]))</f>
        <v>532</v>
      </c>
      <c r="O922" s="35" t="str">
        <f>IF(Table1323[[#This Row],[Date]]&lt;$O$3,"",IF(Table1323[[#This Row],[Date]]&lt;$P$3,"Edge (Orig)",IF(Table1323[[#This Row],[Date]]&lt;$Q$3,"Edge-New","Elite Combo")))</f>
        <v/>
      </c>
      <c r="P922" s="27" t="str">
        <f>TEXT(Table1323[[#This Row],[Date]],"DDD")</f>
        <v>Wed</v>
      </c>
      <c r="Q922" s="27"/>
      <c r="R9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3" spans="1:18" ht="15.75" hidden="1" customHeight="1" x14ac:dyDescent="0.25">
      <c r="A923" s="48">
        <v>45322</v>
      </c>
      <c r="B923" s="20">
        <v>0.74305555555555547</v>
      </c>
      <c r="C923" s="20" t="s">
        <v>10</v>
      </c>
      <c r="D923" s="49">
        <v>7</v>
      </c>
      <c r="E923" s="27">
        <v>6</v>
      </c>
      <c r="F923" s="50" t="s">
        <v>561</v>
      </c>
      <c r="G923" s="50" t="s">
        <v>14</v>
      </c>
      <c r="H923" s="51"/>
      <c r="I923" s="51" t="s">
        <v>92</v>
      </c>
      <c r="J923" s="27" t="str">
        <f>VLOOKUP(Table1323[[#This Row],[Track]],$F$1377:$H$1420,2,FALSE)</f>
        <v>NSW</v>
      </c>
      <c r="K923" s="27" t="s">
        <v>888</v>
      </c>
      <c r="L923" s="35">
        <v>140</v>
      </c>
      <c r="M923" s="35" t="str">
        <f>IF(Table1323[[#This Row],[Elite Edge Bet]]="","",IF(Table1323[[#This Row],[Fin]]&lt;&gt;"1st","",Table1323[[#This Row],[Div]]*Table1323[[#This Row],[Elite Edge Bet]]))</f>
        <v/>
      </c>
      <c r="N92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23" s="35" t="str">
        <f>IF(Table1323[[#This Row],[Date]]&lt;$O$3,"",IF(Table1323[[#This Row],[Date]]&lt;$P$3,"Edge (Orig)",IF(Table1323[[#This Row],[Date]]&lt;$Q$3,"Edge-New","Elite Combo")))</f>
        <v/>
      </c>
      <c r="P923" s="27" t="str">
        <f>TEXT(Table1323[[#This Row],[Date]],"DDD")</f>
        <v>Wed</v>
      </c>
      <c r="Q923" s="27"/>
      <c r="R9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4" spans="1:18" ht="15.75" hidden="1" customHeight="1" x14ac:dyDescent="0.25">
      <c r="A924" s="48">
        <v>45325</v>
      </c>
      <c r="B924" s="20">
        <v>0.62847222222222221</v>
      </c>
      <c r="C924" s="20" t="s">
        <v>761</v>
      </c>
      <c r="D924" s="49">
        <v>6</v>
      </c>
      <c r="E924" s="27">
        <v>1</v>
      </c>
      <c r="F924" s="50" t="s">
        <v>687</v>
      </c>
      <c r="G924" s="50"/>
      <c r="H924" s="51"/>
      <c r="I924" s="51" t="s">
        <v>851</v>
      </c>
      <c r="J924" s="27" t="str">
        <f>VLOOKUP(Table1323[[#This Row],[Track]],$F$1377:$H$1420,2,FALSE)</f>
        <v>Vic</v>
      </c>
      <c r="K924" s="27" t="s">
        <v>888</v>
      </c>
      <c r="L924" s="35">
        <v>100</v>
      </c>
      <c r="M924" s="35" t="str">
        <f>IF(Table1323[[#This Row],[Elite Edge Bet]]="","",IF(Table1323[[#This Row],[Fin]]&lt;&gt;"1st","",Table1323[[#This Row],[Div]]*Table1323[[#This Row],[Elite Edge Bet]]))</f>
        <v/>
      </c>
      <c r="N92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24" s="35" t="str">
        <f>IF(Table1323[[#This Row],[Date]]&lt;$O$3,"",IF(Table1323[[#This Row],[Date]]&lt;$P$3,"Edge (Orig)",IF(Table1323[[#This Row],[Date]]&lt;$Q$3,"Edge-New","Elite Combo")))</f>
        <v/>
      </c>
      <c r="P924" s="27" t="str">
        <f>TEXT(Table1323[[#This Row],[Date]],"DDD")</f>
        <v>Sat</v>
      </c>
      <c r="Q924" s="27"/>
      <c r="R9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5" spans="1:18" ht="15.75" hidden="1" customHeight="1" x14ac:dyDescent="0.25">
      <c r="A925" s="48">
        <v>45325</v>
      </c>
      <c r="B925" s="20">
        <v>0.62847222222222221</v>
      </c>
      <c r="C925" s="20" t="s">
        <v>761</v>
      </c>
      <c r="D925" s="49">
        <v>6</v>
      </c>
      <c r="E925" s="27">
        <v>5</v>
      </c>
      <c r="F925" s="50" t="s">
        <v>54</v>
      </c>
      <c r="G925" s="50" t="s">
        <v>13</v>
      </c>
      <c r="H925" s="51">
        <v>1.9</v>
      </c>
      <c r="I925" s="51" t="s">
        <v>878</v>
      </c>
      <c r="J925" s="27" t="str">
        <f>VLOOKUP(Table1323[[#This Row],[Track]],$F$1377:$H$1420,2,FALSE)</f>
        <v>Vic</v>
      </c>
      <c r="K925" s="27" t="s">
        <v>888</v>
      </c>
      <c r="L925" s="35">
        <v>200</v>
      </c>
      <c r="M925" s="35">
        <f>IF(Table1323[[#This Row],[Elite Edge Bet]]="","",IF(Table1323[[#This Row],[Fin]]&lt;&gt;"1st","",Table1323[[#This Row],[Div]]*Table1323[[#This Row],[Elite Edge Bet]]))</f>
        <v>380</v>
      </c>
      <c r="N925" s="35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925" s="35" t="str">
        <f>IF(Table1323[[#This Row],[Date]]&lt;$O$3,"",IF(Table1323[[#This Row],[Date]]&lt;$P$3,"Edge (Orig)",IF(Table1323[[#This Row],[Date]]&lt;$Q$3,"Edge-New","Elite Combo")))</f>
        <v/>
      </c>
      <c r="P925" s="27" t="str">
        <f>TEXT(Table1323[[#This Row],[Date]],"DDD")</f>
        <v>Sat</v>
      </c>
      <c r="Q925" s="27"/>
      <c r="R9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6" spans="1:18" ht="15.75" hidden="1" customHeight="1" x14ac:dyDescent="0.25">
      <c r="A926" s="48">
        <v>45325</v>
      </c>
      <c r="B926" s="20">
        <v>0.70833333333333337</v>
      </c>
      <c r="C926" s="20" t="s">
        <v>761</v>
      </c>
      <c r="D926" s="49">
        <v>9</v>
      </c>
      <c r="E926" s="27">
        <v>3</v>
      </c>
      <c r="F926" s="50" t="s">
        <v>407</v>
      </c>
      <c r="G926" s="50" t="s">
        <v>13</v>
      </c>
      <c r="H926" s="51">
        <v>8</v>
      </c>
      <c r="I926" s="51" t="s">
        <v>851</v>
      </c>
      <c r="J926" s="27" t="str">
        <f>VLOOKUP(Table1323[[#This Row],[Track]],$F$1377:$H$1420,2,FALSE)</f>
        <v>Vic</v>
      </c>
      <c r="K926" s="27" t="s">
        <v>888</v>
      </c>
      <c r="L926" s="35">
        <v>120</v>
      </c>
      <c r="M926" s="35">
        <f>IF(Table1323[[#This Row],[Elite Edge Bet]]="","",IF(Table1323[[#This Row],[Fin]]&lt;&gt;"1st","",Table1323[[#This Row],[Div]]*Table1323[[#This Row],[Elite Edge Bet]]))</f>
        <v>960</v>
      </c>
      <c r="N926" s="35">
        <f>IF(Table1323[[#This Row],[Elite Edge Bet]]="","",IF(Table1323[[#This Row],[Elite Edge Return]]="",Table1323[[#This Row],[Elite Edge Bet]]*-1,Table1323[[#This Row],[Elite Edge Return]]-Table1323[[#This Row],[Elite Edge Bet]]))</f>
        <v>840</v>
      </c>
      <c r="O926" s="35" t="str">
        <f>IF(Table1323[[#This Row],[Date]]&lt;$O$3,"",IF(Table1323[[#This Row],[Date]]&lt;$P$3,"Edge (Orig)",IF(Table1323[[#This Row],[Date]]&lt;$Q$3,"Edge-New","Elite Combo")))</f>
        <v/>
      </c>
      <c r="P926" s="27" t="str">
        <f>TEXT(Table1323[[#This Row],[Date]],"DDD")</f>
        <v>Sat</v>
      </c>
      <c r="Q926" s="27"/>
      <c r="R9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7" spans="1:18" ht="15.75" hidden="1" customHeight="1" x14ac:dyDescent="0.25">
      <c r="A927" s="48">
        <v>45325</v>
      </c>
      <c r="B927" s="20">
        <v>0.72222222222222221</v>
      </c>
      <c r="C927" s="20" t="s">
        <v>6</v>
      </c>
      <c r="D927" s="49">
        <v>9</v>
      </c>
      <c r="E927" s="27">
        <v>6</v>
      </c>
      <c r="F927" s="50" t="s">
        <v>55</v>
      </c>
      <c r="G927" s="50" t="s">
        <v>13</v>
      </c>
      <c r="H927" s="51">
        <v>1.95</v>
      </c>
      <c r="I927" s="51" t="s">
        <v>879</v>
      </c>
      <c r="J927" s="27" t="str">
        <f>VLOOKUP(Table1323[[#This Row],[Track]],$F$1377:$H$1420,2,FALSE)</f>
        <v>NSW</v>
      </c>
      <c r="K927" s="27" t="s">
        <v>888</v>
      </c>
      <c r="L927" s="35">
        <v>150</v>
      </c>
      <c r="M927" s="35">
        <f>IF(Table1323[[#This Row],[Elite Edge Bet]]="","",IF(Table1323[[#This Row],[Fin]]&lt;&gt;"1st","",Table1323[[#This Row],[Div]]*Table1323[[#This Row],[Elite Edge Bet]]))</f>
        <v>292.5</v>
      </c>
      <c r="N927" s="35">
        <f>IF(Table1323[[#This Row],[Elite Edge Bet]]="","",IF(Table1323[[#This Row],[Elite Edge Return]]="",Table1323[[#This Row],[Elite Edge Bet]]*-1,Table1323[[#This Row],[Elite Edge Return]]-Table1323[[#This Row],[Elite Edge Bet]]))</f>
        <v>142.5</v>
      </c>
      <c r="O927" s="35" t="str">
        <f>IF(Table1323[[#This Row],[Date]]&lt;$O$3,"",IF(Table1323[[#This Row],[Date]]&lt;$P$3,"Edge (Orig)",IF(Table1323[[#This Row],[Date]]&lt;$Q$3,"Edge-New","Elite Combo")))</f>
        <v/>
      </c>
      <c r="P927" s="27" t="str">
        <f>TEXT(Table1323[[#This Row],[Date]],"DDD")</f>
        <v>Sat</v>
      </c>
      <c r="Q927" s="27"/>
      <c r="R9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8" spans="1:18" ht="15.75" hidden="1" customHeight="1" x14ac:dyDescent="0.25">
      <c r="A928" s="48">
        <v>45325</v>
      </c>
      <c r="B928" s="20">
        <v>0.73611111111111116</v>
      </c>
      <c r="C928" s="20" t="s">
        <v>761</v>
      </c>
      <c r="D928" s="49">
        <v>10</v>
      </c>
      <c r="E928" s="27">
        <v>13</v>
      </c>
      <c r="F928" s="50" t="s">
        <v>679</v>
      </c>
      <c r="G928" s="50" t="s">
        <v>13</v>
      </c>
      <c r="H928" s="51">
        <v>1.8</v>
      </c>
      <c r="I928" s="51" t="s">
        <v>851</v>
      </c>
      <c r="J928" s="27" t="str">
        <f>VLOOKUP(Table1323[[#This Row],[Track]],$F$1377:$H$1420,2,FALSE)</f>
        <v>Vic</v>
      </c>
      <c r="K928" s="27" t="s">
        <v>888</v>
      </c>
      <c r="L928" s="35">
        <v>120</v>
      </c>
      <c r="M928" s="35">
        <f>IF(Table1323[[#This Row],[Elite Edge Bet]]="","",IF(Table1323[[#This Row],[Fin]]&lt;&gt;"1st","",Table1323[[#This Row],[Div]]*Table1323[[#This Row],[Elite Edge Bet]]))</f>
        <v>216</v>
      </c>
      <c r="N928" s="35">
        <f>IF(Table1323[[#This Row],[Elite Edge Bet]]="","",IF(Table1323[[#This Row],[Elite Edge Return]]="",Table1323[[#This Row],[Elite Edge Bet]]*-1,Table1323[[#This Row],[Elite Edge Return]]-Table1323[[#This Row],[Elite Edge Bet]]))</f>
        <v>96</v>
      </c>
      <c r="O928" s="35" t="str">
        <f>IF(Table1323[[#This Row],[Date]]&lt;$O$3,"",IF(Table1323[[#This Row],[Date]]&lt;$P$3,"Edge (Orig)",IF(Table1323[[#This Row],[Date]]&lt;$Q$3,"Edge-New","Elite Combo")))</f>
        <v/>
      </c>
      <c r="P928" s="27" t="str">
        <f>TEXT(Table1323[[#This Row],[Date]],"DDD")</f>
        <v>Sat</v>
      </c>
      <c r="Q928" s="27"/>
      <c r="R9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29" spans="1:18" ht="15.75" hidden="1" customHeight="1" x14ac:dyDescent="0.25">
      <c r="A929" s="48">
        <v>45329</v>
      </c>
      <c r="B929" s="20">
        <v>0.64583333333333337</v>
      </c>
      <c r="C929" s="20" t="s">
        <v>8</v>
      </c>
      <c r="D929" s="49">
        <v>3</v>
      </c>
      <c r="E929" s="27">
        <v>6</v>
      </c>
      <c r="F929" s="50" t="s">
        <v>57</v>
      </c>
      <c r="G929" s="50" t="s">
        <v>13</v>
      </c>
      <c r="H929" s="51">
        <v>3.9</v>
      </c>
      <c r="I929" s="51" t="s">
        <v>92</v>
      </c>
      <c r="J929" s="27" t="str">
        <f>VLOOKUP(Table1323[[#This Row],[Track]],$F$1377:$H$1420,2,FALSE)</f>
        <v>NSW</v>
      </c>
      <c r="K929" s="27" t="s">
        <v>888</v>
      </c>
      <c r="L929" s="35">
        <v>140</v>
      </c>
      <c r="M929" s="35">
        <f>IF(Table1323[[#This Row],[Elite Edge Bet]]="","",IF(Table1323[[#This Row],[Fin]]&lt;&gt;"1st","",Table1323[[#This Row],[Div]]*Table1323[[#This Row],[Elite Edge Bet]]))</f>
        <v>546</v>
      </c>
      <c r="N929" s="35">
        <f>IF(Table1323[[#This Row],[Elite Edge Bet]]="","",IF(Table1323[[#This Row],[Elite Edge Return]]="",Table1323[[#This Row],[Elite Edge Bet]]*-1,Table1323[[#This Row],[Elite Edge Return]]-Table1323[[#This Row],[Elite Edge Bet]]))</f>
        <v>406</v>
      </c>
      <c r="O929" s="35" t="str">
        <f>IF(Table1323[[#This Row],[Date]]&lt;$O$3,"",IF(Table1323[[#This Row],[Date]]&lt;$P$3,"Edge (Orig)",IF(Table1323[[#This Row],[Date]]&lt;$Q$3,"Edge-New","Elite Combo")))</f>
        <v/>
      </c>
      <c r="P929" s="27" t="str">
        <f>TEXT(Table1323[[#This Row],[Date]],"DDD")</f>
        <v>Wed</v>
      </c>
      <c r="Q929" s="27"/>
      <c r="R9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0" spans="1:18" ht="15.75" hidden="1" customHeight="1" x14ac:dyDescent="0.25">
      <c r="A930" s="48">
        <v>45329</v>
      </c>
      <c r="B930" s="20">
        <v>0.69444444444444453</v>
      </c>
      <c r="C930" s="20" t="s">
        <v>8</v>
      </c>
      <c r="D930" s="49">
        <v>5</v>
      </c>
      <c r="E930" s="27">
        <v>3</v>
      </c>
      <c r="F930" s="50" t="s">
        <v>562</v>
      </c>
      <c r="G930" s="50" t="s">
        <v>13</v>
      </c>
      <c r="H930" s="51">
        <v>2.5</v>
      </c>
      <c r="I930" s="51" t="s">
        <v>92</v>
      </c>
      <c r="J930" s="27" t="str">
        <f>VLOOKUP(Table1323[[#This Row],[Track]],$F$1377:$H$1420,2,FALSE)</f>
        <v>NSW</v>
      </c>
      <c r="K930" s="27" t="s">
        <v>888</v>
      </c>
      <c r="L930" s="35">
        <v>140</v>
      </c>
      <c r="M930" s="35">
        <f>IF(Table1323[[#This Row],[Elite Edge Bet]]="","",IF(Table1323[[#This Row],[Fin]]&lt;&gt;"1st","",Table1323[[#This Row],[Div]]*Table1323[[#This Row],[Elite Edge Bet]]))</f>
        <v>350</v>
      </c>
      <c r="N930" s="35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930" s="35" t="str">
        <f>IF(Table1323[[#This Row],[Date]]&lt;$O$3,"",IF(Table1323[[#This Row],[Date]]&lt;$P$3,"Edge (Orig)",IF(Table1323[[#This Row],[Date]]&lt;$Q$3,"Edge-New","Elite Combo")))</f>
        <v/>
      </c>
      <c r="P930" s="27" t="str">
        <f>TEXT(Table1323[[#This Row],[Date]],"DDD")</f>
        <v>Wed</v>
      </c>
      <c r="Q930" s="27"/>
      <c r="R9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1" spans="1:18" ht="15.75" hidden="1" customHeight="1" x14ac:dyDescent="0.25">
      <c r="A931" s="48">
        <v>45332</v>
      </c>
      <c r="B931" s="20">
        <v>0.51041666666666663</v>
      </c>
      <c r="C931" s="20" t="s">
        <v>761</v>
      </c>
      <c r="D931" s="49">
        <v>1</v>
      </c>
      <c r="E931" s="27">
        <v>1</v>
      </c>
      <c r="F931" s="50" t="s">
        <v>608</v>
      </c>
      <c r="G931" s="50" t="s">
        <v>14</v>
      </c>
      <c r="H931" s="51"/>
      <c r="I931" s="51" t="s">
        <v>851</v>
      </c>
      <c r="J931" s="27" t="str">
        <f>VLOOKUP(Table1323[[#This Row],[Track]],$F$1377:$H$1420,2,FALSE)</f>
        <v>Vic</v>
      </c>
      <c r="K931" s="27" t="s">
        <v>888</v>
      </c>
      <c r="L931" s="35">
        <v>130</v>
      </c>
      <c r="M931" s="35" t="str">
        <f>IF(Table1323[[#This Row],[Elite Edge Bet]]="","",IF(Table1323[[#This Row],[Fin]]&lt;&gt;"1st","",Table1323[[#This Row],[Div]]*Table1323[[#This Row],[Elite Edge Bet]]))</f>
        <v/>
      </c>
      <c r="N931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31" s="35" t="str">
        <f>IF(Table1323[[#This Row],[Date]]&lt;$O$3,"",IF(Table1323[[#This Row],[Date]]&lt;$P$3,"Edge (Orig)",IF(Table1323[[#This Row],[Date]]&lt;$Q$3,"Edge-New","Elite Combo")))</f>
        <v/>
      </c>
      <c r="P931" s="27" t="str">
        <f>TEXT(Table1323[[#This Row],[Date]],"DDD")</f>
        <v>Sat</v>
      </c>
      <c r="Q931" s="27"/>
      <c r="R9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2" spans="1:18" ht="15.75" hidden="1" customHeight="1" x14ac:dyDescent="0.25">
      <c r="A932" s="48">
        <v>45332</v>
      </c>
      <c r="B932" s="20">
        <v>0.53125</v>
      </c>
      <c r="C932" s="20" t="s">
        <v>761</v>
      </c>
      <c r="D932" s="49">
        <v>2</v>
      </c>
      <c r="E932" s="27">
        <v>9</v>
      </c>
      <c r="F932" s="50" t="s">
        <v>58</v>
      </c>
      <c r="G932" s="50" t="s">
        <v>14</v>
      </c>
      <c r="H932" s="51"/>
      <c r="I932" s="51" t="s">
        <v>878</v>
      </c>
      <c r="J932" s="27" t="str">
        <f>VLOOKUP(Table1323[[#This Row],[Track]],$F$1377:$H$1420,2,FALSE)</f>
        <v>Vic</v>
      </c>
      <c r="K932" s="27" t="s">
        <v>888</v>
      </c>
      <c r="L932" s="35">
        <v>200</v>
      </c>
      <c r="M932" s="35" t="str">
        <f>IF(Table1323[[#This Row],[Elite Edge Bet]]="","",IF(Table1323[[#This Row],[Fin]]&lt;&gt;"1st","",Table1323[[#This Row],[Div]]*Table1323[[#This Row],[Elite Edge Bet]]))</f>
        <v/>
      </c>
      <c r="N932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32" s="35" t="str">
        <f>IF(Table1323[[#This Row],[Date]]&lt;$O$3,"",IF(Table1323[[#This Row],[Date]]&lt;$P$3,"Edge (Orig)",IF(Table1323[[#This Row],[Date]]&lt;$Q$3,"Edge-New","Elite Combo")))</f>
        <v/>
      </c>
      <c r="P932" s="27" t="str">
        <f>TEXT(Table1323[[#This Row],[Date]],"DDD")</f>
        <v>Sat</v>
      </c>
      <c r="Q932" s="27"/>
      <c r="R9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3" spans="1:18" ht="15.75" hidden="1" customHeight="1" x14ac:dyDescent="0.25">
      <c r="A933" s="48">
        <v>45332</v>
      </c>
      <c r="B933" s="20">
        <v>0.60416666666666663</v>
      </c>
      <c r="C933" s="20" t="s">
        <v>761</v>
      </c>
      <c r="D933" s="49">
        <v>5</v>
      </c>
      <c r="E933" s="27">
        <v>6</v>
      </c>
      <c r="F933" s="50" t="s">
        <v>419</v>
      </c>
      <c r="G933" s="50" t="s">
        <v>15</v>
      </c>
      <c r="H933" s="51"/>
      <c r="I933" s="51" t="s">
        <v>851</v>
      </c>
      <c r="J933" s="27" t="str">
        <f>VLOOKUP(Table1323[[#This Row],[Track]],$F$1377:$H$1420,2,FALSE)</f>
        <v>Vic</v>
      </c>
      <c r="K933" s="27" t="s">
        <v>888</v>
      </c>
      <c r="L933" s="35">
        <v>100</v>
      </c>
      <c r="M933" s="35" t="str">
        <f>IF(Table1323[[#This Row],[Elite Edge Bet]]="","",IF(Table1323[[#This Row],[Fin]]&lt;&gt;"1st","",Table1323[[#This Row],[Div]]*Table1323[[#This Row],[Elite Edge Bet]]))</f>
        <v/>
      </c>
      <c r="N93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33" s="35" t="str">
        <f>IF(Table1323[[#This Row],[Date]]&lt;$O$3,"",IF(Table1323[[#This Row],[Date]]&lt;$P$3,"Edge (Orig)",IF(Table1323[[#This Row],[Date]]&lt;$Q$3,"Edge-New","Elite Combo")))</f>
        <v/>
      </c>
      <c r="P933" s="27" t="str">
        <f>TEXT(Table1323[[#This Row],[Date]],"DDD")</f>
        <v>Sat</v>
      </c>
      <c r="Q933" s="27"/>
      <c r="R9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4" spans="1:18" ht="15.75" hidden="1" customHeight="1" x14ac:dyDescent="0.25">
      <c r="A934" s="48">
        <v>45332</v>
      </c>
      <c r="B934" s="20">
        <v>0.60416666666666663</v>
      </c>
      <c r="C934" s="20" t="s">
        <v>761</v>
      </c>
      <c r="D934" s="49">
        <v>5</v>
      </c>
      <c r="E934" s="27">
        <v>4</v>
      </c>
      <c r="F934" s="50" t="s">
        <v>606</v>
      </c>
      <c r="G934" s="50" t="s">
        <v>13</v>
      </c>
      <c r="H934" s="51">
        <v>3.6</v>
      </c>
      <c r="I934" s="51" t="s">
        <v>922</v>
      </c>
      <c r="J934" s="27" t="str">
        <f>VLOOKUP(Table1323[[#This Row],[Track]],$F$1377:$H$1420,2,FALSE)</f>
        <v>Vic</v>
      </c>
      <c r="K934" s="27" t="s">
        <v>888</v>
      </c>
      <c r="L934" s="35">
        <v>200</v>
      </c>
      <c r="M934" s="35">
        <f>IF(Table1323[[#This Row],[Elite Edge Bet]]="","",IF(Table1323[[#This Row],[Fin]]&lt;&gt;"1st","",Table1323[[#This Row],[Div]]*Table1323[[#This Row],[Elite Edge Bet]]))</f>
        <v>720</v>
      </c>
      <c r="N934" s="35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934" s="35" t="str">
        <f>IF(Table1323[[#This Row],[Date]]&lt;$O$3,"",IF(Table1323[[#This Row],[Date]]&lt;$P$3,"Edge (Orig)",IF(Table1323[[#This Row],[Date]]&lt;$Q$3,"Edge-New","Elite Combo")))</f>
        <v/>
      </c>
      <c r="P934" s="27" t="str">
        <f>TEXT(Table1323[[#This Row],[Date]],"DDD")</f>
        <v>Sat</v>
      </c>
      <c r="Q934" s="27"/>
      <c r="R9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5" spans="1:18" ht="15.75" hidden="1" customHeight="1" x14ac:dyDescent="0.25">
      <c r="A935" s="48">
        <v>45332</v>
      </c>
      <c r="B935" s="20">
        <v>0.70486111111111116</v>
      </c>
      <c r="C935" s="20" t="s">
        <v>761</v>
      </c>
      <c r="D935" s="49">
        <v>9</v>
      </c>
      <c r="E935" s="27">
        <v>9</v>
      </c>
      <c r="F935" s="50" t="s">
        <v>25</v>
      </c>
      <c r="G935" s="50"/>
      <c r="H935" s="51"/>
      <c r="I935" s="51" t="s">
        <v>850</v>
      </c>
      <c r="J935" s="27" t="str">
        <f>VLOOKUP(Table1323[[#This Row],[Track]],$F$1377:$H$1420,2,FALSE)</f>
        <v>Vic</v>
      </c>
      <c r="K935" s="27" t="s">
        <v>888</v>
      </c>
      <c r="L935" s="35">
        <v>200</v>
      </c>
      <c r="M935" s="35" t="str">
        <f>IF(Table1323[[#This Row],[Elite Edge Bet]]="","",IF(Table1323[[#This Row],[Fin]]&lt;&gt;"1st","",Table1323[[#This Row],[Div]]*Table1323[[#This Row],[Elite Edge Bet]]))</f>
        <v/>
      </c>
      <c r="N93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35" s="35" t="str">
        <f>IF(Table1323[[#This Row],[Date]]&lt;$O$3,"",IF(Table1323[[#This Row],[Date]]&lt;$P$3,"Edge (Orig)",IF(Table1323[[#This Row],[Date]]&lt;$Q$3,"Edge-New","Elite Combo")))</f>
        <v/>
      </c>
      <c r="P935" s="27" t="str">
        <f>TEXT(Table1323[[#This Row],[Date]],"DDD")</f>
        <v>Sat</v>
      </c>
      <c r="Q935" s="27"/>
      <c r="R9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6" spans="1:18" ht="15.75" hidden="1" customHeight="1" x14ac:dyDescent="0.25">
      <c r="A936" s="48">
        <v>45332</v>
      </c>
      <c r="B936" s="20">
        <v>0.74652777777777779</v>
      </c>
      <c r="C936" s="20" t="s">
        <v>7</v>
      </c>
      <c r="D936" s="49">
        <v>10</v>
      </c>
      <c r="E936" s="27">
        <v>9</v>
      </c>
      <c r="F936" s="50" t="s">
        <v>27</v>
      </c>
      <c r="G936" s="50" t="s">
        <v>13</v>
      </c>
      <c r="H936" s="51">
        <v>5</v>
      </c>
      <c r="I936" s="51" t="s">
        <v>879</v>
      </c>
      <c r="J936" s="27" t="str">
        <f>VLOOKUP(Table1323[[#This Row],[Track]],$F$1377:$H$1420,2,FALSE)</f>
        <v>NSW</v>
      </c>
      <c r="K936" s="27" t="s">
        <v>888</v>
      </c>
      <c r="L936" s="35">
        <v>150</v>
      </c>
      <c r="M936" s="35">
        <f>IF(Table1323[[#This Row],[Elite Edge Bet]]="","",IF(Table1323[[#This Row],[Fin]]&lt;&gt;"1st","",Table1323[[#This Row],[Div]]*Table1323[[#This Row],[Elite Edge Bet]]))</f>
        <v>750</v>
      </c>
      <c r="N936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936" s="35" t="str">
        <f>IF(Table1323[[#This Row],[Date]]&lt;$O$3,"",IF(Table1323[[#This Row],[Date]]&lt;$P$3,"Edge (Orig)",IF(Table1323[[#This Row],[Date]]&lt;$Q$3,"Edge-New","Elite Combo")))</f>
        <v/>
      </c>
      <c r="P936" s="27" t="str">
        <f>TEXT(Table1323[[#This Row],[Date]],"DDD")</f>
        <v>Sat</v>
      </c>
      <c r="Q936" s="27"/>
      <c r="R9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7" spans="1:18" ht="15.75" hidden="1" customHeight="1" x14ac:dyDescent="0.25">
      <c r="A937" s="48">
        <v>45336</v>
      </c>
      <c r="B937" s="20">
        <v>0.59722222222222221</v>
      </c>
      <c r="C937" s="20" t="s">
        <v>10</v>
      </c>
      <c r="D937" s="49">
        <v>1</v>
      </c>
      <c r="E937" s="27">
        <v>2</v>
      </c>
      <c r="F937" s="50" t="s">
        <v>28</v>
      </c>
      <c r="G937" s="50" t="s">
        <v>15</v>
      </c>
      <c r="H937" s="51"/>
      <c r="I937" s="51" t="s">
        <v>92</v>
      </c>
      <c r="J937" s="27" t="str">
        <f>VLOOKUP(Table1323[[#This Row],[Track]],$F$1377:$H$1420,2,FALSE)</f>
        <v>NSW</v>
      </c>
      <c r="K937" s="27" t="s">
        <v>888</v>
      </c>
      <c r="L937" s="35">
        <v>140</v>
      </c>
      <c r="M937" s="35" t="str">
        <f>IF(Table1323[[#This Row],[Elite Edge Bet]]="","",IF(Table1323[[#This Row],[Fin]]&lt;&gt;"1st","",Table1323[[#This Row],[Div]]*Table1323[[#This Row],[Elite Edge Bet]]))</f>
        <v/>
      </c>
      <c r="N93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37" s="35" t="str">
        <f>IF(Table1323[[#This Row],[Date]]&lt;$O$3,"",IF(Table1323[[#This Row],[Date]]&lt;$P$3,"Edge (Orig)",IF(Table1323[[#This Row],[Date]]&lt;$Q$3,"Edge-New","Elite Combo")))</f>
        <v/>
      </c>
      <c r="P937" s="27" t="str">
        <f>TEXT(Table1323[[#This Row],[Date]],"DDD")</f>
        <v>Wed</v>
      </c>
      <c r="Q937" s="27"/>
      <c r="R9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8" spans="1:18" ht="15.75" hidden="1" customHeight="1" x14ac:dyDescent="0.25">
      <c r="A938" s="48">
        <v>45336</v>
      </c>
      <c r="B938" s="20">
        <v>0.64583333333333337</v>
      </c>
      <c r="C938" s="20" t="s">
        <v>10</v>
      </c>
      <c r="D938" s="49">
        <v>3</v>
      </c>
      <c r="E938" s="27">
        <v>4</v>
      </c>
      <c r="F938" s="50" t="s">
        <v>29</v>
      </c>
      <c r="G938" s="50"/>
      <c r="H938" s="51"/>
      <c r="I938" s="51" t="s">
        <v>92</v>
      </c>
      <c r="J938" s="27" t="str">
        <f>VLOOKUP(Table1323[[#This Row],[Track]],$F$1377:$H$1420,2,FALSE)</f>
        <v>NSW</v>
      </c>
      <c r="K938" s="27" t="s">
        <v>888</v>
      </c>
      <c r="L938" s="35">
        <v>140</v>
      </c>
      <c r="M938" s="35" t="str">
        <f>IF(Table1323[[#This Row],[Elite Edge Bet]]="","",IF(Table1323[[#This Row],[Fin]]&lt;&gt;"1st","",Table1323[[#This Row],[Div]]*Table1323[[#This Row],[Elite Edge Bet]]))</f>
        <v/>
      </c>
      <c r="N93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38" s="35" t="str">
        <f>IF(Table1323[[#This Row],[Date]]&lt;$O$3,"",IF(Table1323[[#This Row],[Date]]&lt;$P$3,"Edge (Orig)",IF(Table1323[[#This Row],[Date]]&lt;$Q$3,"Edge-New","Elite Combo")))</f>
        <v/>
      </c>
      <c r="P938" s="27" t="str">
        <f>TEXT(Table1323[[#This Row],[Date]],"DDD")</f>
        <v>Wed</v>
      </c>
      <c r="Q938" s="27"/>
      <c r="R9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39" spans="1:18" ht="15.75" hidden="1" customHeight="1" x14ac:dyDescent="0.25">
      <c r="A939" s="48">
        <v>45339</v>
      </c>
      <c r="B939" s="20">
        <v>0.51041666666666663</v>
      </c>
      <c r="C939" s="20" t="s">
        <v>759</v>
      </c>
      <c r="D939" s="49">
        <v>1</v>
      </c>
      <c r="E939" s="27">
        <v>3</v>
      </c>
      <c r="F939" s="50" t="s">
        <v>30</v>
      </c>
      <c r="G939" s="50" t="s">
        <v>15</v>
      </c>
      <c r="H939" s="51"/>
      <c r="I939" s="51" t="s">
        <v>878</v>
      </c>
      <c r="J939" s="27" t="str">
        <f>VLOOKUP(Table1323[[#This Row],[Track]],$F$1377:$H$1420,2,FALSE)</f>
        <v>Vic</v>
      </c>
      <c r="K939" s="27" t="s">
        <v>888</v>
      </c>
      <c r="L939" s="35">
        <v>200</v>
      </c>
      <c r="M939" s="35" t="str">
        <f>IF(Table1323[[#This Row],[Elite Edge Bet]]="","",IF(Table1323[[#This Row],[Fin]]&lt;&gt;"1st","",Table1323[[#This Row],[Div]]*Table1323[[#This Row],[Elite Edge Bet]]))</f>
        <v/>
      </c>
      <c r="N93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39" s="35" t="str">
        <f>IF(Table1323[[#This Row],[Date]]&lt;$O$3,"",IF(Table1323[[#This Row],[Date]]&lt;$P$3,"Edge (Orig)",IF(Table1323[[#This Row],[Date]]&lt;$Q$3,"Edge-New","Elite Combo")))</f>
        <v/>
      </c>
      <c r="P939" s="27" t="str">
        <f>TEXT(Table1323[[#This Row],[Date]],"DDD")</f>
        <v>Sat</v>
      </c>
      <c r="Q939" s="27"/>
      <c r="R9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0" spans="1:18" ht="15.75" hidden="1" customHeight="1" x14ac:dyDescent="0.25">
      <c r="A940" s="48">
        <v>45339</v>
      </c>
      <c r="B940" s="20">
        <v>0.57986111111111105</v>
      </c>
      <c r="C940" s="20" t="s">
        <v>759</v>
      </c>
      <c r="D940" s="49">
        <v>4</v>
      </c>
      <c r="E940" s="27">
        <v>6</v>
      </c>
      <c r="F940" s="50" t="s">
        <v>688</v>
      </c>
      <c r="G940" s="50"/>
      <c r="H940" s="51"/>
      <c r="I940" s="51" t="s">
        <v>851</v>
      </c>
      <c r="J940" s="27" t="str">
        <f>VLOOKUP(Table1323[[#This Row],[Track]],$F$1377:$H$1420,2,FALSE)</f>
        <v>Vic</v>
      </c>
      <c r="K940" s="27" t="s">
        <v>888</v>
      </c>
      <c r="L940" s="35">
        <v>100</v>
      </c>
      <c r="M940" s="35" t="str">
        <f>IF(Table1323[[#This Row],[Elite Edge Bet]]="","",IF(Table1323[[#This Row],[Fin]]&lt;&gt;"1st","",Table1323[[#This Row],[Div]]*Table1323[[#This Row],[Elite Edge Bet]]))</f>
        <v/>
      </c>
      <c r="N94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40" s="35" t="str">
        <f>IF(Table1323[[#This Row],[Date]]&lt;$O$3,"",IF(Table1323[[#This Row],[Date]]&lt;$P$3,"Edge (Orig)",IF(Table1323[[#This Row],[Date]]&lt;$Q$3,"Edge-New","Elite Combo")))</f>
        <v/>
      </c>
      <c r="P940" s="27" t="str">
        <f>TEXT(Table1323[[#This Row],[Date]],"DDD")</f>
        <v>Sat</v>
      </c>
      <c r="Q940" s="27"/>
      <c r="R9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1" spans="1:18" ht="15.75" hidden="1" customHeight="1" x14ac:dyDescent="0.25">
      <c r="A941" s="48">
        <v>45339</v>
      </c>
      <c r="B941" s="20">
        <v>0.57986111111111105</v>
      </c>
      <c r="C941" s="20" t="s">
        <v>759</v>
      </c>
      <c r="D941" s="49">
        <v>4</v>
      </c>
      <c r="E941" s="27">
        <v>4</v>
      </c>
      <c r="F941" s="50" t="s">
        <v>59</v>
      </c>
      <c r="G941" s="50"/>
      <c r="H941" s="51"/>
      <c r="I941" s="51" t="s">
        <v>878</v>
      </c>
      <c r="J941" s="27" t="str">
        <f>VLOOKUP(Table1323[[#This Row],[Track]],$F$1377:$H$1420,2,FALSE)</f>
        <v>Vic</v>
      </c>
      <c r="K941" s="27" t="s">
        <v>888</v>
      </c>
      <c r="L941" s="35">
        <v>200</v>
      </c>
      <c r="M941" s="35" t="str">
        <f>IF(Table1323[[#This Row],[Elite Edge Bet]]="","",IF(Table1323[[#This Row],[Fin]]&lt;&gt;"1st","",Table1323[[#This Row],[Div]]*Table1323[[#This Row],[Elite Edge Bet]]))</f>
        <v/>
      </c>
      <c r="N94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41" s="35" t="str">
        <f>IF(Table1323[[#This Row],[Date]]&lt;$O$3,"",IF(Table1323[[#This Row],[Date]]&lt;$P$3,"Edge (Orig)",IF(Table1323[[#This Row],[Date]]&lt;$Q$3,"Edge-New","Elite Combo")))</f>
        <v/>
      </c>
      <c r="P941" s="27" t="str">
        <f>TEXT(Table1323[[#This Row],[Date]],"DDD")</f>
        <v>Sat</v>
      </c>
      <c r="Q941" s="27"/>
      <c r="R9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2" spans="1:18" ht="15.75" hidden="1" customHeight="1" x14ac:dyDescent="0.25">
      <c r="A942" s="48">
        <v>45339</v>
      </c>
      <c r="B942" s="20">
        <v>0.60416666666666663</v>
      </c>
      <c r="C942" s="20" t="s">
        <v>759</v>
      </c>
      <c r="D942" s="49">
        <v>5</v>
      </c>
      <c r="E942" s="27">
        <v>3</v>
      </c>
      <c r="F942" s="50" t="s">
        <v>38</v>
      </c>
      <c r="G942" s="50"/>
      <c r="H942" s="51"/>
      <c r="I942" s="51" t="s">
        <v>851</v>
      </c>
      <c r="J942" s="27" t="str">
        <f>VLOOKUP(Table1323[[#This Row],[Track]],$F$1377:$H$1420,2,FALSE)</f>
        <v>Vic</v>
      </c>
      <c r="K942" s="27" t="s">
        <v>888</v>
      </c>
      <c r="L942" s="35">
        <v>120</v>
      </c>
      <c r="M942" s="35" t="str">
        <f>IF(Table1323[[#This Row],[Elite Edge Bet]]="","",IF(Table1323[[#This Row],[Fin]]&lt;&gt;"1st","",Table1323[[#This Row],[Div]]*Table1323[[#This Row],[Elite Edge Bet]]))</f>
        <v/>
      </c>
      <c r="N94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42" s="35" t="str">
        <f>IF(Table1323[[#This Row],[Date]]&lt;$O$3,"",IF(Table1323[[#This Row],[Date]]&lt;$P$3,"Edge (Orig)",IF(Table1323[[#This Row],[Date]]&lt;$Q$3,"Edge-New","Elite Combo")))</f>
        <v/>
      </c>
      <c r="P942" s="27" t="str">
        <f>TEXT(Table1323[[#This Row],[Date]],"DDD")</f>
        <v>Sat</v>
      </c>
      <c r="Q942" s="27"/>
      <c r="R9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3" spans="1:18" ht="15.75" hidden="1" customHeight="1" x14ac:dyDescent="0.25">
      <c r="A943" s="48">
        <v>45339</v>
      </c>
      <c r="B943" s="20">
        <v>0.62847222222222221</v>
      </c>
      <c r="C943" s="20" t="s">
        <v>759</v>
      </c>
      <c r="D943" s="49">
        <v>6</v>
      </c>
      <c r="E943" s="27">
        <v>1</v>
      </c>
      <c r="F943" s="50" t="s">
        <v>420</v>
      </c>
      <c r="G943" s="50"/>
      <c r="H943" s="51"/>
      <c r="I943" s="51" t="s">
        <v>851</v>
      </c>
      <c r="J943" s="27" t="str">
        <f>VLOOKUP(Table1323[[#This Row],[Track]],$F$1377:$H$1420,2,FALSE)</f>
        <v>Vic</v>
      </c>
      <c r="K943" s="27" t="s">
        <v>888</v>
      </c>
      <c r="L943" s="35">
        <v>200</v>
      </c>
      <c r="M943" s="35" t="str">
        <f>IF(Table1323[[#This Row],[Elite Edge Bet]]="","",IF(Table1323[[#This Row],[Fin]]&lt;&gt;"1st","",Table1323[[#This Row],[Div]]*Table1323[[#This Row],[Elite Edge Bet]]))</f>
        <v/>
      </c>
      <c r="N94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43" s="35" t="str">
        <f>IF(Table1323[[#This Row],[Date]]&lt;$O$3,"",IF(Table1323[[#This Row],[Date]]&lt;$P$3,"Edge (Orig)",IF(Table1323[[#This Row],[Date]]&lt;$Q$3,"Edge-New","Elite Combo")))</f>
        <v/>
      </c>
      <c r="P943" s="27" t="str">
        <f>TEXT(Table1323[[#This Row],[Date]],"DDD")</f>
        <v>Sat</v>
      </c>
      <c r="Q943" s="27"/>
      <c r="R9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4" spans="1:18" ht="15.75" hidden="1" customHeight="1" x14ac:dyDescent="0.25">
      <c r="A944" s="48">
        <v>45339</v>
      </c>
      <c r="B944" s="20">
        <v>0.65277777777777779</v>
      </c>
      <c r="C944" s="20" t="s">
        <v>759</v>
      </c>
      <c r="D944" s="49">
        <v>7</v>
      </c>
      <c r="E944" s="27">
        <v>7</v>
      </c>
      <c r="F944" s="50" t="s">
        <v>689</v>
      </c>
      <c r="G944" s="50"/>
      <c r="H944" s="51"/>
      <c r="I944" s="51" t="s">
        <v>851</v>
      </c>
      <c r="J944" s="27" t="str">
        <f>VLOOKUP(Table1323[[#This Row],[Track]],$F$1377:$H$1420,2,FALSE)</f>
        <v>Vic</v>
      </c>
      <c r="K944" s="27" t="s">
        <v>888</v>
      </c>
      <c r="L944" s="35">
        <v>200</v>
      </c>
      <c r="M944" s="35" t="str">
        <f>IF(Table1323[[#This Row],[Elite Edge Bet]]="","",IF(Table1323[[#This Row],[Fin]]&lt;&gt;"1st","",Table1323[[#This Row],[Div]]*Table1323[[#This Row],[Elite Edge Bet]]))</f>
        <v/>
      </c>
      <c r="N94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44" s="35" t="str">
        <f>IF(Table1323[[#This Row],[Date]]&lt;$O$3,"",IF(Table1323[[#This Row],[Date]]&lt;$P$3,"Edge (Orig)",IF(Table1323[[#This Row],[Date]]&lt;$Q$3,"Edge-New","Elite Combo")))</f>
        <v/>
      </c>
      <c r="P944" s="27" t="str">
        <f>TEXT(Table1323[[#This Row],[Date]],"DDD")</f>
        <v>Sat</v>
      </c>
      <c r="Q944" s="27"/>
      <c r="R9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5" spans="1:18" ht="15.75" hidden="1" customHeight="1" x14ac:dyDescent="0.25">
      <c r="A945" s="48">
        <v>45339</v>
      </c>
      <c r="B945" s="20">
        <v>0.65972222222222221</v>
      </c>
      <c r="C945" s="20" t="s">
        <v>7</v>
      </c>
      <c r="D945" s="49">
        <v>5</v>
      </c>
      <c r="E945" s="27">
        <v>4</v>
      </c>
      <c r="F945" s="50" t="s">
        <v>563</v>
      </c>
      <c r="G945" s="50"/>
      <c r="H945" s="51"/>
      <c r="I945" s="51" t="s">
        <v>879</v>
      </c>
      <c r="J945" s="27" t="str">
        <f>VLOOKUP(Table1323[[#This Row],[Track]],$F$1377:$H$1420,2,FALSE)</f>
        <v>NSW</v>
      </c>
      <c r="K945" s="27" t="s">
        <v>888</v>
      </c>
      <c r="L945" s="35">
        <v>150</v>
      </c>
      <c r="M945" s="35" t="str">
        <f>IF(Table1323[[#This Row],[Elite Edge Bet]]="","",IF(Table1323[[#This Row],[Fin]]&lt;&gt;"1st","",Table1323[[#This Row],[Div]]*Table1323[[#This Row],[Elite Edge Bet]]))</f>
        <v/>
      </c>
      <c r="N94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45" s="35" t="str">
        <f>IF(Table1323[[#This Row],[Date]]&lt;$O$3,"",IF(Table1323[[#This Row],[Date]]&lt;$P$3,"Edge (Orig)",IF(Table1323[[#This Row],[Date]]&lt;$Q$3,"Edge-New","Elite Combo")))</f>
        <v/>
      </c>
      <c r="P945" s="27" t="str">
        <f>TEXT(Table1323[[#This Row],[Date]],"DDD")</f>
        <v>Sat</v>
      </c>
      <c r="Q945" s="27"/>
      <c r="R9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6" spans="1:18" ht="15.75" hidden="1" customHeight="1" x14ac:dyDescent="0.25">
      <c r="A946" s="48">
        <v>45339</v>
      </c>
      <c r="B946" s="20">
        <v>0.67708333333333337</v>
      </c>
      <c r="C946" s="20" t="s">
        <v>759</v>
      </c>
      <c r="D946" s="49">
        <v>8</v>
      </c>
      <c r="E946" s="27">
        <v>4</v>
      </c>
      <c r="F946" s="50" t="s">
        <v>32</v>
      </c>
      <c r="G946" s="50" t="s">
        <v>13</v>
      </c>
      <c r="H946" s="51">
        <v>1.85</v>
      </c>
      <c r="I946" s="51" t="s">
        <v>878</v>
      </c>
      <c r="J946" s="27" t="str">
        <f>VLOOKUP(Table1323[[#This Row],[Track]],$F$1377:$H$1420,2,FALSE)</f>
        <v>Vic</v>
      </c>
      <c r="K946" s="27" t="s">
        <v>888</v>
      </c>
      <c r="L946" s="35">
        <v>200</v>
      </c>
      <c r="M946" s="35">
        <f>IF(Table1323[[#This Row],[Elite Edge Bet]]="","",IF(Table1323[[#This Row],[Fin]]&lt;&gt;"1st","",Table1323[[#This Row],[Div]]*Table1323[[#This Row],[Elite Edge Bet]]))</f>
        <v>370</v>
      </c>
      <c r="N946" s="35">
        <f>IF(Table1323[[#This Row],[Elite Edge Bet]]="","",IF(Table1323[[#This Row],[Elite Edge Return]]="",Table1323[[#This Row],[Elite Edge Bet]]*-1,Table1323[[#This Row],[Elite Edge Return]]-Table1323[[#This Row],[Elite Edge Bet]]))</f>
        <v>170</v>
      </c>
      <c r="O946" s="35" t="str">
        <f>IF(Table1323[[#This Row],[Date]]&lt;$O$3,"",IF(Table1323[[#This Row],[Date]]&lt;$P$3,"Edge (Orig)",IF(Table1323[[#This Row],[Date]]&lt;$Q$3,"Edge-New","Elite Combo")))</f>
        <v/>
      </c>
      <c r="P946" s="27" t="str">
        <f>TEXT(Table1323[[#This Row],[Date]],"DDD")</f>
        <v>Sat</v>
      </c>
      <c r="Q946" s="27"/>
      <c r="R9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7" spans="1:18" ht="15.75" hidden="1" customHeight="1" x14ac:dyDescent="0.25">
      <c r="A947" s="48">
        <v>45339</v>
      </c>
      <c r="B947" s="20">
        <v>0.70486111111111116</v>
      </c>
      <c r="C947" s="20" t="s">
        <v>759</v>
      </c>
      <c r="D947" s="49">
        <v>9</v>
      </c>
      <c r="E947" s="27">
        <v>6</v>
      </c>
      <c r="F947" s="50" t="s">
        <v>212</v>
      </c>
      <c r="G947" s="50"/>
      <c r="H947" s="51"/>
      <c r="I947" s="51" t="s">
        <v>851</v>
      </c>
      <c r="J947" s="27" t="str">
        <f>VLOOKUP(Table1323[[#This Row],[Track]],$F$1377:$H$1420,2,FALSE)</f>
        <v>Vic</v>
      </c>
      <c r="K947" s="27" t="s">
        <v>888</v>
      </c>
      <c r="L947" s="35">
        <v>150</v>
      </c>
      <c r="M947" s="35" t="str">
        <f>IF(Table1323[[#This Row],[Elite Edge Bet]]="","",IF(Table1323[[#This Row],[Fin]]&lt;&gt;"1st","",Table1323[[#This Row],[Div]]*Table1323[[#This Row],[Elite Edge Bet]]))</f>
        <v/>
      </c>
      <c r="N94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47" s="35" t="str">
        <f>IF(Table1323[[#This Row],[Date]]&lt;$O$3,"",IF(Table1323[[#This Row],[Date]]&lt;$P$3,"Edge (Orig)",IF(Table1323[[#This Row],[Date]]&lt;$Q$3,"Edge-New","Elite Combo")))</f>
        <v/>
      </c>
      <c r="P947" s="27" t="str">
        <f>TEXT(Table1323[[#This Row],[Date]],"DDD")</f>
        <v>Sat</v>
      </c>
      <c r="Q947" s="27"/>
      <c r="R9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8" spans="1:18" ht="15.75" hidden="1" customHeight="1" x14ac:dyDescent="0.25">
      <c r="A948" s="48">
        <v>45346</v>
      </c>
      <c r="B948" s="20">
        <v>0.51041666666666663</v>
      </c>
      <c r="C948" s="20" t="s">
        <v>761</v>
      </c>
      <c r="D948" s="49">
        <v>1</v>
      </c>
      <c r="E948" s="27">
        <v>7</v>
      </c>
      <c r="F948" s="50" t="s">
        <v>33</v>
      </c>
      <c r="G948" s="50"/>
      <c r="H948" s="51"/>
      <c r="I948" s="51" t="s">
        <v>878</v>
      </c>
      <c r="J948" s="27" t="str">
        <f>VLOOKUP(Table1323[[#This Row],[Track]],$F$1377:$H$1420,2,FALSE)</f>
        <v>Vic</v>
      </c>
      <c r="K948" s="27" t="s">
        <v>888</v>
      </c>
      <c r="L948" s="35">
        <v>200</v>
      </c>
      <c r="M948" s="35" t="str">
        <f>IF(Table1323[[#This Row],[Elite Edge Bet]]="","",IF(Table1323[[#This Row],[Fin]]&lt;&gt;"1st","",Table1323[[#This Row],[Div]]*Table1323[[#This Row],[Elite Edge Bet]]))</f>
        <v/>
      </c>
      <c r="N94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48" s="35" t="str">
        <f>IF(Table1323[[#This Row],[Date]]&lt;$O$3,"",IF(Table1323[[#This Row],[Date]]&lt;$P$3,"Edge (Orig)",IF(Table1323[[#This Row],[Date]]&lt;$Q$3,"Edge-New","Elite Combo")))</f>
        <v/>
      </c>
      <c r="P948" s="27" t="str">
        <f>TEXT(Table1323[[#This Row],[Date]],"DDD")</f>
        <v>Sat</v>
      </c>
      <c r="Q948" s="27"/>
      <c r="R9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49" spans="1:18" ht="15.75" hidden="1" customHeight="1" x14ac:dyDescent="0.25">
      <c r="A949" s="48">
        <v>45346</v>
      </c>
      <c r="B949" s="20">
        <v>0.65277777777777779</v>
      </c>
      <c r="C949" s="20" t="s">
        <v>761</v>
      </c>
      <c r="D949" s="49">
        <v>7</v>
      </c>
      <c r="E949" s="27">
        <v>1</v>
      </c>
      <c r="F949" s="50" t="s">
        <v>35</v>
      </c>
      <c r="G949" s="50" t="s">
        <v>13</v>
      </c>
      <c r="H949" s="51">
        <v>1.5</v>
      </c>
      <c r="I949" s="51" t="s">
        <v>878</v>
      </c>
      <c r="J949" s="27" t="str">
        <f>VLOOKUP(Table1323[[#This Row],[Track]],$F$1377:$H$1420,2,FALSE)</f>
        <v>Vic</v>
      </c>
      <c r="K949" s="27" t="s">
        <v>888</v>
      </c>
      <c r="L949" s="35">
        <v>200</v>
      </c>
      <c r="M949" s="35">
        <f>IF(Table1323[[#This Row],[Elite Edge Bet]]="","",IF(Table1323[[#This Row],[Fin]]&lt;&gt;"1st","",Table1323[[#This Row],[Div]]*Table1323[[#This Row],[Elite Edge Bet]]))</f>
        <v>300</v>
      </c>
      <c r="N949" s="35">
        <f>IF(Table1323[[#This Row],[Elite Edge Bet]]="","",IF(Table1323[[#This Row],[Elite Edge Return]]="",Table1323[[#This Row],[Elite Edge Bet]]*-1,Table1323[[#This Row],[Elite Edge Return]]-Table1323[[#This Row],[Elite Edge Bet]]))</f>
        <v>100</v>
      </c>
      <c r="O949" s="35" t="str">
        <f>IF(Table1323[[#This Row],[Date]]&lt;$O$3,"",IF(Table1323[[#This Row],[Date]]&lt;$P$3,"Edge (Orig)",IF(Table1323[[#This Row],[Date]]&lt;$Q$3,"Edge-New","Elite Combo")))</f>
        <v/>
      </c>
      <c r="P949" s="27" t="str">
        <f>TEXT(Table1323[[#This Row],[Date]],"DDD")</f>
        <v>Sat</v>
      </c>
      <c r="Q949" s="27"/>
      <c r="R9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0" spans="1:18" ht="15.75" hidden="1" customHeight="1" x14ac:dyDescent="0.25">
      <c r="A950" s="48">
        <v>45346</v>
      </c>
      <c r="B950" s="20">
        <v>0.73263888888888884</v>
      </c>
      <c r="C950" s="20" t="s">
        <v>761</v>
      </c>
      <c r="D950" s="49">
        <v>10</v>
      </c>
      <c r="E950" s="27">
        <v>1</v>
      </c>
      <c r="F950" s="50" t="s">
        <v>396</v>
      </c>
      <c r="G950" s="50" t="s">
        <v>13</v>
      </c>
      <c r="H950" s="51">
        <v>6</v>
      </c>
      <c r="I950" s="51" t="s">
        <v>851</v>
      </c>
      <c r="J950" s="27" t="str">
        <f>VLOOKUP(Table1323[[#This Row],[Track]],$F$1377:$H$1420,2,FALSE)</f>
        <v>Vic</v>
      </c>
      <c r="K950" s="27" t="s">
        <v>888</v>
      </c>
      <c r="L950" s="35">
        <v>100</v>
      </c>
      <c r="M950" s="35">
        <f>IF(Table1323[[#This Row],[Elite Edge Bet]]="","",IF(Table1323[[#This Row],[Fin]]&lt;&gt;"1st","",Table1323[[#This Row],[Div]]*Table1323[[#This Row],[Elite Edge Bet]]))</f>
        <v>600</v>
      </c>
      <c r="N950" s="35">
        <f>IF(Table1323[[#This Row],[Elite Edge Bet]]="","",IF(Table1323[[#This Row],[Elite Edge Return]]="",Table1323[[#This Row],[Elite Edge Bet]]*-1,Table1323[[#This Row],[Elite Edge Return]]-Table1323[[#This Row],[Elite Edge Bet]]))</f>
        <v>500</v>
      </c>
      <c r="O950" s="35" t="str">
        <f>IF(Table1323[[#This Row],[Date]]&lt;$O$3,"",IF(Table1323[[#This Row],[Date]]&lt;$P$3,"Edge (Orig)",IF(Table1323[[#This Row],[Date]]&lt;$Q$3,"Edge-New","Elite Combo")))</f>
        <v/>
      </c>
      <c r="P950" s="27" t="str">
        <f>TEXT(Table1323[[#This Row],[Date]],"DDD")</f>
        <v>Sat</v>
      </c>
      <c r="Q950" s="27"/>
      <c r="R9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1" spans="1:18" ht="15.75" hidden="1" customHeight="1" x14ac:dyDescent="0.25">
      <c r="A951" s="48">
        <v>45346</v>
      </c>
      <c r="B951" s="20">
        <v>0.73263888888888884</v>
      </c>
      <c r="C951" s="20" t="s">
        <v>761</v>
      </c>
      <c r="D951" s="49">
        <v>10</v>
      </c>
      <c r="E951" s="27">
        <v>8</v>
      </c>
      <c r="F951" s="50" t="s">
        <v>36</v>
      </c>
      <c r="G951" s="50" t="s">
        <v>15</v>
      </c>
      <c r="H951" s="51"/>
      <c r="I951" s="51" t="s">
        <v>850</v>
      </c>
      <c r="J951" s="27" t="str">
        <f>VLOOKUP(Table1323[[#This Row],[Track]],$F$1377:$H$1420,2,FALSE)</f>
        <v>Vic</v>
      </c>
      <c r="K951" s="27" t="s">
        <v>888</v>
      </c>
      <c r="L951" s="35">
        <v>200</v>
      </c>
      <c r="M951" s="35" t="str">
        <f>IF(Table1323[[#This Row],[Elite Edge Bet]]="","",IF(Table1323[[#This Row],[Fin]]&lt;&gt;"1st","",Table1323[[#This Row],[Div]]*Table1323[[#This Row],[Elite Edge Bet]]))</f>
        <v/>
      </c>
      <c r="N95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51" s="35" t="str">
        <f>IF(Table1323[[#This Row],[Date]]&lt;$O$3,"",IF(Table1323[[#This Row],[Date]]&lt;$P$3,"Edge (Orig)",IF(Table1323[[#This Row],[Date]]&lt;$Q$3,"Edge-New","Elite Combo")))</f>
        <v/>
      </c>
      <c r="P951" s="27" t="str">
        <f>TEXT(Table1323[[#This Row],[Date]],"DDD")</f>
        <v>Sat</v>
      </c>
      <c r="Q951" s="27"/>
      <c r="R9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2" spans="1:18" ht="15.75" hidden="1" customHeight="1" x14ac:dyDescent="0.25">
      <c r="A952" s="48">
        <v>45350</v>
      </c>
      <c r="B952" s="20">
        <v>0.59722222222222221</v>
      </c>
      <c r="C952" s="20" t="s">
        <v>6</v>
      </c>
      <c r="D952" s="49">
        <v>1</v>
      </c>
      <c r="E952" s="27">
        <v>6</v>
      </c>
      <c r="F952" s="50" t="s">
        <v>564</v>
      </c>
      <c r="G952" s="50"/>
      <c r="H952" s="51"/>
      <c r="I952" s="51" t="s">
        <v>92</v>
      </c>
      <c r="J952" s="27" t="str">
        <f>VLOOKUP(Table1323[[#This Row],[Track]],$F$1377:$H$1420,2,FALSE)</f>
        <v>NSW</v>
      </c>
      <c r="K952" s="27" t="s">
        <v>888</v>
      </c>
      <c r="L952" s="35">
        <v>140</v>
      </c>
      <c r="M952" s="35" t="str">
        <f>IF(Table1323[[#This Row],[Elite Edge Bet]]="","",IF(Table1323[[#This Row],[Fin]]&lt;&gt;"1st","",Table1323[[#This Row],[Div]]*Table1323[[#This Row],[Elite Edge Bet]]))</f>
        <v/>
      </c>
      <c r="N95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52" s="35" t="str">
        <f>IF(Table1323[[#This Row],[Date]]&lt;$O$3,"",IF(Table1323[[#This Row],[Date]]&lt;$P$3,"Edge (Orig)",IF(Table1323[[#This Row],[Date]]&lt;$Q$3,"Edge-New","Elite Combo")))</f>
        <v/>
      </c>
      <c r="P952" s="27" t="str">
        <f>TEXT(Table1323[[#This Row],[Date]],"DDD")</f>
        <v>Wed</v>
      </c>
      <c r="Q952" s="27"/>
      <c r="R9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3" spans="1:18" ht="15.75" hidden="1" customHeight="1" x14ac:dyDescent="0.25">
      <c r="A953" s="48">
        <v>45350</v>
      </c>
      <c r="B953" s="20">
        <v>0.62152777777777779</v>
      </c>
      <c r="C953" s="20" t="s">
        <v>6</v>
      </c>
      <c r="D953" s="49">
        <v>2</v>
      </c>
      <c r="E953" s="27">
        <v>8</v>
      </c>
      <c r="F953" s="50" t="s">
        <v>565</v>
      </c>
      <c r="G953" s="50"/>
      <c r="H953" s="51"/>
      <c r="I953" s="51" t="s">
        <v>92</v>
      </c>
      <c r="J953" s="27" t="str">
        <f>VLOOKUP(Table1323[[#This Row],[Track]],$F$1377:$H$1420,2,FALSE)</f>
        <v>NSW</v>
      </c>
      <c r="K953" s="27" t="s">
        <v>888</v>
      </c>
      <c r="L953" s="35">
        <v>140</v>
      </c>
      <c r="M953" s="35" t="str">
        <f>IF(Table1323[[#This Row],[Elite Edge Bet]]="","",IF(Table1323[[#This Row],[Fin]]&lt;&gt;"1st","",Table1323[[#This Row],[Div]]*Table1323[[#This Row],[Elite Edge Bet]]))</f>
        <v/>
      </c>
      <c r="N95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53" s="35" t="str">
        <f>IF(Table1323[[#This Row],[Date]]&lt;$O$3,"",IF(Table1323[[#This Row],[Date]]&lt;$P$3,"Edge (Orig)",IF(Table1323[[#This Row],[Date]]&lt;$Q$3,"Edge-New","Elite Combo")))</f>
        <v/>
      </c>
      <c r="P953" s="27" t="str">
        <f>TEXT(Table1323[[#This Row],[Date]],"DDD")</f>
        <v>Wed</v>
      </c>
      <c r="Q953" s="27"/>
      <c r="R9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4" spans="1:18" ht="15.75" hidden="1" customHeight="1" x14ac:dyDescent="0.25">
      <c r="A954" s="48">
        <v>45353</v>
      </c>
      <c r="B954" s="20">
        <v>0.51041666666666663</v>
      </c>
      <c r="C954" s="20" t="s">
        <v>759</v>
      </c>
      <c r="D954" s="49">
        <v>1</v>
      </c>
      <c r="E954" s="27">
        <v>4</v>
      </c>
      <c r="F954" s="50" t="s">
        <v>412</v>
      </c>
      <c r="G954" s="50" t="s">
        <v>13</v>
      </c>
      <c r="H954" s="51">
        <v>2.4</v>
      </c>
      <c r="I954" s="51" t="s">
        <v>851</v>
      </c>
      <c r="J954" s="27" t="str">
        <f>VLOOKUP(Table1323[[#This Row],[Track]],$F$1377:$H$1420,2,FALSE)</f>
        <v>Vic</v>
      </c>
      <c r="K954" s="27" t="s">
        <v>888</v>
      </c>
      <c r="L954" s="35">
        <v>120</v>
      </c>
      <c r="M954" s="35">
        <f>IF(Table1323[[#This Row],[Elite Edge Bet]]="","",IF(Table1323[[#This Row],[Fin]]&lt;&gt;"1st","",Table1323[[#This Row],[Div]]*Table1323[[#This Row],[Elite Edge Bet]]))</f>
        <v>288</v>
      </c>
      <c r="N954" s="35">
        <f>IF(Table1323[[#This Row],[Elite Edge Bet]]="","",IF(Table1323[[#This Row],[Elite Edge Return]]="",Table1323[[#This Row],[Elite Edge Bet]]*-1,Table1323[[#This Row],[Elite Edge Return]]-Table1323[[#This Row],[Elite Edge Bet]]))</f>
        <v>168</v>
      </c>
      <c r="O954" s="35" t="str">
        <f>IF(Table1323[[#This Row],[Date]]&lt;$O$3,"",IF(Table1323[[#This Row],[Date]]&lt;$P$3,"Edge (Orig)",IF(Table1323[[#This Row],[Date]]&lt;$Q$3,"Edge-New","Elite Combo")))</f>
        <v/>
      </c>
      <c r="P954" s="27" t="str">
        <f>TEXT(Table1323[[#This Row],[Date]],"DDD")</f>
        <v>Sat</v>
      </c>
      <c r="Q954" s="27"/>
      <c r="R9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5" spans="1:18" ht="15.75" hidden="1" customHeight="1" x14ac:dyDescent="0.25">
      <c r="A955" s="48">
        <v>45353</v>
      </c>
      <c r="B955" s="20">
        <v>0.52083333333333337</v>
      </c>
      <c r="C955" s="20" t="s">
        <v>7</v>
      </c>
      <c r="D955" s="49">
        <v>1</v>
      </c>
      <c r="E955" s="27">
        <v>6</v>
      </c>
      <c r="F955" s="50" t="s">
        <v>566</v>
      </c>
      <c r="G955" s="50"/>
      <c r="H955" s="51"/>
      <c r="I955" s="51" t="s">
        <v>879</v>
      </c>
      <c r="J955" s="27" t="str">
        <f>VLOOKUP(Table1323[[#This Row],[Track]],$F$1377:$H$1420,2,FALSE)</f>
        <v>NSW</v>
      </c>
      <c r="K955" s="27" t="s">
        <v>888</v>
      </c>
      <c r="L955" s="35">
        <v>150</v>
      </c>
      <c r="M955" s="35" t="str">
        <f>IF(Table1323[[#This Row],[Elite Edge Bet]]="","",IF(Table1323[[#This Row],[Fin]]&lt;&gt;"1st","",Table1323[[#This Row],[Div]]*Table1323[[#This Row],[Elite Edge Bet]]))</f>
        <v/>
      </c>
      <c r="N95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55" s="35" t="str">
        <f>IF(Table1323[[#This Row],[Date]]&lt;$O$3,"",IF(Table1323[[#This Row],[Date]]&lt;$P$3,"Edge (Orig)",IF(Table1323[[#This Row],[Date]]&lt;$Q$3,"Edge-New","Elite Combo")))</f>
        <v/>
      </c>
      <c r="P955" s="27" t="str">
        <f>TEXT(Table1323[[#This Row],[Date]],"DDD")</f>
        <v>Sat</v>
      </c>
      <c r="Q955" s="27"/>
      <c r="R9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6" spans="1:18" ht="15.75" hidden="1" customHeight="1" x14ac:dyDescent="0.25">
      <c r="A956" s="48">
        <v>45353</v>
      </c>
      <c r="B956" s="20">
        <v>0.53125</v>
      </c>
      <c r="C956" s="20" t="s">
        <v>759</v>
      </c>
      <c r="D956" s="49">
        <v>2</v>
      </c>
      <c r="E956" s="27">
        <v>7</v>
      </c>
      <c r="F956" s="50" t="s">
        <v>30</v>
      </c>
      <c r="G956" s="50" t="s">
        <v>13</v>
      </c>
      <c r="H956" s="51">
        <v>2.5</v>
      </c>
      <c r="I956" s="51" t="s">
        <v>878</v>
      </c>
      <c r="J956" s="27" t="str">
        <f>VLOOKUP(Table1323[[#This Row],[Track]],$F$1377:$H$1420,2,FALSE)</f>
        <v>Vic</v>
      </c>
      <c r="K956" s="27" t="s">
        <v>888</v>
      </c>
      <c r="L956" s="35">
        <v>200</v>
      </c>
      <c r="M956" s="35">
        <f>IF(Table1323[[#This Row],[Elite Edge Bet]]="","",IF(Table1323[[#This Row],[Fin]]&lt;&gt;"1st","",Table1323[[#This Row],[Div]]*Table1323[[#This Row],[Elite Edge Bet]]))</f>
        <v>500</v>
      </c>
      <c r="N956" s="35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956" s="35" t="str">
        <f>IF(Table1323[[#This Row],[Date]]&lt;$O$3,"",IF(Table1323[[#This Row],[Date]]&lt;$P$3,"Edge (Orig)",IF(Table1323[[#This Row],[Date]]&lt;$Q$3,"Edge-New","Elite Combo")))</f>
        <v/>
      </c>
      <c r="P956" s="27" t="str">
        <f>TEXT(Table1323[[#This Row],[Date]],"DDD")</f>
        <v>Sat</v>
      </c>
      <c r="Q956" s="27"/>
      <c r="R9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7" spans="1:18" ht="15.75" hidden="1" customHeight="1" x14ac:dyDescent="0.25">
      <c r="A957" s="48">
        <v>45353</v>
      </c>
      <c r="B957" s="20">
        <v>0.54513888888888884</v>
      </c>
      <c r="C957" s="20" t="s">
        <v>7</v>
      </c>
      <c r="D957" s="49">
        <v>2</v>
      </c>
      <c r="E957" s="27">
        <v>3</v>
      </c>
      <c r="F957" s="50" t="s">
        <v>55</v>
      </c>
      <c r="G957" s="50" t="s">
        <v>14</v>
      </c>
      <c r="H957" s="51"/>
      <c r="I957" s="51" t="s">
        <v>879</v>
      </c>
      <c r="J957" s="27" t="str">
        <f>VLOOKUP(Table1323[[#This Row],[Track]],$F$1377:$H$1420,2,FALSE)</f>
        <v>NSW</v>
      </c>
      <c r="K957" s="27" t="s">
        <v>888</v>
      </c>
      <c r="L957" s="35">
        <v>150</v>
      </c>
      <c r="M957" s="35" t="str">
        <f>IF(Table1323[[#This Row],[Elite Edge Bet]]="","",IF(Table1323[[#This Row],[Fin]]&lt;&gt;"1st","",Table1323[[#This Row],[Div]]*Table1323[[#This Row],[Elite Edge Bet]]))</f>
        <v/>
      </c>
      <c r="N95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57" s="35" t="str">
        <f>IF(Table1323[[#This Row],[Date]]&lt;$O$3,"",IF(Table1323[[#This Row],[Date]]&lt;$P$3,"Edge (Orig)",IF(Table1323[[#This Row],[Date]]&lt;$Q$3,"Edge-New","Elite Combo")))</f>
        <v/>
      </c>
      <c r="P957" s="27" t="str">
        <f>TEXT(Table1323[[#This Row],[Date]],"DDD")</f>
        <v>Sat</v>
      </c>
      <c r="Q957" s="27"/>
      <c r="R9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8" spans="1:18" ht="15.75" hidden="1" customHeight="1" x14ac:dyDescent="0.25">
      <c r="A958" s="48">
        <v>45353</v>
      </c>
      <c r="B958" s="20">
        <v>0.55555555555555558</v>
      </c>
      <c r="C958" s="20" t="s">
        <v>759</v>
      </c>
      <c r="D958" s="49">
        <v>3</v>
      </c>
      <c r="E958" s="27">
        <v>6</v>
      </c>
      <c r="F958" s="50" t="s">
        <v>778</v>
      </c>
      <c r="G958" s="50" t="s">
        <v>13</v>
      </c>
      <c r="H958" s="51">
        <v>5.5</v>
      </c>
      <c r="I958" s="51" t="s">
        <v>850</v>
      </c>
      <c r="J958" s="27" t="str">
        <f>VLOOKUP(Table1323[[#This Row],[Track]],$F$1377:$H$1420,2,FALSE)</f>
        <v>Vic</v>
      </c>
      <c r="K958" s="27" t="s">
        <v>888</v>
      </c>
      <c r="L958" s="35">
        <v>200</v>
      </c>
      <c r="M958" s="35">
        <f>IF(Table1323[[#This Row],[Elite Edge Bet]]="","",IF(Table1323[[#This Row],[Fin]]&lt;&gt;"1st","",Table1323[[#This Row],[Div]]*Table1323[[#This Row],[Elite Edge Bet]]))</f>
        <v>1100</v>
      </c>
      <c r="N958" s="35">
        <f>IF(Table1323[[#This Row],[Elite Edge Bet]]="","",IF(Table1323[[#This Row],[Elite Edge Return]]="",Table1323[[#This Row],[Elite Edge Bet]]*-1,Table1323[[#This Row],[Elite Edge Return]]-Table1323[[#This Row],[Elite Edge Bet]]))</f>
        <v>900</v>
      </c>
      <c r="O958" s="35" t="str">
        <f>IF(Table1323[[#This Row],[Date]]&lt;$O$3,"",IF(Table1323[[#This Row],[Date]]&lt;$P$3,"Edge (Orig)",IF(Table1323[[#This Row],[Date]]&lt;$Q$3,"Edge-New","Elite Combo")))</f>
        <v/>
      </c>
      <c r="P958" s="27" t="str">
        <f>TEXT(Table1323[[#This Row],[Date]],"DDD")</f>
        <v>Sat</v>
      </c>
      <c r="Q958" s="27"/>
      <c r="R9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59" spans="1:18" ht="15.75" hidden="1" customHeight="1" x14ac:dyDescent="0.25">
      <c r="A959" s="48">
        <v>45353</v>
      </c>
      <c r="B959" s="20">
        <v>0.60416666666666663</v>
      </c>
      <c r="C959" s="20" t="s">
        <v>759</v>
      </c>
      <c r="D959" s="49">
        <v>5</v>
      </c>
      <c r="E959" s="27">
        <v>6</v>
      </c>
      <c r="F959" s="50" t="s">
        <v>421</v>
      </c>
      <c r="G959" s="50"/>
      <c r="H959" s="51"/>
      <c r="I959" s="51" t="s">
        <v>851</v>
      </c>
      <c r="J959" s="27" t="str">
        <f>VLOOKUP(Table1323[[#This Row],[Track]],$F$1377:$H$1420,2,FALSE)</f>
        <v>Vic</v>
      </c>
      <c r="K959" s="27" t="s">
        <v>888</v>
      </c>
      <c r="L959" s="35">
        <v>200</v>
      </c>
      <c r="M959" s="35" t="str">
        <f>IF(Table1323[[#This Row],[Elite Edge Bet]]="","",IF(Table1323[[#This Row],[Fin]]&lt;&gt;"1st","",Table1323[[#This Row],[Div]]*Table1323[[#This Row],[Elite Edge Bet]]))</f>
        <v/>
      </c>
      <c r="N95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59" s="35" t="str">
        <f>IF(Table1323[[#This Row],[Date]]&lt;$O$3,"",IF(Table1323[[#This Row],[Date]]&lt;$P$3,"Edge (Orig)",IF(Table1323[[#This Row],[Date]]&lt;$Q$3,"Edge-New","Elite Combo")))</f>
        <v/>
      </c>
      <c r="P959" s="27" t="str">
        <f>TEXT(Table1323[[#This Row],[Date]],"DDD")</f>
        <v>Sat</v>
      </c>
      <c r="Q959" s="27"/>
      <c r="R9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0" spans="1:18" ht="15.75" hidden="1" customHeight="1" x14ac:dyDescent="0.25">
      <c r="A960" s="48">
        <v>45353</v>
      </c>
      <c r="B960" s="20">
        <v>0.62847222222222221</v>
      </c>
      <c r="C960" s="20" t="s">
        <v>759</v>
      </c>
      <c r="D960" s="49">
        <v>6</v>
      </c>
      <c r="E960" s="27">
        <v>6</v>
      </c>
      <c r="F960" s="50" t="s">
        <v>37</v>
      </c>
      <c r="G960" s="50" t="s">
        <v>13</v>
      </c>
      <c r="H960" s="51">
        <v>1.6</v>
      </c>
      <c r="I960" s="51" t="s">
        <v>850</v>
      </c>
      <c r="J960" s="27" t="str">
        <f>VLOOKUP(Table1323[[#This Row],[Track]],$F$1377:$H$1420,2,FALSE)</f>
        <v>Vic</v>
      </c>
      <c r="K960" s="27" t="s">
        <v>888</v>
      </c>
      <c r="L960" s="35">
        <v>200</v>
      </c>
      <c r="M960" s="35">
        <f>IF(Table1323[[#This Row],[Elite Edge Bet]]="","",IF(Table1323[[#This Row],[Fin]]&lt;&gt;"1st","",Table1323[[#This Row],[Div]]*Table1323[[#This Row],[Elite Edge Bet]]))</f>
        <v>320</v>
      </c>
      <c r="N960" s="35">
        <f>IF(Table1323[[#This Row],[Elite Edge Bet]]="","",IF(Table1323[[#This Row],[Elite Edge Return]]="",Table1323[[#This Row],[Elite Edge Bet]]*-1,Table1323[[#This Row],[Elite Edge Return]]-Table1323[[#This Row],[Elite Edge Bet]]))</f>
        <v>120</v>
      </c>
      <c r="O960" s="35" t="str">
        <f>IF(Table1323[[#This Row],[Date]]&lt;$O$3,"",IF(Table1323[[#This Row],[Date]]&lt;$P$3,"Edge (Orig)",IF(Table1323[[#This Row],[Date]]&lt;$Q$3,"Edge-New","Elite Combo")))</f>
        <v/>
      </c>
      <c r="P960" s="27" t="str">
        <f>TEXT(Table1323[[#This Row],[Date]],"DDD")</f>
        <v>Sat</v>
      </c>
      <c r="Q960" s="27"/>
      <c r="R9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1" spans="1:18" ht="15.75" hidden="1" customHeight="1" x14ac:dyDescent="0.25">
      <c r="A961" s="48">
        <v>45353</v>
      </c>
      <c r="B961" s="20">
        <v>0.62847222222222221</v>
      </c>
      <c r="C961" s="20" t="s">
        <v>759</v>
      </c>
      <c r="D961" s="49">
        <v>6</v>
      </c>
      <c r="E961" s="27">
        <v>2</v>
      </c>
      <c r="F961" s="50" t="s">
        <v>690</v>
      </c>
      <c r="G961" s="50"/>
      <c r="H961" s="51"/>
      <c r="I961" s="51" t="s">
        <v>851</v>
      </c>
      <c r="J961" s="27" t="str">
        <f>VLOOKUP(Table1323[[#This Row],[Track]],$F$1377:$H$1420,2,FALSE)</f>
        <v>Vic</v>
      </c>
      <c r="K961" s="27" t="s">
        <v>888</v>
      </c>
      <c r="L961" s="35">
        <v>100</v>
      </c>
      <c r="M961" s="35" t="str">
        <f>IF(Table1323[[#This Row],[Elite Edge Bet]]="","",IF(Table1323[[#This Row],[Fin]]&lt;&gt;"1st","",Table1323[[#This Row],[Div]]*Table1323[[#This Row],[Elite Edge Bet]]))</f>
        <v/>
      </c>
      <c r="N96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61" s="35" t="str">
        <f>IF(Table1323[[#This Row],[Date]]&lt;$O$3,"",IF(Table1323[[#This Row],[Date]]&lt;$P$3,"Edge (Orig)",IF(Table1323[[#This Row],[Date]]&lt;$Q$3,"Edge-New","Elite Combo")))</f>
        <v/>
      </c>
      <c r="P961" s="27" t="str">
        <f>TEXT(Table1323[[#This Row],[Date]],"DDD")</f>
        <v>Sat</v>
      </c>
      <c r="Q961" s="27"/>
      <c r="R9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2" spans="1:18" ht="15.75" hidden="1" customHeight="1" x14ac:dyDescent="0.25">
      <c r="A962" s="48">
        <v>45353</v>
      </c>
      <c r="B962" s="20">
        <v>0.66666666666666663</v>
      </c>
      <c r="C962" s="20" t="s">
        <v>7</v>
      </c>
      <c r="D962" s="49">
        <v>7</v>
      </c>
      <c r="E962" s="27">
        <v>9</v>
      </c>
      <c r="F962" s="50" t="s">
        <v>567</v>
      </c>
      <c r="G962" s="50" t="s">
        <v>15</v>
      </c>
      <c r="H962" s="51"/>
      <c r="I962" s="51" t="s">
        <v>879</v>
      </c>
      <c r="J962" s="27" t="str">
        <f>VLOOKUP(Table1323[[#This Row],[Track]],$F$1377:$H$1420,2,FALSE)</f>
        <v>NSW</v>
      </c>
      <c r="K962" s="27" t="s">
        <v>888</v>
      </c>
      <c r="L962" s="35">
        <v>150</v>
      </c>
      <c r="M962" s="35" t="str">
        <f>IF(Table1323[[#This Row],[Elite Edge Bet]]="","",IF(Table1323[[#This Row],[Fin]]&lt;&gt;"1st","",Table1323[[#This Row],[Div]]*Table1323[[#This Row],[Elite Edge Bet]]))</f>
        <v/>
      </c>
      <c r="N96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62" s="35" t="str">
        <f>IF(Table1323[[#This Row],[Date]]&lt;$O$3,"",IF(Table1323[[#This Row],[Date]]&lt;$P$3,"Edge (Orig)",IF(Table1323[[#This Row],[Date]]&lt;$Q$3,"Edge-New","Elite Combo")))</f>
        <v/>
      </c>
      <c r="P962" s="27" t="str">
        <f>TEXT(Table1323[[#This Row],[Date]],"DDD")</f>
        <v>Sat</v>
      </c>
      <c r="Q962" s="27"/>
      <c r="R9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3" spans="1:18" ht="15.75" hidden="1" customHeight="1" x14ac:dyDescent="0.25">
      <c r="A963" s="48">
        <v>45353</v>
      </c>
      <c r="B963" s="20">
        <v>0.69097222222222221</v>
      </c>
      <c r="C963" s="20" t="s">
        <v>7</v>
      </c>
      <c r="D963" s="49">
        <v>8</v>
      </c>
      <c r="E963" s="27">
        <v>4</v>
      </c>
      <c r="F963" s="50" t="s">
        <v>568</v>
      </c>
      <c r="G963" s="50"/>
      <c r="H963" s="51"/>
      <c r="I963" s="51" t="s">
        <v>92</v>
      </c>
      <c r="J963" s="27" t="str">
        <f>VLOOKUP(Table1323[[#This Row],[Track]],$F$1377:$H$1420,2,FALSE)</f>
        <v>NSW</v>
      </c>
      <c r="K963" s="27" t="s">
        <v>888</v>
      </c>
      <c r="L963" s="35">
        <v>150</v>
      </c>
      <c r="M963" s="35" t="str">
        <f>IF(Table1323[[#This Row],[Elite Edge Bet]]="","",IF(Table1323[[#This Row],[Fin]]&lt;&gt;"1st","",Table1323[[#This Row],[Div]]*Table1323[[#This Row],[Elite Edge Bet]]))</f>
        <v/>
      </c>
      <c r="N96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63" s="35" t="str">
        <f>IF(Table1323[[#This Row],[Date]]&lt;$O$3,"",IF(Table1323[[#This Row],[Date]]&lt;$P$3,"Edge (Orig)",IF(Table1323[[#This Row],[Date]]&lt;$Q$3,"Edge-New","Elite Combo")))</f>
        <v/>
      </c>
      <c r="P963" s="27" t="str">
        <f>TEXT(Table1323[[#This Row],[Date]],"DDD")</f>
        <v>Sat</v>
      </c>
      <c r="Q963" s="27"/>
      <c r="R9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4" spans="1:18" ht="15.75" hidden="1" customHeight="1" x14ac:dyDescent="0.25">
      <c r="A964" s="48">
        <v>45353</v>
      </c>
      <c r="B964" s="20">
        <v>0.73263888888888884</v>
      </c>
      <c r="C964" s="20" t="s">
        <v>759</v>
      </c>
      <c r="D964" s="49">
        <v>10</v>
      </c>
      <c r="E964" s="27">
        <v>4</v>
      </c>
      <c r="F964" s="50" t="s">
        <v>314</v>
      </c>
      <c r="G964" s="50" t="s">
        <v>13</v>
      </c>
      <c r="H964" s="51">
        <v>7</v>
      </c>
      <c r="I964" s="51" t="s">
        <v>851</v>
      </c>
      <c r="J964" s="27" t="str">
        <f>VLOOKUP(Table1323[[#This Row],[Track]],$F$1377:$H$1420,2,FALSE)</f>
        <v>Vic</v>
      </c>
      <c r="K964" s="27" t="s">
        <v>888</v>
      </c>
      <c r="L964" s="35">
        <v>130</v>
      </c>
      <c r="M964" s="35">
        <f>IF(Table1323[[#This Row],[Elite Edge Bet]]="","",IF(Table1323[[#This Row],[Fin]]&lt;&gt;"1st","",Table1323[[#This Row],[Div]]*Table1323[[#This Row],[Elite Edge Bet]]))</f>
        <v>910</v>
      </c>
      <c r="N964" s="35">
        <f>IF(Table1323[[#This Row],[Elite Edge Bet]]="","",IF(Table1323[[#This Row],[Elite Edge Return]]="",Table1323[[#This Row],[Elite Edge Bet]]*-1,Table1323[[#This Row],[Elite Edge Return]]-Table1323[[#This Row],[Elite Edge Bet]]))</f>
        <v>780</v>
      </c>
      <c r="O964" s="35" t="str">
        <f>IF(Table1323[[#This Row],[Date]]&lt;$O$3,"",IF(Table1323[[#This Row],[Date]]&lt;$P$3,"Edge (Orig)",IF(Table1323[[#This Row],[Date]]&lt;$Q$3,"Edge-New","Elite Combo")))</f>
        <v/>
      </c>
      <c r="P964" s="27" t="str">
        <f>TEXT(Table1323[[#This Row],[Date]],"DDD")</f>
        <v>Sat</v>
      </c>
      <c r="Q964" s="27"/>
      <c r="R9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5" spans="1:18" ht="15.75" hidden="1" customHeight="1" x14ac:dyDescent="0.25">
      <c r="A965" s="48">
        <v>45360</v>
      </c>
      <c r="B965" s="20">
        <v>0.46875</v>
      </c>
      <c r="C965" s="20" t="s">
        <v>759</v>
      </c>
      <c r="D965" s="49">
        <v>2</v>
      </c>
      <c r="E965" s="27">
        <v>2</v>
      </c>
      <c r="F965" s="50" t="s">
        <v>691</v>
      </c>
      <c r="G965" s="50" t="s">
        <v>13</v>
      </c>
      <c r="H965" s="51">
        <v>2.35</v>
      </c>
      <c r="I965" s="51" t="s">
        <v>851</v>
      </c>
      <c r="J965" s="27" t="str">
        <f>VLOOKUP(Table1323[[#This Row],[Track]],$F$1377:$H$1420,2,FALSE)</f>
        <v>Vic</v>
      </c>
      <c r="K965" s="27" t="s">
        <v>888</v>
      </c>
      <c r="L965" s="35">
        <v>200</v>
      </c>
      <c r="M965" s="35">
        <f>IF(Table1323[[#This Row],[Elite Edge Bet]]="","",IF(Table1323[[#This Row],[Fin]]&lt;&gt;"1st","",Table1323[[#This Row],[Div]]*Table1323[[#This Row],[Elite Edge Bet]]))</f>
        <v>470</v>
      </c>
      <c r="N965" s="35">
        <f>IF(Table1323[[#This Row],[Elite Edge Bet]]="","",IF(Table1323[[#This Row],[Elite Edge Return]]="",Table1323[[#This Row],[Elite Edge Bet]]*-1,Table1323[[#This Row],[Elite Edge Return]]-Table1323[[#This Row],[Elite Edge Bet]]))</f>
        <v>270</v>
      </c>
      <c r="O965" s="35" t="str">
        <f>IF(Table1323[[#This Row],[Date]]&lt;$O$3,"",IF(Table1323[[#This Row],[Date]]&lt;$P$3,"Edge (Orig)",IF(Table1323[[#This Row],[Date]]&lt;$Q$3,"Edge-New","Elite Combo")))</f>
        <v/>
      </c>
      <c r="P965" s="27" t="str">
        <f>TEXT(Table1323[[#This Row],[Date]],"DDD")</f>
        <v>Sat</v>
      </c>
      <c r="Q965" s="27"/>
      <c r="R9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6" spans="1:18" ht="15.75" hidden="1" customHeight="1" x14ac:dyDescent="0.25">
      <c r="A966" s="48">
        <v>45360</v>
      </c>
      <c r="B966" s="20">
        <v>0.53125</v>
      </c>
      <c r="C966" s="20" t="s">
        <v>759</v>
      </c>
      <c r="D966" s="49">
        <v>5</v>
      </c>
      <c r="E966" s="27">
        <v>6</v>
      </c>
      <c r="F966" s="50" t="s">
        <v>385</v>
      </c>
      <c r="G966" s="50"/>
      <c r="H966" s="51"/>
      <c r="I966" s="51" t="s">
        <v>851</v>
      </c>
      <c r="J966" s="27" t="str">
        <f>VLOOKUP(Table1323[[#This Row],[Track]],$F$1377:$H$1420,2,FALSE)</f>
        <v>Vic</v>
      </c>
      <c r="K966" s="27" t="s">
        <v>888</v>
      </c>
      <c r="L966" s="35">
        <v>100</v>
      </c>
      <c r="M966" s="35" t="str">
        <f>IF(Table1323[[#This Row],[Elite Edge Bet]]="","",IF(Table1323[[#This Row],[Fin]]&lt;&gt;"1st","",Table1323[[#This Row],[Div]]*Table1323[[#This Row],[Elite Edge Bet]]))</f>
        <v/>
      </c>
      <c r="N96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66" s="35" t="str">
        <f>IF(Table1323[[#This Row],[Date]]&lt;$O$3,"",IF(Table1323[[#This Row],[Date]]&lt;$P$3,"Edge (Orig)",IF(Table1323[[#This Row],[Date]]&lt;$Q$3,"Edge-New","Elite Combo")))</f>
        <v/>
      </c>
      <c r="P966" s="27" t="str">
        <f>TEXT(Table1323[[#This Row],[Date]],"DDD")</f>
        <v>Sat</v>
      </c>
      <c r="Q966" s="27"/>
      <c r="R9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7" spans="1:18" ht="15.75" hidden="1" customHeight="1" x14ac:dyDescent="0.25">
      <c r="A967" s="48">
        <v>45360</v>
      </c>
      <c r="B967" s="20">
        <v>0.53125</v>
      </c>
      <c r="C967" s="20" t="s">
        <v>759</v>
      </c>
      <c r="D967" s="49">
        <v>5</v>
      </c>
      <c r="E967" s="27">
        <v>12</v>
      </c>
      <c r="F967" s="50" t="s">
        <v>409</v>
      </c>
      <c r="G967" s="50"/>
      <c r="H967" s="51"/>
      <c r="I967" s="51" t="s">
        <v>851</v>
      </c>
      <c r="J967" s="27" t="str">
        <f>VLOOKUP(Table1323[[#This Row],[Track]],$F$1377:$H$1420,2,FALSE)</f>
        <v>Vic</v>
      </c>
      <c r="K967" s="27" t="s">
        <v>888</v>
      </c>
      <c r="L967" s="35">
        <v>100</v>
      </c>
      <c r="M967" s="35" t="str">
        <f>IF(Table1323[[#This Row],[Elite Edge Bet]]="","",IF(Table1323[[#This Row],[Fin]]&lt;&gt;"1st","",Table1323[[#This Row],[Div]]*Table1323[[#This Row],[Elite Edge Bet]]))</f>
        <v/>
      </c>
      <c r="N96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67" s="35" t="str">
        <f>IF(Table1323[[#This Row],[Date]]&lt;$O$3,"",IF(Table1323[[#This Row],[Date]]&lt;$P$3,"Edge (Orig)",IF(Table1323[[#This Row],[Date]]&lt;$Q$3,"Edge-New","Elite Combo")))</f>
        <v/>
      </c>
      <c r="P967" s="27" t="str">
        <f>TEXT(Table1323[[#This Row],[Date]],"DDD")</f>
        <v>Sat</v>
      </c>
      <c r="Q967" s="27"/>
      <c r="R9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8" spans="1:18" ht="15.75" hidden="1" customHeight="1" x14ac:dyDescent="0.25">
      <c r="A968" s="48">
        <v>45360</v>
      </c>
      <c r="B968" s="20">
        <v>0.60416666666666663</v>
      </c>
      <c r="C968" s="20" t="s">
        <v>759</v>
      </c>
      <c r="D968" s="49">
        <v>8</v>
      </c>
      <c r="E968" s="27">
        <v>10</v>
      </c>
      <c r="F968" s="50" t="s">
        <v>692</v>
      </c>
      <c r="G968" s="50" t="s">
        <v>13</v>
      </c>
      <c r="H968" s="51">
        <v>4.2</v>
      </c>
      <c r="I968" s="51" t="s">
        <v>851</v>
      </c>
      <c r="J968" s="27" t="str">
        <f>VLOOKUP(Table1323[[#This Row],[Track]],$F$1377:$H$1420,2,FALSE)</f>
        <v>Vic</v>
      </c>
      <c r="K968" s="27" t="s">
        <v>888</v>
      </c>
      <c r="L968" s="35">
        <v>200</v>
      </c>
      <c r="M968" s="35">
        <f>IF(Table1323[[#This Row],[Elite Edge Bet]]="","",IF(Table1323[[#This Row],[Fin]]&lt;&gt;"1st","",Table1323[[#This Row],[Div]]*Table1323[[#This Row],[Elite Edge Bet]]))</f>
        <v>840</v>
      </c>
      <c r="N968" s="35">
        <f>IF(Table1323[[#This Row],[Elite Edge Bet]]="","",IF(Table1323[[#This Row],[Elite Edge Return]]="",Table1323[[#This Row],[Elite Edge Bet]]*-1,Table1323[[#This Row],[Elite Edge Return]]-Table1323[[#This Row],[Elite Edge Bet]]))</f>
        <v>640</v>
      </c>
      <c r="O968" s="35" t="str">
        <f>IF(Table1323[[#This Row],[Date]]&lt;$O$3,"",IF(Table1323[[#This Row],[Date]]&lt;$P$3,"Edge (Orig)",IF(Table1323[[#This Row],[Date]]&lt;$Q$3,"Edge-New","Elite Combo")))</f>
        <v/>
      </c>
      <c r="P968" s="27" t="str">
        <f>TEXT(Table1323[[#This Row],[Date]],"DDD")</f>
        <v>Sat</v>
      </c>
      <c r="Q968" s="27"/>
      <c r="R9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69" spans="1:18" ht="15.75" hidden="1" customHeight="1" x14ac:dyDescent="0.25">
      <c r="A969" s="48">
        <v>45360</v>
      </c>
      <c r="B969" s="20">
        <v>0.60416666666666663</v>
      </c>
      <c r="C969" s="20" t="s">
        <v>759</v>
      </c>
      <c r="D969" s="49">
        <v>8</v>
      </c>
      <c r="E969" s="27">
        <v>5</v>
      </c>
      <c r="F969" s="50" t="s">
        <v>36</v>
      </c>
      <c r="G969" s="50" t="s">
        <v>15</v>
      </c>
      <c r="H969" s="51"/>
      <c r="I969" s="51" t="s">
        <v>878</v>
      </c>
      <c r="J969" s="27" t="str">
        <f>VLOOKUP(Table1323[[#This Row],[Track]],$F$1377:$H$1420,2,FALSE)</f>
        <v>Vic</v>
      </c>
      <c r="K969" s="27" t="s">
        <v>888</v>
      </c>
      <c r="L969" s="35">
        <v>200</v>
      </c>
      <c r="M969" s="35" t="str">
        <f>IF(Table1323[[#This Row],[Elite Edge Bet]]="","",IF(Table1323[[#This Row],[Fin]]&lt;&gt;"1st","",Table1323[[#This Row],[Div]]*Table1323[[#This Row],[Elite Edge Bet]]))</f>
        <v/>
      </c>
      <c r="N96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69" s="35" t="str">
        <f>IF(Table1323[[#This Row],[Date]]&lt;$O$3,"",IF(Table1323[[#This Row],[Date]]&lt;$P$3,"Edge (Orig)",IF(Table1323[[#This Row],[Date]]&lt;$Q$3,"Edge-New","Elite Combo")))</f>
        <v/>
      </c>
      <c r="P969" s="27" t="str">
        <f>TEXT(Table1323[[#This Row],[Date]],"DDD")</f>
        <v>Sat</v>
      </c>
      <c r="Q969" s="27"/>
      <c r="R9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0" spans="1:18" ht="15.75" hidden="1" customHeight="1" x14ac:dyDescent="0.25">
      <c r="A970" s="48">
        <v>45367</v>
      </c>
      <c r="B970" s="20">
        <v>0.53125</v>
      </c>
      <c r="C970" s="20" t="s">
        <v>761</v>
      </c>
      <c r="D970" s="49">
        <v>2</v>
      </c>
      <c r="E970" s="27">
        <v>7</v>
      </c>
      <c r="F970" s="50" t="s">
        <v>422</v>
      </c>
      <c r="G970" s="50" t="s">
        <v>15</v>
      </c>
      <c r="H970" s="51"/>
      <c r="I970" s="51" t="s">
        <v>851</v>
      </c>
      <c r="J970" s="27" t="str">
        <f>VLOOKUP(Table1323[[#This Row],[Track]],$F$1377:$H$1420,2,FALSE)</f>
        <v>Vic</v>
      </c>
      <c r="K970" s="27" t="s">
        <v>888</v>
      </c>
      <c r="L970" s="35">
        <v>130</v>
      </c>
      <c r="M970" s="35" t="str">
        <f>IF(Table1323[[#This Row],[Elite Edge Bet]]="","",IF(Table1323[[#This Row],[Fin]]&lt;&gt;"1st","",Table1323[[#This Row],[Div]]*Table1323[[#This Row],[Elite Edge Bet]]))</f>
        <v/>
      </c>
      <c r="N970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70" s="35" t="str">
        <f>IF(Table1323[[#This Row],[Date]]&lt;$O$3,"",IF(Table1323[[#This Row],[Date]]&lt;$P$3,"Edge (Orig)",IF(Table1323[[#This Row],[Date]]&lt;$Q$3,"Edge-New","Elite Combo")))</f>
        <v/>
      </c>
      <c r="P970" s="27" t="str">
        <f>TEXT(Table1323[[#This Row],[Date]],"DDD")</f>
        <v>Sat</v>
      </c>
      <c r="Q970" s="27"/>
      <c r="R9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1" spans="1:18" ht="15.75" hidden="1" customHeight="1" x14ac:dyDescent="0.25">
      <c r="A971" s="48">
        <v>45367</v>
      </c>
      <c r="B971" s="20">
        <v>0.55555555555555558</v>
      </c>
      <c r="C971" s="20" t="s">
        <v>761</v>
      </c>
      <c r="D971" s="49">
        <v>3</v>
      </c>
      <c r="E971" s="27">
        <v>2</v>
      </c>
      <c r="F971" s="50" t="s">
        <v>802</v>
      </c>
      <c r="G971" s="50"/>
      <c r="H971" s="51"/>
      <c r="I971" s="51" t="s">
        <v>805</v>
      </c>
      <c r="J971" s="27" t="str">
        <f>VLOOKUP(Table1323[[#This Row],[Track]],$F$1377:$H$1420,2,FALSE)</f>
        <v>Vic</v>
      </c>
      <c r="K971" s="27" t="s">
        <v>888</v>
      </c>
      <c r="L971" s="35">
        <v>100</v>
      </c>
      <c r="M971" s="35" t="str">
        <f>IF(Table1323[[#This Row],[Elite Edge Bet]]="","",IF(Table1323[[#This Row],[Fin]]&lt;&gt;"1st","",Table1323[[#This Row],[Div]]*Table1323[[#This Row],[Elite Edge Bet]]))</f>
        <v/>
      </c>
      <c r="N97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71" s="35" t="str">
        <f>IF(Table1323[[#This Row],[Date]]&lt;$O$3,"",IF(Table1323[[#This Row],[Date]]&lt;$P$3,"Edge (Orig)",IF(Table1323[[#This Row],[Date]]&lt;$Q$3,"Edge-New","Elite Combo")))</f>
        <v/>
      </c>
      <c r="P971" s="27" t="str">
        <f>TEXT(Table1323[[#This Row],[Date]],"DDD")</f>
        <v>Sat</v>
      </c>
      <c r="Q971" s="27"/>
      <c r="R9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2" spans="1:18" ht="15.75" hidden="1" customHeight="1" x14ac:dyDescent="0.25">
      <c r="A972" s="48">
        <v>45367</v>
      </c>
      <c r="B972" s="20">
        <v>0.57986111111111116</v>
      </c>
      <c r="C972" s="20" t="s">
        <v>761</v>
      </c>
      <c r="D972" s="49">
        <v>4</v>
      </c>
      <c r="E972" s="27">
        <v>2</v>
      </c>
      <c r="F972" s="50" t="s">
        <v>395</v>
      </c>
      <c r="G972" s="50"/>
      <c r="H972" s="51"/>
      <c r="I972" s="51" t="s">
        <v>851</v>
      </c>
      <c r="J972" s="27" t="str">
        <f>VLOOKUP(Table1323[[#This Row],[Track]],$F$1377:$H$1420,2,FALSE)</f>
        <v>Vic</v>
      </c>
      <c r="K972" s="27" t="s">
        <v>888</v>
      </c>
      <c r="L972" s="35">
        <v>150</v>
      </c>
      <c r="M972" s="35" t="str">
        <f>IF(Table1323[[#This Row],[Elite Edge Bet]]="","",IF(Table1323[[#This Row],[Fin]]&lt;&gt;"1st","",Table1323[[#This Row],[Div]]*Table1323[[#This Row],[Elite Edge Bet]]))</f>
        <v/>
      </c>
      <c r="N97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72" s="35" t="str">
        <f>IF(Table1323[[#This Row],[Date]]&lt;$O$3,"",IF(Table1323[[#This Row],[Date]]&lt;$P$3,"Edge (Orig)",IF(Table1323[[#This Row],[Date]]&lt;$Q$3,"Edge-New","Elite Combo")))</f>
        <v/>
      </c>
      <c r="P972" s="27" t="str">
        <f>TEXT(Table1323[[#This Row],[Date]],"DDD")</f>
        <v>Sat</v>
      </c>
      <c r="Q972" s="27"/>
      <c r="R9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3" spans="1:18" ht="15.75" hidden="1" customHeight="1" x14ac:dyDescent="0.25">
      <c r="A973" s="48">
        <v>45367</v>
      </c>
      <c r="B973" s="20">
        <v>0.60416666666666663</v>
      </c>
      <c r="C973" s="20" t="s">
        <v>761</v>
      </c>
      <c r="D973" s="49">
        <v>5</v>
      </c>
      <c r="E973" s="27">
        <v>4</v>
      </c>
      <c r="F973" s="50" t="s">
        <v>428</v>
      </c>
      <c r="G973" s="50" t="s">
        <v>13</v>
      </c>
      <c r="H973" s="51">
        <v>4.8</v>
      </c>
      <c r="I973" s="51" t="s">
        <v>805</v>
      </c>
      <c r="J973" s="27" t="str">
        <f>VLOOKUP(Table1323[[#This Row],[Track]],$F$1377:$H$1420,2,FALSE)</f>
        <v>Vic</v>
      </c>
      <c r="K973" s="27" t="s">
        <v>888</v>
      </c>
      <c r="L973" s="35">
        <v>100</v>
      </c>
      <c r="M973" s="35">
        <f>IF(Table1323[[#This Row],[Elite Edge Bet]]="","",IF(Table1323[[#This Row],[Fin]]&lt;&gt;"1st","",Table1323[[#This Row],[Div]]*Table1323[[#This Row],[Elite Edge Bet]]))</f>
        <v>480</v>
      </c>
      <c r="N973" s="35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973" s="35" t="str">
        <f>IF(Table1323[[#This Row],[Date]]&lt;$O$3,"",IF(Table1323[[#This Row],[Date]]&lt;$P$3,"Edge (Orig)",IF(Table1323[[#This Row],[Date]]&lt;$Q$3,"Edge-New","Elite Combo")))</f>
        <v/>
      </c>
      <c r="P973" s="27" t="str">
        <f>TEXT(Table1323[[#This Row],[Date]],"DDD")</f>
        <v>Sat</v>
      </c>
      <c r="Q973" s="27"/>
      <c r="R9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4" spans="1:18" ht="15.75" hidden="1" customHeight="1" x14ac:dyDescent="0.25">
      <c r="A974" s="48">
        <v>45367</v>
      </c>
      <c r="B974" s="20">
        <v>0.60416666666666663</v>
      </c>
      <c r="C974" s="20" t="s">
        <v>761</v>
      </c>
      <c r="D974" s="49">
        <v>5</v>
      </c>
      <c r="E974" s="27">
        <v>1</v>
      </c>
      <c r="F974" s="50" t="s">
        <v>488</v>
      </c>
      <c r="G974" s="50" t="s">
        <v>93</v>
      </c>
      <c r="H974" s="51"/>
      <c r="I974" s="51" t="s">
        <v>851</v>
      </c>
      <c r="J974" s="27" t="str">
        <f>VLOOKUP(Table1323[[#This Row],[Track]],$F$1377:$H$1420,2,FALSE)</f>
        <v>Vic</v>
      </c>
      <c r="K974" s="27" t="s">
        <v>888</v>
      </c>
      <c r="L974" s="35">
        <v>100</v>
      </c>
      <c r="M974" s="35" t="str">
        <f>IF(Table1323[[#This Row],[Elite Edge Bet]]="","",IF(Table1323[[#This Row],[Fin]]&lt;&gt;"1st","",Table1323[[#This Row],[Div]]*Table1323[[#This Row],[Elite Edge Bet]]))</f>
        <v/>
      </c>
      <c r="N97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74" s="35" t="str">
        <f>IF(Table1323[[#This Row],[Date]]&lt;$O$3,"",IF(Table1323[[#This Row],[Date]]&lt;$P$3,"Edge (Orig)",IF(Table1323[[#This Row],[Date]]&lt;$Q$3,"Edge-New","Elite Combo")))</f>
        <v/>
      </c>
      <c r="P974" s="27" t="str">
        <f>TEXT(Table1323[[#This Row],[Date]],"DDD")</f>
        <v>Sat</v>
      </c>
      <c r="Q974" s="27"/>
      <c r="R9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5" spans="1:18" ht="15.75" hidden="1" customHeight="1" x14ac:dyDescent="0.25">
      <c r="A975" s="48">
        <v>45367</v>
      </c>
      <c r="B975" s="20">
        <v>0.61805555555555558</v>
      </c>
      <c r="C975" s="20" t="s">
        <v>6</v>
      </c>
      <c r="D975" s="49">
        <v>5</v>
      </c>
      <c r="E975" s="27">
        <v>3</v>
      </c>
      <c r="F975" s="50" t="s">
        <v>569</v>
      </c>
      <c r="G975" s="50" t="s">
        <v>13</v>
      </c>
      <c r="H975" s="51">
        <v>2</v>
      </c>
      <c r="I975" s="51" t="s">
        <v>879</v>
      </c>
      <c r="J975" s="27" t="str">
        <f>VLOOKUP(Table1323[[#This Row],[Track]],$F$1377:$H$1420,2,FALSE)</f>
        <v>NSW</v>
      </c>
      <c r="K975" s="27" t="s">
        <v>888</v>
      </c>
      <c r="L975" s="35">
        <v>150</v>
      </c>
      <c r="M975" s="35">
        <f>IF(Table1323[[#This Row],[Elite Edge Bet]]="","",IF(Table1323[[#This Row],[Fin]]&lt;&gt;"1st","",Table1323[[#This Row],[Div]]*Table1323[[#This Row],[Elite Edge Bet]]))</f>
        <v>300</v>
      </c>
      <c r="N975" s="35">
        <f>IF(Table1323[[#This Row],[Elite Edge Bet]]="","",IF(Table1323[[#This Row],[Elite Edge Return]]="",Table1323[[#This Row],[Elite Edge Bet]]*-1,Table1323[[#This Row],[Elite Edge Return]]-Table1323[[#This Row],[Elite Edge Bet]]))</f>
        <v>150</v>
      </c>
      <c r="O975" s="35" t="str">
        <f>IF(Table1323[[#This Row],[Date]]&lt;$O$3,"",IF(Table1323[[#This Row],[Date]]&lt;$P$3,"Edge (Orig)",IF(Table1323[[#This Row],[Date]]&lt;$Q$3,"Edge-New","Elite Combo")))</f>
        <v/>
      </c>
      <c r="P975" s="27" t="str">
        <f>TEXT(Table1323[[#This Row],[Date]],"DDD")</f>
        <v>Sat</v>
      </c>
      <c r="Q975" s="27"/>
      <c r="R9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6" spans="1:18" ht="15.75" hidden="1" customHeight="1" x14ac:dyDescent="0.25">
      <c r="A976" s="48">
        <v>45367</v>
      </c>
      <c r="B976" s="20">
        <v>0.64236111111111116</v>
      </c>
      <c r="C976" s="20" t="s">
        <v>6</v>
      </c>
      <c r="D976" s="49">
        <v>6</v>
      </c>
      <c r="E976" s="27">
        <v>5</v>
      </c>
      <c r="F976" s="50" t="s">
        <v>551</v>
      </c>
      <c r="G976" s="50"/>
      <c r="H976" s="51"/>
      <c r="I976" s="51" t="s">
        <v>879</v>
      </c>
      <c r="J976" s="27" t="str">
        <f>VLOOKUP(Table1323[[#This Row],[Track]],$F$1377:$H$1420,2,FALSE)</f>
        <v>NSW</v>
      </c>
      <c r="K976" s="27" t="s">
        <v>888</v>
      </c>
      <c r="L976" s="35">
        <v>150</v>
      </c>
      <c r="M976" s="35" t="str">
        <f>IF(Table1323[[#This Row],[Elite Edge Bet]]="","",IF(Table1323[[#This Row],[Fin]]&lt;&gt;"1st","",Table1323[[#This Row],[Div]]*Table1323[[#This Row],[Elite Edge Bet]]))</f>
        <v/>
      </c>
      <c r="N97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76" s="35" t="str">
        <f>IF(Table1323[[#This Row],[Date]]&lt;$O$3,"",IF(Table1323[[#This Row],[Date]]&lt;$P$3,"Edge (Orig)",IF(Table1323[[#This Row],[Date]]&lt;$Q$3,"Edge-New","Elite Combo")))</f>
        <v/>
      </c>
      <c r="P976" s="27" t="str">
        <f>TEXT(Table1323[[#This Row],[Date]],"DDD")</f>
        <v>Sat</v>
      </c>
      <c r="Q976" s="27"/>
      <c r="R9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7" spans="1:18" ht="15.75" hidden="1" customHeight="1" x14ac:dyDescent="0.25">
      <c r="A977" s="48">
        <v>45367</v>
      </c>
      <c r="B977" s="20">
        <v>0.69097222222222221</v>
      </c>
      <c r="C977" s="20" t="s">
        <v>6</v>
      </c>
      <c r="D977" s="49">
        <v>8</v>
      </c>
      <c r="E977" s="27">
        <v>1</v>
      </c>
      <c r="F977" s="50" t="s">
        <v>475</v>
      </c>
      <c r="G977" s="50" t="s">
        <v>13</v>
      </c>
      <c r="H977" s="51">
        <v>3.7</v>
      </c>
      <c r="I977" s="51" t="s">
        <v>879</v>
      </c>
      <c r="J977" s="27" t="str">
        <f>VLOOKUP(Table1323[[#This Row],[Track]],$F$1377:$H$1420,2,FALSE)</f>
        <v>NSW</v>
      </c>
      <c r="K977" s="27" t="s">
        <v>888</v>
      </c>
      <c r="L977" s="35">
        <v>150</v>
      </c>
      <c r="M977" s="35">
        <f>IF(Table1323[[#This Row],[Elite Edge Bet]]="","",IF(Table1323[[#This Row],[Fin]]&lt;&gt;"1st","",Table1323[[#This Row],[Div]]*Table1323[[#This Row],[Elite Edge Bet]]))</f>
        <v>555</v>
      </c>
      <c r="N977" s="35">
        <f>IF(Table1323[[#This Row],[Elite Edge Bet]]="","",IF(Table1323[[#This Row],[Elite Edge Return]]="",Table1323[[#This Row],[Elite Edge Bet]]*-1,Table1323[[#This Row],[Elite Edge Return]]-Table1323[[#This Row],[Elite Edge Bet]]))</f>
        <v>405</v>
      </c>
      <c r="O977" s="35" t="str">
        <f>IF(Table1323[[#This Row],[Date]]&lt;$O$3,"",IF(Table1323[[#This Row],[Date]]&lt;$P$3,"Edge (Orig)",IF(Table1323[[#This Row],[Date]]&lt;$Q$3,"Edge-New","Elite Combo")))</f>
        <v/>
      </c>
      <c r="P977" s="27" t="str">
        <f>TEXT(Table1323[[#This Row],[Date]],"DDD")</f>
        <v>Sat</v>
      </c>
      <c r="Q977" s="27"/>
      <c r="R9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8" spans="1:18" ht="15.75" hidden="1" customHeight="1" x14ac:dyDescent="0.25">
      <c r="A978" s="48">
        <v>45374</v>
      </c>
      <c r="B978" s="20">
        <v>0.50347222222222221</v>
      </c>
      <c r="C978" s="20" t="s">
        <v>762</v>
      </c>
      <c r="D978" s="49">
        <v>1</v>
      </c>
      <c r="E978" s="27">
        <v>4</v>
      </c>
      <c r="F978" s="50" t="s">
        <v>378</v>
      </c>
      <c r="G978" s="50" t="s">
        <v>13</v>
      </c>
      <c r="H978" s="51">
        <v>3.3</v>
      </c>
      <c r="I978" s="51" t="s">
        <v>851</v>
      </c>
      <c r="J978" s="27" t="str">
        <f>VLOOKUP(Table1323[[#This Row],[Track]],$F$1377:$H$1420,2,FALSE)</f>
        <v>Vic</v>
      </c>
      <c r="K978" s="27" t="s">
        <v>888</v>
      </c>
      <c r="L978" s="35">
        <v>130</v>
      </c>
      <c r="M978" s="35">
        <f>IF(Table1323[[#This Row],[Elite Edge Bet]]="","",IF(Table1323[[#This Row],[Fin]]&lt;&gt;"1st","",Table1323[[#This Row],[Div]]*Table1323[[#This Row],[Elite Edge Bet]]))</f>
        <v>429</v>
      </c>
      <c r="N978" s="35">
        <f>IF(Table1323[[#This Row],[Elite Edge Bet]]="","",IF(Table1323[[#This Row],[Elite Edge Return]]="",Table1323[[#This Row],[Elite Edge Bet]]*-1,Table1323[[#This Row],[Elite Edge Return]]-Table1323[[#This Row],[Elite Edge Bet]]))</f>
        <v>299</v>
      </c>
      <c r="O978" s="35" t="str">
        <f>IF(Table1323[[#This Row],[Date]]&lt;$O$3,"",IF(Table1323[[#This Row],[Date]]&lt;$P$3,"Edge (Orig)",IF(Table1323[[#This Row],[Date]]&lt;$Q$3,"Edge-New","Elite Combo")))</f>
        <v/>
      </c>
      <c r="P978" s="27" t="str">
        <f>TEXT(Table1323[[#This Row],[Date]],"DDD")</f>
        <v>Sat</v>
      </c>
      <c r="Q978" s="27"/>
      <c r="R9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79" spans="1:18" ht="15.75" hidden="1" customHeight="1" x14ac:dyDescent="0.25">
      <c r="A979" s="48">
        <v>45374</v>
      </c>
      <c r="B979" s="20">
        <v>0.54513888888888884</v>
      </c>
      <c r="C979" s="20" t="s">
        <v>762</v>
      </c>
      <c r="D979" s="49">
        <v>3</v>
      </c>
      <c r="E979" s="27">
        <v>9</v>
      </c>
      <c r="F979" s="50" t="s">
        <v>803</v>
      </c>
      <c r="G979" s="50"/>
      <c r="H979" s="51"/>
      <c r="I979" s="51" t="s">
        <v>805</v>
      </c>
      <c r="J979" s="27" t="str">
        <f>VLOOKUP(Table1323[[#This Row],[Track]],$F$1377:$H$1420,2,FALSE)</f>
        <v>Vic</v>
      </c>
      <c r="K979" s="27" t="s">
        <v>888</v>
      </c>
      <c r="L979" s="35">
        <v>100</v>
      </c>
      <c r="M979" s="35" t="str">
        <f>IF(Table1323[[#This Row],[Elite Edge Bet]]="","",IF(Table1323[[#This Row],[Fin]]&lt;&gt;"1st","",Table1323[[#This Row],[Div]]*Table1323[[#This Row],[Elite Edge Bet]]))</f>
        <v/>
      </c>
      <c r="N97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79" s="35" t="str">
        <f>IF(Table1323[[#This Row],[Date]]&lt;$O$3,"",IF(Table1323[[#This Row],[Date]]&lt;$P$3,"Edge (Orig)",IF(Table1323[[#This Row],[Date]]&lt;$Q$3,"Edge-New","Elite Combo")))</f>
        <v/>
      </c>
      <c r="P979" s="27" t="str">
        <f>TEXT(Table1323[[#This Row],[Date]],"DDD")</f>
        <v>Sat</v>
      </c>
      <c r="Q979" s="27"/>
      <c r="R9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0" spans="1:18" ht="15.75" hidden="1" customHeight="1" x14ac:dyDescent="0.25">
      <c r="A980" s="48">
        <v>45374</v>
      </c>
      <c r="B980" s="20">
        <v>0.55902777777777779</v>
      </c>
      <c r="C980" s="20" t="s">
        <v>6</v>
      </c>
      <c r="D980" s="49">
        <v>3</v>
      </c>
      <c r="E980" s="27">
        <v>5</v>
      </c>
      <c r="F980" s="50" t="s">
        <v>570</v>
      </c>
      <c r="G980" s="50" t="s">
        <v>13</v>
      </c>
      <c r="H980" s="51">
        <v>3</v>
      </c>
      <c r="I980" s="51" t="s">
        <v>879</v>
      </c>
      <c r="J980" s="27" t="str">
        <f>VLOOKUP(Table1323[[#This Row],[Track]],$F$1377:$H$1420,2,FALSE)</f>
        <v>NSW</v>
      </c>
      <c r="K980" s="27" t="s">
        <v>888</v>
      </c>
      <c r="L980" s="35">
        <v>150</v>
      </c>
      <c r="M980" s="35">
        <f>IF(Table1323[[#This Row],[Elite Edge Bet]]="","",IF(Table1323[[#This Row],[Fin]]&lt;&gt;"1st","",Table1323[[#This Row],[Div]]*Table1323[[#This Row],[Elite Edge Bet]]))</f>
        <v>450</v>
      </c>
      <c r="N980" s="35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980" s="35" t="str">
        <f>IF(Table1323[[#This Row],[Date]]&lt;$O$3,"",IF(Table1323[[#This Row],[Date]]&lt;$P$3,"Edge (Orig)",IF(Table1323[[#This Row],[Date]]&lt;$Q$3,"Edge-New","Elite Combo")))</f>
        <v/>
      </c>
      <c r="P980" s="27" t="str">
        <f>TEXT(Table1323[[#This Row],[Date]],"DDD")</f>
        <v>Sat</v>
      </c>
      <c r="Q980" s="27"/>
      <c r="R9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1" spans="1:18" ht="15.75" hidden="1" customHeight="1" x14ac:dyDescent="0.25">
      <c r="A981" s="48">
        <v>45374</v>
      </c>
      <c r="B981" s="20">
        <v>0.56944444444444442</v>
      </c>
      <c r="C981" s="20" t="s">
        <v>762</v>
      </c>
      <c r="D981" s="49">
        <v>4</v>
      </c>
      <c r="E981" s="27">
        <v>15</v>
      </c>
      <c r="F981" s="50" t="s">
        <v>423</v>
      </c>
      <c r="G981" s="50"/>
      <c r="H981" s="51"/>
      <c r="I981" s="51" t="s">
        <v>851</v>
      </c>
      <c r="J981" s="27" t="str">
        <f>VLOOKUP(Table1323[[#This Row],[Track]],$F$1377:$H$1420,2,FALSE)</f>
        <v>Vic</v>
      </c>
      <c r="K981" s="27" t="s">
        <v>888</v>
      </c>
      <c r="L981" s="35">
        <v>120</v>
      </c>
      <c r="M981" s="35" t="str">
        <f>IF(Table1323[[#This Row],[Elite Edge Bet]]="","",IF(Table1323[[#This Row],[Fin]]&lt;&gt;"1st","",Table1323[[#This Row],[Div]]*Table1323[[#This Row],[Elite Edge Bet]]))</f>
        <v/>
      </c>
      <c r="N98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81" s="35" t="str">
        <f>IF(Table1323[[#This Row],[Date]]&lt;$O$3,"",IF(Table1323[[#This Row],[Date]]&lt;$P$3,"Edge (Orig)",IF(Table1323[[#This Row],[Date]]&lt;$Q$3,"Edge-New","Elite Combo")))</f>
        <v/>
      </c>
      <c r="P981" s="27" t="str">
        <f>TEXT(Table1323[[#This Row],[Date]],"DDD")</f>
        <v>Sat</v>
      </c>
      <c r="Q981" s="27"/>
      <c r="R9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2" spans="1:18" ht="15.75" hidden="1" customHeight="1" x14ac:dyDescent="0.25">
      <c r="A982" s="48">
        <v>45374</v>
      </c>
      <c r="B982" s="20">
        <v>0.59375</v>
      </c>
      <c r="C982" s="20" t="s">
        <v>762</v>
      </c>
      <c r="D982" s="49">
        <v>5</v>
      </c>
      <c r="E982" s="27">
        <v>1</v>
      </c>
      <c r="F982" s="50" t="s">
        <v>693</v>
      </c>
      <c r="G982" s="50" t="s">
        <v>14</v>
      </c>
      <c r="H982" s="51"/>
      <c r="I982" s="51" t="s">
        <v>851</v>
      </c>
      <c r="J982" s="27" t="str">
        <f>VLOOKUP(Table1323[[#This Row],[Track]],$F$1377:$H$1420,2,FALSE)</f>
        <v>Vic</v>
      </c>
      <c r="K982" s="27" t="s">
        <v>888</v>
      </c>
      <c r="L982" s="35">
        <v>100</v>
      </c>
      <c r="M982" s="35" t="str">
        <f>IF(Table1323[[#This Row],[Elite Edge Bet]]="","",IF(Table1323[[#This Row],[Fin]]&lt;&gt;"1st","",Table1323[[#This Row],[Div]]*Table1323[[#This Row],[Elite Edge Bet]]))</f>
        <v/>
      </c>
      <c r="N98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82" s="35" t="str">
        <f>IF(Table1323[[#This Row],[Date]]&lt;$O$3,"",IF(Table1323[[#This Row],[Date]]&lt;$P$3,"Edge (Orig)",IF(Table1323[[#This Row],[Date]]&lt;$Q$3,"Edge-New","Elite Combo")))</f>
        <v/>
      </c>
      <c r="P982" s="27" t="str">
        <f>TEXT(Table1323[[#This Row],[Date]],"DDD")</f>
        <v>Sat</v>
      </c>
      <c r="Q982" s="27"/>
      <c r="R9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3" spans="1:18" ht="15.75" hidden="1" customHeight="1" x14ac:dyDescent="0.25">
      <c r="A983" s="48">
        <v>45374</v>
      </c>
      <c r="B983" s="20">
        <v>0.59375</v>
      </c>
      <c r="C983" s="20" t="s">
        <v>762</v>
      </c>
      <c r="D983" s="49">
        <v>5</v>
      </c>
      <c r="E983" s="27">
        <v>7</v>
      </c>
      <c r="F983" s="50" t="s">
        <v>692</v>
      </c>
      <c r="G983" s="50" t="s">
        <v>13</v>
      </c>
      <c r="H983" s="51">
        <v>10.7</v>
      </c>
      <c r="I983" s="51" t="s">
        <v>851</v>
      </c>
      <c r="J983" s="27" t="str">
        <f>VLOOKUP(Table1323[[#This Row],[Track]],$F$1377:$H$1420,2,FALSE)</f>
        <v>Vic</v>
      </c>
      <c r="K983" s="27" t="s">
        <v>888</v>
      </c>
      <c r="L983" s="35">
        <v>100</v>
      </c>
      <c r="M983" s="35">
        <f>IF(Table1323[[#This Row],[Elite Edge Bet]]="","",IF(Table1323[[#This Row],[Fin]]&lt;&gt;"1st","",Table1323[[#This Row],[Div]]*Table1323[[#This Row],[Elite Edge Bet]]))</f>
        <v>1070</v>
      </c>
      <c r="N983" s="35">
        <f>IF(Table1323[[#This Row],[Elite Edge Bet]]="","",IF(Table1323[[#This Row],[Elite Edge Return]]="",Table1323[[#This Row],[Elite Edge Bet]]*-1,Table1323[[#This Row],[Elite Edge Return]]-Table1323[[#This Row],[Elite Edge Bet]]))</f>
        <v>970</v>
      </c>
      <c r="O983" s="35" t="str">
        <f>IF(Table1323[[#This Row],[Date]]&lt;$O$3,"",IF(Table1323[[#This Row],[Date]]&lt;$P$3,"Edge (Orig)",IF(Table1323[[#This Row],[Date]]&lt;$Q$3,"Edge-New","Elite Combo")))</f>
        <v/>
      </c>
      <c r="P983" s="27" t="str">
        <f>TEXT(Table1323[[#This Row],[Date]],"DDD")</f>
        <v>Sat</v>
      </c>
      <c r="Q983" s="27"/>
      <c r="R9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4" spans="1:18" ht="15.75" hidden="1" customHeight="1" x14ac:dyDescent="0.25">
      <c r="A984" s="48">
        <v>45374</v>
      </c>
      <c r="B984" s="20">
        <v>0.59375</v>
      </c>
      <c r="C984" s="20" t="s">
        <v>762</v>
      </c>
      <c r="D984" s="49">
        <v>5</v>
      </c>
      <c r="E984" s="27">
        <v>2</v>
      </c>
      <c r="F984" s="50" t="s">
        <v>38</v>
      </c>
      <c r="G984" s="50"/>
      <c r="H984" s="51"/>
      <c r="I984" s="51" t="s">
        <v>850</v>
      </c>
      <c r="J984" s="27" t="str">
        <f>VLOOKUP(Table1323[[#This Row],[Track]],$F$1377:$H$1420,2,FALSE)</f>
        <v>Vic</v>
      </c>
      <c r="K984" s="27" t="s">
        <v>888</v>
      </c>
      <c r="L984" s="35">
        <v>100</v>
      </c>
      <c r="M984" s="35" t="str">
        <f>IF(Table1323[[#This Row],[Elite Edge Bet]]="","",IF(Table1323[[#This Row],[Fin]]&lt;&gt;"1st","",Table1323[[#This Row],[Div]]*Table1323[[#This Row],[Elite Edge Bet]]))</f>
        <v/>
      </c>
      <c r="N98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84" s="35" t="str">
        <f>IF(Table1323[[#This Row],[Date]]&lt;$O$3,"",IF(Table1323[[#This Row],[Date]]&lt;$P$3,"Edge (Orig)",IF(Table1323[[#This Row],[Date]]&lt;$Q$3,"Edge-New","Elite Combo")))</f>
        <v/>
      </c>
      <c r="P984" s="27" t="str">
        <f>TEXT(Table1323[[#This Row],[Date]],"DDD")</f>
        <v>Sat</v>
      </c>
      <c r="Q984" s="27"/>
      <c r="R9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5" spans="1:18" ht="15.75" hidden="1" customHeight="1" x14ac:dyDescent="0.25">
      <c r="A985" s="48">
        <v>45374</v>
      </c>
      <c r="B985" s="20">
        <v>0.66319444444444442</v>
      </c>
      <c r="C985" s="20" t="s">
        <v>6</v>
      </c>
      <c r="D985" s="49">
        <v>7</v>
      </c>
      <c r="E985" s="27">
        <v>17</v>
      </c>
      <c r="F985" s="50" t="s">
        <v>25</v>
      </c>
      <c r="G985" s="50" t="s">
        <v>13</v>
      </c>
      <c r="H985" s="51">
        <v>7.5</v>
      </c>
      <c r="I985" s="51" t="s">
        <v>879</v>
      </c>
      <c r="J985" s="27" t="str">
        <f>VLOOKUP(Table1323[[#This Row],[Track]],$F$1377:$H$1420,2,FALSE)</f>
        <v>NSW</v>
      </c>
      <c r="K985" s="27" t="s">
        <v>888</v>
      </c>
      <c r="L985" s="35">
        <v>150</v>
      </c>
      <c r="M985" s="35">
        <f>IF(Table1323[[#This Row],[Elite Edge Bet]]="","",IF(Table1323[[#This Row],[Fin]]&lt;&gt;"1st","",Table1323[[#This Row],[Div]]*Table1323[[#This Row],[Elite Edge Bet]]))</f>
        <v>1125</v>
      </c>
      <c r="N985" s="35">
        <f>IF(Table1323[[#This Row],[Elite Edge Bet]]="","",IF(Table1323[[#This Row],[Elite Edge Return]]="",Table1323[[#This Row],[Elite Edge Bet]]*-1,Table1323[[#This Row],[Elite Edge Return]]-Table1323[[#This Row],[Elite Edge Bet]]))</f>
        <v>975</v>
      </c>
      <c r="O985" s="35" t="str">
        <f>IF(Table1323[[#This Row],[Date]]&lt;$O$3,"",IF(Table1323[[#This Row],[Date]]&lt;$P$3,"Edge (Orig)",IF(Table1323[[#This Row],[Date]]&lt;$Q$3,"Edge-New","Elite Combo")))</f>
        <v/>
      </c>
      <c r="P985" s="27" t="str">
        <f>TEXT(Table1323[[#This Row],[Date]],"DDD")</f>
        <v>Sat</v>
      </c>
      <c r="Q985" s="27"/>
      <c r="R9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6" spans="1:18" ht="15.75" hidden="1" customHeight="1" x14ac:dyDescent="0.25">
      <c r="A986" s="48">
        <v>45374</v>
      </c>
      <c r="B986" s="20">
        <v>0.73263888888888884</v>
      </c>
      <c r="C986" s="20" t="s">
        <v>762</v>
      </c>
      <c r="D986" s="49">
        <v>10</v>
      </c>
      <c r="E986" s="27">
        <v>15</v>
      </c>
      <c r="F986" s="50" t="s">
        <v>424</v>
      </c>
      <c r="G986" s="50" t="s">
        <v>13</v>
      </c>
      <c r="H986" s="51">
        <v>3.8</v>
      </c>
      <c r="I986" s="51" t="s">
        <v>851</v>
      </c>
      <c r="J986" s="27" t="str">
        <f>VLOOKUP(Table1323[[#This Row],[Track]],$F$1377:$H$1420,2,FALSE)</f>
        <v>Vic</v>
      </c>
      <c r="K986" s="27" t="s">
        <v>888</v>
      </c>
      <c r="L986" s="35">
        <v>130</v>
      </c>
      <c r="M986" s="35">
        <f>IF(Table1323[[#This Row],[Elite Edge Bet]]="","",IF(Table1323[[#This Row],[Fin]]&lt;&gt;"1st","",Table1323[[#This Row],[Div]]*Table1323[[#This Row],[Elite Edge Bet]]))</f>
        <v>494</v>
      </c>
      <c r="N986" s="35">
        <f>IF(Table1323[[#This Row],[Elite Edge Bet]]="","",IF(Table1323[[#This Row],[Elite Edge Return]]="",Table1323[[#This Row],[Elite Edge Bet]]*-1,Table1323[[#This Row],[Elite Edge Return]]-Table1323[[#This Row],[Elite Edge Bet]]))</f>
        <v>364</v>
      </c>
      <c r="O986" s="35" t="str">
        <f>IF(Table1323[[#This Row],[Date]]&lt;$O$3,"",IF(Table1323[[#This Row],[Date]]&lt;$P$3,"Edge (Orig)",IF(Table1323[[#This Row],[Date]]&lt;$Q$3,"Edge-New","Elite Combo")))</f>
        <v/>
      </c>
      <c r="P986" s="27" t="str">
        <f>TEXT(Table1323[[#This Row],[Date]],"DDD")</f>
        <v>Sat</v>
      </c>
      <c r="Q986" s="27"/>
      <c r="R9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7" spans="1:18" ht="15.75" hidden="1" customHeight="1" x14ac:dyDescent="0.25">
      <c r="A987" s="48">
        <v>45378</v>
      </c>
      <c r="B987" s="20">
        <v>0.67013888888888884</v>
      </c>
      <c r="C987" s="20" t="s">
        <v>10</v>
      </c>
      <c r="D987" s="49">
        <v>5</v>
      </c>
      <c r="E987" s="27">
        <v>5</v>
      </c>
      <c r="F987" s="50" t="s">
        <v>39</v>
      </c>
      <c r="G987" s="50" t="s">
        <v>13</v>
      </c>
      <c r="H987" s="51">
        <v>3.8</v>
      </c>
      <c r="I987" s="51" t="s">
        <v>92</v>
      </c>
      <c r="J987" s="27" t="str">
        <f>VLOOKUP(Table1323[[#This Row],[Track]],$F$1377:$H$1420,2,FALSE)</f>
        <v>NSW</v>
      </c>
      <c r="K987" s="27" t="s">
        <v>888</v>
      </c>
      <c r="L987" s="35">
        <v>140</v>
      </c>
      <c r="M987" s="35">
        <f>IF(Table1323[[#This Row],[Elite Edge Bet]]="","",IF(Table1323[[#This Row],[Fin]]&lt;&gt;"1st","",Table1323[[#This Row],[Div]]*Table1323[[#This Row],[Elite Edge Bet]]))</f>
        <v>532</v>
      </c>
      <c r="N987" s="35">
        <f>IF(Table1323[[#This Row],[Elite Edge Bet]]="","",IF(Table1323[[#This Row],[Elite Edge Return]]="",Table1323[[#This Row],[Elite Edge Bet]]*-1,Table1323[[#This Row],[Elite Edge Return]]-Table1323[[#This Row],[Elite Edge Bet]]))</f>
        <v>392</v>
      </c>
      <c r="O987" s="35" t="str">
        <f>IF(Table1323[[#This Row],[Date]]&lt;$O$3,"",IF(Table1323[[#This Row],[Date]]&lt;$P$3,"Edge (Orig)",IF(Table1323[[#This Row],[Date]]&lt;$Q$3,"Edge-New","Elite Combo")))</f>
        <v/>
      </c>
      <c r="P987" s="27" t="str">
        <f>TEXT(Table1323[[#This Row],[Date]],"DDD")</f>
        <v>Wed</v>
      </c>
      <c r="Q987" s="27"/>
      <c r="R9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8" spans="1:18" ht="15.75" hidden="1" customHeight="1" x14ac:dyDescent="0.25">
      <c r="A988" s="48">
        <v>45378</v>
      </c>
      <c r="B988" s="20">
        <v>0.69444444444444442</v>
      </c>
      <c r="C988" s="20" t="s">
        <v>10</v>
      </c>
      <c r="D988" s="49">
        <v>6</v>
      </c>
      <c r="E988" s="27">
        <v>3</v>
      </c>
      <c r="F988" s="50" t="s">
        <v>34</v>
      </c>
      <c r="G988" s="50" t="s">
        <v>14</v>
      </c>
      <c r="H988" s="51"/>
      <c r="I988" s="51" t="s">
        <v>92</v>
      </c>
      <c r="J988" s="27" t="str">
        <f>VLOOKUP(Table1323[[#This Row],[Track]],$F$1377:$H$1420,2,FALSE)</f>
        <v>NSW</v>
      </c>
      <c r="K988" s="27" t="s">
        <v>888</v>
      </c>
      <c r="L988" s="35">
        <v>140</v>
      </c>
      <c r="M988" s="35" t="str">
        <f>IF(Table1323[[#This Row],[Elite Edge Bet]]="","",IF(Table1323[[#This Row],[Fin]]&lt;&gt;"1st","",Table1323[[#This Row],[Div]]*Table1323[[#This Row],[Elite Edge Bet]]))</f>
        <v/>
      </c>
      <c r="N98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88" s="35" t="str">
        <f>IF(Table1323[[#This Row],[Date]]&lt;$O$3,"",IF(Table1323[[#This Row],[Date]]&lt;$P$3,"Edge (Orig)",IF(Table1323[[#This Row],[Date]]&lt;$Q$3,"Edge-New","Elite Combo")))</f>
        <v/>
      </c>
      <c r="P988" s="27" t="str">
        <f>TEXT(Table1323[[#This Row],[Date]],"DDD")</f>
        <v>Wed</v>
      </c>
      <c r="Q988" s="27"/>
      <c r="R9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89" spans="1:18" ht="15.75" hidden="1" customHeight="1" x14ac:dyDescent="0.25">
      <c r="A989" s="48">
        <v>45378</v>
      </c>
      <c r="B989" s="20">
        <v>0.74305555555555558</v>
      </c>
      <c r="C989" s="20" t="s">
        <v>10</v>
      </c>
      <c r="D989" s="49">
        <v>8</v>
      </c>
      <c r="E989" s="27">
        <v>3</v>
      </c>
      <c r="F989" s="50" t="s">
        <v>40</v>
      </c>
      <c r="G989" s="50" t="s">
        <v>13</v>
      </c>
      <c r="H989" s="51">
        <v>1.8</v>
      </c>
      <c r="I989" s="51" t="s">
        <v>92</v>
      </c>
      <c r="J989" s="27" t="str">
        <f>VLOOKUP(Table1323[[#This Row],[Track]],$F$1377:$H$1420,2,FALSE)</f>
        <v>NSW</v>
      </c>
      <c r="K989" s="27" t="s">
        <v>888</v>
      </c>
      <c r="L989" s="35">
        <v>140</v>
      </c>
      <c r="M989" s="35">
        <f>IF(Table1323[[#This Row],[Elite Edge Bet]]="","",IF(Table1323[[#This Row],[Fin]]&lt;&gt;"1st","",Table1323[[#This Row],[Div]]*Table1323[[#This Row],[Elite Edge Bet]]))</f>
        <v>252</v>
      </c>
      <c r="N989" s="35">
        <f>IF(Table1323[[#This Row],[Elite Edge Bet]]="","",IF(Table1323[[#This Row],[Elite Edge Return]]="",Table1323[[#This Row],[Elite Edge Bet]]*-1,Table1323[[#This Row],[Elite Edge Return]]-Table1323[[#This Row],[Elite Edge Bet]]))</f>
        <v>112</v>
      </c>
      <c r="O989" s="35" t="str">
        <f>IF(Table1323[[#This Row],[Date]]&lt;$O$3,"",IF(Table1323[[#This Row],[Date]]&lt;$P$3,"Edge (Orig)",IF(Table1323[[#This Row],[Date]]&lt;$Q$3,"Edge-New","Elite Combo")))</f>
        <v/>
      </c>
      <c r="P989" s="27" t="str">
        <f>TEXT(Table1323[[#This Row],[Date]],"DDD")</f>
        <v>Wed</v>
      </c>
      <c r="Q989" s="27"/>
      <c r="R9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0" spans="1:18" ht="15.75" hidden="1" customHeight="1" x14ac:dyDescent="0.25">
      <c r="A990" s="48">
        <v>45381</v>
      </c>
      <c r="B990" s="20">
        <v>0.51041666666666663</v>
      </c>
      <c r="C990" s="20" t="s">
        <v>759</v>
      </c>
      <c r="D990" s="49">
        <v>1</v>
      </c>
      <c r="E990" s="27">
        <v>2</v>
      </c>
      <c r="F990" s="50" t="s">
        <v>425</v>
      </c>
      <c r="G990" s="50" t="s">
        <v>15</v>
      </c>
      <c r="H990" s="51"/>
      <c r="I990" s="51" t="s">
        <v>851</v>
      </c>
      <c r="J990" s="27" t="str">
        <f>VLOOKUP(Table1323[[#This Row],[Track]],$F$1377:$H$1420,2,FALSE)</f>
        <v>Vic</v>
      </c>
      <c r="K990" s="27" t="s">
        <v>888</v>
      </c>
      <c r="L990" s="35">
        <v>130</v>
      </c>
      <c r="M990" s="35" t="str">
        <f>IF(Table1323[[#This Row],[Elite Edge Bet]]="","",IF(Table1323[[#This Row],[Fin]]&lt;&gt;"1st","",Table1323[[#This Row],[Div]]*Table1323[[#This Row],[Elite Edge Bet]]))</f>
        <v/>
      </c>
      <c r="N990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90" s="35" t="str">
        <f>IF(Table1323[[#This Row],[Date]]&lt;$O$3,"",IF(Table1323[[#This Row],[Date]]&lt;$P$3,"Edge (Orig)",IF(Table1323[[#This Row],[Date]]&lt;$Q$3,"Edge-New","Elite Combo")))</f>
        <v/>
      </c>
      <c r="P990" s="27" t="str">
        <f>TEXT(Table1323[[#This Row],[Date]],"DDD")</f>
        <v>Sat</v>
      </c>
      <c r="Q990" s="27"/>
      <c r="R9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1" spans="1:18" ht="15.75" hidden="1" customHeight="1" x14ac:dyDescent="0.25">
      <c r="A991" s="48">
        <v>45381</v>
      </c>
      <c r="B991" s="20">
        <v>0.51041666666666663</v>
      </c>
      <c r="C991" s="20" t="s">
        <v>759</v>
      </c>
      <c r="D991" s="49">
        <v>1</v>
      </c>
      <c r="E991" s="27">
        <v>8</v>
      </c>
      <c r="F991" s="50" t="s">
        <v>362</v>
      </c>
      <c r="G991" s="50" t="s">
        <v>13</v>
      </c>
      <c r="H991" s="51">
        <v>17</v>
      </c>
      <c r="I991" s="51" t="s">
        <v>851</v>
      </c>
      <c r="J991" s="27" t="str">
        <f>VLOOKUP(Table1323[[#This Row],[Track]],$F$1377:$H$1420,2,FALSE)</f>
        <v>Vic</v>
      </c>
      <c r="K991" s="27" t="s">
        <v>888</v>
      </c>
      <c r="L991" s="35">
        <v>100</v>
      </c>
      <c r="M991" s="35">
        <f>IF(Table1323[[#This Row],[Elite Edge Bet]]="","",IF(Table1323[[#This Row],[Fin]]&lt;&gt;"1st","",Table1323[[#This Row],[Div]]*Table1323[[#This Row],[Elite Edge Bet]]))</f>
        <v>1700</v>
      </c>
      <c r="N991" s="35">
        <f>IF(Table1323[[#This Row],[Elite Edge Bet]]="","",IF(Table1323[[#This Row],[Elite Edge Return]]="",Table1323[[#This Row],[Elite Edge Bet]]*-1,Table1323[[#This Row],[Elite Edge Return]]-Table1323[[#This Row],[Elite Edge Bet]]))</f>
        <v>1600</v>
      </c>
      <c r="O991" s="35" t="str">
        <f>IF(Table1323[[#This Row],[Date]]&lt;$O$3,"",IF(Table1323[[#This Row],[Date]]&lt;$P$3,"Edge (Orig)",IF(Table1323[[#This Row],[Date]]&lt;$Q$3,"Edge-New","Elite Combo")))</f>
        <v/>
      </c>
      <c r="P991" s="27" t="str">
        <f>TEXT(Table1323[[#This Row],[Date]],"DDD")</f>
        <v>Sat</v>
      </c>
      <c r="Q991" s="27"/>
      <c r="R9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2" spans="1:18" ht="15.75" hidden="1" customHeight="1" x14ac:dyDescent="0.25">
      <c r="A992" s="48">
        <v>45381</v>
      </c>
      <c r="B992" s="20">
        <v>0.54513888888888884</v>
      </c>
      <c r="C992" s="20" t="s">
        <v>6</v>
      </c>
      <c r="D992" s="49">
        <v>2</v>
      </c>
      <c r="E992" s="27">
        <v>2</v>
      </c>
      <c r="F992" s="50" t="s">
        <v>41</v>
      </c>
      <c r="G992" s="50" t="s">
        <v>13</v>
      </c>
      <c r="H992" s="51">
        <v>3.9</v>
      </c>
      <c r="I992" s="51" t="s">
        <v>879</v>
      </c>
      <c r="J992" s="27" t="str">
        <f>VLOOKUP(Table1323[[#This Row],[Track]],$F$1377:$H$1420,2,FALSE)</f>
        <v>NSW</v>
      </c>
      <c r="K992" s="27" t="s">
        <v>888</v>
      </c>
      <c r="L992" s="35">
        <v>150</v>
      </c>
      <c r="M992" s="35">
        <f>IF(Table1323[[#This Row],[Elite Edge Bet]]="","",IF(Table1323[[#This Row],[Fin]]&lt;&gt;"1st","",Table1323[[#This Row],[Div]]*Table1323[[#This Row],[Elite Edge Bet]]))</f>
        <v>585</v>
      </c>
      <c r="N992" s="35">
        <f>IF(Table1323[[#This Row],[Elite Edge Bet]]="","",IF(Table1323[[#This Row],[Elite Edge Return]]="",Table1323[[#This Row],[Elite Edge Bet]]*-1,Table1323[[#This Row],[Elite Edge Return]]-Table1323[[#This Row],[Elite Edge Bet]]))</f>
        <v>435</v>
      </c>
      <c r="O992" s="35" t="str">
        <f>IF(Table1323[[#This Row],[Date]]&lt;$O$3,"",IF(Table1323[[#This Row],[Date]]&lt;$P$3,"Edge (Orig)",IF(Table1323[[#This Row],[Date]]&lt;$Q$3,"Edge-New","Elite Combo")))</f>
        <v/>
      </c>
      <c r="P992" s="27" t="str">
        <f>TEXT(Table1323[[#This Row],[Date]],"DDD")</f>
        <v>Sat</v>
      </c>
      <c r="Q992" s="27"/>
      <c r="R9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3" spans="1:18" ht="15.75" hidden="1" customHeight="1" x14ac:dyDescent="0.25">
      <c r="A993" s="48">
        <v>45381</v>
      </c>
      <c r="B993" s="20">
        <v>0.55555555555555558</v>
      </c>
      <c r="C993" s="20" t="s">
        <v>759</v>
      </c>
      <c r="D993" s="49">
        <v>3</v>
      </c>
      <c r="E993" s="27">
        <v>9</v>
      </c>
      <c r="F993" s="50" t="s">
        <v>426</v>
      </c>
      <c r="G993" s="50" t="s">
        <v>14</v>
      </c>
      <c r="H993" s="51"/>
      <c r="I993" s="51" t="s">
        <v>851</v>
      </c>
      <c r="J993" s="27" t="str">
        <f>VLOOKUP(Table1323[[#This Row],[Track]],$F$1377:$H$1420,2,FALSE)</f>
        <v>Vic</v>
      </c>
      <c r="K993" s="27" t="s">
        <v>888</v>
      </c>
      <c r="L993" s="35">
        <v>140</v>
      </c>
      <c r="M993" s="35" t="str">
        <f>IF(Table1323[[#This Row],[Elite Edge Bet]]="","",IF(Table1323[[#This Row],[Fin]]&lt;&gt;"1st","",Table1323[[#This Row],[Div]]*Table1323[[#This Row],[Elite Edge Bet]]))</f>
        <v/>
      </c>
      <c r="N99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93" s="35" t="str">
        <f>IF(Table1323[[#This Row],[Date]]&lt;$O$3,"",IF(Table1323[[#This Row],[Date]]&lt;$P$3,"Edge (Orig)",IF(Table1323[[#This Row],[Date]]&lt;$Q$3,"Edge-New","Elite Combo")))</f>
        <v/>
      </c>
      <c r="P993" s="27" t="str">
        <f>TEXT(Table1323[[#This Row],[Date]],"DDD")</f>
        <v>Sat</v>
      </c>
      <c r="Q993" s="27"/>
      <c r="R9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4" spans="1:18" ht="15.75" hidden="1" customHeight="1" x14ac:dyDescent="0.25">
      <c r="A994" s="48">
        <v>45381</v>
      </c>
      <c r="B994" s="20">
        <v>0.60416666666666663</v>
      </c>
      <c r="C994" s="20" t="s">
        <v>759</v>
      </c>
      <c r="D994" s="49">
        <v>5</v>
      </c>
      <c r="E994" s="27">
        <v>6</v>
      </c>
      <c r="F994" s="50" t="s">
        <v>427</v>
      </c>
      <c r="G994" s="50"/>
      <c r="H994" s="51"/>
      <c r="I994" s="51" t="s">
        <v>851</v>
      </c>
      <c r="J994" s="27" t="str">
        <f>VLOOKUP(Table1323[[#This Row],[Track]],$F$1377:$H$1420,2,FALSE)</f>
        <v>Vic</v>
      </c>
      <c r="K994" s="27" t="s">
        <v>888</v>
      </c>
      <c r="L994" s="35">
        <v>100</v>
      </c>
      <c r="M994" s="35" t="str">
        <f>IF(Table1323[[#This Row],[Elite Edge Bet]]="","",IF(Table1323[[#This Row],[Fin]]&lt;&gt;"1st","",Table1323[[#This Row],[Div]]*Table1323[[#This Row],[Elite Edge Bet]]))</f>
        <v/>
      </c>
      <c r="N99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94" s="35" t="str">
        <f>IF(Table1323[[#This Row],[Date]]&lt;$O$3,"",IF(Table1323[[#This Row],[Date]]&lt;$P$3,"Edge (Orig)",IF(Table1323[[#This Row],[Date]]&lt;$Q$3,"Edge-New","Elite Combo")))</f>
        <v/>
      </c>
      <c r="P994" s="27" t="str">
        <f>TEXT(Table1323[[#This Row],[Date]],"DDD")</f>
        <v>Sat</v>
      </c>
      <c r="Q994" s="27"/>
      <c r="R9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5" spans="1:18" ht="15.75" hidden="1" customHeight="1" x14ac:dyDescent="0.25">
      <c r="A995" s="48">
        <v>45381</v>
      </c>
      <c r="B995" s="20">
        <v>0.60416666666666663</v>
      </c>
      <c r="C995" s="20" t="s">
        <v>759</v>
      </c>
      <c r="D995" s="49">
        <v>5</v>
      </c>
      <c r="E995" s="27">
        <v>9</v>
      </c>
      <c r="F995" s="50" t="s">
        <v>412</v>
      </c>
      <c r="G995" s="50" t="s">
        <v>13</v>
      </c>
      <c r="H995" s="51">
        <v>6.3</v>
      </c>
      <c r="I995" s="51" t="s">
        <v>851</v>
      </c>
      <c r="J995" s="27" t="str">
        <f>VLOOKUP(Table1323[[#This Row],[Track]],$F$1377:$H$1420,2,FALSE)</f>
        <v>Vic</v>
      </c>
      <c r="K995" s="27" t="s">
        <v>888</v>
      </c>
      <c r="L995" s="35">
        <v>100</v>
      </c>
      <c r="M995" s="35">
        <f>IF(Table1323[[#This Row],[Elite Edge Bet]]="","",IF(Table1323[[#This Row],[Fin]]&lt;&gt;"1st","",Table1323[[#This Row],[Div]]*Table1323[[#This Row],[Elite Edge Bet]]))</f>
        <v>630</v>
      </c>
      <c r="N995" s="35">
        <f>IF(Table1323[[#This Row],[Elite Edge Bet]]="","",IF(Table1323[[#This Row],[Elite Edge Return]]="",Table1323[[#This Row],[Elite Edge Bet]]*-1,Table1323[[#This Row],[Elite Edge Return]]-Table1323[[#This Row],[Elite Edge Bet]]))</f>
        <v>530</v>
      </c>
      <c r="O995" s="35" t="str">
        <f>IF(Table1323[[#This Row],[Date]]&lt;$O$3,"",IF(Table1323[[#This Row],[Date]]&lt;$P$3,"Edge (Orig)",IF(Table1323[[#This Row],[Date]]&lt;$Q$3,"Edge-New","Elite Combo")))</f>
        <v/>
      </c>
      <c r="P995" s="27" t="str">
        <f>TEXT(Table1323[[#This Row],[Date]],"DDD")</f>
        <v>Sat</v>
      </c>
      <c r="Q995" s="27"/>
      <c r="R9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6" spans="1:18" ht="15.75" hidden="1" customHeight="1" x14ac:dyDescent="0.25">
      <c r="A996" s="48">
        <v>45381</v>
      </c>
      <c r="B996" s="20">
        <v>0.62847222222222221</v>
      </c>
      <c r="C996" s="20" t="s">
        <v>759</v>
      </c>
      <c r="D996" s="49">
        <v>6</v>
      </c>
      <c r="E996" s="27">
        <v>12</v>
      </c>
      <c r="F996" s="50" t="s">
        <v>694</v>
      </c>
      <c r="G996" s="50" t="s">
        <v>13</v>
      </c>
      <c r="H996" s="51">
        <v>3.1</v>
      </c>
      <c r="I996" s="51" t="s">
        <v>851</v>
      </c>
      <c r="J996" s="27" t="str">
        <f>VLOOKUP(Table1323[[#This Row],[Track]],$F$1377:$H$1420,2,FALSE)</f>
        <v>Vic</v>
      </c>
      <c r="K996" s="27" t="s">
        <v>888</v>
      </c>
      <c r="L996" s="35">
        <v>120</v>
      </c>
      <c r="M996" s="35">
        <f>IF(Table1323[[#This Row],[Elite Edge Bet]]="","",IF(Table1323[[#This Row],[Fin]]&lt;&gt;"1st","",Table1323[[#This Row],[Div]]*Table1323[[#This Row],[Elite Edge Bet]]))</f>
        <v>372</v>
      </c>
      <c r="N996" s="35">
        <f>IF(Table1323[[#This Row],[Elite Edge Bet]]="","",IF(Table1323[[#This Row],[Elite Edge Return]]="",Table1323[[#This Row],[Elite Edge Bet]]*-1,Table1323[[#This Row],[Elite Edge Return]]-Table1323[[#This Row],[Elite Edge Bet]]))</f>
        <v>252</v>
      </c>
      <c r="O996" s="35" t="str">
        <f>IF(Table1323[[#This Row],[Date]]&lt;$O$3,"",IF(Table1323[[#This Row],[Date]]&lt;$P$3,"Edge (Orig)",IF(Table1323[[#This Row],[Date]]&lt;$Q$3,"Edge-New","Elite Combo")))</f>
        <v/>
      </c>
      <c r="P996" s="27" t="str">
        <f>TEXT(Table1323[[#This Row],[Date]],"DDD")</f>
        <v>Sat</v>
      </c>
      <c r="Q996" s="27"/>
      <c r="R9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7" spans="1:18" ht="15.75" hidden="1" customHeight="1" x14ac:dyDescent="0.25">
      <c r="A997" s="48">
        <v>45381</v>
      </c>
      <c r="B997" s="20">
        <v>0.66666666666666663</v>
      </c>
      <c r="C997" s="20" t="s">
        <v>6</v>
      </c>
      <c r="D997" s="49">
        <v>7</v>
      </c>
      <c r="E997" s="27">
        <v>1</v>
      </c>
      <c r="F997" s="50" t="s">
        <v>571</v>
      </c>
      <c r="G997" s="50" t="s">
        <v>13</v>
      </c>
      <c r="H997" s="51">
        <v>1.6</v>
      </c>
      <c r="I997" s="51" t="s">
        <v>879</v>
      </c>
      <c r="J997" s="27" t="str">
        <f>VLOOKUP(Table1323[[#This Row],[Track]],$F$1377:$H$1420,2,FALSE)</f>
        <v>NSW</v>
      </c>
      <c r="K997" s="27" t="s">
        <v>888</v>
      </c>
      <c r="L997" s="35">
        <v>150</v>
      </c>
      <c r="M997" s="35">
        <f>IF(Table1323[[#This Row],[Elite Edge Bet]]="","",IF(Table1323[[#This Row],[Fin]]&lt;&gt;"1st","",Table1323[[#This Row],[Div]]*Table1323[[#This Row],[Elite Edge Bet]]))</f>
        <v>240</v>
      </c>
      <c r="N997" s="35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997" s="35" t="str">
        <f>IF(Table1323[[#This Row],[Date]]&lt;$O$3,"",IF(Table1323[[#This Row],[Date]]&lt;$P$3,"Edge (Orig)",IF(Table1323[[#This Row],[Date]]&lt;$Q$3,"Edge-New","Elite Combo")))</f>
        <v/>
      </c>
      <c r="P997" s="27" t="str">
        <f>TEXT(Table1323[[#This Row],[Date]],"DDD")</f>
        <v>Sat</v>
      </c>
      <c r="Q997" s="27"/>
      <c r="R9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8" spans="1:18" ht="15.75" hidden="1" customHeight="1" x14ac:dyDescent="0.25">
      <c r="A998" s="48">
        <v>45381</v>
      </c>
      <c r="B998" s="20">
        <v>0.70486111111111116</v>
      </c>
      <c r="C998" s="20" t="s">
        <v>759</v>
      </c>
      <c r="D998" s="49">
        <v>9</v>
      </c>
      <c r="E998" s="27">
        <v>4</v>
      </c>
      <c r="F998" s="50" t="s">
        <v>695</v>
      </c>
      <c r="G998" s="50"/>
      <c r="H998" s="51"/>
      <c r="I998" s="51" t="s">
        <v>851</v>
      </c>
      <c r="J998" s="27" t="str">
        <f>VLOOKUP(Table1323[[#This Row],[Track]],$F$1377:$H$1420,2,FALSE)</f>
        <v>Vic</v>
      </c>
      <c r="K998" s="27" t="s">
        <v>888</v>
      </c>
      <c r="L998" s="35">
        <v>120</v>
      </c>
      <c r="M998" s="35" t="str">
        <f>IF(Table1323[[#This Row],[Elite Edge Bet]]="","",IF(Table1323[[#This Row],[Fin]]&lt;&gt;"1st","",Table1323[[#This Row],[Div]]*Table1323[[#This Row],[Elite Edge Bet]]))</f>
        <v/>
      </c>
      <c r="N99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98" s="35" t="str">
        <f>IF(Table1323[[#This Row],[Date]]&lt;$O$3,"",IF(Table1323[[#This Row],[Date]]&lt;$P$3,"Edge (Orig)",IF(Table1323[[#This Row],[Date]]&lt;$Q$3,"Edge-New","Elite Combo")))</f>
        <v/>
      </c>
      <c r="P998" s="27" t="str">
        <f>TEXT(Table1323[[#This Row],[Date]],"DDD")</f>
        <v>Sat</v>
      </c>
      <c r="Q998" s="27"/>
      <c r="R9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999" spans="1:18" ht="15.75" hidden="1" customHeight="1" x14ac:dyDescent="0.25">
      <c r="A999" s="48">
        <v>45388</v>
      </c>
      <c r="B999" s="20">
        <v>0.70486111111111116</v>
      </c>
      <c r="C999" s="20" t="s">
        <v>761</v>
      </c>
      <c r="D999" s="49">
        <v>9</v>
      </c>
      <c r="E999" s="27">
        <v>3</v>
      </c>
      <c r="F999" s="50" t="s">
        <v>428</v>
      </c>
      <c r="G999" s="50"/>
      <c r="H999" s="51"/>
      <c r="I999" s="51" t="s">
        <v>851</v>
      </c>
      <c r="J999" s="27" t="str">
        <f>VLOOKUP(Table1323[[#This Row],[Track]],$F$1377:$H$1420,2,FALSE)</f>
        <v>Vic</v>
      </c>
      <c r="K999" s="27" t="s">
        <v>888</v>
      </c>
      <c r="L999" s="35">
        <v>130</v>
      </c>
      <c r="M999" s="35" t="str">
        <f>IF(Table1323[[#This Row],[Elite Edge Bet]]="","",IF(Table1323[[#This Row],[Fin]]&lt;&gt;"1st","",Table1323[[#This Row],[Div]]*Table1323[[#This Row],[Elite Edge Bet]]))</f>
        <v/>
      </c>
      <c r="N999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99" s="35" t="str">
        <f>IF(Table1323[[#This Row],[Date]]&lt;$O$3,"",IF(Table1323[[#This Row],[Date]]&lt;$P$3,"Edge (Orig)",IF(Table1323[[#This Row],[Date]]&lt;$Q$3,"Edge-New","Elite Combo")))</f>
        <v/>
      </c>
      <c r="P999" s="27" t="str">
        <f>TEXT(Table1323[[#This Row],[Date]],"DDD")</f>
        <v>Sat</v>
      </c>
      <c r="Q999" s="27"/>
      <c r="R9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0" spans="1:18" ht="15.75" hidden="1" customHeight="1" x14ac:dyDescent="0.25">
      <c r="A1000" s="48">
        <v>45388</v>
      </c>
      <c r="B1000" s="20">
        <v>0.73263888888888884</v>
      </c>
      <c r="C1000" s="20" t="s">
        <v>761</v>
      </c>
      <c r="D1000" s="49">
        <v>10</v>
      </c>
      <c r="E1000" s="27">
        <v>11</v>
      </c>
      <c r="F1000" s="50" t="s">
        <v>429</v>
      </c>
      <c r="G1000" s="50" t="s">
        <v>13</v>
      </c>
      <c r="H1000" s="51">
        <v>5.5</v>
      </c>
      <c r="I1000" s="51" t="s">
        <v>851</v>
      </c>
      <c r="J1000" s="27" t="str">
        <f>VLOOKUP(Table1323[[#This Row],[Track]],$F$1377:$H$1420,2,FALSE)</f>
        <v>Vic</v>
      </c>
      <c r="K1000" s="27" t="s">
        <v>888</v>
      </c>
      <c r="L1000" s="35">
        <v>130</v>
      </c>
      <c r="M1000" s="35">
        <f>IF(Table1323[[#This Row],[Elite Edge Bet]]="","",IF(Table1323[[#This Row],[Fin]]&lt;&gt;"1st","",Table1323[[#This Row],[Div]]*Table1323[[#This Row],[Elite Edge Bet]]))</f>
        <v>715</v>
      </c>
      <c r="N1000" s="35">
        <f>IF(Table1323[[#This Row],[Elite Edge Bet]]="","",IF(Table1323[[#This Row],[Elite Edge Return]]="",Table1323[[#This Row],[Elite Edge Bet]]*-1,Table1323[[#This Row],[Elite Edge Return]]-Table1323[[#This Row],[Elite Edge Bet]]))</f>
        <v>585</v>
      </c>
      <c r="O1000" s="35" t="str">
        <f>IF(Table1323[[#This Row],[Date]]&lt;$O$3,"",IF(Table1323[[#This Row],[Date]]&lt;$P$3,"Edge (Orig)",IF(Table1323[[#This Row],[Date]]&lt;$Q$3,"Edge-New","Elite Combo")))</f>
        <v/>
      </c>
      <c r="P1000" s="27" t="str">
        <f>TEXT(Table1323[[#This Row],[Date]],"DDD")</f>
        <v>Sat</v>
      </c>
      <c r="Q1000" s="27"/>
      <c r="R10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1" spans="1:18" ht="15.75" hidden="1" customHeight="1" x14ac:dyDescent="0.25">
      <c r="A1001" s="48">
        <v>45395</v>
      </c>
      <c r="B1001" s="20">
        <v>0.62152777777777779</v>
      </c>
      <c r="C1001" s="20" t="s">
        <v>771</v>
      </c>
      <c r="D1001" s="49">
        <v>6</v>
      </c>
      <c r="E1001" s="27">
        <v>12</v>
      </c>
      <c r="F1001" s="50" t="s">
        <v>430</v>
      </c>
      <c r="G1001" s="50" t="s">
        <v>14</v>
      </c>
      <c r="H1001" s="51"/>
      <c r="I1001" s="51" t="s">
        <v>851</v>
      </c>
      <c r="J1001" s="27" t="str">
        <f>VLOOKUP(Table1323[[#This Row],[Track]],$F$1377:$H$1420,2,FALSE)</f>
        <v>Vic</v>
      </c>
      <c r="K1001" s="27" t="s">
        <v>887</v>
      </c>
      <c r="L1001" s="35">
        <v>100</v>
      </c>
      <c r="M1001" s="35" t="str">
        <f>IF(Table1323[[#This Row],[Elite Edge Bet]]="","",IF(Table1323[[#This Row],[Fin]]&lt;&gt;"1st","",Table1323[[#This Row],[Div]]*Table1323[[#This Row],[Elite Edge Bet]]))</f>
        <v/>
      </c>
      <c r="N100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01" s="35" t="str">
        <f>IF(Table1323[[#This Row],[Date]]&lt;$O$3,"",IF(Table1323[[#This Row],[Date]]&lt;$P$3,"Edge (Orig)",IF(Table1323[[#This Row],[Date]]&lt;$Q$3,"Edge-New","Elite Combo")))</f>
        <v/>
      </c>
      <c r="P1001" s="27" t="str">
        <f>TEXT(Table1323[[#This Row],[Date]],"DDD")</f>
        <v>Sat</v>
      </c>
      <c r="Q1001" s="27"/>
      <c r="R10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2" spans="1:18" ht="15.75" hidden="1" customHeight="1" x14ac:dyDescent="0.25">
      <c r="A1002" s="48">
        <v>45395</v>
      </c>
      <c r="B1002" s="20">
        <v>0.62152777777777779</v>
      </c>
      <c r="C1002" s="20" t="s">
        <v>771</v>
      </c>
      <c r="D1002" s="49">
        <v>6</v>
      </c>
      <c r="E1002" s="27">
        <v>4</v>
      </c>
      <c r="F1002" s="50" t="s">
        <v>362</v>
      </c>
      <c r="G1002" s="50" t="s">
        <v>13</v>
      </c>
      <c r="H1002" s="51">
        <v>15</v>
      </c>
      <c r="I1002" s="51" t="s">
        <v>851</v>
      </c>
      <c r="J1002" s="27" t="str">
        <f>VLOOKUP(Table1323[[#This Row],[Track]],$F$1377:$H$1420,2,FALSE)</f>
        <v>Vic</v>
      </c>
      <c r="K1002" s="27" t="s">
        <v>887</v>
      </c>
      <c r="L1002" s="35">
        <v>100</v>
      </c>
      <c r="M1002" s="35">
        <f>IF(Table1323[[#This Row],[Elite Edge Bet]]="","",IF(Table1323[[#This Row],[Fin]]&lt;&gt;"1st","",Table1323[[#This Row],[Div]]*Table1323[[#This Row],[Elite Edge Bet]]))</f>
        <v>1500</v>
      </c>
      <c r="N1002" s="35">
        <f>IF(Table1323[[#This Row],[Elite Edge Bet]]="","",IF(Table1323[[#This Row],[Elite Edge Return]]="",Table1323[[#This Row],[Elite Edge Bet]]*-1,Table1323[[#This Row],[Elite Edge Return]]-Table1323[[#This Row],[Elite Edge Bet]]))</f>
        <v>1400</v>
      </c>
      <c r="O1002" s="35" t="str">
        <f>IF(Table1323[[#This Row],[Date]]&lt;$O$3,"",IF(Table1323[[#This Row],[Date]]&lt;$P$3,"Edge (Orig)",IF(Table1323[[#This Row],[Date]]&lt;$Q$3,"Edge-New","Elite Combo")))</f>
        <v/>
      </c>
      <c r="P1002" s="27" t="str">
        <f>TEXT(Table1323[[#This Row],[Date]],"DDD")</f>
        <v>Sat</v>
      </c>
      <c r="Q1002" s="27"/>
      <c r="R10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3" spans="1:18" ht="15.75" hidden="1" customHeight="1" x14ac:dyDescent="0.25">
      <c r="A1003" s="48">
        <v>45395</v>
      </c>
      <c r="B1003" s="20">
        <v>0.64930555555555558</v>
      </c>
      <c r="C1003" s="20" t="s">
        <v>771</v>
      </c>
      <c r="D1003" s="49">
        <v>7</v>
      </c>
      <c r="E1003" s="27">
        <v>10</v>
      </c>
      <c r="F1003" s="50" t="s">
        <v>431</v>
      </c>
      <c r="G1003" s="50" t="s">
        <v>13</v>
      </c>
      <c r="H1003" s="51">
        <v>5</v>
      </c>
      <c r="I1003" s="51" t="s">
        <v>851</v>
      </c>
      <c r="J1003" s="27" t="str">
        <f>VLOOKUP(Table1323[[#This Row],[Track]],$F$1377:$H$1420,2,FALSE)</f>
        <v>Vic</v>
      </c>
      <c r="K1003" s="27" t="s">
        <v>887</v>
      </c>
      <c r="L1003" s="35">
        <v>120</v>
      </c>
      <c r="M1003" s="35">
        <f>IF(Table1323[[#This Row],[Elite Edge Bet]]="","",IF(Table1323[[#This Row],[Fin]]&lt;&gt;"1st","",Table1323[[#This Row],[Div]]*Table1323[[#This Row],[Elite Edge Bet]]))</f>
        <v>600</v>
      </c>
      <c r="N1003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1003" s="35" t="str">
        <f>IF(Table1323[[#This Row],[Date]]&lt;$O$3,"",IF(Table1323[[#This Row],[Date]]&lt;$P$3,"Edge (Orig)",IF(Table1323[[#This Row],[Date]]&lt;$Q$3,"Edge-New","Elite Combo")))</f>
        <v/>
      </c>
      <c r="P1003" s="27" t="str">
        <f>TEXT(Table1323[[#This Row],[Date]],"DDD")</f>
        <v>Sat</v>
      </c>
      <c r="Q1003" s="27"/>
      <c r="R10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4" spans="1:18" ht="15.75" hidden="1" customHeight="1" x14ac:dyDescent="0.25">
      <c r="A1004" s="48">
        <v>45395</v>
      </c>
      <c r="B1004" s="20">
        <v>0.70138888888888884</v>
      </c>
      <c r="C1004" s="20" t="s">
        <v>771</v>
      </c>
      <c r="D1004" s="49">
        <v>9</v>
      </c>
      <c r="E1004" s="27">
        <v>13</v>
      </c>
      <c r="F1004" s="50" t="s">
        <v>426</v>
      </c>
      <c r="G1004" s="50" t="s">
        <v>13</v>
      </c>
      <c r="H1004" s="51">
        <v>17</v>
      </c>
      <c r="I1004" s="51" t="s">
        <v>851</v>
      </c>
      <c r="J1004" s="27" t="str">
        <f>VLOOKUP(Table1323[[#This Row],[Track]],$F$1377:$H$1420,2,FALSE)</f>
        <v>Vic</v>
      </c>
      <c r="K1004" s="27" t="s">
        <v>887</v>
      </c>
      <c r="L1004" s="35">
        <v>120</v>
      </c>
      <c r="M1004" s="35">
        <f>IF(Table1323[[#This Row],[Elite Edge Bet]]="","",IF(Table1323[[#This Row],[Fin]]&lt;&gt;"1st","",Table1323[[#This Row],[Div]]*Table1323[[#This Row],[Elite Edge Bet]]))</f>
        <v>2040</v>
      </c>
      <c r="N1004" s="35">
        <f>IF(Table1323[[#This Row],[Elite Edge Bet]]="","",IF(Table1323[[#This Row],[Elite Edge Return]]="",Table1323[[#This Row],[Elite Edge Bet]]*-1,Table1323[[#This Row],[Elite Edge Return]]-Table1323[[#This Row],[Elite Edge Bet]]))</f>
        <v>1920</v>
      </c>
      <c r="O1004" s="35" t="str">
        <f>IF(Table1323[[#This Row],[Date]]&lt;$O$3,"",IF(Table1323[[#This Row],[Date]]&lt;$P$3,"Edge (Orig)",IF(Table1323[[#This Row],[Date]]&lt;$Q$3,"Edge-New","Elite Combo")))</f>
        <v/>
      </c>
      <c r="P1004" s="27" t="str">
        <f>TEXT(Table1323[[#This Row],[Date]],"DDD")</f>
        <v>Sat</v>
      </c>
      <c r="Q1004" s="27"/>
      <c r="R10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5" spans="1:18" ht="15.75" hidden="1" customHeight="1" x14ac:dyDescent="0.25">
      <c r="A1005" s="48">
        <v>45395</v>
      </c>
      <c r="B1005" s="20">
        <v>0.72569444444444442</v>
      </c>
      <c r="C1005" s="20" t="s">
        <v>771</v>
      </c>
      <c r="D1005" s="49">
        <v>10</v>
      </c>
      <c r="E1005" s="27">
        <v>15</v>
      </c>
      <c r="F1005" s="50" t="s">
        <v>424</v>
      </c>
      <c r="G1005" s="50" t="s">
        <v>15</v>
      </c>
      <c r="H1005" s="51"/>
      <c r="I1005" s="51" t="s">
        <v>851</v>
      </c>
      <c r="J1005" s="27" t="str">
        <f>VLOOKUP(Table1323[[#This Row],[Track]],$F$1377:$H$1420,2,FALSE)</f>
        <v>Vic</v>
      </c>
      <c r="K1005" s="27" t="s">
        <v>887</v>
      </c>
      <c r="L1005" s="35">
        <v>120</v>
      </c>
      <c r="M1005" s="35" t="str">
        <f>IF(Table1323[[#This Row],[Elite Edge Bet]]="","",IF(Table1323[[#This Row],[Fin]]&lt;&gt;"1st","",Table1323[[#This Row],[Div]]*Table1323[[#This Row],[Elite Edge Bet]]))</f>
        <v/>
      </c>
      <c r="N100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05" s="35" t="str">
        <f>IF(Table1323[[#This Row],[Date]]&lt;$O$3,"",IF(Table1323[[#This Row],[Date]]&lt;$P$3,"Edge (Orig)",IF(Table1323[[#This Row],[Date]]&lt;$Q$3,"Edge-New","Elite Combo")))</f>
        <v/>
      </c>
      <c r="P1005" s="27" t="str">
        <f>TEXT(Table1323[[#This Row],[Date]],"DDD")</f>
        <v>Sat</v>
      </c>
      <c r="Q1005" s="27"/>
      <c r="R10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6" spans="1:18" ht="15.75" hidden="1" customHeight="1" x14ac:dyDescent="0.25">
      <c r="A1006" s="48">
        <v>45399</v>
      </c>
      <c r="B1006" s="20">
        <v>0.70486111111111116</v>
      </c>
      <c r="C1006" s="20" t="s">
        <v>9</v>
      </c>
      <c r="D1006" s="49">
        <v>8</v>
      </c>
      <c r="E1006" s="27">
        <v>4</v>
      </c>
      <c r="F1006" s="50" t="s">
        <v>572</v>
      </c>
      <c r="G1006" s="50"/>
      <c r="H1006" s="51"/>
      <c r="I1006" s="51" t="s">
        <v>92</v>
      </c>
      <c r="J1006" s="27" t="str">
        <f>VLOOKUP(Table1323[[#This Row],[Track]],$F$1377:$H$1420,2,FALSE)</f>
        <v>NSW</v>
      </c>
      <c r="K1006" s="27" t="s">
        <v>888</v>
      </c>
      <c r="L1006" s="35">
        <v>140</v>
      </c>
      <c r="M1006" s="35" t="str">
        <f>IF(Table1323[[#This Row],[Elite Edge Bet]]="","",IF(Table1323[[#This Row],[Fin]]&lt;&gt;"1st","",Table1323[[#This Row],[Div]]*Table1323[[#This Row],[Elite Edge Bet]]))</f>
        <v/>
      </c>
      <c r="N1006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06" s="35" t="str">
        <f>IF(Table1323[[#This Row],[Date]]&lt;$O$3,"",IF(Table1323[[#This Row],[Date]]&lt;$P$3,"Edge (Orig)",IF(Table1323[[#This Row],[Date]]&lt;$Q$3,"Edge-New","Elite Combo")))</f>
        <v/>
      </c>
      <c r="P1006" s="27" t="str">
        <f>TEXT(Table1323[[#This Row],[Date]],"DDD")</f>
        <v>Wed</v>
      </c>
      <c r="Q1006" s="27"/>
      <c r="R10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7" spans="1:18" ht="15.75" hidden="1" customHeight="1" x14ac:dyDescent="0.25">
      <c r="A1007" s="48">
        <v>45402</v>
      </c>
      <c r="B1007" s="20">
        <v>0.50347222222222221</v>
      </c>
      <c r="C1007" s="20" t="s">
        <v>7</v>
      </c>
      <c r="D1007" s="49">
        <v>2</v>
      </c>
      <c r="E1007" s="27">
        <v>3</v>
      </c>
      <c r="F1007" s="50" t="s">
        <v>573</v>
      </c>
      <c r="G1007" s="50" t="s">
        <v>13</v>
      </c>
      <c r="H1007" s="51">
        <v>2.8</v>
      </c>
      <c r="I1007" s="51" t="s">
        <v>92</v>
      </c>
      <c r="J1007" s="27" t="str">
        <f>VLOOKUP(Table1323[[#This Row],[Track]],$F$1377:$H$1420,2,FALSE)</f>
        <v>NSW</v>
      </c>
      <c r="K1007" s="27" t="s">
        <v>888</v>
      </c>
      <c r="L1007" s="35">
        <v>150</v>
      </c>
      <c r="M1007" s="35">
        <f>IF(Table1323[[#This Row],[Elite Edge Bet]]="","",IF(Table1323[[#This Row],[Fin]]&lt;&gt;"1st","",Table1323[[#This Row],[Div]]*Table1323[[#This Row],[Elite Edge Bet]]))</f>
        <v>420</v>
      </c>
      <c r="N1007" s="35">
        <f>IF(Table1323[[#This Row],[Elite Edge Bet]]="","",IF(Table1323[[#This Row],[Elite Edge Return]]="",Table1323[[#This Row],[Elite Edge Bet]]*-1,Table1323[[#This Row],[Elite Edge Return]]-Table1323[[#This Row],[Elite Edge Bet]]))</f>
        <v>270</v>
      </c>
      <c r="O1007" s="35" t="str">
        <f>IF(Table1323[[#This Row],[Date]]&lt;$O$3,"",IF(Table1323[[#This Row],[Date]]&lt;$P$3,"Edge (Orig)",IF(Table1323[[#This Row],[Date]]&lt;$Q$3,"Edge-New","Elite Combo")))</f>
        <v/>
      </c>
      <c r="P1007" s="27" t="str">
        <f>TEXT(Table1323[[#This Row],[Date]],"DDD")</f>
        <v>Sat</v>
      </c>
      <c r="Q1007" s="27"/>
      <c r="R10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8" spans="1:18" ht="15.75" hidden="1" customHeight="1" x14ac:dyDescent="0.25">
      <c r="A1008" s="48">
        <v>45402</v>
      </c>
      <c r="B1008" s="20">
        <v>0.5625</v>
      </c>
      <c r="C1008" s="20" t="s">
        <v>770</v>
      </c>
      <c r="D1008" s="49">
        <v>4</v>
      </c>
      <c r="E1008" s="27">
        <v>4</v>
      </c>
      <c r="F1008" s="50" t="s">
        <v>314</v>
      </c>
      <c r="G1008" s="50" t="s">
        <v>13</v>
      </c>
      <c r="H1008" s="51">
        <v>5</v>
      </c>
      <c r="I1008" s="51" t="s">
        <v>851</v>
      </c>
      <c r="J1008" s="27" t="str">
        <f>VLOOKUP(Table1323[[#This Row],[Track]],$F$1377:$H$1420,2,FALSE)</f>
        <v>Vic</v>
      </c>
      <c r="K1008" s="27" t="s">
        <v>887</v>
      </c>
      <c r="L1008" s="35">
        <v>140</v>
      </c>
      <c r="M1008" s="35">
        <f>IF(Table1323[[#This Row],[Elite Edge Bet]]="","",IF(Table1323[[#This Row],[Fin]]&lt;&gt;"1st","",Table1323[[#This Row],[Div]]*Table1323[[#This Row],[Elite Edge Bet]]))</f>
        <v>700</v>
      </c>
      <c r="N1008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1008" s="35" t="str">
        <f>IF(Table1323[[#This Row],[Date]]&lt;$O$3,"",IF(Table1323[[#This Row],[Date]]&lt;$P$3,"Edge (Orig)",IF(Table1323[[#This Row],[Date]]&lt;$Q$3,"Edge-New","Elite Combo")))</f>
        <v/>
      </c>
      <c r="P1008" s="27" t="str">
        <f>TEXT(Table1323[[#This Row],[Date]],"DDD")</f>
        <v>Sat</v>
      </c>
      <c r="Q1008" s="27"/>
      <c r="R10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09" spans="1:18" ht="15.75" hidden="1" customHeight="1" x14ac:dyDescent="0.25">
      <c r="A1009" s="48">
        <v>45402</v>
      </c>
      <c r="B1009" s="20">
        <v>0.5625</v>
      </c>
      <c r="C1009" s="20" t="s">
        <v>770</v>
      </c>
      <c r="D1009" s="49">
        <v>4</v>
      </c>
      <c r="E1009" s="27">
        <v>6</v>
      </c>
      <c r="F1009" s="50" t="s">
        <v>432</v>
      </c>
      <c r="G1009" s="50"/>
      <c r="H1009" s="51"/>
      <c r="I1009" s="51" t="s">
        <v>851</v>
      </c>
      <c r="J1009" s="27" t="str">
        <f>VLOOKUP(Table1323[[#This Row],[Track]],$F$1377:$H$1420,2,FALSE)</f>
        <v>Vic</v>
      </c>
      <c r="K1009" s="27" t="s">
        <v>887</v>
      </c>
      <c r="L1009" s="35">
        <v>100</v>
      </c>
      <c r="M1009" s="35" t="str">
        <f>IF(Table1323[[#This Row],[Elite Edge Bet]]="","",IF(Table1323[[#This Row],[Fin]]&lt;&gt;"1st","",Table1323[[#This Row],[Div]]*Table1323[[#This Row],[Elite Edge Bet]]))</f>
        <v/>
      </c>
      <c r="N100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09" s="35" t="str">
        <f>IF(Table1323[[#This Row],[Date]]&lt;$O$3,"",IF(Table1323[[#This Row],[Date]]&lt;$P$3,"Edge (Orig)",IF(Table1323[[#This Row],[Date]]&lt;$Q$3,"Edge-New","Elite Combo")))</f>
        <v/>
      </c>
      <c r="P1009" s="27" t="str">
        <f>TEXT(Table1323[[#This Row],[Date]],"DDD")</f>
        <v>Sat</v>
      </c>
      <c r="Q1009" s="27"/>
      <c r="R10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0" spans="1:18" ht="15.75" hidden="1" customHeight="1" x14ac:dyDescent="0.25">
      <c r="A1010" s="48">
        <v>45402</v>
      </c>
      <c r="B1010" s="20">
        <v>0.57638888888888884</v>
      </c>
      <c r="C1010" s="20" t="s">
        <v>7</v>
      </c>
      <c r="D1010" s="49">
        <v>5</v>
      </c>
      <c r="E1010" s="27">
        <v>7</v>
      </c>
      <c r="F1010" s="50" t="s">
        <v>44</v>
      </c>
      <c r="G1010" s="50"/>
      <c r="H1010" s="51"/>
      <c r="I1010" s="51" t="s">
        <v>879</v>
      </c>
      <c r="J1010" s="27" t="str">
        <f>VLOOKUP(Table1323[[#This Row],[Track]],$F$1377:$H$1420,2,FALSE)</f>
        <v>NSW</v>
      </c>
      <c r="K1010" s="27" t="s">
        <v>888</v>
      </c>
      <c r="L1010" s="35">
        <v>150</v>
      </c>
      <c r="M1010" s="35" t="str">
        <f>IF(Table1323[[#This Row],[Elite Edge Bet]]="","",IF(Table1323[[#This Row],[Fin]]&lt;&gt;"1st","",Table1323[[#This Row],[Div]]*Table1323[[#This Row],[Elite Edge Bet]]))</f>
        <v/>
      </c>
      <c r="N101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10" s="35" t="str">
        <f>IF(Table1323[[#This Row],[Date]]&lt;$O$3,"",IF(Table1323[[#This Row],[Date]]&lt;$P$3,"Edge (Orig)",IF(Table1323[[#This Row],[Date]]&lt;$Q$3,"Edge-New","Elite Combo")))</f>
        <v/>
      </c>
      <c r="P1010" s="27" t="str">
        <f>TEXT(Table1323[[#This Row],[Date]],"DDD")</f>
        <v>Sat</v>
      </c>
      <c r="Q1010" s="27"/>
      <c r="R10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1" spans="1:18" ht="15.75" hidden="1" customHeight="1" x14ac:dyDescent="0.25">
      <c r="A1011" s="48">
        <v>45402</v>
      </c>
      <c r="B1011" s="20">
        <v>0.58680555555555558</v>
      </c>
      <c r="C1011" s="20" t="s">
        <v>770</v>
      </c>
      <c r="D1011" s="49">
        <v>5</v>
      </c>
      <c r="E1011" s="27">
        <v>6</v>
      </c>
      <c r="F1011" s="50" t="s">
        <v>433</v>
      </c>
      <c r="G1011" s="50"/>
      <c r="H1011" s="51"/>
      <c r="I1011" s="51" t="s">
        <v>851</v>
      </c>
      <c r="J1011" s="27" t="str">
        <f>VLOOKUP(Table1323[[#This Row],[Track]],$F$1377:$H$1420,2,FALSE)</f>
        <v>Vic</v>
      </c>
      <c r="K1011" s="27" t="s">
        <v>887</v>
      </c>
      <c r="L1011" s="35">
        <v>140</v>
      </c>
      <c r="M1011" s="35" t="str">
        <f>IF(Table1323[[#This Row],[Elite Edge Bet]]="","",IF(Table1323[[#This Row],[Fin]]&lt;&gt;"1st","",Table1323[[#This Row],[Div]]*Table1323[[#This Row],[Elite Edge Bet]]))</f>
        <v/>
      </c>
      <c r="N101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11" s="35" t="str">
        <f>IF(Table1323[[#This Row],[Date]]&lt;$O$3,"",IF(Table1323[[#This Row],[Date]]&lt;$P$3,"Edge (Orig)",IF(Table1323[[#This Row],[Date]]&lt;$Q$3,"Edge-New","Elite Combo")))</f>
        <v/>
      </c>
      <c r="P1011" s="27" t="str">
        <f>TEXT(Table1323[[#This Row],[Date]],"DDD")</f>
        <v>Sat</v>
      </c>
      <c r="Q1011" s="27"/>
      <c r="R10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2" spans="1:18" ht="15.75" hidden="1" customHeight="1" x14ac:dyDescent="0.25">
      <c r="A1012" s="48">
        <v>45402</v>
      </c>
      <c r="B1012" s="20">
        <v>0.58680555555555558</v>
      </c>
      <c r="C1012" s="20" t="s">
        <v>770</v>
      </c>
      <c r="D1012" s="49">
        <v>5</v>
      </c>
      <c r="E1012" s="27">
        <v>9</v>
      </c>
      <c r="F1012" s="50" t="s">
        <v>434</v>
      </c>
      <c r="G1012" s="50" t="s">
        <v>13</v>
      </c>
      <c r="H1012" s="51">
        <v>7</v>
      </c>
      <c r="I1012" s="51" t="s">
        <v>851</v>
      </c>
      <c r="J1012" s="27" t="str">
        <f>VLOOKUP(Table1323[[#This Row],[Track]],$F$1377:$H$1420,2,FALSE)</f>
        <v>Vic</v>
      </c>
      <c r="K1012" s="27" t="s">
        <v>887</v>
      </c>
      <c r="L1012" s="35">
        <v>100</v>
      </c>
      <c r="M1012" s="35">
        <f>IF(Table1323[[#This Row],[Elite Edge Bet]]="","",IF(Table1323[[#This Row],[Fin]]&lt;&gt;"1st","",Table1323[[#This Row],[Div]]*Table1323[[#This Row],[Elite Edge Bet]]))</f>
        <v>700</v>
      </c>
      <c r="N1012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1012" s="35" t="str">
        <f>IF(Table1323[[#This Row],[Date]]&lt;$O$3,"",IF(Table1323[[#This Row],[Date]]&lt;$P$3,"Edge (Orig)",IF(Table1323[[#This Row],[Date]]&lt;$Q$3,"Edge-New","Elite Combo")))</f>
        <v/>
      </c>
      <c r="P1012" s="27" t="str">
        <f>TEXT(Table1323[[#This Row],[Date]],"DDD")</f>
        <v>Sat</v>
      </c>
      <c r="Q1012" s="27"/>
      <c r="R10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3" spans="1:18" ht="15.75" hidden="1" customHeight="1" x14ac:dyDescent="0.25">
      <c r="A1013" s="48">
        <v>45402</v>
      </c>
      <c r="B1013" s="20">
        <v>0.65277777777777779</v>
      </c>
      <c r="C1013" s="20" t="s">
        <v>7</v>
      </c>
      <c r="D1013" s="49">
        <v>8</v>
      </c>
      <c r="E1013" s="27">
        <v>10</v>
      </c>
      <c r="F1013" s="50" t="s">
        <v>574</v>
      </c>
      <c r="G1013" s="50"/>
      <c r="H1013" s="51"/>
      <c r="I1013" s="51" t="s">
        <v>879</v>
      </c>
      <c r="J1013" s="27" t="str">
        <f>VLOOKUP(Table1323[[#This Row],[Track]],$F$1377:$H$1420,2,FALSE)</f>
        <v>NSW</v>
      </c>
      <c r="K1013" s="27" t="s">
        <v>888</v>
      </c>
      <c r="L1013" s="35">
        <v>150</v>
      </c>
      <c r="M1013" s="35" t="str">
        <f>IF(Table1323[[#This Row],[Elite Edge Bet]]="","",IF(Table1323[[#This Row],[Fin]]&lt;&gt;"1st","",Table1323[[#This Row],[Div]]*Table1323[[#This Row],[Elite Edge Bet]]))</f>
        <v/>
      </c>
      <c r="N101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13" s="35" t="str">
        <f>IF(Table1323[[#This Row],[Date]]&lt;$O$3,"",IF(Table1323[[#This Row],[Date]]&lt;$P$3,"Edge (Orig)",IF(Table1323[[#This Row],[Date]]&lt;$Q$3,"Edge-New","Elite Combo")))</f>
        <v/>
      </c>
      <c r="P1013" s="27" t="str">
        <f>TEXT(Table1323[[#This Row],[Date]],"DDD")</f>
        <v>Sat</v>
      </c>
      <c r="Q1013" s="27"/>
      <c r="R10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4" spans="1:18" ht="15.75" hidden="1" customHeight="1" x14ac:dyDescent="0.25">
      <c r="A1014" s="48">
        <v>45402</v>
      </c>
      <c r="B1014" s="20">
        <v>0.71527777777777779</v>
      </c>
      <c r="C1014" s="20" t="s">
        <v>770</v>
      </c>
      <c r="D1014" s="49">
        <v>10</v>
      </c>
      <c r="E1014" s="27">
        <v>4</v>
      </c>
      <c r="F1014" s="50" t="s">
        <v>42</v>
      </c>
      <c r="G1014" s="50"/>
      <c r="H1014" s="51"/>
      <c r="I1014" s="51" t="s">
        <v>878</v>
      </c>
      <c r="J1014" s="27" t="str">
        <f>VLOOKUP(Table1323[[#This Row],[Track]],$F$1377:$H$1420,2,FALSE)</f>
        <v>Vic</v>
      </c>
      <c r="K1014" s="27" t="s">
        <v>887</v>
      </c>
      <c r="L1014" s="35">
        <v>200</v>
      </c>
      <c r="M1014" s="35" t="str">
        <f>IF(Table1323[[#This Row],[Elite Edge Bet]]="","",IF(Table1323[[#This Row],[Fin]]&lt;&gt;"1st","",Table1323[[#This Row],[Div]]*Table1323[[#This Row],[Elite Edge Bet]]))</f>
        <v/>
      </c>
      <c r="N101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14" s="35" t="str">
        <f>IF(Table1323[[#This Row],[Date]]&lt;$O$3,"",IF(Table1323[[#This Row],[Date]]&lt;$P$3,"Edge (Orig)",IF(Table1323[[#This Row],[Date]]&lt;$Q$3,"Edge-New","Elite Combo")))</f>
        <v/>
      </c>
      <c r="P1014" s="27" t="str">
        <f>TEXT(Table1323[[#This Row],[Date]],"DDD")</f>
        <v>Sat</v>
      </c>
      <c r="Q1014" s="27"/>
      <c r="R10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5" spans="1:18" ht="15.75" hidden="1" customHeight="1" x14ac:dyDescent="0.25">
      <c r="A1015" s="48">
        <v>45402</v>
      </c>
      <c r="B1015" s="20">
        <v>0.71527777777777779</v>
      </c>
      <c r="C1015" s="20" t="s">
        <v>770</v>
      </c>
      <c r="D1015" s="49">
        <v>10</v>
      </c>
      <c r="E1015" s="27">
        <v>8</v>
      </c>
      <c r="F1015" s="50" t="s">
        <v>48</v>
      </c>
      <c r="G1015" s="50" t="s">
        <v>13</v>
      </c>
      <c r="H1015" s="51">
        <v>3.4</v>
      </c>
      <c r="I1015" s="51" t="s">
        <v>851</v>
      </c>
      <c r="J1015" s="27" t="str">
        <f>VLOOKUP(Table1323[[#This Row],[Track]],$F$1377:$H$1420,2,FALSE)</f>
        <v>Vic</v>
      </c>
      <c r="K1015" s="27" t="s">
        <v>887</v>
      </c>
      <c r="L1015" s="35">
        <v>100</v>
      </c>
      <c r="M1015" s="35">
        <f>IF(Table1323[[#This Row],[Elite Edge Bet]]="","",IF(Table1323[[#This Row],[Fin]]&lt;&gt;"1st","",Table1323[[#This Row],[Div]]*Table1323[[#This Row],[Elite Edge Bet]]))</f>
        <v>340</v>
      </c>
      <c r="N1015" s="35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1015" s="35" t="str">
        <f>IF(Table1323[[#This Row],[Date]]&lt;$O$3,"",IF(Table1323[[#This Row],[Date]]&lt;$P$3,"Edge (Orig)",IF(Table1323[[#This Row],[Date]]&lt;$Q$3,"Edge-New","Elite Combo")))</f>
        <v/>
      </c>
      <c r="P1015" s="27" t="str">
        <f>TEXT(Table1323[[#This Row],[Date]],"DDD")</f>
        <v>Sat</v>
      </c>
      <c r="Q1015" s="27"/>
      <c r="R10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6" spans="1:18" ht="15.75" hidden="1" customHeight="1" x14ac:dyDescent="0.25">
      <c r="A1016" s="48">
        <v>45407</v>
      </c>
      <c r="B1016" s="20">
        <v>0.62847222222222221</v>
      </c>
      <c r="C1016" s="20" t="s">
        <v>10</v>
      </c>
      <c r="D1016" s="49">
        <v>5</v>
      </c>
      <c r="E1016" s="27">
        <v>2</v>
      </c>
      <c r="F1016" s="50" t="s">
        <v>575</v>
      </c>
      <c r="G1016" s="50"/>
      <c r="H1016" s="51"/>
      <c r="I1016" s="51" t="s">
        <v>92</v>
      </c>
      <c r="J1016" s="27" t="str">
        <f>VLOOKUP(Table1323[[#This Row],[Track]],$F$1377:$H$1420,2,FALSE)</f>
        <v>NSW</v>
      </c>
      <c r="K1016" s="27" t="s">
        <v>888</v>
      </c>
      <c r="L1016" s="35">
        <v>150</v>
      </c>
      <c r="M1016" s="35" t="str">
        <f>IF(Table1323[[#This Row],[Elite Edge Bet]]="","",IF(Table1323[[#This Row],[Fin]]&lt;&gt;"1st","",Table1323[[#This Row],[Div]]*Table1323[[#This Row],[Elite Edge Bet]]))</f>
        <v/>
      </c>
      <c r="N101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16" s="35" t="str">
        <f>IF(Table1323[[#This Row],[Date]]&lt;$O$3,"",IF(Table1323[[#This Row],[Date]]&lt;$P$3,"Edge (Orig)",IF(Table1323[[#This Row],[Date]]&lt;$Q$3,"Edge-New","Elite Combo")))</f>
        <v/>
      </c>
      <c r="P1016" s="27" t="str">
        <f>TEXT(Table1323[[#This Row],[Date]],"DDD")</f>
        <v>Thu</v>
      </c>
      <c r="Q1016" s="27"/>
      <c r="R10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7" spans="1:18" ht="15.75" hidden="1" customHeight="1" x14ac:dyDescent="0.25">
      <c r="A1017" s="48">
        <v>45409</v>
      </c>
      <c r="B1017" s="20">
        <v>0.53819444444444442</v>
      </c>
      <c r="C1017" s="20" t="s">
        <v>761</v>
      </c>
      <c r="D1017" s="49">
        <v>3</v>
      </c>
      <c r="E1017" s="27">
        <v>3</v>
      </c>
      <c r="F1017" s="50" t="s">
        <v>435</v>
      </c>
      <c r="G1017" s="50" t="s">
        <v>14</v>
      </c>
      <c r="H1017" s="51"/>
      <c r="I1017" s="51" t="s">
        <v>851</v>
      </c>
      <c r="J1017" s="27" t="str">
        <f>VLOOKUP(Table1323[[#This Row],[Track]],$F$1377:$H$1420,2,FALSE)</f>
        <v>Vic</v>
      </c>
      <c r="K1017" s="27" t="s">
        <v>888</v>
      </c>
      <c r="L1017" s="35">
        <v>150</v>
      </c>
      <c r="M1017" s="35" t="str">
        <f>IF(Table1323[[#This Row],[Elite Edge Bet]]="","",IF(Table1323[[#This Row],[Fin]]&lt;&gt;"1st","",Table1323[[#This Row],[Div]]*Table1323[[#This Row],[Elite Edge Bet]]))</f>
        <v/>
      </c>
      <c r="N101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17" s="35" t="str">
        <f>IF(Table1323[[#This Row],[Date]]&lt;$O$3,"",IF(Table1323[[#This Row],[Date]]&lt;$P$3,"Edge (Orig)",IF(Table1323[[#This Row],[Date]]&lt;$Q$3,"Edge-New","Elite Combo")))</f>
        <v/>
      </c>
      <c r="P1017" s="27" t="str">
        <f>TEXT(Table1323[[#This Row],[Date]],"DDD")</f>
        <v>Sat</v>
      </c>
      <c r="Q1017" s="27"/>
      <c r="R10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8" spans="1:18" ht="15.75" hidden="1" customHeight="1" x14ac:dyDescent="0.25">
      <c r="A1018" s="48">
        <v>45409</v>
      </c>
      <c r="B1018" s="20">
        <v>0.53819444444444442</v>
      </c>
      <c r="C1018" s="20" t="s">
        <v>761</v>
      </c>
      <c r="D1018" s="49">
        <v>3</v>
      </c>
      <c r="E1018" s="27">
        <v>1</v>
      </c>
      <c r="F1018" s="50" t="s">
        <v>313</v>
      </c>
      <c r="G1018" s="50"/>
      <c r="H1018" s="51"/>
      <c r="I1018" s="51" t="s">
        <v>878</v>
      </c>
      <c r="J1018" s="27" t="str">
        <f>VLOOKUP(Table1323[[#This Row],[Track]],$F$1377:$H$1420,2,FALSE)</f>
        <v>Vic</v>
      </c>
      <c r="K1018" s="27" t="s">
        <v>888</v>
      </c>
      <c r="L1018" s="35">
        <v>200</v>
      </c>
      <c r="M1018" s="35" t="str">
        <f>IF(Table1323[[#This Row],[Elite Edge Bet]]="","",IF(Table1323[[#This Row],[Fin]]&lt;&gt;"1st","",Table1323[[#This Row],[Div]]*Table1323[[#This Row],[Elite Edge Bet]]))</f>
        <v/>
      </c>
      <c r="N101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18" s="35" t="str">
        <f>IF(Table1323[[#This Row],[Date]]&lt;$O$3,"",IF(Table1323[[#This Row],[Date]]&lt;$P$3,"Edge (Orig)",IF(Table1323[[#This Row],[Date]]&lt;$Q$3,"Edge-New","Elite Combo")))</f>
        <v/>
      </c>
      <c r="P1018" s="27" t="str">
        <f>TEXT(Table1323[[#This Row],[Date]],"DDD")</f>
        <v>Sat</v>
      </c>
      <c r="Q1018" s="27"/>
      <c r="R10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19" spans="1:18" ht="15.75" hidden="1" customHeight="1" x14ac:dyDescent="0.25">
      <c r="A1019" s="48">
        <v>45409</v>
      </c>
      <c r="B1019" s="20">
        <v>0.5625</v>
      </c>
      <c r="C1019" s="20" t="s">
        <v>761</v>
      </c>
      <c r="D1019" s="49">
        <v>4</v>
      </c>
      <c r="E1019" s="27">
        <v>5</v>
      </c>
      <c r="F1019" s="50" t="s">
        <v>436</v>
      </c>
      <c r="G1019" s="50"/>
      <c r="H1019" s="51"/>
      <c r="I1019" s="51" t="s">
        <v>851</v>
      </c>
      <c r="J1019" s="27" t="str">
        <f>VLOOKUP(Table1323[[#This Row],[Track]],$F$1377:$H$1420,2,FALSE)</f>
        <v>Vic</v>
      </c>
      <c r="K1019" s="27" t="s">
        <v>888</v>
      </c>
      <c r="L1019" s="35">
        <v>140</v>
      </c>
      <c r="M1019" s="35" t="str">
        <f>IF(Table1323[[#This Row],[Elite Edge Bet]]="","",IF(Table1323[[#This Row],[Fin]]&lt;&gt;"1st","",Table1323[[#This Row],[Div]]*Table1323[[#This Row],[Elite Edge Bet]]))</f>
        <v/>
      </c>
      <c r="N101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19" s="35" t="str">
        <f>IF(Table1323[[#This Row],[Date]]&lt;$O$3,"",IF(Table1323[[#This Row],[Date]]&lt;$P$3,"Edge (Orig)",IF(Table1323[[#This Row],[Date]]&lt;$Q$3,"Edge-New","Elite Combo")))</f>
        <v/>
      </c>
      <c r="P1019" s="27" t="str">
        <f>TEXT(Table1323[[#This Row],[Date]],"DDD")</f>
        <v>Sat</v>
      </c>
      <c r="Q1019" s="27"/>
      <c r="R10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0" spans="1:18" ht="15.75" hidden="1" customHeight="1" x14ac:dyDescent="0.25">
      <c r="A1020" s="48">
        <v>45409</v>
      </c>
      <c r="B1020" s="20">
        <v>0.58680555555555558</v>
      </c>
      <c r="C1020" s="20" t="s">
        <v>761</v>
      </c>
      <c r="D1020" s="49">
        <v>5</v>
      </c>
      <c r="E1020" s="27">
        <v>4</v>
      </c>
      <c r="F1020" s="50" t="s">
        <v>45</v>
      </c>
      <c r="G1020" s="50" t="s">
        <v>13</v>
      </c>
      <c r="H1020" s="51">
        <v>2.7</v>
      </c>
      <c r="I1020" s="51" t="s">
        <v>878</v>
      </c>
      <c r="J1020" s="27" t="str">
        <f>VLOOKUP(Table1323[[#This Row],[Track]],$F$1377:$H$1420,2,FALSE)</f>
        <v>Vic</v>
      </c>
      <c r="K1020" s="27" t="s">
        <v>888</v>
      </c>
      <c r="L1020" s="35">
        <v>200</v>
      </c>
      <c r="M1020" s="35">
        <f>IF(Table1323[[#This Row],[Elite Edge Bet]]="","",IF(Table1323[[#This Row],[Fin]]&lt;&gt;"1st","",Table1323[[#This Row],[Div]]*Table1323[[#This Row],[Elite Edge Bet]]))</f>
        <v>540</v>
      </c>
      <c r="N1020" s="35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1020" s="35" t="str">
        <f>IF(Table1323[[#This Row],[Date]]&lt;$O$3,"",IF(Table1323[[#This Row],[Date]]&lt;$P$3,"Edge (Orig)",IF(Table1323[[#This Row],[Date]]&lt;$Q$3,"Edge-New","Elite Combo")))</f>
        <v/>
      </c>
      <c r="P1020" s="27" t="str">
        <f>TEXT(Table1323[[#This Row],[Date]],"DDD")</f>
        <v>Sat</v>
      </c>
      <c r="Q1020" s="27"/>
      <c r="R10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1" spans="1:18" ht="15.75" hidden="1" customHeight="1" x14ac:dyDescent="0.25">
      <c r="A1021" s="48">
        <v>45409</v>
      </c>
      <c r="B1021" s="20">
        <v>0.58680555555555558</v>
      </c>
      <c r="C1021" s="20" t="s">
        <v>761</v>
      </c>
      <c r="D1021" s="49">
        <v>5</v>
      </c>
      <c r="E1021" s="27">
        <v>2</v>
      </c>
      <c r="F1021" s="50" t="s">
        <v>378</v>
      </c>
      <c r="G1021" s="50"/>
      <c r="H1021" s="51"/>
      <c r="I1021" s="51" t="s">
        <v>851</v>
      </c>
      <c r="J1021" s="27" t="str">
        <f>VLOOKUP(Table1323[[#This Row],[Track]],$F$1377:$H$1420,2,FALSE)</f>
        <v>Vic</v>
      </c>
      <c r="K1021" s="27" t="s">
        <v>888</v>
      </c>
      <c r="L1021" s="35">
        <v>100</v>
      </c>
      <c r="M1021" s="35" t="str">
        <f>IF(Table1323[[#This Row],[Elite Edge Bet]]="","",IF(Table1323[[#This Row],[Fin]]&lt;&gt;"1st","",Table1323[[#This Row],[Div]]*Table1323[[#This Row],[Elite Edge Bet]]))</f>
        <v/>
      </c>
      <c r="N102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21" s="35" t="str">
        <f>IF(Table1323[[#This Row],[Date]]&lt;$O$3,"",IF(Table1323[[#This Row],[Date]]&lt;$P$3,"Edge (Orig)",IF(Table1323[[#This Row],[Date]]&lt;$Q$3,"Edge-New","Elite Combo")))</f>
        <v/>
      </c>
      <c r="P1021" s="27" t="str">
        <f>TEXT(Table1323[[#This Row],[Date]],"DDD")</f>
        <v>Sat</v>
      </c>
      <c r="Q1021" s="27"/>
      <c r="R10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2" spans="1:18" ht="15.75" hidden="1" customHeight="1" x14ac:dyDescent="0.25">
      <c r="A1022" s="48">
        <v>45409</v>
      </c>
      <c r="B1022" s="20">
        <v>0.61111111111111116</v>
      </c>
      <c r="C1022" s="20" t="s">
        <v>761</v>
      </c>
      <c r="D1022" s="49">
        <v>6</v>
      </c>
      <c r="E1022" s="27">
        <v>6</v>
      </c>
      <c r="F1022" s="50" t="s">
        <v>437</v>
      </c>
      <c r="G1022" s="50" t="s">
        <v>13</v>
      </c>
      <c r="H1022" s="51">
        <v>3.4</v>
      </c>
      <c r="I1022" s="51" t="s">
        <v>851</v>
      </c>
      <c r="J1022" s="27" t="str">
        <f>VLOOKUP(Table1323[[#This Row],[Track]],$F$1377:$H$1420,2,FALSE)</f>
        <v>Vic</v>
      </c>
      <c r="K1022" s="27" t="s">
        <v>888</v>
      </c>
      <c r="L1022" s="35">
        <v>120</v>
      </c>
      <c r="M1022" s="35">
        <f>IF(Table1323[[#This Row],[Elite Edge Bet]]="","",IF(Table1323[[#This Row],[Fin]]&lt;&gt;"1st","",Table1323[[#This Row],[Div]]*Table1323[[#This Row],[Elite Edge Bet]]))</f>
        <v>408</v>
      </c>
      <c r="N1022" s="35">
        <f>IF(Table1323[[#This Row],[Elite Edge Bet]]="","",IF(Table1323[[#This Row],[Elite Edge Return]]="",Table1323[[#This Row],[Elite Edge Bet]]*-1,Table1323[[#This Row],[Elite Edge Return]]-Table1323[[#This Row],[Elite Edge Bet]]))</f>
        <v>288</v>
      </c>
      <c r="O1022" s="35" t="str">
        <f>IF(Table1323[[#This Row],[Date]]&lt;$O$3,"",IF(Table1323[[#This Row],[Date]]&lt;$P$3,"Edge (Orig)",IF(Table1323[[#This Row],[Date]]&lt;$Q$3,"Edge-New","Elite Combo")))</f>
        <v/>
      </c>
      <c r="P1022" s="27" t="str">
        <f>TEXT(Table1323[[#This Row],[Date]],"DDD")</f>
        <v>Sat</v>
      </c>
      <c r="Q1022" s="27"/>
      <c r="R10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3" spans="1:18" ht="15.75" hidden="1" customHeight="1" x14ac:dyDescent="0.25">
      <c r="A1023" s="48">
        <v>45409</v>
      </c>
      <c r="B1023" s="20">
        <v>0.63541666666666663</v>
      </c>
      <c r="C1023" s="20" t="s">
        <v>761</v>
      </c>
      <c r="D1023" s="49">
        <v>7</v>
      </c>
      <c r="E1023" s="27">
        <v>1</v>
      </c>
      <c r="F1023" s="50" t="s">
        <v>307</v>
      </c>
      <c r="G1023" s="50" t="s">
        <v>14</v>
      </c>
      <c r="H1023" s="51"/>
      <c r="I1023" s="51" t="s">
        <v>851</v>
      </c>
      <c r="J1023" s="27" t="str">
        <f>VLOOKUP(Table1323[[#This Row],[Track]],$F$1377:$H$1420,2,FALSE)</f>
        <v>Vic</v>
      </c>
      <c r="K1023" s="27" t="s">
        <v>888</v>
      </c>
      <c r="L1023" s="35">
        <v>130</v>
      </c>
      <c r="M1023" s="35" t="str">
        <f>IF(Table1323[[#This Row],[Elite Edge Bet]]="","",IF(Table1323[[#This Row],[Fin]]&lt;&gt;"1st","",Table1323[[#This Row],[Div]]*Table1323[[#This Row],[Elite Edge Bet]]))</f>
        <v/>
      </c>
      <c r="N1023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23" s="35" t="str">
        <f>IF(Table1323[[#This Row],[Date]]&lt;$O$3,"",IF(Table1323[[#This Row],[Date]]&lt;$P$3,"Edge (Orig)",IF(Table1323[[#This Row],[Date]]&lt;$Q$3,"Edge-New","Elite Combo")))</f>
        <v/>
      </c>
      <c r="P1023" s="27" t="str">
        <f>TEXT(Table1323[[#This Row],[Date]],"DDD")</f>
        <v>Sat</v>
      </c>
      <c r="Q1023" s="27"/>
      <c r="R10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4" spans="1:18" ht="15.75" hidden="1" customHeight="1" x14ac:dyDescent="0.25">
      <c r="A1024" s="48">
        <v>45409</v>
      </c>
      <c r="B1024" s="20">
        <v>0.67708333333333337</v>
      </c>
      <c r="C1024" s="20" t="s">
        <v>6</v>
      </c>
      <c r="D1024" s="49">
        <v>9</v>
      </c>
      <c r="E1024" s="27">
        <v>3</v>
      </c>
      <c r="F1024" s="50" t="s">
        <v>576</v>
      </c>
      <c r="G1024" s="50" t="s">
        <v>13</v>
      </c>
      <c r="H1024" s="51">
        <v>10.7</v>
      </c>
      <c r="I1024" s="51" t="s">
        <v>879</v>
      </c>
      <c r="J1024" s="27" t="str">
        <f>VLOOKUP(Table1323[[#This Row],[Track]],$F$1377:$H$1420,2,FALSE)</f>
        <v>NSW</v>
      </c>
      <c r="K1024" s="27" t="s">
        <v>888</v>
      </c>
      <c r="L1024" s="35">
        <v>150</v>
      </c>
      <c r="M1024" s="35">
        <f>IF(Table1323[[#This Row],[Elite Edge Bet]]="","",IF(Table1323[[#This Row],[Fin]]&lt;&gt;"1st","",Table1323[[#This Row],[Div]]*Table1323[[#This Row],[Elite Edge Bet]]))</f>
        <v>1605</v>
      </c>
      <c r="N1024" s="35">
        <f>IF(Table1323[[#This Row],[Elite Edge Bet]]="","",IF(Table1323[[#This Row],[Elite Edge Return]]="",Table1323[[#This Row],[Elite Edge Bet]]*-1,Table1323[[#This Row],[Elite Edge Return]]-Table1323[[#This Row],[Elite Edge Bet]]))</f>
        <v>1455</v>
      </c>
      <c r="O1024" s="35" t="str">
        <f>IF(Table1323[[#This Row],[Date]]&lt;$O$3,"",IF(Table1323[[#This Row],[Date]]&lt;$P$3,"Edge (Orig)",IF(Table1323[[#This Row],[Date]]&lt;$Q$3,"Edge-New","Elite Combo")))</f>
        <v/>
      </c>
      <c r="P1024" s="27" t="str">
        <f>TEXT(Table1323[[#This Row],[Date]],"DDD")</f>
        <v>Sat</v>
      </c>
      <c r="Q1024" s="27"/>
      <c r="R10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5" spans="1:18" ht="15.75" hidden="1" customHeight="1" x14ac:dyDescent="0.25">
      <c r="A1025" s="48">
        <v>45413</v>
      </c>
      <c r="B1025" s="20">
        <v>0.50694444444444442</v>
      </c>
      <c r="C1025" s="20" t="s">
        <v>9</v>
      </c>
      <c r="D1025" s="49">
        <v>1</v>
      </c>
      <c r="E1025" s="27">
        <v>1</v>
      </c>
      <c r="F1025" s="50" t="s">
        <v>503</v>
      </c>
      <c r="G1025" s="50" t="s">
        <v>13</v>
      </c>
      <c r="H1025" s="51">
        <v>3.1</v>
      </c>
      <c r="I1025" s="51" t="s">
        <v>92</v>
      </c>
      <c r="J1025" s="27" t="str">
        <f>VLOOKUP(Table1323[[#This Row],[Track]],$F$1377:$H$1420,2,FALSE)</f>
        <v>NSW</v>
      </c>
      <c r="K1025" s="27" t="s">
        <v>888</v>
      </c>
      <c r="L1025" s="35">
        <v>140</v>
      </c>
      <c r="M1025" s="35">
        <f>IF(Table1323[[#This Row],[Elite Edge Bet]]="","",IF(Table1323[[#This Row],[Fin]]&lt;&gt;"1st","",Table1323[[#This Row],[Div]]*Table1323[[#This Row],[Elite Edge Bet]]))</f>
        <v>434</v>
      </c>
      <c r="N1025" s="35">
        <f>IF(Table1323[[#This Row],[Elite Edge Bet]]="","",IF(Table1323[[#This Row],[Elite Edge Return]]="",Table1323[[#This Row],[Elite Edge Bet]]*-1,Table1323[[#This Row],[Elite Edge Return]]-Table1323[[#This Row],[Elite Edge Bet]]))</f>
        <v>294</v>
      </c>
      <c r="O1025" s="35" t="str">
        <f>IF(Table1323[[#This Row],[Date]]&lt;$O$3,"",IF(Table1323[[#This Row],[Date]]&lt;$P$3,"Edge (Orig)",IF(Table1323[[#This Row],[Date]]&lt;$Q$3,"Edge-New","Elite Combo")))</f>
        <v/>
      </c>
      <c r="P1025" s="27" t="str">
        <f>TEXT(Table1323[[#This Row],[Date]],"DDD")</f>
        <v>Wed</v>
      </c>
      <c r="Q1025" s="27"/>
      <c r="R10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6" spans="1:18" ht="15.75" hidden="1" customHeight="1" x14ac:dyDescent="0.25">
      <c r="A1026" s="48">
        <v>45413</v>
      </c>
      <c r="B1026" s="20">
        <v>0.63194444444444442</v>
      </c>
      <c r="C1026" s="20" t="s">
        <v>9</v>
      </c>
      <c r="D1026" s="49">
        <v>6</v>
      </c>
      <c r="E1026" s="27">
        <v>8</v>
      </c>
      <c r="F1026" s="50" t="s">
        <v>577</v>
      </c>
      <c r="G1026" s="50" t="s">
        <v>13</v>
      </c>
      <c r="H1026" s="51">
        <v>4.2</v>
      </c>
      <c r="I1026" s="51" t="s">
        <v>92</v>
      </c>
      <c r="J1026" s="27" t="str">
        <f>VLOOKUP(Table1323[[#This Row],[Track]],$F$1377:$H$1420,2,FALSE)</f>
        <v>NSW</v>
      </c>
      <c r="K1026" s="27" t="s">
        <v>888</v>
      </c>
      <c r="L1026" s="35">
        <v>140</v>
      </c>
      <c r="M1026" s="35">
        <f>IF(Table1323[[#This Row],[Elite Edge Bet]]="","",IF(Table1323[[#This Row],[Fin]]&lt;&gt;"1st","",Table1323[[#This Row],[Div]]*Table1323[[#This Row],[Elite Edge Bet]]))</f>
        <v>588</v>
      </c>
      <c r="N1026" s="35">
        <f>IF(Table1323[[#This Row],[Elite Edge Bet]]="","",IF(Table1323[[#This Row],[Elite Edge Return]]="",Table1323[[#This Row],[Elite Edge Bet]]*-1,Table1323[[#This Row],[Elite Edge Return]]-Table1323[[#This Row],[Elite Edge Bet]]))</f>
        <v>448</v>
      </c>
      <c r="O1026" s="35" t="str">
        <f>IF(Table1323[[#This Row],[Date]]&lt;$O$3,"",IF(Table1323[[#This Row],[Date]]&lt;$P$3,"Edge (Orig)",IF(Table1323[[#This Row],[Date]]&lt;$Q$3,"Edge-New","Elite Combo")))</f>
        <v/>
      </c>
      <c r="P1026" s="27" t="str">
        <f>TEXT(Table1323[[#This Row],[Date]],"DDD")</f>
        <v>Wed</v>
      </c>
      <c r="Q1026" s="27"/>
      <c r="R10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7" spans="1:18" ht="15.75" hidden="1" customHeight="1" x14ac:dyDescent="0.25">
      <c r="A1027" s="48">
        <v>45416</v>
      </c>
      <c r="B1027" s="20">
        <v>0.60416666666666663</v>
      </c>
      <c r="C1027" s="20" t="s">
        <v>761</v>
      </c>
      <c r="D1027" s="49">
        <v>6</v>
      </c>
      <c r="E1027" s="27">
        <v>8</v>
      </c>
      <c r="F1027" s="50" t="s">
        <v>438</v>
      </c>
      <c r="G1027" s="50"/>
      <c r="H1027" s="51"/>
      <c r="I1027" s="51" t="s">
        <v>851</v>
      </c>
      <c r="J1027" s="27" t="str">
        <f>VLOOKUP(Table1323[[#This Row],[Track]],$F$1377:$H$1420,2,FALSE)</f>
        <v>Vic</v>
      </c>
      <c r="K1027" s="27" t="s">
        <v>888</v>
      </c>
      <c r="L1027" s="35">
        <v>130</v>
      </c>
      <c r="M1027" s="35" t="str">
        <f>IF(Table1323[[#This Row],[Elite Edge Bet]]="","",IF(Table1323[[#This Row],[Fin]]&lt;&gt;"1st","",Table1323[[#This Row],[Div]]*Table1323[[#This Row],[Elite Edge Bet]]))</f>
        <v/>
      </c>
      <c r="N1027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27" s="35" t="str">
        <f>IF(Table1323[[#This Row],[Date]]&lt;$O$3,"",IF(Table1323[[#This Row],[Date]]&lt;$P$3,"Edge (Orig)",IF(Table1323[[#This Row],[Date]]&lt;$Q$3,"Edge-New","Elite Combo")))</f>
        <v/>
      </c>
      <c r="P1027" s="27" t="str">
        <f>TEXT(Table1323[[#This Row],[Date]],"DDD")</f>
        <v>Sat</v>
      </c>
      <c r="Q1027" s="27"/>
      <c r="R10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8" spans="1:18" ht="15.75" hidden="1" customHeight="1" x14ac:dyDescent="0.25">
      <c r="A1028" s="48">
        <v>45416</v>
      </c>
      <c r="B1028" s="20">
        <v>0.61805555555555558</v>
      </c>
      <c r="C1028" s="20" t="s">
        <v>43</v>
      </c>
      <c r="D1028" s="49">
        <v>7</v>
      </c>
      <c r="E1028" s="27">
        <v>1</v>
      </c>
      <c r="F1028" s="50" t="s">
        <v>578</v>
      </c>
      <c r="G1028" s="50" t="s">
        <v>13</v>
      </c>
      <c r="H1028" s="51">
        <v>2.6</v>
      </c>
      <c r="I1028" s="51" t="s">
        <v>92</v>
      </c>
      <c r="J1028" s="27" t="str">
        <f>VLOOKUP(Table1323[[#This Row],[Track]],$F$1377:$H$1420,2,FALSE)</f>
        <v>NSW</v>
      </c>
      <c r="K1028" s="27" t="s">
        <v>887</v>
      </c>
      <c r="L1028" s="35">
        <v>150</v>
      </c>
      <c r="M1028" s="35">
        <f>IF(Table1323[[#This Row],[Elite Edge Bet]]="","",IF(Table1323[[#This Row],[Fin]]&lt;&gt;"1st","",Table1323[[#This Row],[Div]]*Table1323[[#This Row],[Elite Edge Bet]]))</f>
        <v>390</v>
      </c>
      <c r="N1028" s="35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1028" s="35" t="str">
        <f>IF(Table1323[[#This Row],[Date]]&lt;$O$3,"",IF(Table1323[[#This Row],[Date]]&lt;$P$3,"Edge (Orig)",IF(Table1323[[#This Row],[Date]]&lt;$Q$3,"Edge-New","Elite Combo")))</f>
        <v/>
      </c>
      <c r="P1028" s="27" t="str">
        <f>TEXT(Table1323[[#This Row],[Date]],"DDD")</f>
        <v>Sat</v>
      </c>
      <c r="Q1028" s="27"/>
      <c r="R10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29" spans="1:18" ht="15.75" hidden="1" customHeight="1" x14ac:dyDescent="0.25">
      <c r="A1029" s="48">
        <v>45416</v>
      </c>
      <c r="B1029" s="20">
        <v>0.62847222222222221</v>
      </c>
      <c r="C1029" s="20" t="s">
        <v>761</v>
      </c>
      <c r="D1029" s="49">
        <v>7</v>
      </c>
      <c r="E1029" s="27">
        <v>9</v>
      </c>
      <c r="F1029" s="50" t="s">
        <v>42</v>
      </c>
      <c r="G1029" s="50" t="s">
        <v>13</v>
      </c>
      <c r="H1029" s="51">
        <v>5</v>
      </c>
      <c r="I1029" s="51" t="s">
        <v>850</v>
      </c>
      <c r="J1029" s="27" t="str">
        <f>VLOOKUP(Table1323[[#This Row],[Track]],$F$1377:$H$1420,2,FALSE)</f>
        <v>Vic</v>
      </c>
      <c r="K1029" s="27" t="s">
        <v>888</v>
      </c>
      <c r="L1029" s="35">
        <v>200</v>
      </c>
      <c r="M1029" s="35">
        <f>IF(Table1323[[#This Row],[Elite Edge Bet]]="","",IF(Table1323[[#This Row],[Fin]]&lt;&gt;"1st","",Table1323[[#This Row],[Div]]*Table1323[[#This Row],[Elite Edge Bet]]))</f>
        <v>1000</v>
      </c>
      <c r="N1029" s="35">
        <f>IF(Table1323[[#This Row],[Elite Edge Bet]]="","",IF(Table1323[[#This Row],[Elite Edge Return]]="",Table1323[[#This Row],[Elite Edge Bet]]*-1,Table1323[[#This Row],[Elite Edge Return]]-Table1323[[#This Row],[Elite Edge Bet]]))</f>
        <v>800</v>
      </c>
      <c r="O1029" s="35" t="str">
        <f>IF(Table1323[[#This Row],[Date]]&lt;$O$3,"",IF(Table1323[[#This Row],[Date]]&lt;$P$3,"Edge (Orig)",IF(Table1323[[#This Row],[Date]]&lt;$Q$3,"Edge-New","Elite Combo")))</f>
        <v/>
      </c>
      <c r="P1029" s="27" t="str">
        <f>TEXT(Table1323[[#This Row],[Date]],"DDD")</f>
        <v>Sat</v>
      </c>
      <c r="Q1029" s="27"/>
      <c r="R10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0" spans="1:18" ht="15.75" hidden="1" customHeight="1" x14ac:dyDescent="0.25">
      <c r="A1030" s="48">
        <v>45416</v>
      </c>
      <c r="B1030" s="20">
        <v>0.62847222222222221</v>
      </c>
      <c r="C1030" s="20" t="s">
        <v>761</v>
      </c>
      <c r="D1030" s="49">
        <v>7</v>
      </c>
      <c r="E1030" s="27">
        <v>3</v>
      </c>
      <c r="F1030" s="50" t="s">
        <v>627</v>
      </c>
      <c r="G1030" s="50" t="s">
        <v>15</v>
      </c>
      <c r="H1030" s="51"/>
      <c r="I1030" s="51" t="s">
        <v>851</v>
      </c>
      <c r="J1030" s="27" t="str">
        <f>VLOOKUP(Table1323[[#This Row],[Track]],$F$1377:$H$1420,2,FALSE)</f>
        <v>Vic</v>
      </c>
      <c r="K1030" s="27" t="s">
        <v>888</v>
      </c>
      <c r="L1030" s="35">
        <v>100</v>
      </c>
      <c r="M1030" s="35" t="str">
        <f>IF(Table1323[[#This Row],[Elite Edge Bet]]="","",IF(Table1323[[#This Row],[Fin]]&lt;&gt;"1st","",Table1323[[#This Row],[Div]]*Table1323[[#This Row],[Elite Edge Bet]]))</f>
        <v/>
      </c>
      <c r="N103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30" s="35" t="str">
        <f>IF(Table1323[[#This Row],[Date]]&lt;$O$3,"",IF(Table1323[[#This Row],[Date]]&lt;$P$3,"Edge (Orig)",IF(Table1323[[#This Row],[Date]]&lt;$Q$3,"Edge-New","Elite Combo")))</f>
        <v/>
      </c>
      <c r="P1030" s="27" t="str">
        <f>TEXT(Table1323[[#This Row],[Date]],"DDD")</f>
        <v>Sat</v>
      </c>
      <c r="Q1030" s="27"/>
      <c r="R10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1" spans="1:18" ht="15.75" hidden="1" customHeight="1" x14ac:dyDescent="0.25">
      <c r="A1031" s="48">
        <v>45416</v>
      </c>
      <c r="B1031" s="20">
        <v>0.68055555555555558</v>
      </c>
      <c r="C1031" s="20" t="s">
        <v>761</v>
      </c>
      <c r="D1031" s="49">
        <v>9</v>
      </c>
      <c r="E1031" s="27">
        <v>2</v>
      </c>
      <c r="F1031" s="50" t="s">
        <v>439</v>
      </c>
      <c r="G1031" s="50"/>
      <c r="H1031" s="51"/>
      <c r="I1031" s="51" t="s">
        <v>851</v>
      </c>
      <c r="J1031" s="27" t="str">
        <f>VLOOKUP(Table1323[[#This Row],[Track]],$F$1377:$H$1420,2,FALSE)</f>
        <v>Vic</v>
      </c>
      <c r="K1031" s="27" t="s">
        <v>888</v>
      </c>
      <c r="L1031" s="35">
        <v>120</v>
      </c>
      <c r="M1031" s="35" t="str">
        <f>IF(Table1323[[#This Row],[Elite Edge Bet]]="","",IF(Table1323[[#This Row],[Fin]]&lt;&gt;"1st","",Table1323[[#This Row],[Div]]*Table1323[[#This Row],[Elite Edge Bet]]))</f>
        <v/>
      </c>
      <c r="N103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31" s="35" t="str">
        <f>IF(Table1323[[#This Row],[Date]]&lt;$O$3,"",IF(Table1323[[#This Row],[Date]]&lt;$P$3,"Edge (Orig)",IF(Table1323[[#This Row],[Date]]&lt;$Q$3,"Edge-New","Elite Combo")))</f>
        <v/>
      </c>
      <c r="P1031" s="27" t="str">
        <f>TEXT(Table1323[[#This Row],[Date]],"DDD")</f>
        <v>Sat</v>
      </c>
      <c r="Q1031" s="27"/>
      <c r="R10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2" spans="1:18" ht="15.75" hidden="1" customHeight="1" x14ac:dyDescent="0.25">
      <c r="A1032" s="48">
        <v>45423</v>
      </c>
      <c r="B1032" s="20">
        <v>0.52777777777777779</v>
      </c>
      <c r="C1032" s="20" t="s">
        <v>761</v>
      </c>
      <c r="D1032" s="49">
        <v>3</v>
      </c>
      <c r="E1032" s="27">
        <v>7</v>
      </c>
      <c r="F1032" s="50" t="s">
        <v>440</v>
      </c>
      <c r="G1032" s="50" t="s">
        <v>14</v>
      </c>
      <c r="H1032" s="51"/>
      <c r="I1032" s="51" t="s">
        <v>851</v>
      </c>
      <c r="J1032" s="27" t="str">
        <f>VLOOKUP(Table1323[[#This Row],[Track]],$F$1377:$H$1420,2,FALSE)</f>
        <v>Vic</v>
      </c>
      <c r="K1032" s="27" t="s">
        <v>888</v>
      </c>
      <c r="L1032" s="35">
        <v>140</v>
      </c>
      <c r="M1032" s="35" t="str">
        <f>IF(Table1323[[#This Row],[Elite Edge Bet]]="","",IF(Table1323[[#This Row],[Fin]]&lt;&gt;"1st","",Table1323[[#This Row],[Div]]*Table1323[[#This Row],[Elite Edge Bet]]))</f>
        <v/>
      </c>
      <c r="N103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32" s="35" t="str">
        <f>IF(Table1323[[#This Row],[Date]]&lt;$O$3,"",IF(Table1323[[#This Row],[Date]]&lt;$P$3,"Edge (Orig)",IF(Table1323[[#This Row],[Date]]&lt;$Q$3,"Edge-New","Elite Combo")))</f>
        <v/>
      </c>
      <c r="P1032" s="27" t="str">
        <f>TEXT(Table1323[[#This Row],[Date]],"DDD")</f>
        <v>Sat</v>
      </c>
      <c r="Q1032" s="27"/>
      <c r="R10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3" spans="1:18" ht="15.75" hidden="1" customHeight="1" x14ac:dyDescent="0.25">
      <c r="A1033" s="48">
        <v>45423</v>
      </c>
      <c r="B1033" s="20">
        <v>0.65277777777777779</v>
      </c>
      <c r="C1033" s="20" t="s">
        <v>761</v>
      </c>
      <c r="D1033" s="49">
        <v>8</v>
      </c>
      <c r="E1033" s="27">
        <v>1</v>
      </c>
      <c r="F1033" s="50" t="s">
        <v>242</v>
      </c>
      <c r="G1033" s="50"/>
      <c r="H1033" s="51"/>
      <c r="I1033" s="51" t="s">
        <v>851</v>
      </c>
      <c r="J1033" s="27" t="str">
        <f>VLOOKUP(Table1323[[#This Row],[Track]],$F$1377:$H$1420,2,FALSE)</f>
        <v>Vic</v>
      </c>
      <c r="K1033" s="27" t="s">
        <v>888</v>
      </c>
      <c r="L1033" s="35">
        <v>100</v>
      </c>
      <c r="M1033" s="35" t="str">
        <f>IF(Table1323[[#This Row],[Elite Edge Bet]]="","",IF(Table1323[[#This Row],[Fin]]&lt;&gt;"1st","",Table1323[[#This Row],[Div]]*Table1323[[#This Row],[Elite Edge Bet]]))</f>
        <v/>
      </c>
      <c r="N103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33" s="35" t="str">
        <f>IF(Table1323[[#This Row],[Date]]&lt;$O$3,"",IF(Table1323[[#This Row],[Date]]&lt;$P$3,"Edge (Orig)",IF(Table1323[[#This Row],[Date]]&lt;$Q$3,"Edge-New","Elite Combo")))</f>
        <v/>
      </c>
      <c r="P1033" s="27" t="str">
        <f>TEXT(Table1323[[#This Row],[Date]],"DDD")</f>
        <v>Sat</v>
      </c>
      <c r="Q1033" s="27"/>
      <c r="R10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4" spans="1:18" ht="15.75" hidden="1" customHeight="1" x14ac:dyDescent="0.25">
      <c r="A1034" s="48">
        <v>45423</v>
      </c>
      <c r="B1034" s="20">
        <v>0.65277777777777779</v>
      </c>
      <c r="C1034" s="20" t="s">
        <v>761</v>
      </c>
      <c r="D1034" s="49">
        <v>8</v>
      </c>
      <c r="E1034" s="27">
        <v>2</v>
      </c>
      <c r="F1034" s="50" t="s">
        <v>174</v>
      </c>
      <c r="G1034" s="50"/>
      <c r="H1034" s="51"/>
      <c r="I1034" s="51" t="s">
        <v>851</v>
      </c>
      <c r="J1034" s="27" t="str">
        <f>VLOOKUP(Table1323[[#This Row],[Track]],$F$1377:$H$1420,2,FALSE)</f>
        <v>Vic</v>
      </c>
      <c r="K1034" s="27" t="s">
        <v>888</v>
      </c>
      <c r="L1034" s="35">
        <v>130</v>
      </c>
      <c r="M1034" s="35" t="str">
        <f>IF(Table1323[[#This Row],[Elite Edge Bet]]="","",IF(Table1323[[#This Row],[Fin]]&lt;&gt;"1st","",Table1323[[#This Row],[Div]]*Table1323[[#This Row],[Elite Edge Bet]]))</f>
        <v/>
      </c>
      <c r="N1034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34" s="35" t="str">
        <f>IF(Table1323[[#This Row],[Date]]&lt;$O$3,"",IF(Table1323[[#This Row],[Date]]&lt;$P$3,"Edge (Orig)",IF(Table1323[[#This Row],[Date]]&lt;$Q$3,"Edge-New","Elite Combo")))</f>
        <v/>
      </c>
      <c r="P1034" s="27" t="str">
        <f>TEXT(Table1323[[#This Row],[Date]],"DDD")</f>
        <v>Sat</v>
      </c>
      <c r="Q1034" s="27"/>
      <c r="R10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5" spans="1:18" ht="15.75" hidden="1" customHeight="1" x14ac:dyDescent="0.25">
      <c r="A1035" s="48">
        <v>45423</v>
      </c>
      <c r="B1035" s="20">
        <v>0.67708333333333337</v>
      </c>
      <c r="C1035" s="20" t="s">
        <v>761</v>
      </c>
      <c r="D1035" s="49">
        <v>9</v>
      </c>
      <c r="E1035" s="27">
        <v>6</v>
      </c>
      <c r="F1035" s="50" t="s">
        <v>48</v>
      </c>
      <c r="G1035" s="50"/>
      <c r="H1035" s="51"/>
      <c r="I1035" s="51" t="s">
        <v>878</v>
      </c>
      <c r="J1035" s="27" t="str">
        <f>VLOOKUP(Table1323[[#This Row],[Track]],$F$1377:$H$1420,2,FALSE)</f>
        <v>Vic</v>
      </c>
      <c r="K1035" s="27" t="s">
        <v>888</v>
      </c>
      <c r="L1035" s="35">
        <v>200</v>
      </c>
      <c r="M1035" s="35" t="str">
        <f>IF(Table1323[[#This Row],[Elite Edge Bet]]="","",IF(Table1323[[#This Row],[Fin]]&lt;&gt;"1st","",Table1323[[#This Row],[Div]]*Table1323[[#This Row],[Elite Edge Bet]]))</f>
        <v/>
      </c>
      <c r="N103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35" s="35" t="str">
        <f>IF(Table1323[[#This Row],[Date]]&lt;$O$3,"",IF(Table1323[[#This Row],[Date]]&lt;$P$3,"Edge (Orig)",IF(Table1323[[#This Row],[Date]]&lt;$Q$3,"Edge-New","Elite Combo")))</f>
        <v/>
      </c>
      <c r="P1035" s="27" t="str">
        <f>TEXT(Table1323[[#This Row],[Date]],"DDD")</f>
        <v>Sat</v>
      </c>
      <c r="Q1035" s="27"/>
      <c r="R10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6" spans="1:18" ht="15.75" hidden="1" customHeight="1" x14ac:dyDescent="0.25">
      <c r="A1036" s="48">
        <v>45430</v>
      </c>
      <c r="B1036" s="20">
        <v>0.5</v>
      </c>
      <c r="C1036" s="20" t="s">
        <v>759</v>
      </c>
      <c r="D1036" s="49">
        <v>1</v>
      </c>
      <c r="E1036" s="27">
        <v>7</v>
      </c>
      <c r="F1036" s="50" t="s">
        <v>696</v>
      </c>
      <c r="G1036" s="50"/>
      <c r="H1036" s="51"/>
      <c r="I1036" s="51" t="s">
        <v>851</v>
      </c>
      <c r="J1036" s="27" t="str">
        <f>VLOOKUP(Table1323[[#This Row],[Track]],$F$1377:$H$1420,2,FALSE)</f>
        <v>Vic</v>
      </c>
      <c r="K1036" s="27" t="s">
        <v>888</v>
      </c>
      <c r="L1036" s="35">
        <v>100</v>
      </c>
      <c r="M1036" s="35" t="str">
        <f>IF(Table1323[[#This Row],[Elite Edge Bet]]="","",IF(Table1323[[#This Row],[Fin]]&lt;&gt;"1st","",Table1323[[#This Row],[Div]]*Table1323[[#This Row],[Elite Edge Bet]]))</f>
        <v/>
      </c>
      <c r="N103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36" s="35" t="str">
        <f>IF(Table1323[[#This Row],[Date]]&lt;$O$3,"",IF(Table1323[[#This Row],[Date]]&lt;$P$3,"Edge (Orig)",IF(Table1323[[#This Row],[Date]]&lt;$Q$3,"Edge-New","Elite Combo")))</f>
        <v/>
      </c>
      <c r="P1036" s="27" t="str">
        <f>TEXT(Table1323[[#This Row],[Date]],"DDD")</f>
        <v>Sat</v>
      </c>
      <c r="Q1036" s="27"/>
      <c r="R10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7" spans="1:18" s="19" customFormat="1" ht="15.75" hidden="1" customHeight="1" x14ac:dyDescent="0.25">
      <c r="A1037" s="48">
        <v>45430</v>
      </c>
      <c r="B1037" s="20">
        <v>0.5</v>
      </c>
      <c r="C1037" s="20" t="s">
        <v>759</v>
      </c>
      <c r="D1037" s="49">
        <v>1</v>
      </c>
      <c r="E1037" s="27">
        <v>11</v>
      </c>
      <c r="F1037" s="50" t="s">
        <v>697</v>
      </c>
      <c r="G1037" s="50" t="s">
        <v>15</v>
      </c>
      <c r="H1037" s="51"/>
      <c r="I1037" s="51" t="s">
        <v>851</v>
      </c>
      <c r="J1037" s="27" t="str">
        <f>VLOOKUP(Table1323[[#This Row],[Track]],$F$1377:$H$1420,2,FALSE)</f>
        <v>Vic</v>
      </c>
      <c r="K1037" s="27" t="s">
        <v>888</v>
      </c>
      <c r="L1037" s="35">
        <v>100</v>
      </c>
      <c r="M1037" s="35" t="str">
        <f>IF(Table1323[[#This Row],[Elite Edge Bet]]="","",IF(Table1323[[#This Row],[Fin]]&lt;&gt;"1st","",Table1323[[#This Row],[Div]]*Table1323[[#This Row],[Elite Edge Bet]]))</f>
        <v/>
      </c>
      <c r="N103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37" s="35" t="str">
        <f>IF(Table1323[[#This Row],[Date]]&lt;$O$3,"",IF(Table1323[[#This Row],[Date]]&lt;$P$3,"Edge (Orig)",IF(Table1323[[#This Row],[Date]]&lt;$Q$3,"Edge-New","Elite Combo")))</f>
        <v/>
      </c>
      <c r="P1037" s="27" t="str">
        <f>TEXT(Table1323[[#This Row],[Date]],"DDD")</f>
        <v>Sat</v>
      </c>
      <c r="Q1037" s="27"/>
      <c r="R10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8" spans="1:18" s="19" customFormat="1" ht="15.75" hidden="1" customHeight="1" x14ac:dyDescent="0.25">
      <c r="A1038" s="48">
        <v>45430</v>
      </c>
      <c r="B1038" s="20">
        <v>0.64583333333333337</v>
      </c>
      <c r="C1038" s="20" t="s">
        <v>759</v>
      </c>
      <c r="D1038" s="49">
        <v>8</v>
      </c>
      <c r="E1038" s="27">
        <v>12</v>
      </c>
      <c r="F1038" s="50" t="s">
        <v>441</v>
      </c>
      <c r="G1038" s="50" t="s">
        <v>13</v>
      </c>
      <c r="H1038" s="51">
        <v>4</v>
      </c>
      <c r="I1038" s="51" t="s">
        <v>851</v>
      </c>
      <c r="J1038" s="27" t="str">
        <f>VLOOKUP(Table1323[[#This Row],[Track]],$F$1377:$H$1420,2,FALSE)</f>
        <v>Vic</v>
      </c>
      <c r="K1038" s="27" t="s">
        <v>888</v>
      </c>
      <c r="L1038" s="35">
        <v>120</v>
      </c>
      <c r="M1038" s="35">
        <f>IF(Table1323[[#This Row],[Elite Edge Bet]]="","",IF(Table1323[[#This Row],[Fin]]&lt;&gt;"1st","",Table1323[[#This Row],[Div]]*Table1323[[#This Row],[Elite Edge Bet]]))</f>
        <v>480</v>
      </c>
      <c r="N1038" s="35">
        <f>IF(Table1323[[#This Row],[Elite Edge Bet]]="","",IF(Table1323[[#This Row],[Elite Edge Return]]="",Table1323[[#This Row],[Elite Edge Bet]]*-1,Table1323[[#This Row],[Elite Edge Return]]-Table1323[[#This Row],[Elite Edge Bet]]))</f>
        <v>360</v>
      </c>
      <c r="O1038" s="35" t="str">
        <f>IF(Table1323[[#This Row],[Date]]&lt;$O$3,"",IF(Table1323[[#This Row],[Date]]&lt;$P$3,"Edge (Orig)",IF(Table1323[[#This Row],[Date]]&lt;$Q$3,"Edge-New","Elite Combo")))</f>
        <v/>
      </c>
      <c r="P1038" s="27" t="str">
        <f>TEXT(Table1323[[#This Row],[Date]],"DDD")</f>
        <v>Sat</v>
      </c>
      <c r="Q1038" s="27"/>
      <c r="R10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39" spans="1:18" s="19" customFormat="1" ht="15.75" hidden="1" customHeight="1" x14ac:dyDescent="0.25">
      <c r="A1039" s="48">
        <v>45434</v>
      </c>
      <c r="B1039" s="20">
        <v>0.58333333333333337</v>
      </c>
      <c r="C1039" s="20" t="s">
        <v>8</v>
      </c>
      <c r="D1039" s="49">
        <v>3</v>
      </c>
      <c r="E1039" s="27">
        <v>3</v>
      </c>
      <c r="F1039" s="50" t="s">
        <v>50</v>
      </c>
      <c r="G1039" s="50"/>
      <c r="H1039" s="51"/>
      <c r="I1039" s="51" t="s">
        <v>92</v>
      </c>
      <c r="J1039" s="27" t="str">
        <f>VLOOKUP(Table1323[[#This Row],[Track]],$F$1377:$H$1420,2,FALSE)</f>
        <v>NSW</v>
      </c>
      <c r="K1039" s="27" t="s">
        <v>888</v>
      </c>
      <c r="L1039" s="35">
        <v>140</v>
      </c>
      <c r="M1039" s="35" t="str">
        <f>IF(Table1323[[#This Row],[Elite Edge Bet]]="","",IF(Table1323[[#This Row],[Fin]]&lt;&gt;"1st","",Table1323[[#This Row],[Div]]*Table1323[[#This Row],[Elite Edge Bet]]))</f>
        <v/>
      </c>
      <c r="N103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39" s="35" t="str">
        <f>IF(Table1323[[#This Row],[Date]]&lt;$O$3,"",IF(Table1323[[#This Row],[Date]]&lt;$P$3,"Edge (Orig)",IF(Table1323[[#This Row],[Date]]&lt;$Q$3,"Edge-New","Elite Combo")))</f>
        <v/>
      </c>
      <c r="P1039" s="27" t="str">
        <f>TEXT(Table1323[[#This Row],[Date]],"DDD")</f>
        <v>Wed</v>
      </c>
      <c r="Q1039" s="27"/>
      <c r="R10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0" spans="1:18" s="19" customFormat="1" ht="15.75" hidden="1" customHeight="1" x14ac:dyDescent="0.25">
      <c r="A1040" s="48">
        <v>45437</v>
      </c>
      <c r="B1040" s="20">
        <v>0.54166666666666663</v>
      </c>
      <c r="C1040" s="20" t="s">
        <v>760</v>
      </c>
      <c r="D1040" s="49">
        <v>4</v>
      </c>
      <c r="E1040" s="27">
        <v>11</v>
      </c>
      <c r="F1040" s="50" t="s">
        <v>804</v>
      </c>
      <c r="G1040" s="50" t="s">
        <v>13</v>
      </c>
      <c r="H1040" s="51">
        <v>11</v>
      </c>
      <c r="I1040" s="51" t="s">
        <v>805</v>
      </c>
      <c r="J1040" s="27" t="str">
        <f>VLOOKUP(Table1323[[#This Row],[Track]],$F$1377:$H$1420,2,FALSE)</f>
        <v>Vic</v>
      </c>
      <c r="K1040" s="27" t="s">
        <v>888</v>
      </c>
      <c r="L1040" s="35">
        <v>100</v>
      </c>
      <c r="M1040" s="35">
        <f>IF(Table1323[[#This Row],[Elite Edge Bet]]="","",IF(Table1323[[#This Row],[Fin]]&lt;&gt;"1st","",Table1323[[#This Row],[Div]]*Table1323[[#This Row],[Elite Edge Bet]]))</f>
        <v>1100</v>
      </c>
      <c r="N1040" s="35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1040" s="35" t="str">
        <f>IF(Table1323[[#This Row],[Date]]&lt;$O$3,"",IF(Table1323[[#This Row],[Date]]&lt;$P$3,"Edge (Orig)",IF(Table1323[[#This Row],[Date]]&lt;$Q$3,"Edge-New","Elite Combo")))</f>
        <v/>
      </c>
      <c r="P1040" s="27" t="str">
        <f>TEXT(Table1323[[#This Row],[Date]],"DDD")</f>
        <v>Sat</v>
      </c>
      <c r="Q1040" s="27"/>
      <c r="R10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1" spans="1:18" s="19" customFormat="1" ht="15.75" hidden="1" customHeight="1" x14ac:dyDescent="0.25">
      <c r="A1041" s="48">
        <v>45437</v>
      </c>
      <c r="B1041" s="20">
        <v>0.57986111111111116</v>
      </c>
      <c r="C1041" s="20" t="s">
        <v>7</v>
      </c>
      <c r="D1041" s="49">
        <v>6</v>
      </c>
      <c r="E1041" s="27">
        <v>4</v>
      </c>
      <c r="F1041" s="50" t="s">
        <v>579</v>
      </c>
      <c r="G1041" s="50"/>
      <c r="H1041" s="51"/>
      <c r="I1041" s="51" t="s">
        <v>92</v>
      </c>
      <c r="J1041" s="27" t="str">
        <f>VLOOKUP(Table1323[[#This Row],[Track]],$F$1377:$H$1420,2,FALSE)</f>
        <v>NSW</v>
      </c>
      <c r="K1041" s="27" t="s">
        <v>888</v>
      </c>
      <c r="L1041" s="35">
        <v>150</v>
      </c>
      <c r="M1041" s="35" t="str">
        <f>IF(Table1323[[#This Row],[Elite Edge Bet]]="","",IF(Table1323[[#This Row],[Fin]]&lt;&gt;"1st","",Table1323[[#This Row],[Div]]*Table1323[[#This Row],[Elite Edge Bet]]))</f>
        <v/>
      </c>
      <c r="N104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41" s="35" t="str">
        <f>IF(Table1323[[#This Row],[Date]]&lt;$O$3,"",IF(Table1323[[#This Row],[Date]]&lt;$P$3,"Edge (Orig)",IF(Table1323[[#This Row],[Date]]&lt;$Q$3,"Edge-New","Elite Combo")))</f>
        <v/>
      </c>
      <c r="P1041" s="27" t="str">
        <f>TEXT(Table1323[[#This Row],[Date]],"DDD")</f>
        <v>Sat</v>
      </c>
      <c r="Q1041" s="27"/>
      <c r="R10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2" spans="1:18" s="19" customFormat="1" ht="15.75" hidden="1" customHeight="1" x14ac:dyDescent="0.25">
      <c r="A1042" s="48">
        <v>45437</v>
      </c>
      <c r="B1042" s="20">
        <v>0.59027777777777779</v>
      </c>
      <c r="C1042" s="20" t="s">
        <v>760</v>
      </c>
      <c r="D1042" s="49">
        <v>6</v>
      </c>
      <c r="E1042" s="27">
        <v>8</v>
      </c>
      <c r="F1042" s="50" t="s">
        <v>440</v>
      </c>
      <c r="G1042" s="50"/>
      <c r="H1042" s="51"/>
      <c r="I1042" s="51" t="s">
        <v>851</v>
      </c>
      <c r="J1042" s="27" t="str">
        <f>VLOOKUP(Table1323[[#This Row],[Track]],$F$1377:$H$1420,2,FALSE)</f>
        <v>Vic</v>
      </c>
      <c r="K1042" s="27" t="s">
        <v>888</v>
      </c>
      <c r="L1042" s="35">
        <v>140</v>
      </c>
      <c r="M1042" s="35" t="str">
        <f>IF(Table1323[[#This Row],[Elite Edge Bet]]="","",IF(Table1323[[#This Row],[Fin]]&lt;&gt;"1st","",Table1323[[#This Row],[Div]]*Table1323[[#This Row],[Elite Edge Bet]]))</f>
        <v/>
      </c>
      <c r="N104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42" s="35" t="str">
        <f>IF(Table1323[[#This Row],[Date]]&lt;$O$3,"",IF(Table1323[[#This Row],[Date]]&lt;$P$3,"Edge (Orig)",IF(Table1323[[#This Row],[Date]]&lt;$Q$3,"Edge-New","Elite Combo")))</f>
        <v/>
      </c>
      <c r="P1042" s="27" t="str">
        <f>TEXT(Table1323[[#This Row],[Date]],"DDD")</f>
        <v>Sat</v>
      </c>
      <c r="Q1042" s="27"/>
      <c r="R10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3" spans="1:18" s="19" customFormat="1" ht="15.75" hidden="1" customHeight="1" x14ac:dyDescent="0.25">
      <c r="A1043" s="48">
        <v>45437</v>
      </c>
      <c r="B1043" s="20">
        <v>0.59027777777777779</v>
      </c>
      <c r="C1043" s="20" t="s">
        <v>760</v>
      </c>
      <c r="D1043" s="49">
        <v>6</v>
      </c>
      <c r="E1043" s="27">
        <v>11</v>
      </c>
      <c r="F1043" s="50" t="s">
        <v>442</v>
      </c>
      <c r="G1043" s="50" t="s">
        <v>13</v>
      </c>
      <c r="H1043" s="51">
        <v>4.2</v>
      </c>
      <c r="I1043" s="51" t="s">
        <v>851</v>
      </c>
      <c r="J1043" s="27" t="str">
        <f>VLOOKUP(Table1323[[#This Row],[Track]],$F$1377:$H$1420,2,FALSE)</f>
        <v>Vic</v>
      </c>
      <c r="K1043" s="27" t="s">
        <v>888</v>
      </c>
      <c r="L1043" s="35">
        <v>100</v>
      </c>
      <c r="M1043" s="35">
        <f>IF(Table1323[[#This Row],[Elite Edge Bet]]="","",IF(Table1323[[#This Row],[Fin]]&lt;&gt;"1st","",Table1323[[#This Row],[Div]]*Table1323[[#This Row],[Elite Edge Bet]]))</f>
        <v>420</v>
      </c>
      <c r="N1043" s="35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1043" s="35" t="str">
        <f>IF(Table1323[[#This Row],[Date]]&lt;$O$3,"",IF(Table1323[[#This Row],[Date]]&lt;$P$3,"Edge (Orig)",IF(Table1323[[#This Row],[Date]]&lt;$Q$3,"Edge-New","Elite Combo")))</f>
        <v/>
      </c>
      <c r="P1043" s="27" t="str">
        <f>TEXT(Table1323[[#This Row],[Date]],"DDD")</f>
        <v>Sat</v>
      </c>
      <c r="Q1043" s="27"/>
      <c r="R10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4" spans="1:18" ht="15.75" hidden="1" customHeight="1" x14ac:dyDescent="0.25">
      <c r="A1044" s="48">
        <v>45437</v>
      </c>
      <c r="B1044" s="20">
        <v>0.61458333333333337</v>
      </c>
      <c r="C1044" s="20" t="s">
        <v>760</v>
      </c>
      <c r="D1044" s="49">
        <v>7</v>
      </c>
      <c r="E1044" s="27">
        <v>2</v>
      </c>
      <c r="F1044" s="50" t="s">
        <v>576</v>
      </c>
      <c r="G1044" s="50"/>
      <c r="H1044" s="51"/>
      <c r="I1044" s="51" t="s">
        <v>851</v>
      </c>
      <c r="J1044" s="27" t="str">
        <f>VLOOKUP(Table1323[[#This Row],[Track]],$F$1377:$H$1420,2,FALSE)</f>
        <v>Vic</v>
      </c>
      <c r="K1044" s="27" t="s">
        <v>888</v>
      </c>
      <c r="L1044" s="35">
        <v>140</v>
      </c>
      <c r="M1044" s="35" t="str">
        <f>IF(Table1323[[#This Row],[Elite Edge Bet]]="","",IF(Table1323[[#This Row],[Fin]]&lt;&gt;"1st","",Table1323[[#This Row],[Div]]*Table1323[[#This Row],[Elite Edge Bet]]))</f>
        <v/>
      </c>
      <c r="N1044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44" s="35" t="str">
        <f>IF(Table1323[[#This Row],[Date]]&lt;$O$3,"",IF(Table1323[[#This Row],[Date]]&lt;$P$3,"Edge (Orig)",IF(Table1323[[#This Row],[Date]]&lt;$Q$3,"Edge-New","Elite Combo")))</f>
        <v/>
      </c>
      <c r="P1044" s="27" t="str">
        <f>TEXT(Table1323[[#This Row],[Date]],"DDD")</f>
        <v>Sat</v>
      </c>
      <c r="Q1044" s="27"/>
      <c r="R10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5" spans="1:18" ht="15.75" hidden="1" customHeight="1" x14ac:dyDescent="0.25">
      <c r="A1045" s="48">
        <v>45441</v>
      </c>
      <c r="B1045" s="20">
        <v>0.6875</v>
      </c>
      <c r="C1045" s="20" t="s">
        <v>9</v>
      </c>
      <c r="D1045" s="49">
        <v>7</v>
      </c>
      <c r="E1045" s="27">
        <v>3</v>
      </c>
      <c r="F1045" s="50" t="s">
        <v>580</v>
      </c>
      <c r="G1045" s="50"/>
      <c r="H1045" s="51"/>
      <c r="I1045" s="51" t="s">
        <v>92</v>
      </c>
      <c r="J1045" s="27" t="str">
        <f>VLOOKUP(Table1323[[#This Row],[Track]],$F$1377:$H$1420,2,FALSE)</f>
        <v>NSW</v>
      </c>
      <c r="K1045" s="27" t="s">
        <v>888</v>
      </c>
      <c r="L1045" s="35">
        <v>140</v>
      </c>
      <c r="M1045" s="35" t="str">
        <f>IF(Table1323[[#This Row],[Elite Edge Bet]]="","",IF(Table1323[[#This Row],[Fin]]&lt;&gt;"1st","",Table1323[[#This Row],[Div]]*Table1323[[#This Row],[Elite Edge Bet]]))</f>
        <v/>
      </c>
      <c r="N1045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45" s="35" t="str">
        <f>IF(Table1323[[#This Row],[Date]]&lt;$O$3,"",IF(Table1323[[#This Row],[Date]]&lt;$P$3,"Edge (Orig)",IF(Table1323[[#This Row],[Date]]&lt;$Q$3,"Edge-New","Elite Combo")))</f>
        <v/>
      </c>
      <c r="P1045" s="27" t="str">
        <f>TEXT(Table1323[[#This Row],[Date]],"DDD")</f>
        <v>Wed</v>
      </c>
      <c r="Q1045" s="27"/>
      <c r="R10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6" spans="1:18" ht="15.75" hidden="1" customHeight="1" x14ac:dyDescent="0.25">
      <c r="A1046" s="48">
        <v>45444</v>
      </c>
      <c r="B1046" s="20">
        <v>0.51736111111111116</v>
      </c>
      <c r="C1046" s="20" t="s">
        <v>761</v>
      </c>
      <c r="D1046" s="49">
        <v>2</v>
      </c>
      <c r="E1046" s="27">
        <v>5</v>
      </c>
      <c r="F1046" s="50" t="s">
        <v>51</v>
      </c>
      <c r="G1046" s="50" t="s">
        <v>13</v>
      </c>
      <c r="H1046" s="51">
        <v>3.8</v>
      </c>
      <c r="I1046" s="51" t="s">
        <v>878</v>
      </c>
      <c r="J1046" s="27" t="str">
        <f>VLOOKUP(Table1323[[#This Row],[Track]],$F$1377:$H$1420,2,FALSE)</f>
        <v>Vic</v>
      </c>
      <c r="K1046" s="27" t="s">
        <v>888</v>
      </c>
      <c r="L1046" s="35">
        <v>200</v>
      </c>
      <c r="M1046" s="35">
        <f>IF(Table1323[[#This Row],[Elite Edge Bet]]="","",IF(Table1323[[#This Row],[Fin]]&lt;&gt;"1st","",Table1323[[#This Row],[Div]]*Table1323[[#This Row],[Elite Edge Bet]]))</f>
        <v>760</v>
      </c>
      <c r="N1046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1046" s="35" t="str">
        <f>IF(Table1323[[#This Row],[Date]]&lt;$O$3,"",IF(Table1323[[#This Row],[Date]]&lt;$P$3,"Edge (Orig)",IF(Table1323[[#This Row],[Date]]&lt;$Q$3,"Edge-New","Elite Combo")))</f>
        <v/>
      </c>
      <c r="P1046" s="27" t="str">
        <f>TEXT(Table1323[[#This Row],[Date]],"DDD")</f>
        <v>Sat</v>
      </c>
      <c r="Q1046" s="27"/>
      <c r="R10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7" spans="1:18" ht="15.75" hidden="1" customHeight="1" x14ac:dyDescent="0.25">
      <c r="A1047" s="48">
        <v>45444</v>
      </c>
      <c r="B1047" s="20">
        <v>0.56597222222222221</v>
      </c>
      <c r="C1047" s="20" t="s">
        <v>761</v>
      </c>
      <c r="D1047" s="49">
        <v>4</v>
      </c>
      <c r="E1047" s="27">
        <v>9</v>
      </c>
      <c r="F1047" s="50" t="s">
        <v>444</v>
      </c>
      <c r="G1047" s="50" t="s">
        <v>13</v>
      </c>
      <c r="H1047" s="51">
        <v>3.6</v>
      </c>
      <c r="I1047" s="51" t="s">
        <v>851</v>
      </c>
      <c r="J1047" s="27" t="str">
        <f>VLOOKUP(Table1323[[#This Row],[Track]],$F$1377:$H$1420,2,FALSE)</f>
        <v>Vic</v>
      </c>
      <c r="K1047" s="27" t="s">
        <v>888</v>
      </c>
      <c r="L1047" s="35">
        <v>120</v>
      </c>
      <c r="M1047" s="35">
        <f>IF(Table1323[[#This Row],[Elite Edge Bet]]="","",IF(Table1323[[#This Row],[Fin]]&lt;&gt;"1st","",Table1323[[#This Row],[Div]]*Table1323[[#This Row],[Elite Edge Bet]]))</f>
        <v>432</v>
      </c>
      <c r="N1047" s="35">
        <f>IF(Table1323[[#This Row],[Elite Edge Bet]]="","",IF(Table1323[[#This Row],[Elite Edge Return]]="",Table1323[[#This Row],[Elite Edge Bet]]*-1,Table1323[[#This Row],[Elite Edge Return]]-Table1323[[#This Row],[Elite Edge Bet]]))</f>
        <v>312</v>
      </c>
      <c r="O1047" s="35" t="str">
        <f>IF(Table1323[[#This Row],[Date]]&lt;$O$3,"",IF(Table1323[[#This Row],[Date]]&lt;$P$3,"Edge (Orig)",IF(Table1323[[#This Row],[Date]]&lt;$Q$3,"Edge-New","Elite Combo")))</f>
        <v/>
      </c>
      <c r="P1047" s="27" t="str">
        <f>TEXT(Table1323[[#This Row],[Date]],"DDD")</f>
        <v>Sat</v>
      </c>
      <c r="Q1047" s="27"/>
      <c r="R10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8" spans="1:18" ht="15.75" hidden="1" customHeight="1" x14ac:dyDescent="0.25">
      <c r="A1048" s="48">
        <v>45444</v>
      </c>
      <c r="B1048" s="20">
        <v>0.59027777777777779</v>
      </c>
      <c r="C1048" s="20" t="s">
        <v>761</v>
      </c>
      <c r="D1048" s="49">
        <v>5</v>
      </c>
      <c r="E1048" s="27">
        <v>12</v>
      </c>
      <c r="F1048" s="50" t="s">
        <v>779</v>
      </c>
      <c r="G1048" s="50" t="s">
        <v>15</v>
      </c>
      <c r="H1048" s="51"/>
      <c r="I1048" s="51" t="s">
        <v>850</v>
      </c>
      <c r="J1048" s="27" t="str">
        <f>VLOOKUP(Table1323[[#This Row],[Track]],$F$1377:$H$1420,2,FALSE)</f>
        <v>Vic</v>
      </c>
      <c r="K1048" s="27" t="s">
        <v>888</v>
      </c>
      <c r="L1048" s="35">
        <v>200</v>
      </c>
      <c r="M1048" s="35" t="str">
        <f>IF(Table1323[[#This Row],[Elite Edge Bet]]="","",IF(Table1323[[#This Row],[Fin]]&lt;&gt;"1st","",Table1323[[#This Row],[Div]]*Table1323[[#This Row],[Elite Edge Bet]]))</f>
        <v/>
      </c>
      <c r="N104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48" s="35" t="str">
        <f>IF(Table1323[[#This Row],[Date]]&lt;$O$3,"",IF(Table1323[[#This Row],[Date]]&lt;$P$3,"Edge (Orig)",IF(Table1323[[#This Row],[Date]]&lt;$Q$3,"Edge-New","Elite Combo")))</f>
        <v/>
      </c>
      <c r="P1048" s="27" t="str">
        <f>TEXT(Table1323[[#This Row],[Date]],"DDD")</f>
        <v>Sat</v>
      </c>
      <c r="Q1048" s="27"/>
      <c r="R10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49" spans="1:18" ht="15.75" hidden="1" customHeight="1" x14ac:dyDescent="0.25">
      <c r="A1049" s="48">
        <v>45444</v>
      </c>
      <c r="B1049" s="20">
        <v>0.59027777777777779</v>
      </c>
      <c r="C1049" s="20" t="s">
        <v>761</v>
      </c>
      <c r="D1049" s="49">
        <v>5</v>
      </c>
      <c r="E1049" s="27">
        <v>6</v>
      </c>
      <c r="F1049" s="50" t="s">
        <v>445</v>
      </c>
      <c r="G1049" s="50" t="s">
        <v>13</v>
      </c>
      <c r="H1049" s="51">
        <v>10</v>
      </c>
      <c r="I1049" s="51" t="s">
        <v>851</v>
      </c>
      <c r="J1049" s="27" t="str">
        <f>VLOOKUP(Table1323[[#This Row],[Track]],$F$1377:$H$1420,2,FALSE)</f>
        <v>Vic</v>
      </c>
      <c r="K1049" s="27" t="s">
        <v>888</v>
      </c>
      <c r="L1049" s="35">
        <v>100</v>
      </c>
      <c r="M1049" s="35">
        <f>IF(Table1323[[#This Row],[Elite Edge Bet]]="","",IF(Table1323[[#This Row],[Fin]]&lt;&gt;"1st","",Table1323[[#This Row],[Div]]*Table1323[[#This Row],[Elite Edge Bet]]))</f>
        <v>1000</v>
      </c>
      <c r="N1049" s="35">
        <f>IF(Table1323[[#This Row],[Elite Edge Bet]]="","",IF(Table1323[[#This Row],[Elite Edge Return]]="",Table1323[[#This Row],[Elite Edge Bet]]*-1,Table1323[[#This Row],[Elite Edge Return]]-Table1323[[#This Row],[Elite Edge Bet]]))</f>
        <v>900</v>
      </c>
      <c r="O1049" s="35" t="str">
        <f>IF(Table1323[[#This Row],[Date]]&lt;$O$3,"",IF(Table1323[[#This Row],[Date]]&lt;$P$3,"Edge (Orig)",IF(Table1323[[#This Row],[Date]]&lt;$Q$3,"Edge-New","Elite Combo")))</f>
        <v/>
      </c>
      <c r="P1049" s="27" t="str">
        <f>TEXT(Table1323[[#This Row],[Date]],"DDD")</f>
        <v>Sat</v>
      </c>
      <c r="Q1049" s="27"/>
      <c r="R10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0" spans="1:18" ht="15.75" hidden="1" customHeight="1" x14ac:dyDescent="0.25">
      <c r="A1050" s="48">
        <v>45444</v>
      </c>
      <c r="B1050" s="20">
        <v>0.61458333333333337</v>
      </c>
      <c r="C1050" s="20" t="s">
        <v>761</v>
      </c>
      <c r="D1050" s="49">
        <v>6</v>
      </c>
      <c r="E1050" s="27">
        <v>1</v>
      </c>
      <c r="F1050" s="50" t="s">
        <v>271</v>
      </c>
      <c r="G1050" s="50" t="s">
        <v>15</v>
      </c>
      <c r="H1050" s="51"/>
      <c r="I1050" s="51" t="s">
        <v>851</v>
      </c>
      <c r="J1050" s="27" t="str">
        <f>VLOOKUP(Table1323[[#This Row],[Track]],$F$1377:$H$1420,2,FALSE)</f>
        <v>Vic</v>
      </c>
      <c r="K1050" s="27" t="s">
        <v>888</v>
      </c>
      <c r="L1050" s="35">
        <v>150</v>
      </c>
      <c r="M1050" s="35" t="str">
        <f>IF(Table1323[[#This Row],[Elite Edge Bet]]="","",IF(Table1323[[#This Row],[Fin]]&lt;&gt;"1st","",Table1323[[#This Row],[Div]]*Table1323[[#This Row],[Elite Edge Bet]]))</f>
        <v/>
      </c>
      <c r="N105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50" s="35" t="str">
        <f>IF(Table1323[[#This Row],[Date]]&lt;$O$3,"",IF(Table1323[[#This Row],[Date]]&lt;$P$3,"Edge (Orig)",IF(Table1323[[#This Row],[Date]]&lt;$Q$3,"Edge-New","Elite Combo")))</f>
        <v/>
      </c>
      <c r="P1050" s="27" t="str">
        <f>TEXT(Table1323[[#This Row],[Date]],"DDD")</f>
        <v>Sat</v>
      </c>
      <c r="Q1050" s="27"/>
      <c r="R10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1" spans="1:18" ht="15.75" hidden="1" customHeight="1" x14ac:dyDescent="0.25">
      <c r="A1051" s="48">
        <v>45444</v>
      </c>
      <c r="B1051" s="20">
        <v>0.63888888888888884</v>
      </c>
      <c r="C1051" s="20" t="s">
        <v>761</v>
      </c>
      <c r="D1051" s="49">
        <v>7</v>
      </c>
      <c r="E1051" s="27">
        <v>9</v>
      </c>
      <c r="F1051" s="50" t="s">
        <v>443</v>
      </c>
      <c r="G1051" s="50" t="s">
        <v>15</v>
      </c>
      <c r="H1051" s="51"/>
      <c r="I1051" s="51" t="s">
        <v>851</v>
      </c>
      <c r="J1051" s="27" t="str">
        <f>VLOOKUP(Table1323[[#This Row],[Track]],$F$1377:$H$1420,2,FALSE)</f>
        <v>Vic</v>
      </c>
      <c r="K1051" s="27" t="s">
        <v>888</v>
      </c>
      <c r="L1051" s="35">
        <v>100</v>
      </c>
      <c r="M1051" s="35" t="str">
        <f>IF(Table1323[[#This Row],[Elite Edge Bet]]="","",IF(Table1323[[#This Row],[Fin]]&lt;&gt;"1st","",Table1323[[#This Row],[Div]]*Table1323[[#This Row],[Elite Edge Bet]]))</f>
        <v/>
      </c>
      <c r="N105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1" s="35" t="str">
        <f>IF(Table1323[[#This Row],[Date]]&lt;$O$3,"",IF(Table1323[[#This Row],[Date]]&lt;$P$3,"Edge (Orig)",IF(Table1323[[#This Row],[Date]]&lt;$Q$3,"Edge-New","Elite Combo")))</f>
        <v/>
      </c>
      <c r="P1051" s="27" t="str">
        <f>TEXT(Table1323[[#This Row],[Date]],"DDD")</f>
        <v>Sat</v>
      </c>
      <c r="Q1051" s="27"/>
      <c r="R10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2" spans="1:18" ht="15.75" hidden="1" customHeight="1" x14ac:dyDescent="0.25">
      <c r="A1052" s="48">
        <v>45444</v>
      </c>
      <c r="B1052" s="20">
        <v>0.63888888888888884</v>
      </c>
      <c r="C1052" s="20" t="s">
        <v>761</v>
      </c>
      <c r="D1052" s="49">
        <v>7</v>
      </c>
      <c r="E1052" s="27">
        <v>7</v>
      </c>
      <c r="F1052" s="50" t="s">
        <v>675</v>
      </c>
      <c r="G1052" s="50"/>
      <c r="H1052" s="51"/>
      <c r="I1052" s="51" t="s">
        <v>851</v>
      </c>
      <c r="J1052" s="27" t="str">
        <f>VLOOKUP(Table1323[[#This Row],[Track]],$F$1377:$H$1420,2,FALSE)</f>
        <v>Vic</v>
      </c>
      <c r="K1052" s="27" t="s">
        <v>888</v>
      </c>
      <c r="L1052" s="35">
        <v>100</v>
      </c>
      <c r="M1052" s="35" t="str">
        <f>IF(Table1323[[#This Row],[Elite Edge Bet]]="","",IF(Table1323[[#This Row],[Fin]]&lt;&gt;"1st","",Table1323[[#This Row],[Div]]*Table1323[[#This Row],[Elite Edge Bet]]))</f>
        <v/>
      </c>
      <c r="N105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2" s="35" t="str">
        <f>IF(Table1323[[#This Row],[Date]]&lt;$O$3,"",IF(Table1323[[#This Row],[Date]]&lt;$P$3,"Edge (Orig)",IF(Table1323[[#This Row],[Date]]&lt;$Q$3,"Edge-New","Elite Combo")))</f>
        <v/>
      </c>
      <c r="P1052" s="27" t="str">
        <f>TEXT(Table1323[[#This Row],[Date]],"DDD")</f>
        <v>Sat</v>
      </c>
      <c r="Q1052" s="27"/>
      <c r="R10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3" spans="1:18" ht="15.75" hidden="1" customHeight="1" x14ac:dyDescent="0.25">
      <c r="A1053" s="48">
        <v>45451</v>
      </c>
      <c r="B1053" s="20">
        <v>0.66666666666666663</v>
      </c>
      <c r="C1053" s="20" t="s">
        <v>759</v>
      </c>
      <c r="D1053" s="49">
        <v>8</v>
      </c>
      <c r="E1053" s="27">
        <v>20</v>
      </c>
      <c r="F1053" s="50" t="s">
        <v>53</v>
      </c>
      <c r="G1053" s="50" t="s">
        <v>15</v>
      </c>
      <c r="H1053" s="51"/>
      <c r="I1053" s="51" t="s">
        <v>805</v>
      </c>
      <c r="J1053" s="27" t="str">
        <f>VLOOKUP(Table1323[[#This Row],[Track]],$F$1377:$H$1420,2,FALSE)</f>
        <v>Vic</v>
      </c>
      <c r="K1053" s="27" t="s">
        <v>888</v>
      </c>
      <c r="L1053" s="35">
        <v>100</v>
      </c>
      <c r="M1053" s="35" t="str">
        <f>IF(Table1323[[#This Row],[Elite Edge Bet]]="","",IF(Table1323[[#This Row],[Fin]]&lt;&gt;"1st","",Table1323[[#This Row],[Div]]*Table1323[[#This Row],[Elite Edge Bet]]))</f>
        <v/>
      </c>
      <c r="N105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3" s="35" t="str">
        <f>IF(Table1323[[#This Row],[Date]]&lt;$O$3,"",IF(Table1323[[#This Row],[Date]]&lt;$P$3,"Edge (Orig)",IF(Table1323[[#This Row],[Date]]&lt;$Q$3,"Edge-New","Elite Combo")))</f>
        <v/>
      </c>
      <c r="P1053" s="27" t="str">
        <f>TEXT(Table1323[[#This Row],[Date]],"DDD")</f>
        <v>Sat</v>
      </c>
      <c r="Q1053" s="27"/>
      <c r="R10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4" spans="1:18" ht="15.75" hidden="1" customHeight="1" x14ac:dyDescent="0.25">
      <c r="A1054" s="48">
        <v>45451</v>
      </c>
      <c r="B1054" s="20">
        <v>0.66666666666666663</v>
      </c>
      <c r="C1054" s="20" t="s">
        <v>759</v>
      </c>
      <c r="D1054" s="49">
        <v>8</v>
      </c>
      <c r="E1054" s="27">
        <v>10</v>
      </c>
      <c r="F1054" s="50" t="s">
        <v>434</v>
      </c>
      <c r="G1054" s="50"/>
      <c r="H1054" s="51"/>
      <c r="I1054" s="51" t="s">
        <v>851</v>
      </c>
      <c r="J1054" s="27" t="str">
        <f>VLOOKUP(Table1323[[#This Row],[Track]],$F$1377:$H$1420,2,FALSE)</f>
        <v>Vic</v>
      </c>
      <c r="K1054" s="27" t="s">
        <v>888</v>
      </c>
      <c r="L1054" s="35">
        <v>100</v>
      </c>
      <c r="M1054" s="35" t="str">
        <f>IF(Table1323[[#This Row],[Elite Edge Bet]]="","",IF(Table1323[[#This Row],[Fin]]&lt;&gt;"1st","",Table1323[[#This Row],[Div]]*Table1323[[#This Row],[Elite Edge Bet]]))</f>
        <v/>
      </c>
      <c r="N105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4" s="35" t="str">
        <f>IF(Table1323[[#This Row],[Date]]&lt;$O$3,"",IF(Table1323[[#This Row],[Date]]&lt;$P$3,"Edge (Orig)",IF(Table1323[[#This Row],[Date]]&lt;$Q$3,"Edge-New","Elite Combo")))</f>
        <v/>
      </c>
      <c r="P1054" s="27" t="str">
        <f>TEXT(Table1323[[#This Row],[Date]],"DDD")</f>
        <v>Sat</v>
      </c>
      <c r="Q1054" s="27"/>
      <c r="R10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5" spans="1:18" ht="15.75" hidden="1" customHeight="1" x14ac:dyDescent="0.25">
      <c r="A1055" s="48">
        <v>45458</v>
      </c>
      <c r="B1055" s="20">
        <v>0.61458333333333337</v>
      </c>
      <c r="C1055" s="20" t="s">
        <v>760</v>
      </c>
      <c r="D1055" s="49">
        <v>6</v>
      </c>
      <c r="E1055" s="27">
        <v>1</v>
      </c>
      <c r="F1055" s="50" t="s">
        <v>699</v>
      </c>
      <c r="G1055" s="50" t="s">
        <v>13</v>
      </c>
      <c r="H1055" s="51">
        <v>4.2</v>
      </c>
      <c r="I1055" s="51" t="s">
        <v>851</v>
      </c>
      <c r="J1055" s="27" t="str">
        <f>VLOOKUP(Table1323[[#This Row],[Track]],$F$1377:$H$1420,2,FALSE)</f>
        <v>Vic</v>
      </c>
      <c r="K1055" s="27" t="s">
        <v>888</v>
      </c>
      <c r="L1055" s="35">
        <v>150</v>
      </c>
      <c r="M1055" s="35">
        <f>IF(Table1323[[#This Row],[Elite Edge Bet]]="","",IF(Table1323[[#This Row],[Fin]]&lt;&gt;"1st","",Table1323[[#This Row],[Div]]*Table1323[[#This Row],[Elite Edge Bet]]))</f>
        <v>630</v>
      </c>
      <c r="N1055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1055" s="35" t="str">
        <f>IF(Table1323[[#This Row],[Date]]&lt;$O$3,"",IF(Table1323[[#This Row],[Date]]&lt;$P$3,"Edge (Orig)",IF(Table1323[[#This Row],[Date]]&lt;$Q$3,"Edge-New","Elite Combo")))</f>
        <v/>
      </c>
      <c r="P1055" s="27" t="str">
        <f>TEXT(Table1323[[#This Row],[Date]],"DDD")</f>
        <v>Sat</v>
      </c>
      <c r="Q1055" s="27"/>
      <c r="R10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6" spans="1:18" ht="15.75" hidden="1" customHeight="1" x14ac:dyDescent="0.25">
      <c r="A1056" s="48">
        <v>45458</v>
      </c>
      <c r="B1056" s="20">
        <v>0.61458333333333337</v>
      </c>
      <c r="C1056" s="20" t="s">
        <v>760</v>
      </c>
      <c r="D1056" s="49">
        <v>6</v>
      </c>
      <c r="E1056" s="27">
        <v>13</v>
      </c>
      <c r="F1056" s="50" t="s">
        <v>62</v>
      </c>
      <c r="G1056" s="50"/>
      <c r="H1056" s="51"/>
      <c r="I1056" s="51" t="s">
        <v>851</v>
      </c>
      <c r="J1056" s="27" t="str">
        <f>VLOOKUP(Table1323[[#This Row],[Track]],$F$1377:$H$1420,2,FALSE)</f>
        <v>Vic</v>
      </c>
      <c r="K1056" s="27" t="s">
        <v>888</v>
      </c>
      <c r="L1056" s="35">
        <v>100</v>
      </c>
      <c r="M1056" s="35" t="str">
        <f>IF(Table1323[[#This Row],[Elite Edge Bet]]="","",IF(Table1323[[#This Row],[Fin]]&lt;&gt;"1st","",Table1323[[#This Row],[Div]]*Table1323[[#This Row],[Elite Edge Bet]]))</f>
        <v/>
      </c>
      <c r="N105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6" s="35" t="str">
        <f>IF(Table1323[[#This Row],[Date]]&lt;$O$3,"",IF(Table1323[[#This Row],[Date]]&lt;$P$3,"Edge (Orig)",IF(Table1323[[#This Row],[Date]]&lt;$Q$3,"Edge-New","Elite Combo")))</f>
        <v/>
      </c>
      <c r="P1056" s="27" t="str">
        <f>TEXT(Table1323[[#This Row],[Date]],"DDD")</f>
        <v>Sat</v>
      </c>
      <c r="Q1056" s="27"/>
      <c r="R10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7" spans="1:18" ht="15.75" hidden="1" customHeight="1" x14ac:dyDescent="0.25">
      <c r="A1057" s="48">
        <v>45458</v>
      </c>
      <c r="B1057" s="20">
        <v>0.64236111111111116</v>
      </c>
      <c r="C1057" s="20" t="s">
        <v>760</v>
      </c>
      <c r="D1057" s="49">
        <v>7</v>
      </c>
      <c r="E1057" s="27">
        <v>2</v>
      </c>
      <c r="F1057" s="50" t="s">
        <v>360</v>
      </c>
      <c r="G1057" s="50"/>
      <c r="H1057" s="51"/>
      <c r="I1057" s="51" t="s">
        <v>851</v>
      </c>
      <c r="J1057" s="27" t="str">
        <f>VLOOKUP(Table1323[[#This Row],[Track]],$F$1377:$H$1420,2,FALSE)</f>
        <v>Vic</v>
      </c>
      <c r="K1057" s="27" t="s">
        <v>888</v>
      </c>
      <c r="L1057" s="35">
        <v>200</v>
      </c>
      <c r="M1057" s="35" t="str">
        <f>IF(Table1323[[#This Row],[Elite Edge Bet]]="","",IF(Table1323[[#This Row],[Fin]]&lt;&gt;"1st","",Table1323[[#This Row],[Div]]*Table1323[[#This Row],[Elite Edge Bet]]))</f>
        <v/>
      </c>
      <c r="N105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57" s="35" t="str">
        <f>IF(Table1323[[#This Row],[Date]]&lt;$O$3,"",IF(Table1323[[#This Row],[Date]]&lt;$P$3,"Edge (Orig)",IF(Table1323[[#This Row],[Date]]&lt;$Q$3,"Edge-New","Elite Combo")))</f>
        <v/>
      </c>
      <c r="P1057" s="27" t="str">
        <f>TEXT(Table1323[[#This Row],[Date]],"DDD")</f>
        <v>Sat</v>
      </c>
      <c r="Q1057" s="27"/>
      <c r="R10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8" spans="1:18" ht="15.75" hidden="1" customHeight="1" x14ac:dyDescent="0.25">
      <c r="A1058" s="48">
        <v>45465</v>
      </c>
      <c r="B1058" s="20">
        <v>0.51736111111111116</v>
      </c>
      <c r="C1058" s="20" t="s">
        <v>759</v>
      </c>
      <c r="D1058" s="49">
        <v>2</v>
      </c>
      <c r="E1058" s="27">
        <v>1</v>
      </c>
      <c r="F1058" s="50" t="s">
        <v>576</v>
      </c>
      <c r="G1058" s="50"/>
      <c r="H1058" s="51"/>
      <c r="I1058" s="51" t="s">
        <v>851</v>
      </c>
      <c r="J1058" s="27" t="str">
        <f>VLOOKUP(Table1323[[#This Row],[Track]],$F$1377:$H$1420,2,FALSE)</f>
        <v>Vic</v>
      </c>
      <c r="K1058" s="27" t="s">
        <v>888</v>
      </c>
      <c r="L1058" s="35">
        <v>100</v>
      </c>
      <c r="M1058" s="35" t="str">
        <f>IF(Table1323[[#This Row],[Elite Edge Bet]]="","",IF(Table1323[[#This Row],[Fin]]&lt;&gt;"1st","",Table1323[[#This Row],[Div]]*Table1323[[#This Row],[Elite Edge Bet]]))</f>
        <v/>
      </c>
      <c r="N105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8" s="35" t="str">
        <f>IF(Table1323[[#This Row],[Date]]&lt;$O$3,"",IF(Table1323[[#This Row],[Date]]&lt;$P$3,"Edge (Orig)",IF(Table1323[[#This Row],[Date]]&lt;$Q$3,"Edge-New","Elite Combo")))</f>
        <v/>
      </c>
      <c r="P1058" s="27" t="str">
        <f>TEXT(Table1323[[#This Row],[Date]],"DDD")</f>
        <v>Sat</v>
      </c>
      <c r="Q1058" s="27"/>
      <c r="R10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59" spans="1:18" ht="15.75" hidden="1" customHeight="1" x14ac:dyDescent="0.25">
      <c r="A1059" s="48">
        <v>45465</v>
      </c>
      <c r="B1059" s="20">
        <v>0.59027777777777779</v>
      </c>
      <c r="C1059" s="20" t="s">
        <v>759</v>
      </c>
      <c r="D1059" s="49">
        <v>5</v>
      </c>
      <c r="E1059" s="27">
        <v>9</v>
      </c>
      <c r="F1059" s="50" t="s">
        <v>446</v>
      </c>
      <c r="G1059" s="50" t="s">
        <v>15</v>
      </c>
      <c r="H1059" s="51"/>
      <c r="I1059" s="51" t="s">
        <v>878</v>
      </c>
      <c r="J1059" s="27" t="str">
        <f>VLOOKUP(Table1323[[#This Row],[Track]],$F$1377:$H$1420,2,FALSE)</f>
        <v>Vic</v>
      </c>
      <c r="K1059" s="27" t="s">
        <v>888</v>
      </c>
      <c r="L1059" s="35">
        <v>200</v>
      </c>
      <c r="M1059" s="35" t="str">
        <f>IF(Table1323[[#This Row],[Elite Edge Bet]]="","",IF(Table1323[[#This Row],[Fin]]&lt;&gt;"1st","",Table1323[[#This Row],[Div]]*Table1323[[#This Row],[Elite Edge Bet]]))</f>
        <v/>
      </c>
      <c r="N105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59" s="35" t="str">
        <f>IF(Table1323[[#This Row],[Date]]&lt;$O$3,"",IF(Table1323[[#This Row],[Date]]&lt;$P$3,"Edge (Orig)",IF(Table1323[[#This Row],[Date]]&lt;$Q$3,"Edge-New","Elite Combo")))</f>
        <v/>
      </c>
      <c r="P1059" s="27" t="str">
        <f>TEXT(Table1323[[#This Row],[Date]],"DDD")</f>
        <v>Sat</v>
      </c>
      <c r="Q1059" s="27"/>
      <c r="R10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0" spans="1:18" ht="15.75" hidden="1" customHeight="1" x14ac:dyDescent="0.25">
      <c r="A1060" s="48">
        <v>45465</v>
      </c>
      <c r="B1060" s="20">
        <v>0.59027777777777779</v>
      </c>
      <c r="C1060" s="20" t="s">
        <v>759</v>
      </c>
      <c r="D1060" s="49">
        <v>5</v>
      </c>
      <c r="E1060" s="27">
        <v>2</v>
      </c>
      <c r="F1060" s="50" t="s">
        <v>59</v>
      </c>
      <c r="G1060" s="50"/>
      <c r="H1060" s="51"/>
      <c r="I1060" s="51" t="s">
        <v>851</v>
      </c>
      <c r="J1060" s="27" t="str">
        <f>VLOOKUP(Table1323[[#This Row],[Track]],$F$1377:$H$1420,2,FALSE)</f>
        <v>Vic</v>
      </c>
      <c r="K1060" s="27" t="s">
        <v>888</v>
      </c>
      <c r="L1060" s="35">
        <v>200</v>
      </c>
      <c r="M1060" s="35" t="str">
        <f>IF(Table1323[[#This Row],[Elite Edge Bet]]="","",IF(Table1323[[#This Row],[Fin]]&lt;&gt;"1st","",Table1323[[#This Row],[Div]]*Table1323[[#This Row],[Elite Edge Bet]]))</f>
        <v/>
      </c>
      <c r="N106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60" s="35" t="str">
        <f>IF(Table1323[[#This Row],[Date]]&lt;$O$3,"",IF(Table1323[[#This Row],[Date]]&lt;$P$3,"Edge (Orig)",IF(Table1323[[#This Row],[Date]]&lt;$Q$3,"Edge-New","Elite Combo")))</f>
        <v/>
      </c>
      <c r="P1060" s="27" t="str">
        <f>TEXT(Table1323[[#This Row],[Date]],"DDD")</f>
        <v>Sat</v>
      </c>
      <c r="Q1060" s="27"/>
      <c r="R10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1" spans="1:18" ht="15.75" hidden="1" customHeight="1" x14ac:dyDescent="0.25">
      <c r="A1061" s="48">
        <v>45465</v>
      </c>
      <c r="B1061" s="20">
        <v>0.69097222222222221</v>
      </c>
      <c r="C1061" s="20" t="s">
        <v>759</v>
      </c>
      <c r="D1061" s="49">
        <v>9</v>
      </c>
      <c r="E1061" s="27">
        <v>2</v>
      </c>
      <c r="F1061" s="50" t="s">
        <v>56</v>
      </c>
      <c r="G1061" s="50" t="s">
        <v>13</v>
      </c>
      <c r="H1061" s="51">
        <v>3.7</v>
      </c>
      <c r="I1061" s="51" t="s">
        <v>851</v>
      </c>
      <c r="J1061" s="27" t="str">
        <f>VLOOKUP(Table1323[[#This Row],[Track]],$F$1377:$H$1420,2,FALSE)</f>
        <v>Vic</v>
      </c>
      <c r="K1061" s="27" t="s">
        <v>888</v>
      </c>
      <c r="L1061" s="35">
        <v>140</v>
      </c>
      <c r="M1061" s="35">
        <f>IF(Table1323[[#This Row],[Elite Edge Bet]]="","",IF(Table1323[[#This Row],[Fin]]&lt;&gt;"1st","",Table1323[[#This Row],[Div]]*Table1323[[#This Row],[Elite Edge Bet]]))</f>
        <v>518</v>
      </c>
      <c r="N1061" s="35">
        <f>IF(Table1323[[#This Row],[Elite Edge Bet]]="","",IF(Table1323[[#This Row],[Elite Edge Return]]="",Table1323[[#This Row],[Elite Edge Bet]]*-1,Table1323[[#This Row],[Elite Edge Return]]-Table1323[[#This Row],[Elite Edge Bet]]))</f>
        <v>378</v>
      </c>
      <c r="O1061" s="35" t="str">
        <f>IF(Table1323[[#This Row],[Date]]&lt;$O$3,"",IF(Table1323[[#This Row],[Date]]&lt;$P$3,"Edge (Orig)",IF(Table1323[[#This Row],[Date]]&lt;$Q$3,"Edge-New","Elite Combo")))</f>
        <v/>
      </c>
      <c r="P1061" s="27" t="str">
        <f>TEXT(Table1323[[#This Row],[Date]],"DDD")</f>
        <v>Sat</v>
      </c>
      <c r="Q1061" s="27"/>
      <c r="R10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2" spans="1:18" ht="15.75" hidden="1" customHeight="1" x14ac:dyDescent="0.25">
      <c r="A1062" s="48">
        <v>45472</v>
      </c>
      <c r="B1062" s="20">
        <v>0.49305555555555558</v>
      </c>
      <c r="C1062" s="20" t="s">
        <v>761</v>
      </c>
      <c r="D1062" s="49">
        <v>2</v>
      </c>
      <c r="E1062" s="27">
        <v>1</v>
      </c>
      <c r="F1062" s="50" t="s">
        <v>64</v>
      </c>
      <c r="G1062" s="50" t="s">
        <v>15</v>
      </c>
      <c r="H1062" s="51"/>
      <c r="I1062" s="51" t="s">
        <v>851</v>
      </c>
      <c r="J1062" s="27" t="str">
        <f>VLOOKUP(Table1323[[#This Row],[Track]],$F$1377:$H$1420,2,FALSE)</f>
        <v>Vic</v>
      </c>
      <c r="K1062" s="27" t="s">
        <v>888</v>
      </c>
      <c r="L1062" s="35">
        <v>120</v>
      </c>
      <c r="M1062" s="35" t="str">
        <f>IF(Table1323[[#This Row],[Elite Edge Bet]]="","",IF(Table1323[[#This Row],[Fin]]&lt;&gt;"1st","",Table1323[[#This Row],[Div]]*Table1323[[#This Row],[Elite Edge Bet]]))</f>
        <v/>
      </c>
      <c r="N106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62" s="35" t="str">
        <f>IF(Table1323[[#This Row],[Date]]&lt;$O$3,"",IF(Table1323[[#This Row],[Date]]&lt;$P$3,"Edge (Orig)",IF(Table1323[[#This Row],[Date]]&lt;$Q$3,"Edge-New","Elite Combo")))</f>
        <v/>
      </c>
      <c r="P1062" s="27" t="str">
        <f>TEXT(Table1323[[#This Row],[Date]],"DDD")</f>
        <v>Sat</v>
      </c>
      <c r="Q1062" s="27"/>
      <c r="R10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3" spans="1:18" ht="15.75" hidden="1" customHeight="1" x14ac:dyDescent="0.25">
      <c r="A1063" s="48">
        <v>45472</v>
      </c>
      <c r="B1063" s="20">
        <v>0.54166666666666663</v>
      </c>
      <c r="C1063" s="20" t="s">
        <v>761</v>
      </c>
      <c r="D1063" s="49">
        <v>4</v>
      </c>
      <c r="E1063" s="27">
        <v>7</v>
      </c>
      <c r="F1063" s="50" t="s">
        <v>62</v>
      </c>
      <c r="G1063" s="50" t="s">
        <v>14</v>
      </c>
      <c r="H1063" s="51"/>
      <c r="I1063" s="51" t="s">
        <v>850</v>
      </c>
      <c r="J1063" s="27" t="str">
        <f>VLOOKUP(Table1323[[#This Row],[Track]],$F$1377:$H$1420,2,FALSE)</f>
        <v>Vic</v>
      </c>
      <c r="K1063" s="27" t="s">
        <v>888</v>
      </c>
      <c r="L1063" s="35">
        <v>200</v>
      </c>
      <c r="M1063" s="35" t="str">
        <f>IF(Table1323[[#This Row],[Elite Edge Bet]]="","",IF(Table1323[[#This Row],[Fin]]&lt;&gt;"1st","",Table1323[[#This Row],[Div]]*Table1323[[#This Row],[Elite Edge Bet]]))</f>
        <v/>
      </c>
      <c r="N1063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63" s="35" t="str">
        <f>IF(Table1323[[#This Row],[Date]]&lt;$O$3,"",IF(Table1323[[#This Row],[Date]]&lt;$P$3,"Edge (Orig)",IF(Table1323[[#This Row],[Date]]&lt;$Q$3,"Edge-New","Elite Combo")))</f>
        <v/>
      </c>
      <c r="P1063" s="27" t="str">
        <f>TEXT(Table1323[[#This Row],[Date]],"DDD")</f>
        <v>Sat</v>
      </c>
      <c r="Q1063" s="27"/>
      <c r="R10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4" spans="1:18" ht="15.75" hidden="1" customHeight="1" x14ac:dyDescent="0.25">
      <c r="A1064" s="48">
        <v>45472</v>
      </c>
      <c r="B1064" s="20">
        <v>0.60763888888888884</v>
      </c>
      <c r="C1064" s="20" t="s">
        <v>6</v>
      </c>
      <c r="D1064" s="49">
        <v>8</v>
      </c>
      <c r="E1064" s="27">
        <v>3</v>
      </c>
      <c r="F1064" s="50" t="s">
        <v>53</v>
      </c>
      <c r="G1064" s="50" t="s">
        <v>13</v>
      </c>
      <c r="H1064" s="51">
        <v>3.6</v>
      </c>
      <c r="I1064" s="51" t="s">
        <v>92</v>
      </c>
      <c r="J1064" s="27" t="str">
        <f>VLOOKUP(Table1323[[#This Row],[Track]],$F$1377:$H$1420,2,FALSE)</f>
        <v>NSW</v>
      </c>
      <c r="K1064" s="27" t="s">
        <v>888</v>
      </c>
      <c r="L1064" s="35">
        <v>150</v>
      </c>
      <c r="M1064" s="35">
        <f>IF(Table1323[[#This Row],[Elite Edge Bet]]="","",IF(Table1323[[#This Row],[Fin]]&lt;&gt;"1st","",Table1323[[#This Row],[Div]]*Table1323[[#This Row],[Elite Edge Bet]]))</f>
        <v>540</v>
      </c>
      <c r="N1064" s="35">
        <f>IF(Table1323[[#This Row],[Elite Edge Bet]]="","",IF(Table1323[[#This Row],[Elite Edge Return]]="",Table1323[[#This Row],[Elite Edge Bet]]*-1,Table1323[[#This Row],[Elite Edge Return]]-Table1323[[#This Row],[Elite Edge Bet]]))</f>
        <v>390</v>
      </c>
      <c r="O1064" s="35" t="str">
        <f>IF(Table1323[[#This Row],[Date]]&lt;$O$3,"",IF(Table1323[[#This Row],[Date]]&lt;$P$3,"Edge (Orig)",IF(Table1323[[#This Row],[Date]]&lt;$Q$3,"Edge-New","Elite Combo")))</f>
        <v/>
      </c>
      <c r="P1064" s="27" t="str">
        <f>TEXT(Table1323[[#This Row],[Date]],"DDD")</f>
        <v>Sat</v>
      </c>
      <c r="Q1064" s="27"/>
      <c r="R10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5" spans="1:18" ht="15.75" hidden="1" customHeight="1" x14ac:dyDescent="0.25">
      <c r="A1065" s="48">
        <v>45472</v>
      </c>
      <c r="B1065" s="20">
        <v>0.67013888888888884</v>
      </c>
      <c r="C1065" s="20" t="s">
        <v>761</v>
      </c>
      <c r="D1065" s="49">
        <v>9</v>
      </c>
      <c r="E1065" s="27">
        <v>4</v>
      </c>
      <c r="F1065" s="50" t="s">
        <v>42</v>
      </c>
      <c r="G1065" s="50" t="s">
        <v>14</v>
      </c>
      <c r="H1065" s="51"/>
      <c r="I1065" s="51" t="s">
        <v>851</v>
      </c>
      <c r="J1065" s="27" t="str">
        <f>VLOOKUP(Table1323[[#This Row],[Track]],$F$1377:$H$1420,2,FALSE)</f>
        <v>Vic</v>
      </c>
      <c r="K1065" s="27" t="s">
        <v>888</v>
      </c>
      <c r="L1065" s="35">
        <v>130</v>
      </c>
      <c r="M1065" s="35" t="str">
        <f>IF(Table1323[[#This Row],[Elite Edge Bet]]="","",IF(Table1323[[#This Row],[Fin]]&lt;&gt;"1st","",Table1323[[#This Row],[Div]]*Table1323[[#This Row],[Elite Edge Bet]]))</f>
        <v/>
      </c>
      <c r="N1065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65" s="35" t="str">
        <f>IF(Table1323[[#This Row],[Date]]&lt;$O$3,"",IF(Table1323[[#This Row],[Date]]&lt;$P$3,"Edge (Orig)",IF(Table1323[[#This Row],[Date]]&lt;$Q$3,"Edge-New","Elite Combo")))</f>
        <v/>
      </c>
      <c r="P1065" s="27" t="str">
        <f>TEXT(Table1323[[#This Row],[Date]],"DDD")</f>
        <v>Sat</v>
      </c>
      <c r="Q1065" s="27"/>
      <c r="R10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6" spans="1:18" ht="15.75" hidden="1" customHeight="1" x14ac:dyDescent="0.25">
      <c r="A1066" s="48">
        <v>45472</v>
      </c>
      <c r="B1066" s="20">
        <v>0.69444444444444442</v>
      </c>
      <c r="C1066" s="20" t="s">
        <v>761</v>
      </c>
      <c r="D1066" s="49">
        <v>10</v>
      </c>
      <c r="E1066" s="27">
        <v>13</v>
      </c>
      <c r="F1066" s="50" t="s">
        <v>68</v>
      </c>
      <c r="G1066" s="50" t="s">
        <v>13</v>
      </c>
      <c r="H1066" s="51">
        <v>5.5</v>
      </c>
      <c r="I1066" s="51" t="s">
        <v>851</v>
      </c>
      <c r="J1066" s="27" t="str">
        <f>VLOOKUP(Table1323[[#This Row],[Track]],$F$1377:$H$1420,2,FALSE)</f>
        <v>Vic</v>
      </c>
      <c r="K1066" s="27" t="s">
        <v>888</v>
      </c>
      <c r="L1066" s="35">
        <v>120</v>
      </c>
      <c r="M1066" s="35">
        <f>IF(Table1323[[#This Row],[Elite Edge Bet]]="","",IF(Table1323[[#This Row],[Fin]]&lt;&gt;"1st","",Table1323[[#This Row],[Div]]*Table1323[[#This Row],[Elite Edge Bet]]))</f>
        <v>660</v>
      </c>
      <c r="N1066" s="35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1066" s="35" t="str">
        <f>IF(Table1323[[#This Row],[Date]]&lt;$O$3,"",IF(Table1323[[#This Row],[Date]]&lt;$P$3,"Edge (Orig)",IF(Table1323[[#This Row],[Date]]&lt;$Q$3,"Edge-New","Elite Combo")))</f>
        <v/>
      </c>
      <c r="P1066" s="27" t="str">
        <f>TEXT(Table1323[[#This Row],[Date]],"DDD")</f>
        <v>Sat</v>
      </c>
      <c r="Q1066" s="27"/>
      <c r="R10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7" spans="1:18" ht="15.75" hidden="1" customHeight="1" x14ac:dyDescent="0.25">
      <c r="A1067" s="48">
        <v>45479</v>
      </c>
      <c r="B1067" s="20">
        <v>0.52083333333333337</v>
      </c>
      <c r="C1067" s="20" t="s">
        <v>759</v>
      </c>
      <c r="D1067" s="49">
        <v>2</v>
      </c>
      <c r="E1067" s="27">
        <v>3</v>
      </c>
      <c r="F1067" s="50" t="s">
        <v>65</v>
      </c>
      <c r="G1067" s="50" t="s">
        <v>13</v>
      </c>
      <c r="H1067" s="51">
        <v>1.45</v>
      </c>
      <c r="I1067" s="51" t="s">
        <v>851</v>
      </c>
      <c r="J1067" s="27" t="str">
        <f>VLOOKUP(Table1323[[#This Row],[Track]],$F$1377:$H$1420,2,FALSE)</f>
        <v>Vic</v>
      </c>
      <c r="K1067" s="27" t="s">
        <v>888</v>
      </c>
      <c r="L1067" s="35">
        <v>120</v>
      </c>
      <c r="M1067" s="35">
        <f>IF(Table1323[[#This Row],[Elite Edge Bet]]="","",IF(Table1323[[#This Row],[Fin]]&lt;&gt;"1st","",Table1323[[#This Row],[Div]]*Table1323[[#This Row],[Elite Edge Bet]]))</f>
        <v>174</v>
      </c>
      <c r="N1067" s="35">
        <f>IF(Table1323[[#This Row],[Elite Edge Bet]]="","",IF(Table1323[[#This Row],[Elite Edge Return]]="",Table1323[[#This Row],[Elite Edge Bet]]*-1,Table1323[[#This Row],[Elite Edge Return]]-Table1323[[#This Row],[Elite Edge Bet]]))</f>
        <v>54</v>
      </c>
      <c r="O1067" s="35" t="str">
        <f>IF(Table1323[[#This Row],[Date]]&lt;$O$3,"",IF(Table1323[[#This Row],[Date]]&lt;$P$3,"Edge (Orig)",IF(Table1323[[#This Row],[Date]]&lt;$Q$3,"Edge-New","Elite Combo")))</f>
        <v/>
      </c>
      <c r="P1067" s="27" t="str">
        <f>TEXT(Table1323[[#This Row],[Date]],"DDD")</f>
        <v>Sat</v>
      </c>
      <c r="Q1067" s="27"/>
      <c r="R10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8" spans="1:18" ht="15.75" hidden="1" customHeight="1" x14ac:dyDescent="0.25">
      <c r="A1068" s="48">
        <v>45479</v>
      </c>
      <c r="B1068" s="20">
        <v>0.64583333333333337</v>
      </c>
      <c r="C1068" s="20" t="s">
        <v>759</v>
      </c>
      <c r="D1068" s="49">
        <v>7</v>
      </c>
      <c r="E1068" s="27">
        <v>11</v>
      </c>
      <c r="F1068" s="50" t="s">
        <v>446</v>
      </c>
      <c r="G1068" s="50"/>
      <c r="H1068" s="51"/>
      <c r="I1068" s="51" t="s">
        <v>851</v>
      </c>
      <c r="J1068" s="27" t="str">
        <f>VLOOKUP(Table1323[[#This Row],[Track]],$F$1377:$H$1420,2,FALSE)</f>
        <v>Vic</v>
      </c>
      <c r="K1068" s="27" t="s">
        <v>888</v>
      </c>
      <c r="L1068" s="35">
        <v>120</v>
      </c>
      <c r="M1068" s="35" t="str">
        <f>IF(Table1323[[#This Row],[Elite Edge Bet]]="","",IF(Table1323[[#This Row],[Fin]]&lt;&gt;"1st","",Table1323[[#This Row],[Div]]*Table1323[[#This Row],[Elite Edge Bet]]))</f>
        <v/>
      </c>
      <c r="N106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68" s="35" t="str">
        <f>IF(Table1323[[#This Row],[Date]]&lt;$O$3,"",IF(Table1323[[#This Row],[Date]]&lt;$P$3,"Edge (Orig)",IF(Table1323[[#This Row],[Date]]&lt;$Q$3,"Edge-New","Elite Combo")))</f>
        <v/>
      </c>
      <c r="P1068" s="27" t="str">
        <f>TEXT(Table1323[[#This Row],[Date]],"DDD")</f>
        <v>Sat</v>
      </c>
      <c r="Q1068" s="27"/>
      <c r="R10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69" spans="1:18" ht="15.75" hidden="1" customHeight="1" x14ac:dyDescent="0.25">
      <c r="A1069" s="48">
        <v>45486</v>
      </c>
      <c r="B1069" s="20">
        <v>0.51388888888888884</v>
      </c>
      <c r="C1069" s="20" t="s">
        <v>7</v>
      </c>
      <c r="D1069" s="49">
        <v>3</v>
      </c>
      <c r="E1069" s="27">
        <v>1</v>
      </c>
      <c r="F1069" s="50" t="s">
        <v>581</v>
      </c>
      <c r="G1069" s="50" t="s">
        <v>13</v>
      </c>
      <c r="H1069" s="51">
        <v>2</v>
      </c>
      <c r="I1069" s="51" t="s">
        <v>92</v>
      </c>
      <c r="J1069" s="27" t="str">
        <f>VLOOKUP(Table1323[[#This Row],[Track]],$F$1377:$H$1420,2,FALSE)</f>
        <v>NSW</v>
      </c>
      <c r="K1069" s="27" t="s">
        <v>888</v>
      </c>
      <c r="L1069" s="35">
        <v>150</v>
      </c>
      <c r="M1069" s="35">
        <f>IF(Table1323[[#This Row],[Elite Edge Bet]]="","",IF(Table1323[[#This Row],[Fin]]&lt;&gt;"1st","",Table1323[[#This Row],[Div]]*Table1323[[#This Row],[Elite Edge Bet]]))</f>
        <v>300</v>
      </c>
      <c r="N1069" s="35">
        <f>IF(Table1323[[#This Row],[Elite Edge Bet]]="","",IF(Table1323[[#This Row],[Elite Edge Return]]="",Table1323[[#This Row],[Elite Edge Bet]]*-1,Table1323[[#This Row],[Elite Edge Return]]-Table1323[[#This Row],[Elite Edge Bet]]))</f>
        <v>150</v>
      </c>
      <c r="O1069" s="35" t="str">
        <f>IF(Table1323[[#This Row],[Date]]&lt;$O$3,"",IF(Table1323[[#This Row],[Date]]&lt;$P$3,"Edge (Orig)",IF(Table1323[[#This Row],[Date]]&lt;$Q$3,"Edge-New","Elite Combo")))</f>
        <v/>
      </c>
      <c r="P1069" s="27" t="str">
        <f>TEXT(Table1323[[#This Row],[Date]],"DDD")</f>
        <v>Sat</v>
      </c>
      <c r="Q1069" s="27"/>
      <c r="R10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0" spans="1:18" ht="15.75" hidden="1" customHeight="1" x14ac:dyDescent="0.25">
      <c r="A1070" s="48">
        <v>45486</v>
      </c>
      <c r="B1070" s="20">
        <v>0.7</v>
      </c>
      <c r="C1070" s="20" t="s">
        <v>761</v>
      </c>
      <c r="D1070" s="49">
        <v>9</v>
      </c>
      <c r="E1070" s="27">
        <v>10</v>
      </c>
      <c r="F1070" s="50" t="s">
        <v>349</v>
      </c>
      <c r="G1070" s="50"/>
      <c r="H1070" s="51"/>
      <c r="I1070" s="51" t="s">
        <v>851</v>
      </c>
      <c r="J1070" s="27" t="str">
        <f>VLOOKUP(Table1323[[#This Row],[Track]],$F$1377:$H$1420,2,FALSE)</f>
        <v>Vic</v>
      </c>
      <c r="K1070" s="27" t="s">
        <v>888</v>
      </c>
      <c r="L1070" s="35">
        <v>140</v>
      </c>
      <c r="M1070" s="35" t="str">
        <f>IF(Table1323[[#This Row],[Elite Edge Bet]]="","",IF(Table1323[[#This Row],[Fin]]&lt;&gt;"1st","",Table1323[[#This Row],[Div]]*Table1323[[#This Row],[Elite Edge Bet]]))</f>
        <v/>
      </c>
      <c r="N107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70" s="35" t="str">
        <f>IF(Table1323[[#This Row],[Date]]&lt;$O$3,"",IF(Table1323[[#This Row],[Date]]&lt;$P$3,"Edge (Orig)",IF(Table1323[[#This Row],[Date]]&lt;$Q$3,"Edge-New","Elite Combo")))</f>
        <v/>
      </c>
      <c r="P1070" s="27" t="str">
        <f>TEXT(Table1323[[#This Row],[Date]],"DDD")</f>
        <v>Sat</v>
      </c>
      <c r="Q1070" s="27"/>
      <c r="R10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1" spans="1:18" ht="15.75" hidden="1" customHeight="1" x14ac:dyDescent="0.25">
      <c r="A1071" s="48">
        <v>45493</v>
      </c>
      <c r="B1071" s="20">
        <v>0.65625</v>
      </c>
      <c r="C1071" s="20" t="s">
        <v>759</v>
      </c>
      <c r="D1071" s="49">
        <v>7</v>
      </c>
      <c r="E1071" s="27">
        <v>3</v>
      </c>
      <c r="F1071" s="50" t="s">
        <v>700</v>
      </c>
      <c r="G1071" s="50"/>
      <c r="H1071" s="51"/>
      <c r="I1071" s="51" t="s">
        <v>851</v>
      </c>
      <c r="J1071" s="27" t="str">
        <f>VLOOKUP(Table1323[[#This Row],[Track]],$F$1377:$H$1420,2,FALSE)</f>
        <v>Vic</v>
      </c>
      <c r="K1071" s="27" t="s">
        <v>888</v>
      </c>
      <c r="L1071" s="35">
        <v>120</v>
      </c>
      <c r="M1071" s="35" t="str">
        <f>IF(Table1323[[#This Row],[Elite Edge Bet]]="","",IF(Table1323[[#This Row],[Fin]]&lt;&gt;"1st","",Table1323[[#This Row],[Div]]*Table1323[[#This Row],[Elite Edge Bet]]))</f>
        <v/>
      </c>
      <c r="N107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71" s="35" t="str">
        <f>IF(Table1323[[#This Row],[Date]]&lt;$O$3,"",IF(Table1323[[#This Row],[Date]]&lt;$P$3,"Edge (Orig)",IF(Table1323[[#This Row],[Date]]&lt;$Q$3,"Edge-New","Elite Combo")))</f>
        <v/>
      </c>
      <c r="P1071" s="27" t="str">
        <f>TEXT(Table1323[[#This Row],[Date]],"DDD")</f>
        <v>Sat</v>
      </c>
      <c r="Q1071" s="27"/>
      <c r="R10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2" spans="1:18" ht="15.75" hidden="1" customHeight="1" x14ac:dyDescent="0.25">
      <c r="A1072" s="48">
        <v>45497</v>
      </c>
      <c r="B1072" s="20">
        <v>0.58333333333333337</v>
      </c>
      <c r="C1072" s="20" t="s">
        <v>9</v>
      </c>
      <c r="D1072" s="49">
        <v>3</v>
      </c>
      <c r="E1072" s="27">
        <v>4</v>
      </c>
      <c r="F1072" s="50" t="s">
        <v>582</v>
      </c>
      <c r="G1072" s="50" t="s">
        <v>13</v>
      </c>
      <c r="H1072" s="51">
        <v>3.7</v>
      </c>
      <c r="I1072" s="51" t="s">
        <v>92</v>
      </c>
      <c r="J1072" s="27" t="str">
        <f>VLOOKUP(Table1323[[#This Row],[Track]],$F$1377:$H$1420,2,FALSE)</f>
        <v>NSW</v>
      </c>
      <c r="K1072" s="27" t="s">
        <v>888</v>
      </c>
      <c r="L1072" s="35">
        <v>140</v>
      </c>
      <c r="M1072" s="35">
        <f>IF(Table1323[[#This Row],[Elite Edge Bet]]="","",IF(Table1323[[#This Row],[Fin]]&lt;&gt;"1st","",Table1323[[#This Row],[Div]]*Table1323[[#This Row],[Elite Edge Bet]]))</f>
        <v>518</v>
      </c>
      <c r="N1072" s="35">
        <f>IF(Table1323[[#This Row],[Elite Edge Bet]]="","",IF(Table1323[[#This Row],[Elite Edge Return]]="",Table1323[[#This Row],[Elite Edge Bet]]*-1,Table1323[[#This Row],[Elite Edge Return]]-Table1323[[#This Row],[Elite Edge Bet]]))</f>
        <v>378</v>
      </c>
      <c r="O1072" s="35" t="str">
        <f>IF(Table1323[[#This Row],[Date]]&lt;$O$3,"",IF(Table1323[[#This Row],[Date]]&lt;$P$3,"Edge (Orig)",IF(Table1323[[#This Row],[Date]]&lt;$Q$3,"Edge-New","Elite Combo")))</f>
        <v/>
      </c>
      <c r="P1072" s="27" t="str">
        <f>TEXT(Table1323[[#This Row],[Date]],"DDD")</f>
        <v>Wed</v>
      </c>
      <c r="Q1072" s="27"/>
      <c r="R10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3" spans="1:18" ht="15.75" hidden="1" customHeight="1" x14ac:dyDescent="0.25">
      <c r="A1073" s="48">
        <v>45497</v>
      </c>
      <c r="B1073" s="20">
        <v>0.65625</v>
      </c>
      <c r="C1073" s="20" t="s">
        <v>9</v>
      </c>
      <c r="D1073" s="49">
        <v>6</v>
      </c>
      <c r="E1073" s="27">
        <v>5</v>
      </c>
      <c r="F1073" s="50" t="s">
        <v>583</v>
      </c>
      <c r="G1073" s="50"/>
      <c r="H1073" s="51"/>
      <c r="I1073" s="51" t="s">
        <v>92</v>
      </c>
      <c r="J1073" s="27" t="str">
        <f>VLOOKUP(Table1323[[#This Row],[Track]],$F$1377:$H$1420,2,FALSE)</f>
        <v>NSW</v>
      </c>
      <c r="K1073" s="27" t="s">
        <v>888</v>
      </c>
      <c r="L1073" s="35">
        <v>140</v>
      </c>
      <c r="M1073" s="35" t="str">
        <f>IF(Table1323[[#This Row],[Elite Edge Bet]]="","",IF(Table1323[[#This Row],[Fin]]&lt;&gt;"1st","",Table1323[[#This Row],[Div]]*Table1323[[#This Row],[Elite Edge Bet]]))</f>
        <v/>
      </c>
      <c r="N107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73" s="35" t="str">
        <f>IF(Table1323[[#This Row],[Date]]&lt;$O$3,"",IF(Table1323[[#This Row],[Date]]&lt;$P$3,"Edge (Orig)",IF(Table1323[[#This Row],[Date]]&lt;$Q$3,"Edge-New","Elite Combo")))</f>
        <v/>
      </c>
      <c r="P1073" s="27" t="str">
        <f>TEXT(Table1323[[#This Row],[Date]],"DDD")</f>
        <v>Wed</v>
      </c>
      <c r="Q1073" s="27"/>
      <c r="R10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4" spans="1:18" ht="15.75" hidden="1" customHeight="1" x14ac:dyDescent="0.25">
      <c r="A1074" s="48">
        <v>45500</v>
      </c>
      <c r="B1074" s="20">
        <v>0.57986111111111116</v>
      </c>
      <c r="C1074" s="20" t="s">
        <v>761</v>
      </c>
      <c r="D1074" s="49">
        <v>4</v>
      </c>
      <c r="E1074" s="27">
        <v>2</v>
      </c>
      <c r="F1074" s="50" t="s">
        <v>447</v>
      </c>
      <c r="G1074" s="50" t="s">
        <v>13</v>
      </c>
      <c r="H1074" s="51">
        <v>3.3</v>
      </c>
      <c r="I1074" s="51" t="s">
        <v>851</v>
      </c>
      <c r="J1074" s="27" t="str">
        <f>VLOOKUP(Table1323[[#This Row],[Track]],$F$1377:$H$1420,2,FALSE)</f>
        <v>Vic</v>
      </c>
      <c r="K1074" s="27" t="s">
        <v>888</v>
      </c>
      <c r="L1074" s="35">
        <v>150</v>
      </c>
      <c r="M1074" s="35">
        <f>IF(Table1323[[#This Row],[Elite Edge Bet]]="","",IF(Table1323[[#This Row],[Fin]]&lt;&gt;"1st","",Table1323[[#This Row],[Div]]*Table1323[[#This Row],[Elite Edge Bet]]))</f>
        <v>495</v>
      </c>
      <c r="N1074" s="35">
        <f>IF(Table1323[[#This Row],[Elite Edge Bet]]="","",IF(Table1323[[#This Row],[Elite Edge Return]]="",Table1323[[#This Row],[Elite Edge Bet]]*-1,Table1323[[#This Row],[Elite Edge Return]]-Table1323[[#This Row],[Elite Edge Bet]]))</f>
        <v>345</v>
      </c>
      <c r="O1074" s="35" t="str">
        <f>IF(Table1323[[#This Row],[Date]]&lt;$O$3,"",IF(Table1323[[#This Row],[Date]]&lt;$P$3,"Edge (Orig)",IF(Table1323[[#This Row],[Date]]&lt;$Q$3,"Edge-New","Elite Combo")))</f>
        <v/>
      </c>
      <c r="P1074" s="27" t="str">
        <f>TEXT(Table1323[[#This Row],[Date]],"DDD")</f>
        <v>Sat</v>
      </c>
      <c r="Q1074" s="27"/>
      <c r="R10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5" spans="1:18" ht="15.75" hidden="1" customHeight="1" x14ac:dyDescent="0.25">
      <c r="A1075" s="48">
        <v>45500</v>
      </c>
      <c r="B1075" s="20">
        <v>0.65972222222222221</v>
      </c>
      <c r="C1075" s="20" t="s">
        <v>761</v>
      </c>
      <c r="D1075" s="49">
        <v>7</v>
      </c>
      <c r="E1075" s="27">
        <v>2</v>
      </c>
      <c r="F1075" s="50" t="s">
        <v>371</v>
      </c>
      <c r="G1075" s="50" t="s">
        <v>13</v>
      </c>
      <c r="H1075" s="51">
        <v>1.4</v>
      </c>
      <c r="I1075" s="51" t="s">
        <v>851</v>
      </c>
      <c r="J1075" s="27" t="str">
        <f>VLOOKUP(Table1323[[#This Row],[Track]],$F$1377:$H$1420,2,FALSE)</f>
        <v>Vic</v>
      </c>
      <c r="K1075" s="27" t="s">
        <v>888</v>
      </c>
      <c r="L1075" s="35">
        <v>200</v>
      </c>
      <c r="M1075" s="35">
        <f>IF(Table1323[[#This Row],[Elite Edge Bet]]="","",IF(Table1323[[#This Row],[Fin]]&lt;&gt;"1st","",Table1323[[#This Row],[Div]]*Table1323[[#This Row],[Elite Edge Bet]]))</f>
        <v>280</v>
      </c>
      <c r="N1075" s="35">
        <f>IF(Table1323[[#This Row],[Elite Edge Bet]]="","",IF(Table1323[[#This Row],[Elite Edge Return]]="",Table1323[[#This Row],[Elite Edge Bet]]*-1,Table1323[[#This Row],[Elite Edge Return]]-Table1323[[#This Row],[Elite Edge Bet]]))</f>
        <v>80</v>
      </c>
      <c r="O1075" s="35" t="str">
        <f>IF(Table1323[[#This Row],[Date]]&lt;$O$3,"",IF(Table1323[[#This Row],[Date]]&lt;$P$3,"Edge (Orig)",IF(Table1323[[#This Row],[Date]]&lt;$Q$3,"Edge-New","Elite Combo")))</f>
        <v/>
      </c>
      <c r="P1075" s="27" t="str">
        <f>TEXT(Table1323[[#This Row],[Date]],"DDD")</f>
        <v>Sat</v>
      </c>
      <c r="Q1075" s="27"/>
      <c r="R10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6" spans="1:18" ht="15.75" hidden="1" customHeight="1" x14ac:dyDescent="0.25">
      <c r="A1076" s="48">
        <v>45500</v>
      </c>
      <c r="B1076" s="20">
        <v>0.68402777777777779</v>
      </c>
      <c r="C1076" s="20" t="s">
        <v>761</v>
      </c>
      <c r="D1076" s="49">
        <v>8</v>
      </c>
      <c r="E1076" s="27">
        <v>2</v>
      </c>
      <c r="F1076" s="50" t="s">
        <v>286</v>
      </c>
      <c r="G1076" s="50" t="s">
        <v>15</v>
      </c>
      <c r="H1076" s="51"/>
      <c r="I1076" s="51" t="s">
        <v>851</v>
      </c>
      <c r="J1076" s="27" t="str">
        <f>VLOOKUP(Table1323[[#This Row],[Track]],$F$1377:$H$1420,2,FALSE)</f>
        <v>Vic</v>
      </c>
      <c r="K1076" s="27" t="s">
        <v>888</v>
      </c>
      <c r="L1076" s="35">
        <v>120</v>
      </c>
      <c r="M1076" s="35" t="str">
        <f>IF(Table1323[[#This Row],[Elite Edge Bet]]="","",IF(Table1323[[#This Row],[Fin]]&lt;&gt;"1st","",Table1323[[#This Row],[Div]]*Table1323[[#This Row],[Elite Edge Bet]]))</f>
        <v/>
      </c>
      <c r="N107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76" s="35" t="str">
        <f>IF(Table1323[[#This Row],[Date]]&lt;$O$3,"",IF(Table1323[[#This Row],[Date]]&lt;$P$3,"Edge (Orig)",IF(Table1323[[#This Row],[Date]]&lt;$Q$3,"Edge-New","Elite Combo")))</f>
        <v/>
      </c>
      <c r="P1076" s="27" t="str">
        <f>TEXT(Table1323[[#This Row],[Date]],"DDD")</f>
        <v>Sat</v>
      </c>
      <c r="Q1076" s="27"/>
      <c r="R10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7" spans="1:18" ht="15.75" hidden="1" customHeight="1" x14ac:dyDescent="0.25">
      <c r="A1077" s="48">
        <v>45500</v>
      </c>
      <c r="B1077" s="20">
        <v>0.70486111111111116</v>
      </c>
      <c r="C1077" s="20" t="s">
        <v>761</v>
      </c>
      <c r="D1077" s="49">
        <v>9</v>
      </c>
      <c r="E1077" s="27">
        <v>12</v>
      </c>
      <c r="F1077" s="50" t="s">
        <v>701</v>
      </c>
      <c r="G1077" s="50" t="s">
        <v>13</v>
      </c>
      <c r="H1077" s="51">
        <v>5.6</v>
      </c>
      <c r="I1077" s="51" t="s">
        <v>851</v>
      </c>
      <c r="J1077" s="27" t="str">
        <f>VLOOKUP(Table1323[[#This Row],[Track]],$F$1377:$H$1420,2,FALSE)</f>
        <v>Vic</v>
      </c>
      <c r="K1077" s="27" t="s">
        <v>888</v>
      </c>
      <c r="L1077" s="35">
        <v>100</v>
      </c>
      <c r="M1077" s="35">
        <f>IF(Table1323[[#This Row],[Elite Edge Bet]]="","",IF(Table1323[[#This Row],[Fin]]&lt;&gt;"1st","",Table1323[[#This Row],[Div]]*Table1323[[#This Row],[Elite Edge Bet]]))</f>
        <v>560</v>
      </c>
      <c r="N1077" s="35">
        <f>IF(Table1323[[#This Row],[Elite Edge Bet]]="","",IF(Table1323[[#This Row],[Elite Edge Return]]="",Table1323[[#This Row],[Elite Edge Bet]]*-1,Table1323[[#This Row],[Elite Edge Return]]-Table1323[[#This Row],[Elite Edge Bet]]))</f>
        <v>460</v>
      </c>
      <c r="O1077" s="35" t="str">
        <f>IF(Table1323[[#This Row],[Date]]&lt;$O$3,"",IF(Table1323[[#This Row],[Date]]&lt;$P$3,"Edge (Orig)",IF(Table1323[[#This Row],[Date]]&lt;$Q$3,"Edge-New","Elite Combo")))</f>
        <v/>
      </c>
      <c r="P1077" s="27" t="str">
        <f>TEXT(Table1323[[#This Row],[Date]],"DDD")</f>
        <v>Sat</v>
      </c>
      <c r="Q1077" s="27"/>
      <c r="R10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8" spans="1:18" ht="15.75" hidden="1" customHeight="1" x14ac:dyDescent="0.25">
      <c r="A1078" s="48">
        <v>45500</v>
      </c>
      <c r="B1078" s="20">
        <v>0.70486111111111116</v>
      </c>
      <c r="C1078" s="20" t="s">
        <v>761</v>
      </c>
      <c r="D1078" s="49">
        <v>9</v>
      </c>
      <c r="E1078" s="27">
        <v>6</v>
      </c>
      <c r="F1078" s="50" t="s">
        <v>49</v>
      </c>
      <c r="G1078" s="50" t="s">
        <v>15</v>
      </c>
      <c r="H1078" s="51"/>
      <c r="I1078" s="51" t="s">
        <v>851</v>
      </c>
      <c r="J1078" s="27" t="str">
        <f>VLOOKUP(Table1323[[#This Row],[Track]],$F$1377:$H$1420,2,FALSE)</f>
        <v>Vic</v>
      </c>
      <c r="K1078" s="27" t="s">
        <v>888</v>
      </c>
      <c r="L1078" s="35">
        <v>100</v>
      </c>
      <c r="M1078" s="35" t="str">
        <f>IF(Table1323[[#This Row],[Elite Edge Bet]]="","",IF(Table1323[[#This Row],[Fin]]&lt;&gt;"1st","",Table1323[[#This Row],[Div]]*Table1323[[#This Row],[Elite Edge Bet]]))</f>
        <v/>
      </c>
      <c r="N107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78" s="35" t="str">
        <f>IF(Table1323[[#This Row],[Date]]&lt;$O$3,"",IF(Table1323[[#This Row],[Date]]&lt;$P$3,"Edge (Orig)",IF(Table1323[[#This Row],[Date]]&lt;$Q$3,"Edge-New","Elite Combo")))</f>
        <v/>
      </c>
      <c r="P1078" s="27" t="str">
        <f>TEXT(Table1323[[#This Row],[Date]],"DDD")</f>
        <v>Sat</v>
      </c>
      <c r="Q1078" s="27"/>
      <c r="R10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2023-2024</v>
      </c>
    </row>
    <row r="1079" spans="1:18" ht="15.75" hidden="1" customHeight="1" x14ac:dyDescent="0.25">
      <c r="A1079" s="48">
        <v>45507</v>
      </c>
      <c r="B1079" s="20">
        <v>0.50347222222222221</v>
      </c>
      <c r="C1079" s="20" t="s">
        <v>6</v>
      </c>
      <c r="D1079" s="49">
        <v>2</v>
      </c>
      <c r="E1079" s="27">
        <v>8</v>
      </c>
      <c r="F1079" s="50" t="s">
        <v>584</v>
      </c>
      <c r="G1079" s="50" t="s">
        <v>13</v>
      </c>
      <c r="H1079" s="51">
        <v>2.7</v>
      </c>
      <c r="I1079" s="51" t="s">
        <v>879</v>
      </c>
      <c r="J1079" s="27" t="str">
        <f>VLOOKUP(Table1323[[#This Row],[Track]],$F$1377:$H$1420,2,FALSE)</f>
        <v>NSW</v>
      </c>
      <c r="K1079" s="27" t="s">
        <v>888</v>
      </c>
      <c r="L1079" s="35">
        <v>150</v>
      </c>
      <c r="M1079" s="35">
        <f>IF(Table1323[[#This Row],[Elite Edge Bet]]="","",IF(Table1323[[#This Row],[Fin]]&lt;&gt;"1st","",Table1323[[#This Row],[Div]]*Table1323[[#This Row],[Elite Edge Bet]]))</f>
        <v>405</v>
      </c>
      <c r="N1079" s="35">
        <f>IF(Table1323[[#This Row],[Elite Edge Bet]]="","",IF(Table1323[[#This Row],[Elite Edge Return]]="",Table1323[[#This Row],[Elite Edge Bet]]*-1,Table1323[[#This Row],[Elite Edge Return]]-Table1323[[#This Row],[Elite Edge Bet]]))</f>
        <v>255</v>
      </c>
      <c r="O1079" s="35" t="str">
        <f>IF(Table1323[[#This Row],[Date]]&lt;$O$3,"",IF(Table1323[[#This Row],[Date]]&lt;$P$3,"Edge (Orig)",IF(Table1323[[#This Row],[Date]]&lt;$Q$3,"Edge-New","Elite Combo")))</f>
        <v/>
      </c>
      <c r="P1079" s="27" t="str">
        <f>TEXT(Table1323[[#This Row],[Date]],"DDD")</f>
        <v>Sat</v>
      </c>
      <c r="Q1079" s="27"/>
      <c r="R10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0" spans="1:18" ht="15.75" hidden="1" customHeight="1" x14ac:dyDescent="0.25">
      <c r="A1080" s="48">
        <v>45507</v>
      </c>
      <c r="B1080" s="20">
        <v>0.53819444444444442</v>
      </c>
      <c r="C1080" s="20" t="s">
        <v>759</v>
      </c>
      <c r="D1080" s="49">
        <v>2</v>
      </c>
      <c r="E1080" s="27">
        <v>3</v>
      </c>
      <c r="F1080" s="50" t="s">
        <v>65</v>
      </c>
      <c r="G1080" s="50" t="s">
        <v>15</v>
      </c>
      <c r="H1080" s="51"/>
      <c r="I1080" s="51" t="s">
        <v>878</v>
      </c>
      <c r="J1080" s="27" t="str">
        <f>VLOOKUP(Table1323[[#This Row],[Track]],$F$1377:$H$1420,2,FALSE)</f>
        <v>Vic</v>
      </c>
      <c r="K1080" s="27" t="s">
        <v>888</v>
      </c>
      <c r="L1080" s="35">
        <v>200</v>
      </c>
      <c r="M1080" s="35" t="str">
        <f>IF(Table1323[[#This Row],[Elite Edge Bet]]="","",IF(Table1323[[#This Row],[Fin]]&lt;&gt;"1st","",Table1323[[#This Row],[Div]]*Table1323[[#This Row],[Elite Edge Bet]]))</f>
        <v/>
      </c>
      <c r="N108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80" s="35" t="str">
        <f>IF(Table1323[[#This Row],[Date]]&lt;$O$3,"",IF(Table1323[[#This Row],[Date]]&lt;$P$3,"Edge (Orig)",IF(Table1323[[#This Row],[Date]]&lt;$Q$3,"Edge-New","Elite Combo")))</f>
        <v/>
      </c>
      <c r="P1080" s="27" t="str">
        <f>TEXT(Table1323[[#This Row],[Date]],"DDD")</f>
        <v>Sat</v>
      </c>
      <c r="Q1080" s="27"/>
      <c r="R10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1" spans="1:18" ht="15.75" hidden="1" customHeight="1" x14ac:dyDescent="0.25">
      <c r="A1081" s="48">
        <v>45507</v>
      </c>
      <c r="B1081" s="20">
        <v>0.53819444444444442</v>
      </c>
      <c r="C1081" s="20" t="s">
        <v>759</v>
      </c>
      <c r="D1081" s="49">
        <v>2</v>
      </c>
      <c r="E1081" s="27">
        <v>1</v>
      </c>
      <c r="F1081" s="50" t="s">
        <v>702</v>
      </c>
      <c r="G1081" s="50" t="s">
        <v>93</v>
      </c>
      <c r="H1081" s="51"/>
      <c r="I1081" s="51" t="s">
        <v>851</v>
      </c>
      <c r="J1081" s="27" t="str">
        <f>VLOOKUP(Table1323[[#This Row],[Track]],$F$1377:$H$1420,2,FALSE)</f>
        <v>Vic</v>
      </c>
      <c r="K1081" s="27" t="s">
        <v>888</v>
      </c>
      <c r="L1081" s="35">
        <v>100</v>
      </c>
      <c r="M1081" s="35" t="str">
        <f>IF(Table1323[[#This Row],[Elite Edge Bet]]="","",IF(Table1323[[#This Row],[Fin]]&lt;&gt;"1st","",Table1323[[#This Row],[Div]]*Table1323[[#This Row],[Elite Edge Bet]]))</f>
        <v/>
      </c>
      <c r="N108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81" s="35" t="str">
        <f>IF(Table1323[[#This Row],[Date]]&lt;$O$3,"",IF(Table1323[[#This Row],[Date]]&lt;$P$3,"Edge (Orig)",IF(Table1323[[#This Row],[Date]]&lt;$Q$3,"Edge-New","Elite Combo")))</f>
        <v/>
      </c>
      <c r="P1081" s="27" t="str">
        <f>TEXT(Table1323[[#This Row],[Date]],"DDD")</f>
        <v>Sat</v>
      </c>
      <c r="Q1081" s="27"/>
      <c r="R10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2" spans="1:18" ht="15.75" hidden="1" customHeight="1" x14ac:dyDescent="0.25">
      <c r="A1082" s="48">
        <v>45507</v>
      </c>
      <c r="B1082" s="20">
        <v>0.5625</v>
      </c>
      <c r="C1082" s="20" t="s">
        <v>759</v>
      </c>
      <c r="D1082" s="49">
        <v>3</v>
      </c>
      <c r="E1082" s="27">
        <v>4</v>
      </c>
      <c r="F1082" s="50" t="s">
        <v>448</v>
      </c>
      <c r="G1082" s="50"/>
      <c r="H1082" s="51"/>
      <c r="I1082" s="51" t="s">
        <v>851</v>
      </c>
      <c r="J1082" s="27" t="str">
        <f>VLOOKUP(Table1323[[#This Row],[Track]],$F$1377:$H$1420,2,FALSE)</f>
        <v>Vic</v>
      </c>
      <c r="K1082" s="27" t="s">
        <v>888</v>
      </c>
      <c r="L1082" s="35">
        <v>120</v>
      </c>
      <c r="M1082" s="35" t="str">
        <f>IF(Table1323[[#This Row],[Elite Edge Bet]]="","",IF(Table1323[[#This Row],[Fin]]&lt;&gt;"1st","",Table1323[[#This Row],[Div]]*Table1323[[#This Row],[Elite Edge Bet]]))</f>
        <v/>
      </c>
      <c r="N108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82" s="35" t="str">
        <f>IF(Table1323[[#This Row],[Date]]&lt;$O$3,"",IF(Table1323[[#This Row],[Date]]&lt;$P$3,"Edge (Orig)",IF(Table1323[[#This Row],[Date]]&lt;$Q$3,"Edge-New","Elite Combo")))</f>
        <v/>
      </c>
      <c r="P1082" s="27" t="str">
        <f>TEXT(Table1323[[#This Row],[Date]],"DDD")</f>
        <v>Sat</v>
      </c>
      <c r="Q1082" s="27"/>
      <c r="R10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3" spans="1:18" ht="15.75" hidden="1" customHeight="1" x14ac:dyDescent="0.25">
      <c r="A1083" s="48">
        <v>45507</v>
      </c>
      <c r="B1083" s="20">
        <v>0.58680555555555558</v>
      </c>
      <c r="C1083" s="20" t="s">
        <v>759</v>
      </c>
      <c r="D1083" s="49">
        <v>4</v>
      </c>
      <c r="E1083" s="27">
        <v>3</v>
      </c>
      <c r="F1083" s="50" t="s">
        <v>449</v>
      </c>
      <c r="G1083" s="50"/>
      <c r="H1083" s="51"/>
      <c r="I1083" s="51" t="s">
        <v>851</v>
      </c>
      <c r="J1083" s="27" t="str">
        <f>VLOOKUP(Table1323[[#This Row],[Track]],$F$1377:$H$1420,2,FALSE)</f>
        <v>Vic</v>
      </c>
      <c r="K1083" s="27" t="s">
        <v>888</v>
      </c>
      <c r="L1083" s="35">
        <v>140</v>
      </c>
      <c r="M1083" s="35" t="str">
        <f>IF(Table1323[[#This Row],[Elite Edge Bet]]="","",IF(Table1323[[#This Row],[Fin]]&lt;&gt;"1st","",Table1323[[#This Row],[Div]]*Table1323[[#This Row],[Elite Edge Bet]]))</f>
        <v/>
      </c>
      <c r="N108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83" s="35" t="str">
        <f>IF(Table1323[[#This Row],[Date]]&lt;$O$3,"",IF(Table1323[[#This Row],[Date]]&lt;$P$3,"Edge (Orig)",IF(Table1323[[#This Row],[Date]]&lt;$Q$3,"Edge-New","Elite Combo")))</f>
        <v/>
      </c>
      <c r="P1083" s="27" t="str">
        <f>TEXT(Table1323[[#This Row],[Date]],"DDD")</f>
        <v>Sat</v>
      </c>
      <c r="Q1083" s="27"/>
      <c r="R10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4" spans="1:18" ht="15.75" hidden="1" customHeight="1" x14ac:dyDescent="0.25">
      <c r="A1084" s="48">
        <v>45507</v>
      </c>
      <c r="B1084" s="20">
        <v>0.61111111111111116</v>
      </c>
      <c r="C1084" s="20" t="s">
        <v>759</v>
      </c>
      <c r="D1084" s="49">
        <v>5</v>
      </c>
      <c r="E1084" s="27">
        <v>6</v>
      </c>
      <c r="F1084" s="50" t="s">
        <v>66</v>
      </c>
      <c r="G1084" s="50"/>
      <c r="H1084" s="51"/>
      <c r="I1084" s="51" t="s">
        <v>922</v>
      </c>
      <c r="J1084" s="27" t="str">
        <f>VLOOKUP(Table1323[[#This Row],[Track]],$F$1377:$H$1420,2,FALSE)</f>
        <v>Vic</v>
      </c>
      <c r="K1084" s="27" t="s">
        <v>888</v>
      </c>
      <c r="L1084" s="35">
        <v>200</v>
      </c>
      <c r="M1084" s="35" t="str">
        <f>IF(Table1323[[#This Row],[Elite Edge Bet]]="","",IF(Table1323[[#This Row],[Fin]]&lt;&gt;"1st","",Table1323[[#This Row],[Div]]*Table1323[[#This Row],[Elite Edge Bet]]))</f>
        <v/>
      </c>
      <c r="N108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84" s="35" t="str">
        <f>IF(Table1323[[#This Row],[Date]]&lt;$O$3,"",IF(Table1323[[#This Row],[Date]]&lt;$P$3,"Edge (Orig)",IF(Table1323[[#This Row],[Date]]&lt;$Q$3,"Edge-New","Elite Combo")))</f>
        <v/>
      </c>
      <c r="P1084" s="27" t="str">
        <f>TEXT(Table1323[[#This Row],[Date]],"DDD")</f>
        <v>Sat</v>
      </c>
      <c r="Q1084" s="27"/>
      <c r="R10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5" spans="1:18" ht="15.75" hidden="1" customHeight="1" x14ac:dyDescent="0.25">
      <c r="A1085" s="48">
        <v>45507</v>
      </c>
      <c r="B1085" s="20">
        <v>0.63541666666666663</v>
      </c>
      <c r="C1085" s="20" t="s">
        <v>759</v>
      </c>
      <c r="D1085" s="49">
        <v>6</v>
      </c>
      <c r="E1085" s="27">
        <v>2</v>
      </c>
      <c r="F1085" s="50" t="s">
        <v>772</v>
      </c>
      <c r="G1085" s="50" t="s">
        <v>14</v>
      </c>
      <c r="H1085" s="51"/>
      <c r="I1085" s="51" t="s">
        <v>851</v>
      </c>
      <c r="J1085" s="27" t="str">
        <f>VLOOKUP(Table1323[[#This Row],[Track]],$F$1377:$H$1420,2,FALSE)</f>
        <v>Vic</v>
      </c>
      <c r="K1085" s="27" t="s">
        <v>888</v>
      </c>
      <c r="L1085" s="35">
        <v>100</v>
      </c>
      <c r="M1085" s="35" t="str">
        <f>IF(Table1323[[#This Row],[Elite Edge Bet]]="","",IF(Table1323[[#This Row],[Fin]]&lt;&gt;"1st","",Table1323[[#This Row],[Div]]*Table1323[[#This Row],[Elite Edge Bet]]))</f>
        <v/>
      </c>
      <c r="N108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85" s="35" t="str">
        <f>IF(Table1323[[#This Row],[Date]]&lt;$O$3,"",IF(Table1323[[#This Row],[Date]]&lt;$P$3,"Edge (Orig)",IF(Table1323[[#This Row],[Date]]&lt;$Q$3,"Edge-New","Elite Combo")))</f>
        <v/>
      </c>
      <c r="P1085" s="27" t="str">
        <f>TEXT(Table1323[[#This Row],[Date]],"DDD")</f>
        <v>Sat</v>
      </c>
      <c r="Q1085" s="27"/>
      <c r="R10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6" spans="1:18" ht="15.75" hidden="1" customHeight="1" x14ac:dyDescent="0.25">
      <c r="A1086" s="48">
        <v>45507</v>
      </c>
      <c r="B1086" s="20">
        <v>0.63541666666666663</v>
      </c>
      <c r="C1086" s="20" t="s">
        <v>759</v>
      </c>
      <c r="D1086" s="49">
        <v>6</v>
      </c>
      <c r="E1086" s="27">
        <v>8</v>
      </c>
      <c r="F1086" s="50" t="s">
        <v>67</v>
      </c>
      <c r="G1086" s="50" t="s">
        <v>13</v>
      </c>
      <c r="H1086" s="51">
        <v>4</v>
      </c>
      <c r="I1086" s="51" t="s">
        <v>878</v>
      </c>
      <c r="J1086" s="27" t="str">
        <f>VLOOKUP(Table1323[[#This Row],[Track]],$F$1377:$H$1420,2,FALSE)</f>
        <v>Vic</v>
      </c>
      <c r="K1086" s="27" t="s">
        <v>888</v>
      </c>
      <c r="L1086" s="35">
        <v>200</v>
      </c>
      <c r="M1086" s="35">
        <f>IF(Table1323[[#This Row],[Elite Edge Bet]]="","",IF(Table1323[[#This Row],[Fin]]&lt;&gt;"1st","",Table1323[[#This Row],[Div]]*Table1323[[#This Row],[Elite Edge Bet]]))</f>
        <v>800</v>
      </c>
      <c r="N1086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1086" s="35" t="str">
        <f>IF(Table1323[[#This Row],[Date]]&lt;$O$3,"",IF(Table1323[[#This Row],[Date]]&lt;$P$3,"Edge (Orig)",IF(Table1323[[#This Row],[Date]]&lt;$Q$3,"Edge-New","Elite Combo")))</f>
        <v/>
      </c>
      <c r="P1086" s="27" t="str">
        <f>TEXT(Table1323[[#This Row],[Date]],"DDD")</f>
        <v>Sat</v>
      </c>
      <c r="Q1086" s="27"/>
      <c r="R10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7" spans="1:18" ht="15.75" hidden="1" customHeight="1" x14ac:dyDescent="0.25">
      <c r="A1087" s="48">
        <v>45507</v>
      </c>
      <c r="B1087" s="20">
        <v>0.66319444444444442</v>
      </c>
      <c r="C1087" s="20" t="s">
        <v>759</v>
      </c>
      <c r="D1087" s="49">
        <v>7</v>
      </c>
      <c r="E1087" s="27">
        <v>10</v>
      </c>
      <c r="F1087" s="50" t="s">
        <v>450</v>
      </c>
      <c r="G1087" s="50" t="s">
        <v>15</v>
      </c>
      <c r="H1087" s="51"/>
      <c r="I1087" s="51" t="s">
        <v>851</v>
      </c>
      <c r="J1087" s="27" t="str">
        <f>VLOOKUP(Table1323[[#This Row],[Track]],$F$1377:$H$1420,2,FALSE)</f>
        <v>Vic</v>
      </c>
      <c r="K1087" s="27" t="s">
        <v>888</v>
      </c>
      <c r="L1087" s="35">
        <v>120</v>
      </c>
      <c r="M1087" s="35" t="str">
        <f>IF(Table1323[[#This Row],[Elite Edge Bet]]="","",IF(Table1323[[#This Row],[Fin]]&lt;&gt;"1st","",Table1323[[#This Row],[Div]]*Table1323[[#This Row],[Elite Edge Bet]]))</f>
        <v/>
      </c>
      <c r="N108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87" s="35" t="str">
        <f>IF(Table1323[[#This Row],[Date]]&lt;$O$3,"",IF(Table1323[[#This Row],[Date]]&lt;$P$3,"Edge (Orig)",IF(Table1323[[#This Row],[Date]]&lt;$Q$3,"Edge-New","Elite Combo")))</f>
        <v/>
      </c>
      <c r="P1087" s="27" t="str">
        <f>TEXT(Table1323[[#This Row],[Date]],"DDD")</f>
        <v>Sat</v>
      </c>
      <c r="Q1087" s="27"/>
      <c r="R10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8" spans="1:18" ht="15.75" hidden="1" customHeight="1" x14ac:dyDescent="0.25">
      <c r="A1088" s="48">
        <v>45511</v>
      </c>
      <c r="B1088" s="20">
        <v>0.63194444444444442</v>
      </c>
      <c r="C1088" s="20" t="s">
        <v>9</v>
      </c>
      <c r="D1088" s="49">
        <v>4</v>
      </c>
      <c r="E1088" s="27">
        <v>6</v>
      </c>
      <c r="F1088" s="50" t="s">
        <v>69</v>
      </c>
      <c r="G1088" s="50" t="s">
        <v>14</v>
      </c>
      <c r="H1088" s="51"/>
      <c r="I1088" s="51" t="s">
        <v>92</v>
      </c>
      <c r="J1088" s="27" t="str">
        <f>VLOOKUP(Table1323[[#This Row],[Track]],$F$1377:$H$1420,2,FALSE)</f>
        <v>NSW</v>
      </c>
      <c r="K1088" s="27" t="s">
        <v>888</v>
      </c>
      <c r="L1088" s="35">
        <v>140</v>
      </c>
      <c r="M1088" s="35" t="str">
        <f>IF(Table1323[[#This Row],[Elite Edge Bet]]="","",IF(Table1323[[#This Row],[Fin]]&lt;&gt;"1st","",Table1323[[#This Row],[Div]]*Table1323[[#This Row],[Elite Edge Bet]]))</f>
        <v/>
      </c>
      <c r="N108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88" s="35" t="str">
        <f>IF(Table1323[[#This Row],[Date]]&lt;$O$3,"",IF(Table1323[[#This Row],[Date]]&lt;$P$3,"Edge (Orig)",IF(Table1323[[#This Row],[Date]]&lt;$Q$3,"Edge-New","Elite Combo")))</f>
        <v/>
      </c>
      <c r="P1088" s="27" t="str">
        <f>TEXT(Table1323[[#This Row],[Date]],"DDD")</f>
        <v>Wed</v>
      </c>
      <c r="Q1088" s="27"/>
      <c r="R10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89" spans="1:18" ht="15.75" hidden="1" customHeight="1" x14ac:dyDescent="0.25">
      <c r="A1089" s="48">
        <v>45514</v>
      </c>
      <c r="B1089" s="20">
        <v>0.51388888888888884</v>
      </c>
      <c r="C1089" s="20" t="s">
        <v>762</v>
      </c>
      <c r="D1089" s="49">
        <v>1</v>
      </c>
      <c r="E1089" s="27">
        <v>5</v>
      </c>
      <c r="F1089" s="50" t="s">
        <v>70</v>
      </c>
      <c r="G1089" s="50" t="s">
        <v>13</v>
      </c>
      <c r="H1089" s="51">
        <v>3.1</v>
      </c>
      <c r="I1089" s="51" t="s">
        <v>878</v>
      </c>
      <c r="J1089" s="27" t="str">
        <f>VLOOKUP(Table1323[[#This Row],[Track]],$F$1377:$H$1420,2,FALSE)</f>
        <v>Vic</v>
      </c>
      <c r="K1089" s="27" t="s">
        <v>888</v>
      </c>
      <c r="L1089" s="35">
        <v>200</v>
      </c>
      <c r="M1089" s="35">
        <f>IF(Table1323[[#This Row],[Elite Edge Bet]]="","",IF(Table1323[[#This Row],[Fin]]&lt;&gt;"1st","",Table1323[[#This Row],[Div]]*Table1323[[#This Row],[Elite Edge Bet]]))</f>
        <v>620</v>
      </c>
      <c r="N1089" s="35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1089" s="35" t="str">
        <f>IF(Table1323[[#This Row],[Date]]&lt;$O$3,"",IF(Table1323[[#This Row],[Date]]&lt;$P$3,"Edge (Orig)",IF(Table1323[[#This Row],[Date]]&lt;$Q$3,"Edge-New","Elite Combo")))</f>
        <v/>
      </c>
      <c r="P1089" s="27" t="str">
        <f>TEXT(Table1323[[#This Row],[Date]],"DDD")</f>
        <v>Sat</v>
      </c>
      <c r="Q1089" s="27"/>
      <c r="R10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0" spans="1:18" ht="15.75" hidden="1" customHeight="1" x14ac:dyDescent="0.25">
      <c r="A1090" s="48">
        <v>45514</v>
      </c>
      <c r="B1090" s="20">
        <v>0.61111111111111116</v>
      </c>
      <c r="C1090" s="20" t="s">
        <v>762</v>
      </c>
      <c r="D1090" s="49">
        <v>5</v>
      </c>
      <c r="E1090" s="27">
        <v>5</v>
      </c>
      <c r="F1090" s="50" t="s">
        <v>451</v>
      </c>
      <c r="G1090" s="50"/>
      <c r="H1090" s="51"/>
      <c r="I1090" s="51" t="s">
        <v>851</v>
      </c>
      <c r="J1090" s="27" t="str">
        <f>VLOOKUP(Table1323[[#This Row],[Track]],$F$1377:$H$1420,2,FALSE)</f>
        <v>Vic</v>
      </c>
      <c r="K1090" s="27" t="s">
        <v>888</v>
      </c>
      <c r="L1090" s="35">
        <v>100</v>
      </c>
      <c r="M1090" s="35" t="str">
        <f>IF(Table1323[[#This Row],[Elite Edge Bet]]="","",IF(Table1323[[#This Row],[Fin]]&lt;&gt;"1st","",Table1323[[#This Row],[Div]]*Table1323[[#This Row],[Elite Edge Bet]]))</f>
        <v/>
      </c>
      <c r="N109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90" s="35" t="str">
        <f>IF(Table1323[[#This Row],[Date]]&lt;$O$3,"",IF(Table1323[[#This Row],[Date]]&lt;$P$3,"Edge (Orig)",IF(Table1323[[#This Row],[Date]]&lt;$Q$3,"Edge-New","Elite Combo")))</f>
        <v/>
      </c>
      <c r="P1090" s="27" t="str">
        <f>TEXT(Table1323[[#This Row],[Date]],"DDD")</f>
        <v>Sat</v>
      </c>
      <c r="Q1090" s="27"/>
      <c r="R10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1" spans="1:18" ht="15.75" hidden="1" customHeight="1" x14ac:dyDescent="0.25">
      <c r="A1091" s="48">
        <v>45514</v>
      </c>
      <c r="B1091" s="20">
        <v>0.61111111111111116</v>
      </c>
      <c r="C1091" s="20" t="s">
        <v>762</v>
      </c>
      <c r="D1091" s="49">
        <v>5</v>
      </c>
      <c r="E1091" s="27">
        <v>3</v>
      </c>
      <c r="F1091" s="50" t="s">
        <v>401</v>
      </c>
      <c r="G1091" s="50" t="s">
        <v>15</v>
      </c>
      <c r="H1091" s="51"/>
      <c r="I1091" s="51" t="s">
        <v>851</v>
      </c>
      <c r="J1091" s="27" t="str">
        <f>VLOOKUP(Table1323[[#This Row],[Track]],$F$1377:$H$1420,2,FALSE)</f>
        <v>Vic</v>
      </c>
      <c r="K1091" s="27" t="s">
        <v>888</v>
      </c>
      <c r="L1091" s="35">
        <v>100</v>
      </c>
      <c r="M1091" s="35" t="str">
        <f>IF(Table1323[[#This Row],[Elite Edge Bet]]="","",IF(Table1323[[#This Row],[Fin]]&lt;&gt;"1st","",Table1323[[#This Row],[Div]]*Table1323[[#This Row],[Elite Edge Bet]]))</f>
        <v/>
      </c>
      <c r="N109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91" s="35" t="str">
        <f>IF(Table1323[[#This Row],[Date]]&lt;$O$3,"",IF(Table1323[[#This Row],[Date]]&lt;$P$3,"Edge (Orig)",IF(Table1323[[#This Row],[Date]]&lt;$Q$3,"Edge-New","Elite Combo")))</f>
        <v/>
      </c>
      <c r="P1091" s="27" t="str">
        <f>TEXT(Table1323[[#This Row],[Date]],"DDD")</f>
        <v>Sat</v>
      </c>
      <c r="Q1091" s="27"/>
      <c r="R10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2" spans="1:18" ht="15.75" hidden="1" customHeight="1" x14ac:dyDescent="0.25">
      <c r="A1092" s="48">
        <v>45514</v>
      </c>
      <c r="B1092" s="20">
        <v>0.66319444444444442</v>
      </c>
      <c r="C1092" s="20" t="s">
        <v>762</v>
      </c>
      <c r="D1092" s="49">
        <v>7</v>
      </c>
      <c r="E1092" s="27">
        <v>11</v>
      </c>
      <c r="F1092" s="50" t="s">
        <v>703</v>
      </c>
      <c r="G1092" s="50"/>
      <c r="H1092" s="51"/>
      <c r="I1092" s="51" t="s">
        <v>851</v>
      </c>
      <c r="J1092" s="27" t="str">
        <f>VLOOKUP(Table1323[[#This Row],[Track]],$F$1377:$H$1420,2,FALSE)</f>
        <v>Vic</v>
      </c>
      <c r="K1092" s="27" t="s">
        <v>888</v>
      </c>
      <c r="L1092" s="35">
        <v>200</v>
      </c>
      <c r="M1092" s="35" t="str">
        <f>IF(Table1323[[#This Row],[Elite Edge Bet]]="","",IF(Table1323[[#This Row],[Fin]]&lt;&gt;"1st","",Table1323[[#This Row],[Div]]*Table1323[[#This Row],[Elite Edge Bet]]))</f>
        <v/>
      </c>
      <c r="N1092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92" s="35" t="str">
        <f>IF(Table1323[[#This Row],[Date]]&lt;$O$3,"",IF(Table1323[[#This Row],[Date]]&lt;$P$3,"Edge (Orig)",IF(Table1323[[#This Row],[Date]]&lt;$Q$3,"Edge-New","Elite Combo")))</f>
        <v/>
      </c>
      <c r="P1092" s="27" t="str">
        <f>TEXT(Table1323[[#This Row],[Date]],"DDD")</f>
        <v>Sat</v>
      </c>
      <c r="Q1092" s="27"/>
      <c r="R10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3" spans="1:18" ht="15.75" hidden="1" customHeight="1" x14ac:dyDescent="0.25">
      <c r="A1093" s="48">
        <v>45518</v>
      </c>
      <c r="B1093" s="20">
        <v>0.60763888888888884</v>
      </c>
      <c r="C1093" s="20" t="s">
        <v>10</v>
      </c>
      <c r="D1093" s="49">
        <v>3</v>
      </c>
      <c r="E1093" s="27">
        <v>8</v>
      </c>
      <c r="F1093" s="50" t="s">
        <v>71</v>
      </c>
      <c r="G1093" s="50" t="s">
        <v>13</v>
      </c>
      <c r="H1093" s="51">
        <v>1.4</v>
      </c>
      <c r="I1093" s="51" t="s">
        <v>92</v>
      </c>
      <c r="J1093" s="27" t="str">
        <f>VLOOKUP(Table1323[[#This Row],[Track]],$F$1377:$H$1420,2,FALSE)</f>
        <v>NSW</v>
      </c>
      <c r="K1093" s="27" t="s">
        <v>888</v>
      </c>
      <c r="L1093" s="35">
        <v>140</v>
      </c>
      <c r="M1093" s="35">
        <f>IF(Table1323[[#This Row],[Elite Edge Bet]]="","",IF(Table1323[[#This Row],[Fin]]&lt;&gt;"1st","",Table1323[[#This Row],[Div]]*Table1323[[#This Row],[Elite Edge Bet]]))</f>
        <v>196</v>
      </c>
      <c r="N1093" s="35">
        <f>IF(Table1323[[#This Row],[Elite Edge Bet]]="","",IF(Table1323[[#This Row],[Elite Edge Return]]="",Table1323[[#This Row],[Elite Edge Bet]]*-1,Table1323[[#This Row],[Elite Edge Return]]-Table1323[[#This Row],[Elite Edge Bet]]))</f>
        <v>56</v>
      </c>
      <c r="O1093" s="35" t="str">
        <f>IF(Table1323[[#This Row],[Date]]&lt;$O$3,"",IF(Table1323[[#This Row],[Date]]&lt;$P$3,"Edge (Orig)",IF(Table1323[[#This Row],[Date]]&lt;$Q$3,"Edge-New","Elite Combo")))</f>
        <v/>
      </c>
      <c r="P1093" s="27" t="str">
        <f>TEXT(Table1323[[#This Row],[Date]],"DDD")</f>
        <v>Wed</v>
      </c>
      <c r="Q1093" s="27"/>
      <c r="R10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4" spans="1:18" ht="15.75" hidden="1" customHeight="1" x14ac:dyDescent="0.25">
      <c r="A1094" s="48">
        <v>45521</v>
      </c>
      <c r="B1094" s="20">
        <v>0.54166666666666663</v>
      </c>
      <c r="C1094" s="20" t="s">
        <v>761</v>
      </c>
      <c r="D1094" s="49">
        <v>2</v>
      </c>
      <c r="E1094" s="27">
        <v>7</v>
      </c>
      <c r="F1094" s="50" t="s">
        <v>72</v>
      </c>
      <c r="G1094" s="50" t="s">
        <v>13</v>
      </c>
      <c r="H1094" s="51">
        <v>2.1</v>
      </c>
      <c r="I1094" s="51" t="s">
        <v>878</v>
      </c>
      <c r="J1094" s="27" t="str">
        <f>VLOOKUP(Table1323[[#This Row],[Track]],$F$1377:$H$1420,2,FALSE)</f>
        <v>Vic</v>
      </c>
      <c r="K1094" s="27" t="s">
        <v>888</v>
      </c>
      <c r="L1094" s="35">
        <v>200</v>
      </c>
      <c r="M1094" s="35">
        <f>IF(Table1323[[#This Row],[Elite Edge Bet]]="","",IF(Table1323[[#This Row],[Fin]]&lt;&gt;"1st","",Table1323[[#This Row],[Div]]*Table1323[[#This Row],[Elite Edge Bet]]))</f>
        <v>420</v>
      </c>
      <c r="N1094" s="35">
        <f>IF(Table1323[[#This Row],[Elite Edge Bet]]="","",IF(Table1323[[#This Row],[Elite Edge Return]]="",Table1323[[#This Row],[Elite Edge Bet]]*-1,Table1323[[#This Row],[Elite Edge Return]]-Table1323[[#This Row],[Elite Edge Bet]]))</f>
        <v>220</v>
      </c>
      <c r="O1094" s="35" t="str">
        <f>IF(Table1323[[#This Row],[Date]]&lt;$O$3,"",IF(Table1323[[#This Row],[Date]]&lt;$P$3,"Edge (Orig)",IF(Table1323[[#This Row],[Date]]&lt;$Q$3,"Edge-New","Elite Combo")))</f>
        <v/>
      </c>
      <c r="P1094" s="27" t="str">
        <f>TEXT(Table1323[[#This Row],[Date]],"DDD")</f>
        <v>Sat</v>
      </c>
      <c r="Q1094" s="27"/>
      <c r="R10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5" spans="1:18" ht="15.75" hidden="1" customHeight="1" x14ac:dyDescent="0.25">
      <c r="A1095" s="48">
        <v>45521</v>
      </c>
      <c r="B1095" s="20">
        <v>0.56597222222222221</v>
      </c>
      <c r="C1095" s="20" t="s">
        <v>761</v>
      </c>
      <c r="D1095" s="49">
        <v>3</v>
      </c>
      <c r="E1095" s="27">
        <v>6</v>
      </c>
      <c r="F1095" s="50" t="s">
        <v>452</v>
      </c>
      <c r="G1095" s="50" t="s">
        <v>13</v>
      </c>
      <c r="H1095" s="51">
        <v>4.4000000000000004</v>
      </c>
      <c r="I1095" s="51" t="s">
        <v>851</v>
      </c>
      <c r="J1095" s="27" t="str">
        <f>VLOOKUP(Table1323[[#This Row],[Track]],$F$1377:$H$1420,2,FALSE)</f>
        <v>Vic</v>
      </c>
      <c r="K1095" s="27" t="s">
        <v>888</v>
      </c>
      <c r="L1095" s="35">
        <v>120</v>
      </c>
      <c r="M1095" s="35">
        <f>IF(Table1323[[#This Row],[Elite Edge Bet]]="","",IF(Table1323[[#This Row],[Fin]]&lt;&gt;"1st","",Table1323[[#This Row],[Div]]*Table1323[[#This Row],[Elite Edge Bet]]))</f>
        <v>528</v>
      </c>
      <c r="N1095" s="35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1095" s="35" t="str">
        <f>IF(Table1323[[#This Row],[Date]]&lt;$O$3,"",IF(Table1323[[#This Row],[Date]]&lt;$P$3,"Edge (Orig)",IF(Table1323[[#This Row],[Date]]&lt;$Q$3,"Edge-New","Elite Combo")))</f>
        <v/>
      </c>
      <c r="P1095" s="27" t="str">
        <f>TEXT(Table1323[[#This Row],[Date]],"DDD")</f>
        <v>Sat</v>
      </c>
      <c r="Q1095" s="27"/>
      <c r="R10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6" spans="1:18" ht="15.75" hidden="1" customHeight="1" x14ac:dyDescent="0.25">
      <c r="A1096" s="48">
        <v>45521</v>
      </c>
      <c r="B1096" s="20">
        <v>0.57986111111111116</v>
      </c>
      <c r="C1096" s="20" t="s">
        <v>6</v>
      </c>
      <c r="D1096" s="49">
        <v>5</v>
      </c>
      <c r="E1096" s="27">
        <v>9</v>
      </c>
      <c r="F1096" s="50" t="s">
        <v>585</v>
      </c>
      <c r="G1096" s="50" t="s">
        <v>15</v>
      </c>
      <c r="H1096" s="51"/>
      <c r="I1096" s="51" t="s">
        <v>879</v>
      </c>
      <c r="J1096" s="27" t="str">
        <f>VLOOKUP(Table1323[[#This Row],[Track]],$F$1377:$H$1420,2,FALSE)</f>
        <v>NSW</v>
      </c>
      <c r="K1096" s="27" t="s">
        <v>888</v>
      </c>
      <c r="L1096" s="35">
        <v>150</v>
      </c>
      <c r="M1096" s="35" t="str">
        <f>IF(Table1323[[#This Row],[Elite Edge Bet]]="","",IF(Table1323[[#This Row],[Fin]]&lt;&gt;"1st","",Table1323[[#This Row],[Div]]*Table1323[[#This Row],[Elite Edge Bet]]))</f>
        <v/>
      </c>
      <c r="N109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96" s="35" t="str">
        <f>IF(Table1323[[#This Row],[Date]]&lt;$O$3,"",IF(Table1323[[#This Row],[Date]]&lt;$P$3,"Edge (Orig)",IF(Table1323[[#This Row],[Date]]&lt;$Q$3,"Edge-New","Elite Combo")))</f>
        <v/>
      </c>
      <c r="P1096" s="27" t="str">
        <f>TEXT(Table1323[[#This Row],[Date]],"DDD")</f>
        <v>Sat</v>
      </c>
      <c r="Q1096" s="27"/>
      <c r="R10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7" spans="1:18" ht="15.75" hidden="1" customHeight="1" x14ac:dyDescent="0.25">
      <c r="A1097" s="48">
        <v>45521</v>
      </c>
      <c r="B1097" s="20">
        <v>0.66666666666666663</v>
      </c>
      <c r="C1097" s="20" t="s">
        <v>761</v>
      </c>
      <c r="D1097" s="49">
        <v>7</v>
      </c>
      <c r="E1097" s="27">
        <v>2</v>
      </c>
      <c r="F1097" s="50" t="s">
        <v>772</v>
      </c>
      <c r="G1097" s="50"/>
      <c r="H1097" s="51"/>
      <c r="I1097" s="51" t="s">
        <v>851</v>
      </c>
      <c r="J1097" s="27" t="str">
        <f>VLOOKUP(Table1323[[#This Row],[Track]],$F$1377:$H$1420,2,FALSE)</f>
        <v>Vic</v>
      </c>
      <c r="K1097" s="27" t="s">
        <v>888</v>
      </c>
      <c r="L1097" s="35">
        <v>100</v>
      </c>
      <c r="M1097" s="35" t="str">
        <f>IF(Table1323[[#This Row],[Elite Edge Bet]]="","",IF(Table1323[[#This Row],[Fin]]&lt;&gt;"1st","",Table1323[[#This Row],[Div]]*Table1323[[#This Row],[Elite Edge Bet]]))</f>
        <v/>
      </c>
      <c r="N109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97" s="35" t="str">
        <f>IF(Table1323[[#This Row],[Date]]&lt;$O$3,"",IF(Table1323[[#This Row],[Date]]&lt;$P$3,"Edge (Orig)",IF(Table1323[[#This Row],[Date]]&lt;$Q$3,"Edge-New","Elite Combo")))</f>
        <v/>
      </c>
      <c r="P1097" s="27" t="str">
        <f>TEXT(Table1323[[#This Row],[Date]],"DDD")</f>
        <v>Sat</v>
      </c>
      <c r="Q1097" s="27"/>
      <c r="R10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8" spans="1:18" ht="15.75" hidden="1" customHeight="1" x14ac:dyDescent="0.25">
      <c r="A1098" s="48">
        <v>45521</v>
      </c>
      <c r="B1098" s="20">
        <v>0.66666666666666663</v>
      </c>
      <c r="C1098" s="20" t="s">
        <v>761</v>
      </c>
      <c r="D1098" s="49">
        <v>7</v>
      </c>
      <c r="E1098" s="27">
        <v>6</v>
      </c>
      <c r="F1098" s="50" t="s">
        <v>59</v>
      </c>
      <c r="G1098" s="50"/>
      <c r="H1098" s="51"/>
      <c r="I1098" s="51" t="s">
        <v>851</v>
      </c>
      <c r="J1098" s="27" t="str">
        <f>VLOOKUP(Table1323[[#This Row],[Track]],$F$1377:$H$1420,2,FALSE)</f>
        <v>Vic</v>
      </c>
      <c r="K1098" s="27" t="s">
        <v>888</v>
      </c>
      <c r="L1098" s="35">
        <v>100</v>
      </c>
      <c r="M1098" s="35" t="str">
        <f>IF(Table1323[[#This Row],[Elite Edge Bet]]="","",IF(Table1323[[#This Row],[Fin]]&lt;&gt;"1st","",Table1323[[#This Row],[Div]]*Table1323[[#This Row],[Elite Edge Bet]]))</f>
        <v/>
      </c>
      <c r="N109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98" s="35" t="str">
        <f>IF(Table1323[[#This Row],[Date]]&lt;$O$3,"",IF(Table1323[[#This Row],[Date]]&lt;$P$3,"Edge (Orig)",IF(Table1323[[#This Row],[Date]]&lt;$Q$3,"Edge-New","Elite Combo")))</f>
        <v/>
      </c>
      <c r="P1098" s="27" t="str">
        <f>TEXT(Table1323[[#This Row],[Date]],"DDD")</f>
        <v>Sat</v>
      </c>
      <c r="Q1098" s="27"/>
      <c r="R10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099" spans="1:18" ht="15.75" hidden="1" customHeight="1" x14ac:dyDescent="0.25">
      <c r="A1099" s="48">
        <v>45521</v>
      </c>
      <c r="B1099" s="20">
        <v>0.71875</v>
      </c>
      <c r="C1099" s="20" t="s">
        <v>761</v>
      </c>
      <c r="D1099" s="49">
        <v>9</v>
      </c>
      <c r="E1099" s="27">
        <v>16</v>
      </c>
      <c r="F1099" s="50" t="s">
        <v>53</v>
      </c>
      <c r="G1099" s="50" t="s">
        <v>14</v>
      </c>
      <c r="H1099" s="51"/>
      <c r="I1099" s="51" t="s">
        <v>878</v>
      </c>
      <c r="J1099" s="27" t="str">
        <f>VLOOKUP(Table1323[[#This Row],[Track]],$F$1377:$H$1420,2,FALSE)</f>
        <v>Vic</v>
      </c>
      <c r="K1099" s="27" t="s">
        <v>888</v>
      </c>
      <c r="L1099" s="35">
        <v>200</v>
      </c>
      <c r="M1099" s="35" t="str">
        <f>IF(Table1323[[#This Row],[Elite Edge Bet]]="","",IF(Table1323[[#This Row],[Fin]]&lt;&gt;"1st","",Table1323[[#This Row],[Div]]*Table1323[[#This Row],[Elite Edge Bet]]))</f>
        <v/>
      </c>
      <c r="N109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99" s="35" t="str">
        <f>IF(Table1323[[#This Row],[Date]]&lt;$O$3,"",IF(Table1323[[#This Row],[Date]]&lt;$P$3,"Edge (Orig)",IF(Table1323[[#This Row],[Date]]&lt;$Q$3,"Edge-New","Elite Combo")))</f>
        <v/>
      </c>
      <c r="P1099" s="27" t="str">
        <f>TEXT(Table1323[[#This Row],[Date]],"DDD")</f>
        <v>Sat</v>
      </c>
      <c r="Q1099" s="27"/>
      <c r="R10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0" spans="1:18" ht="15.75" hidden="1" customHeight="1" x14ac:dyDescent="0.25">
      <c r="A1100" s="48">
        <v>45521</v>
      </c>
      <c r="B1100" s="20">
        <v>0.71875</v>
      </c>
      <c r="C1100" s="20" t="s">
        <v>761</v>
      </c>
      <c r="D1100" s="49">
        <v>9</v>
      </c>
      <c r="E1100" s="27">
        <v>1</v>
      </c>
      <c r="F1100" s="50" t="s">
        <v>36</v>
      </c>
      <c r="G1100" s="50" t="s">
        <v>13</v>
      </c>
      <c r="H1100" s="51">
        <v>20</v>
      </c>
      <c r="I1100" s="51" t="s">
        <v>851</v>
      </c>
      <c r="J1100" s="27" t="str">
        <f>VLOOKUP(Table1323[[#This Row],[Track]],$F$1377:$H$1420,2,FALSE)</f>
        <v>Vic</v>
      </c>
      <c r="K1100" s="27" t="s">
        <v>888</v>
      </c>
      <c r="L1100" s="35">
        <v>100</v>
      </c>
      <c r="M1100" s="35">
        <f>IF(Table1323[[#This Row],[Elite Edge Bet]]="","",IF(Table1323[[#This Row],[Fin]]&lt;&gt;"1st","",Table1323[[#This Row],[Div]]*Table1323[[#This Row],[Elite Edge Bet]]))</f>
        <v>2000</v>
      </c>
      <c r="N1100" s="35">
        <f>IF(Table1323[[#This Row],[Elite Edge Bet]]="","",IF(Table1323[[#This Row],[Elite Edge Return]]="",Table1323[[#This Row],[Elite Edge Bet]]*-1,Table1323[[#This Row],[Elite Edge Return]]-Table1323[[#This Row],[Elite Edge Bet]]))</f>
        <v>1900</v>
      </c>
      <c r="O1100" s="35" t="str">
        <f>IF(Table1323[[#This Row],[Date]]&lt;$O$3,"",IF(Table1323[[#This Row],[Date]]&lt;$P$3,"Edge (Orig)",IF(Table1323[[#This Row],[Date]]&lt;$Q$3,"Edge-New","Elite Combo")))</f>
        <v/>
      </c>
      <c r="P1100" s="27" t="str">
        <f>TEXT(Table1323[[#This Row],[Date]],"DDD")</f>
        <v>Sat</v>
      </c>
      <c r="Q1100" s="27"/>
      <c r="R11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1" spans="1:18" ht="15.75" hidden="1" customHeight="1" x14ac:dyDescent="0.25">
      <c r="A1101" s="48">
        <v>45525</v>
      </c>
      <c r="B1101" s="20">
        <v>0.60763888888888884</v>
      </c>
      <c r="C1101" s="20" t="s">
        <v>8</v>
      </c>
      <c r="D1101" s="49">
        <v>3</v>
      </c>
      <c r="E1101" s="27">
        <v>7</v>
      </c>
      <c r="F1101" s="50" t="s">
        <v>73</v>
      </c>
      <c r="G1101" s="50"/>
      <c r="H1101" s="51"/>
      <c r="I1101" s="51" t="s">
        <v>92</v>
      </c>
      <c r="J1101" s="27" t="str">
        <f>VLOOKUP(Table1323[[#This Row],[Track]],$F$1377:$H$1420,2,FALSE)</f>
        <v>NSW</v>
      </c>
      <c r="K1101" s="27" t="s">
        <v>888</v>
      </c>
      <c r="L1101" s="35">
        <v>140</v>
      </c>
      <c r="M1101" s="35" t="str">
        <f>IF(Table1323[[#This Row],[Elite Edge Bet]]="","",IF(Table1323[[#This Row],[Fin]]&lt;&gt;"1st","",Table1323[[#This Row],[Div]]*Table1323[[#This Row],[Elite Edge Bet]]))</f>
        <v/>
      </c>
      <c r="N110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01" s="35" t="str">
        <f>IF(Table1323[[#This Row],[Date]]&lt;$O$3,"",IF(Table1323[[#This Row],[Date]]&lt;$P$3,"Edge (Orig)",IF(Table1323[[#This Row],[Date]]&lt;$Q$3,"Edge-New","Elite Combo")))</f>
        <v/>
      </c>
      <c r="P1101" s="27" t="str">
        <f>TEXT(Table1323[[#This Row],[Date]],"DDD")</f>
        <v>Wed</v>
      </c>
      <c r="Q1101" s="27"/>
      <c r="R11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2" spans="1:18" ht="15.75" hidden="1" customHeight="1" x14ac:dyDescent="0.25">
      <c r="A1102" s="48">
        <v>45525</v>
      </c>
      <c r="B1102" s="20">
        <v>0.65625</v>
      </c>
      <c r="C1102" s="20" t="s">
        <v>8</v>
      </c>
      <c r="D1102" s="49">
        <v>5</v>
      </c>
      <c r="E1102" s="27">
        <v>8</v>
      </c>
      <c r="F1102" s="50" t="s">
        <v>71</v>
      </c>
      <c r="G1102" s="50" t="s">
        <v>13</v>
      </c>
      <c r="H1102" s="51">
        <v>2.2000000000000002</v>
      </c>
      <c r="I1102" s="51" t="s">
        <v>92</v>
      </c>
      <c r="J1102" s="27" t="str">
        <f>VLOOKUP(Table1323[[#This Row],[Track]],$F$1377:$H$1420,2,FALSE)</f>
        <v>NSW</v>
      </c>
      <c r="K1102" s="27" t="s">
        <v>888</v>
      </c>
      <c r="L1102" s="35">
        <v>140</v>
      </c>
      <c r="M1102" s="35">
        <f>IF(Table1323[[#This Row],[Elite Edge Bet]]="","",IF(Table1323[[#This Row],[Fin]]&lt;&gt;"1st","",Table1323[[#This Row],[Div]]*Table1323[[#This Row],[Elite Edge Bet]]))</f>
        <v>308</v>
      </c>
      <c r="N1102" s="35">
        <f>IF(Table1323[[#This Row],[Elite Edge Bet]]="","",IF(Table1323[[#This Row],[Elite Edge Return]]="",Table1323[[#This Row],[Elite Edge Bet]]*-1,Table1323[[#This Row],[Elite Edge Return]]-Table1323[[#This Row],[Elite Edge Bet]]))</f>
        <v>168</v>
      </c>
      <c r="O1102" s="35" t="str">
        <f>IF(Table1323[[#This Row],[Date]]&lt;$O$3,"",IF(Table1323[[#This Row],[Date]]&lt;$P$3,"Edge (Orig)",IF(Table1323[[#This Row],[Date]]&lt;$Q$3,"Edge-New","Elite Combo")))</f>
        <v/>
      </c>
      <c r="P1102" s="27" t="str">
        <f>TEXT(Table1323[[#This Row],[Date]],"DDD")</f>
        <v>Wed</v>
      </c>
      <c r="Q1102" s="27"/>
      <c r="R11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3" spans="1:18" ht="15.75" hidden="1" customHeight="1" x14ac:dyDescent="0.25">
      <c r="A1103" s="48">
        <v>45528</v>
      </c>
      <c r="B1103" s="20">
        <v>0.54861111111111116</v>
      </c>
      <c r="C1103" s="20" t="s">
        <v>762</v>
      </c>
      <c r="D1103" s="49">
        <v>1</v>
      </c>
      <c r="E1103" s="27">
        <v>4</v>
      </c>
      <c r="F1103" s="50" t="s">
        <v>74</v>
      </c>
      <c r="G1103" s="50" t="s">
        <v>13</v>
      </c>
      <c r="H1103" s="51">
        <v>2</v>
      </c>
      <c r="I1103" s="51" t="s">
        <v>878</v>
      </c>
      <c r="J1103" s="27" t="str">
        <f>VLOOKUP(Table1323[[#This Row],[Track]],$F$1377:$H$1420,2,FALSE)</f>
        <v>Vic</v>
      </c>
      <c r="K1103" s="27" t="s">
        <v>888</v>
      </c>
      <c r="L1103" s="35">
        <v>200</v>
      </c>
      <c r="M1103" s="35">
        <f>IF(Table1323[[#This Row],[Elite Edge Bet]]="","",IF(Table1323[[#This Row],[Fin]]&lt;&gt;"1st","",Table1323[[#This Row],[Div]]*Table1323[[#This Row],[Elite Edge Bet]]))</f>
        <v>400</v>
      </c>
      <c r="N1103" s="35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1103" s="35" t="str">
        <f>IF(Table1323[[#This Row],[Date]]&lt;$O$3,"",IF(Table1323[[#This Row],[Date]]&lt;$P$3,"Edge (Orig)",IF(Table1323[[#This Row],[Date]]&lt;$Q$3,"Edge-New","Elite Combo")))</f>
        <v/>
      </c>
      <c r="P1103" s="27" t="str">
        <f>TEXT(Table1323[[#This Row],[Date]],"DDD")</f>
        <v>Sat</v>
      </c>
      <c r="Q1103" s="27"/>
      <c r="R11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4" spans="1:18" ht="15.75" hidden="1" customHeight="1" x14ac:dyDescent="0.25">
      <c r="A1104" s="48">
        <v>45528</v>
      </c>
      <c r="B1104" s="20">
        <v>0.54861111111111116</v>
      </c>
      <c r="C1104" s="20" t="s">
        <v>762</v>
      </c>
      <c r="D1104" s="49">
        <v>1</v>
      </c>
      <c r="E1104" s="27">
        <v>3</v>
      </c>
      <c r="F1104" s="50" t="s">
        <v>704</v>
      </c>
      <c r="G1104" s="50"/>
      <c r="H1104" s="51"/>
      <c r="I1104" s="51" t="s">
        <v>851</v>
      </c>
      <c r="J1104" s="27" t="str">
        <f>VLOOKUP(Table1323[[#This Row],[Track]],$F$1377:$H$1420,2,FALSE)</f>
        <v>Vic</v>
      </c>
      <c r="K1104" s="27" t="s">
        <v>888</v>
      </c>
      <c r="L1104" s="35">
        <v>100</v>
      </c>
      <c r="M1104" s="35" t="str">
        <f>IF(Table1323[[#This Row],[Elite Edge Bet]]="","",IF(Table1323[[#This Row],[Fin]]&lt;&gt;"1st","",Table1323[[#This Row],[Div]]*Table1323[[#This Row],[Elite Edge Bet]]))</f>
        <v/>
      </c>
      <c r="N110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04" s="35" t="str">
        <f>IF(Table1323[[#This Row],[Date]]&lt;$O$3,"",IF(Table1323[[#This Row],[Date]]&lt;$P$3,"Edge (Orig)",IF(Table1323[[#This Row],[Date]]&lt;$Q$3,"Edge-New","Elite Combo")))</f>
        <v/>
      </c>
      <c r="P1104" s="27" t="str">
        <f>TEXT(Table1323[[#This Row],[Date]],"DDD")</f>
        <v>Sat</v>
      </c>
      <c r="Q1104" s="27"/>
      <c r="R11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5" spans="1:18" ht="15.75" hidden="1" customHeight="1" x14ac:dyDescent="0.25">
      <c r="A1105" s="48">
        <v>45528</v>
      </c>
      <c r="B1105" s="20">
        <v>0.67361111111111116</v>
      </c>
      <c r="C1105" s="20" t="s">
        <v>762</v>
      </c>
      <c r="D1105" s="49">
        <v>6</v>
      </c>
      <c r="E1105" s="27">
        <v>13</v>
      </c>
      <c r="F1105" s="50" t="s">
        <v>705</v>
      </c>
      <c r="G1105" s="50" t="s">
        <v>14</v>
      </c>
      <c r="H1105" s="51"/>
      <c r="I1105" s="51" t="s">
        <v>851</v>
      </c>
      <c r="J1105" s="27" t="str">
        <f>VLOOKUP(Table1323[[#This Row],[Track]],$F$1377:$H$1420,2,FALSE)</f>
        <v>Vic</v>
      </c>
      <c r="K1105" s="27" t="s">
        <v>888</v>
      </c>
      <c r="L1105" s="35">
        <v>150</v>
      </c>
      <c r="M1105" s="35" t="str">
        <f>IF(Table1323[[#This Row],[Elite Edge Bet]]="","",IF(Table1323[[#This Row],[Fin]]&lt;&gt;"1st","",Table1323[[#This Row],[Div]]*Table1323[[#This Row],[Elite Edge Bet]]))</f>
        <v/>
      </c>
      <c r="N110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05" s="35" t="str">
        <f>IF(Table1323[[#This Row],[Date]]&lt;$O$3,"",IF(Table1323[[#This Row],[Date]]&lt;$P$3,"Edge (Orig)",IF(Table1323[[#This Row],[Date]]&lt;$Q$3,"Edge-New","Elite Combo")))</f>
        <v/>
      </c>
      <c r="P1105" s="27" t="str">
        <f>TEXT(Table1323[[#This Row],[Date]],"DDD")</f>
        <v>Sat</v>
      </c>
      <c r="Q1105" s="27"/>
      <c r="R11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6" spans="1:18" ht="15.75" hidden="1" customHeight="1" x14ac:dyDescent="0.25">
      <c r="A1106" s="48">
        <v>45528</v>
      </c>
      <c r="B1106" s="20">
        <v>0.71180555555555558</v>
      </c>
      <c r="C1106" s="20" t="s">
        <v>7</v>
      </c>
      <c r="D1106" s="49">
        <v>10</v>
      </c>
      <c r="E1106" s="27">
        <v>7</v>
      </c>
      <c r="F1106" s="50" t="s">
        <v>577</v>
      </c>
      <c r="G1106" s="50"/>
      <c r="H1106" s="51"/>
      <c r="I1106" s="51" t="s">
        <v>879</v>
      </c>
      <c r="J1106" s="27" t="str">
        <f>VLOOKUP(Table1323[[#This Row],[Track]],$F$1377:$H$1420,2,FALSE)</f>
        <v>NSW</v>
      </c>
      <c r="K1106" s="27" t="s">
        <v>888</v>
      </c>
      <c r="L1106" s="35">
        <v>150</v>
      </c>
      <c r="M1106" s="35" t="str">
        <f>IF(Table1323[[#This Row],[Elite Edge Bet]]="","",IF(Table1323[[#This Row],[Fin]]&lt;&gt;"1st","",Table1323[[#This Row],[Div]]*Table1323[[#This Row],[Elite Edge Bet]]))</f>
        <v/>
      </c>
      <c r="N110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06" s="35" t="str">
        <f>IF(Table1323[[#This Row],[Date]]&lt;$O$3,"",IF(Table1323[[#This Row],[Date]]&lt;$P$3,"Edge (Orig)",IF(Table1323[[#This Row],[Date]]&lt;$Q$3,"Edge-New","Elite Combo")))</f>
        <v/>
      </c>
      <c r="P1106" s="27" t="str">
        <f>TEXT(Table1323[[#This Row],[Date]],"DDD")</f>
        <v>Sat</v>
      </c>
      <c r="Q1106" s="27"/>
      <c r="R11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7" spans="1:18" ht="15.75" hidden="1" customHeight="1" x14ac:dyDescent="0.25">
      <c r="A1107" s="48">
        <v>45528</v>
      </c>
      <c r="B1107" s="20">
        <v>0.71875</v>
      </c>
      <c r="C1107" s="20" t="s">
        <v>762</v>
      </c>
      <c r="D1107" s="49">
        <v>8</v>
      </c>
      <c r="E1107" s="27">
        <v>5</v>
      </c>
      <c r="F1107" s="50" t="s">
        <v>417</v>
      </c>
      <c r="G1107" s="50" t="s">
        <v>13</v>
      </c>
      <c r="H1107" s="51">
        <v>2.9</v>
      </c>
      <c r="I1107" s="51" t="s">
        <v>851</v>
      </c>
      <c r="J1107" s="27" t="str">
        <f>VLOOKUP(Table1323[[#This Row],[Track]],$F$1377:$H$1420,2,FALSE)</f>
        <v>Vic</v>
      </c>
      <c r="K1107" s="27" t="s">
        <v>888</v>
      </c>
      <c r="L1107" s="35">
        <v>200</v>
      </c>
      <c r="M1107" s="35">
        <f>IF(Table1323[[#This Row],[Elite Edge Bet]]="","",IF(Table1323[[#This Row],[Fin]]&lt;&gt;"1st","",Table1323[[#This Row],[Div]]*Table1323[[#This Row],[Elite Edge Bet]]))</f>
        <v>580</v>
      </c>
      <c r="N1107" s="35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1107" s="35" t="str">
        <f>IF(Table1323[[#This Row],[Date]]&lt;$O$3,"",IF(Table1323[[#This Row],[Date]]&lt;$P$3,"Edge (Orig)",IF(Table1323[[#This Row],[Date]]&lt;$Q$3,"Edge-New","Elite Combo")))</f>
        <v/>
      </c>
      <c r="P1107" s="27" t="str">
        <f>TEXT(Table1323[[#This Row],[Date]],"DDD")</f>
        <v>Sat</v>
      </c>
      <c r="Q1107" s="27"/>
      <c r="R11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8" spans="1:18" ht="15.75" hidden="1" customHeight="1" x14ac:dyDescent="0.25">
      <c r="A1108" s="48">
        <v>45528</v>
      </c>
      <c r="B1108" s="20">
        <v>0.73958333333333337</v>
      </c>
      <c r="C1108" s="20" t="s">
        <v>762</v>
      </c>
      <c r="D1108" s="49">
        <v>9</v>
      </c>
      <c r="E1108" s="27">
        <v>8</v>
      </c>
      <c r="F1108" s="50" t="s">
        <v>424</v>
      </c>
      <c r="G1108" s="50" t="s">
        <v>13</v>
      </c>
      <c r="H1108" s="51">
        <v>3.5</v>
      </c>
      <c r="I1108" s="51" t="s">
        <v>851</v>
      </c>
      <c r="J1108" s="27" t="str">
        <f>VLOOKUP(Table1323[[#This Row],[Track]],$F$1377:$H$1420,2,FALSE)</f>
        <v>Vic</v>
      </c>
      <c r="K1108" s="27" t="s">
        <v>888</v>
      </c>
      <c r="L1108" s="35">
        <v>100</v>
      </c>
      <c r="M1108" s="35">
        <f>IF(Table1323[[#This Row],[Elite Edge Bet]]="","",IF(Table1323[[#This Row],[Fin]]&lt;&gt;"1st","",Table1323[[#This Row],[Div]]*Table1323[[#This Row],[Elite Edge Bet]]))</f>
        <v>350</v>
      </c>
      <c r="N1108" s="35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1108" s="35" t="str">
        <f>IF(Table1323[[#This Row],[Date]]&lt;$O$3,"",IF(Table1323[[#This Row],[Date]]&lt;$P$3,"Edge (Orig)",IF(Table1323[[#This Row],[Date]]&lt;$Q$3,"Edge-New","Elite Combo")))</f>
        <v/>
      </c>
      <c r="P1108" s="27" t="str">
        <f>TEXT(Table1323[[#This Row],[Date]],"DDD")</f>
        <v>Sat</v>
      </c>
      <c r="Q1108" s="27"/>
      <c r="R11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09" spans="1:18" ht="15.75" hidden="1" customHeight="1" x14ac:dyDescent="0.25">
      <c r="A1109" s="48">
        <v>45528</v>
      </c>
      <c r="B1109" s="20">
        <v>0.73958333333333337</v>
      </c>
      <c r="C1109" s="20" t="s">
        <v>762</v>
      </c>
      <c r="D1109" s="49">
        <v>9</v>
      </c>
      <c r="E1109" s="27">
        <v>11</v>
      </c>
      <c r="F1109" s="50" t="s">
        <v>244</v>
      </c>
      <c r="G1109" s="50"/>
      <c r="H1109" s="51"/>
      <c r="I1109" s="51" t="s">
        <v>851</v>
      </c>
      <c r="J1109" s="27" t="str">
        <f>VLOOKUP(Table1323[[#This Row],[Track]],$F$1377:$H$1420,2,FALSE)</f>
        <v>Vic</v>
      </c>
      <c r="K1109" s="27" t="s">
        <v>888</v>
      </c>
      <c r="L1109" s="35">
        <v>100</v>
      </c>
      <c r="M1109" s="35" t="str">
        <f>IF(Table1323[[#This Row],[Elite Edge Bet]]="","",IF(Table1323[[#This Row],[Fin]]&lt;&gt;"1st","",Table1323[[#This Row],[Div]]*Table1323[[#This Row],[Elite Edge Bet]]))</f>
        <v/>
      </c>
      <c r="N110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09" s="35" t="str">
        <f>IF(Table1323[[#This Row],[Date]]&lt;$O$3,"",IF(Table1323[[#This Row],[Date]]&lt;$P$3,"Edge (Orig)",IF(Table1323[[#This Row],[Date]]&lt;$Q$3,"Edge-New","Elite Combo")))</f>
        <v/>
      </c>
      <c r="P1109" s="27" t="str">
        <f>TEXT(Table1323[[#This Row],[Date]],"DDD")</f>
        <v>Sat</v>
      </c>
      <c r="Q1109" s="27"/>
      <c r="R11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0" spans="1:18" ht="15.75" hidden="1" customHeight="1" x14ac:dyDescent="0.25">
      <c r="A1110" s="48">
        <v>45528</v>
      </c>
      <c r="B1110" s="20">
        <v>0.73958333333333337</v>
      </c>
      <c r="C1110" s="20" t="s">
        <v>762</v>
      </c>
      <c r="D1110" s="49">
        <v>9</v>
      </c>
      <c r="E1110" s="27">
        <v>4</v>
      </c>
      <c r="F1110" s="50" t="s">
        <v>453</v>
      </c>
      <c r="G1110" s="50"/>
      <c r="H1110" s="51"/>
      <c r="I1110" s="51" t="s">
        <v>851</v>
      </c>
      <c r="J1110" s="27" t="str">
        <f>VLOOKUP(Table1323[[#This Row],[Track]],$F$1377:$H$1420,2,FALSE)</f>
        <v>Vic</v>
      </c>
      <c r="K1110" s="27" t="s">
        <v>888</v>
      </c>
      <c r="L1110" s="35">
        <v>120</v>
      </c>
      <c r="M1110" s="35" t="str">
        <f>IF(Table1323[[#This Row],[Elite Edge Bet]]="","",IF(Table1323[[#This Row],[Fin]]&lt;&gt;"1st","",Table1323[[#This Row],[Div]]*Table1323[[#This Row],[Elite Edge Bet]]))</f>
        <v/>
      </c>
      <c r="N111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10" s="35" t="str">
        <f>IF(Table1323[[#This Row],[Date]]&lt;$O$3,"",IF(Table1323[[#This Row],[Date]]&lt;$P$3,"Edge (Orig)",IF(Table1323[[#This Row],[Date]]&lt;$Q$3,"Edge-New","Elite Combo")))</f>
        <v/>
      </c>
      <c r="P1110" s="27" t="str">
        <f>TEXT(Table1323[[#This Row],[Date]],"DDD")</f>
        <v>Sat</v>
      </c>
      <c r="Q1110" s="27"/>
      <c r="R11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1" spans="1:18" ht="15.75" hidden="1" customHeight="1" x14ac:dyDescent="0.25">
      <c r="A1111" s="48">
        <v>45532</v>
      </c>
      <c r="B1111" s="20">
        <v>0.60763888888888884</v>
      </c>
      <c r="C1111" s="20" t="s">
        <v>9</v>
      </c>
      <c r="D1111" s="49">
        <v>3</v>
      </c>
      <c r="E1111" s="27">
        <v>5</v>
      </c>
      <c r="F1111" s="50" t="s">
        <v>77</v>
      </c>
      <c r="G1111" s="50"/>
      <c r="H1111" s="51"/>
      <c r="I1111" s="51" t="s">
        <v>92</v>
      </c>
      <c r="J1111" s="27" t="str">
        <f>VLOOKUP(Table1323[[#This Row],[Track]],$F$1377:$H$1420,2,FALSE)</f>
        <v>NSW</v>
      </c>
      <c r="K1111" s="27" t="s">
        <v>888</v>
      </c>
      <c r="L1111" s="35">
        <v>140</v>
      </c>
      <c r="M1111" s="35" t="str">
        <f>IF(Table1323[[#This Row],[Elite Edge Bet]]="","",IF(Table1323[[#This Row],[Fin]]&lt;&gt;"1st","",Table1323[[#This Row],[Div]]*Table1323[[#This Row],[Elite Edge Bet]]))</f>
        <v/>
      </c>
      <c r="N111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11" s="35" t="str">
        <f>IF(Table1323[[#This Row],[Date]]&lt;$O$3,"",IF(Table1323[[#This Row],[Date]]&lt;$P$3,"Edge (Orig)",IF(Table1323[[#This Row],[Date]]&lt;$Q$3,"Edge-New","Elite Combo")))</f>
        <v/>
      </c>
      <c r="P1111" s="27" t="str">
        <f>TEXT(Table1323[[#This Row],[Date]],"DDD")</f>
        <v>Wed</v>
      </c>
      <c r="Q1111" s="27"/>
      <c r="R11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2" spans="1:18" ht="15.75" hidden="1" customHeight="1" x14ac:dyDescent="0.25">
      <c r="A1112" s="48">
        <v>45532</v>
      </c>
      <c r="B1112" s="20">
        <v>0.63194444444444442</v>
      </c>
      <c r="C1112" s="20" t="s">
        <v>9</v>
      </c>
      <c r="D1112" s="49">
        <v>4</v>
      </c>
      <c r="E1112" s="27">
        <v>6</v>
      </c>
      <c r="F1112" s="50" t="s">
        <v>78</v>
      </c>
      <c r="G1112" s="50"/>
      <c r="H1112" s="51"/>
      <c r="I1112" s="51" t="s">
        <v>92</v>
      </c>
      <c r="J1112" s="27" t="str">
        <f>VLOOKUP(Table1323[[#This Row],[Track]],$F$1377:$H$1420,2,FALSE)</f>
        <v>NSW</v>
      </c>
      <c r="K1112" s="27" t="s">
        <v>888</v>
      </c>
      <c r="L1112" s="35">
        <v>140</v>
      </c>
      <c r="M1112" s="35" t="str">
        <f>IF(Table1323[[#This Row],[Elite Edge Bet]]="","",IF(Table1323[[#This Row],[Fin]]&lt;&gt;"1st","",Table1323[[#This Row],[Div]]*Table1323[[#This Row],[Elite Edge Bet]]))</f>
        <v/>
      </c>
      <c r="N111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12" s="35" t="str">
        <f>IF(Table1323[[#This Row],[Date]]&lt;$O$3,"",IF(Table1323[[#This Row],[Date]]&lt;$P$3,"Edge (Orig)",IF(Table1323[[#This Row],[Date]]&lt;$Q$3,"Edge-New","Elite Combo")))</f>
        <v/>
      </c>
      <c r="P1112" s="27" t="str">
        <f>TEXT(Table1323[[#This Row],[Date]],"DDD")</f>
        <v>Wed</v>
      </c>
      <c r="Q1112" s="27"/>
      <c r="R11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3" spans="1:18" ht="15.75" hidden="1" customHeight="1" x14ac:dyDescent="0.25">
      <c r="A1113" s="48">
        <v>45535</v>
      </c>
      <c r="B1113" s="20">
        <v>0.50347222222222221</v>
      </c>
      <c r="C1113" s="20" t="s">
        <v>761</v>
      </c>
      <c r="D1113" s="49">
        <v>1</v>
      </c>
      <c r="E1113" s="27">
        <v>4</v>
      </c>
      <c r="F1113" s="50" t="s">
        <v>452</v>
      </c>
      <c r="G1113" s="50" t="s">
        <v>14</v>
      </c>
      <c r="H1113" s="51"/>
      <c r="I1113" s="51" t="s">
        <v>851</v>
      </c>
      <c r="J1113" s="27" t="str">
        <f>VLOOKUP(Table1323[[#This Row],[Track]],$F$1377:$H$1420,2,FALSE)</f>
        <v>Vic</v>
      </c>
      <c r="K1113" s="27" t="s">
        <v>888</v>
      </c>
      <c r="L1113" s="35">
        <v>120</v>
      </c>
      <c r="M1113" s="35" t="str">
        <f>IF(Table1323[[#This Row],[Elite Edge Bet]]="","",IF(Table1323[[#This Row],[Fin]]&lt;&gt;"1st","",Table1323[[#This Row],[Div]]*Table1323[[#This Row],[Elite Edge Bet]]))</f>
        <v/>
      </c>
      <c r="N111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13" s="35" t="str">
        <f>IF(Table1323[[#This Row],[Date]]&lt;$O$3,"",IF(Table1323[[#This Row],[Date]]&lt;$P$3,"Edge (Orig)",IF(Table1323[[#This Row],[Date]]&lt;$Q$3,"Edge-New","Elite Combo")))</f>
        <v/>
      </c>
      <c r="P1113" s="27" t="str">
        <f>TEXT(Table1323[[#This Row],[Date]],"DDD")</f>
        <v>Sat</v>
      </c>
      <c r="Q1113" s="27"/>
      <c r="R11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4" spans="1:18" ht="15.75" hidden="1" customHeight="1" x14ac:dyDescent="0.25">
      <c r="A1114" s="48">
        <v>45535</v>
      </c>
      <c r="B1114" s="20">
        <v>0.57291666666666663</v>
      </c>
      <c r="C1114" s="20" t="s">
        <v>761</v>
      </c>
      <c r="D1114" s="49">
        <v>4</v>
      </c>
      <c r="E1114" s="27">
        <v>2</v>
      </c>
      <c r="F1114" s="50" t="s">
        <v>706</v>
      </c>
      <c r="G1114" s="50" t="s">
        <v>15</v>
      </c>
      <c r="H1114" s="51"/>
      <c r="I1114" s="51" t="s">
        <v>851</v>
      </c>
      <c r="J1114" s="27" t="str">
        <f>VLOOKUP(Table1323[[#This Row],[Track]],$F$1377:$H$1420,2,FALSE)</f>
        <v>Vic</v>
      </c>
      <c r="K1114" s="27" t="s">
        <v>888</v>
      </c>
      <c r="L1114" s="35">
        <v>120</v>
      </c>
      <c r="M1114" s="35" t="str">
        <f>IF(Table1323[[#This Row],[Elite Edge Bet]]="","",IF(Table1323[[#This Row],[Fin]]&lt;&gt;"1st","",Table1323[[#This Row],[Div]]*Table1323[[#This Row],[Elite Edge Bet]]))</f>
        <v/>
      </c>
      <c r="N111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14" s="35" t="str">
        <f>IF(Table1323[[#This Row],[Date]]&lt;$O$3,"",IF(Table1323[[#This Row],[Date]]&lt;$P$3,"Edge (Orig)",IF(Table1323[[#This Row],[Date]]&lt;$Q$3,"Edge-New","Elite Combo")))</f>
        <v/>
      </c>
      <c r="P1114" s="27" t="str">
        <f>TEXT(Table1323[[#This Row],[Date]],"DDD")</f>
        <v>Sat</v>
      </c>
      <c r="Q1114" s="27"/>
      <c r="R11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5" spans="1:18" ht="15.75" hidden="1" customHeight="1" x14ac:dyDescent="0.25">
      <c r="A1115" s="48">
        <v>45535</v>
      </c>
      <c r="B1115" s="20">
        <v>0.64583333333333337</v>
      </c>
      <c r="C1115" s="20" t="s">
        <v>761</v>
      </c>
      <c r="D1115" s="49">
        <v>7</v>
      </c>
      <c r="E1115" s="27">
        <v>1</v>
      </c>
      <c r="F1115" s="50" t="s">
        <v>707</v>
      </c>
      <c r="G1115" s="50" t="s">
        <v>13</v>
      </c>
      <c r="H1115" s="51">
        <v>12</v>
      </c>
      <c r="I1115" s="51" t="s">
        <v>851</v>
      </c>
      <c r="J1115" s="27" t="str">
        <f>VLOOKUP(Table1323[[#This Row],[Track]],$F$1377:$H$1420,2,FALSE)</f>
        <v>Vic</v>
      </c>
      <c r="K1115" s="27" t="s">
        <v>888</v>
      </c>
      <c r="L1115" s="35">
        <v>150</v>
      </c>
      <c r="M1115" s="35">
        <f>IF(Table1323[[#This Row],[Elite Edge Bet]]="","",IF(Table1323[[#This Row],[Fin]]&lt;&gt;"1st","",Table1323[[#This Row],[Div]]*Table1323[[#This Row],[Elite Edge Bet]]))</f>
        <v>1800</v>
      </c>
      <c r="N1115" s="35">
        <f>IF(Table1323[[#This Row],[Elite Edge Bet]]="","",IF(Table1323[[#This Row],[Elite Edge Return]]="",Table1323[[#This Row],[Elite Edge Bet]]*-1,Table1323[[#This Row],[Elite Edge Return]]-Table1323[[#This Row],[Elite Edge Bet]]))</f>
        <v>1650</v>
      </c>
      <c r="O1115" s="35" t="str">
        <f>IF(Table1323[[#This Row],[Date]]&lt;$O$3,"",IF(Table1323[[#This Row],[Date]]&lt;$P$3,"Edge (Orig)",IF(Table1323[[#This Row],[Date]]&lt;$Q$3,"Edge-New","Elite Combo")))</f>
        <v/>
      </c>
      <c r="P1115" s="27" t="str">
        <f>TEXT(Table1323[[#This Row],[Date]],"DDD")</f>
        <v>Sat</v>
      </c>
      <c r="Q1115" s="27"/>
      <c r="R11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6" spans="1:18" ht="15.75" hidden="1" customHeight="1" x14ac:dyDescent="0.25">
      <c r="A1116" s="48">
        <v>45535</v>
      </c>
      <c r="B1116" s="20">
        <v>0.67361111111111116</v>
      </c>
      <c r="C1116" s="20" t="s">
        <v>761</v>
      </c>
      <c r="D1116" s="49">
        <v>8</v>
      </c>
      <c r="E1116" s="27">
        <v>13</v>
      </c>
      <c r="F1116" s="50" t="s">
        <v>72</v>
      </c>
      <c r="G1116" s="50" t="s">
        <v>13</v>
      </c>
      <c r="H1116" s="51">
        <v>3.2</v>
      </c>
      <c r="I1116" s="51" t="s">
        <v>878</v>
      </c>
      <c r="J1116" s="27" t="str">
        <f>VLOOKUP(Table1323[[#This Row],[Track]],$F$1377:$H$1420,2,FALSE)</f>
        <v>Vic</v>
      </c>
      <c r="K1116" s="27" t="s">
        <v>888</v>
      </c>
      <c r="L1116" s="35">
        <v>200</v>
      </c>
      <c r="M1116" s="35">
        <f>IF(Table1323[[#This Row],[Elite Edge Bet]]="","",IF(Table1323[[#This Row],[Fin]]&lt;&gt;"1st","",Table1323[[#This Row],[Div]]*Table1323[[#This Row],[Elite Edge Bet]]))</f>
        <v>640</v>
      </c>
      <c r="N1116" s="35">
        <f>IF(Table1323[[#This Row],[Elite Edge Bet]]="","",IF(Table1323[[#This Row],[Elite Edge Return]]="",Table1323[[#This Row],[Elite Edge Bet]]*-1,Table1323[[#This Row],[Elite Edge Return]]-Table1323[[#This Row],[Elite Edge Bet]]))</f>
        <v>440</v>
      </c>
      <c r="O1116" s="35" t="str">
        <f>IF(Table1323[[#This Row],[Date]]&lt;$O$3,"",IF(Table1323[[#This Row],[Date]]&lt;$P$3,"Edge (Orig)",IF(Table1323[[#This Row],[Date]]&lt;$Q$3,"Edge-New","Elite Combo")))</f>
        <v/>
      </c>
      <c r="P1116" s="27" t="str">
        <f>TEXT(Table1323[[#This Row],[Date]],"DDD")</f>
        <v>Sat</v>
      </c>
      <c r="Q1116" s="27"/>
      <c r="R11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7" spans="1:18" ht="15.75" hidden="1" customHeight="1" x14ac:dyDescent="0.25">
      <c r="A1117" s="48">
        <v>45535</v>
      </c>
      <c r="B1117" s="20">
        <v>0.6875</v>
      </c>
      <c r="C1117" s="20" t="s">
        <v>6</v>
      </c>
      <c r="D1117" s="49">
        <v>9</v>
      </c>
      <c r="E1117" s="27">
        <v>12</v>
      </c>
      <c r="F1117" s="50" t="s">
        <v>79</v>
      </c>
      <c r="G1117" s="50"/>
      <c r="H1117" s="51"/>
      <c r="I1117" s="51" t="s">
        <v>879</v>
      </c>
      <c r="J1117" s="27" t="str">
        <f>VLOOKUP(Table1323[[#This Row],[Track]],$F$1377:$H$1420,2,FALSE)</f>
        <v>NSW</v>
      </c>
      <c r="K1117" s="27" t="s">
        <v>888</v>
      </c>
      <c r="L1117" s="35">
        <v>150</v>
      </c>
      <c r="M1117" s="35" t="str">
        <f>IF(Table1323[[#This Row],[Elite Edge Bet]]="","",IF(Table1323[[#This Row],[Fin]]&lt;&gt;"1st","",Table1323[[#This Row],[Div]]*Table1323[[#This Row],[Elite Edge Bet]]))</f>
        <v/>
      </c>
      <c r="N111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17" s="35" t="str">
        <f>IF(Table1323[[#This Row],[Date]]&lt;$O$3,"",IF(Table1323[[#This Row],[Date]]&lt;$P$3,"Edge (Orig)",IF(Table1323[[#This Row],[Date]]&lt;$Q$3,"Edge-New","Elite Combo")))</f>
        <v/>
      </c>
      <c r="P1117" s="27" t="str">
        <f>TEXT(Table1323[[#This Row],[Date]],"DDD")</f>
        <v>Sat</v>
      </c>
      <c r="Q1117" s="27"/>
      <c r="R11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8" spans="1:18" ht="15.75" hidden="1" customHeight="1" x14ac:dyDescent="0.25">
      <c r="A1118" s="48">
        <v>45535</v>
      </c>
      <c r="B1118" s="20">
        <v>0.69791666666666663</v>
      </c>
      <c r="C1118" s="20" t="s">
        <v>761</v>
      </c>
      <c r="D1118" s="49">
        <v>9</v>
      </c>
      <c r="E1118" s="27">
        <v>1</v>
      </c>
      <c r="F1118" s="50" t="s">
        <v>35</v>
      </c>
      <c r="G1118" s="50" t="s">
        <v>15</v>
      </c>
      <c r="H1118" s="51"/>
      <c r="I1118" s="51" t="s">
        <v>851</v>
      </c>
      <c r="J1118" s="27" t="str">
        <f>VLOOKUP(Table1323[[#This Row],[Track]],$F$1377:$H$1420,2,FALSE)</f>
        <v>Vic</v>
      </c>
      <c r="K1118" s="27" t="s">
        <v>888</v>
      </c>
      <c r="L1118" s="35">
        <v>130</v>
      </c>
      <c r="M1118" s="35" t="str">
        <f>IF(Table1323[[#This Row],[Elite Edge Bet]]="","",IF(Table1323[[#This Row],[Fin]]&lt;&gt;"1st","",Table1323[[#This Row],[Div]]*Table1323[[#This Row],[Elite Edge Bet]]))</f>
        <v/>
      </c>
      <c r="N1118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118" s="35" t="str">
        <f>IF(Table1323[[#This Row],[Date]]&lt;$O$3,"",IF(Table1323[[#This Row],[Date]]&lt;$P$3,"Edge (Orig)",IF(Table1323[[#This Row],[Date]]&lt;$Q$3,"Edge-New","Elite Combo")))</f>
        <v/>
      </c>
      <c r="P1118" s="27" t="str">
        <f>TEXT(Table1323[[#This Row],[Date]],"DDD")</f>
        <v>Sat</v>
      </c>
      <c r="Q1118" s="27"/>
      <c r="R11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19" spans="1:18" ht="15.75" hidden="1" customHeight="1" x14ac:dyDescent="0.25">
      <c r="A1119" s="48">
        <v>45535</v>
      </c>
      <c r="B1119" s="20">
        <v>0.72222222222222221</v>
      </c>
      <c r="C1119" s="20" t="s">
        <v>761</v>
      </c>
      <c r="D1119" s="49">
        <v>10</v>
      </c>
      <c r="E1119" s="27">
        <v>2</v>
      </c>
      <c r="F1119" s="50" t="s">
        <v>37</v>
      </c>
      <c r="G1119" s="50" t="s">
        <v>13</v>
      </c>
      <c r="H1119" s="51">
        <v>3.3</v>
      </c>
      <c r="I1119" s="51" t="s">
        <v>851</v>
      </c>
      <c r="J1119" s="27" t="str">
        <f>VLOOKUP(Table1323[[#This Row],[Track]],$F$1377:$H$1420,2,FALSE)</f>
        <v>Vic</v>
      </c>
      <c r="K1119" s="27" t="s">
        <v>888</v>
      </c>
      <c r="L1119" s="35">
        <v>140</v>
      </c>
      <c r="M1119" s="35">
        <f>IF(Table1323[[#This Row],[Elite Edge Bet]]="","",IF(Table1323[[#This Row],[Fin]]&lt;&gt;"1st","",Table1323[[#This Row],[Div]]*Table1323[[#This Row],[Elite Edge Bet]]))</f>
        <v>462</v>
      </c>
      <c r="N1119" s="35">
        <f>IF(Table1323[[#This Row],[Elite Edge Bet]]="","",IF(Table1323[[#This Row],[Elite Edge Return]]="",Table1323[[#This Row],[Elite Edge Bet]]*-1,Table1323[[#This Row],[Elite Edge Return]]-Table1323[[#This Row],[Elite Edge Bet]]))</f>
        <v>322</v>
      </c>
      <c r="O1119" s="35" t="str">
        <f>IF(Table1323[[#This Row],[Date]]&lt;$O$3,"",IF(Table1323[[#This Row],[Date]]&lt;$P$3,"Edge (Orig)",IF(Table1323[[#This Row],[Date]]&lt;$Q$3,"Edge-New","Elite Combo")))</f>
        <v/>
      </c>
      <c r="P1119" s="27" t="str">
        <f>TEXT(Table1323[[#This Row],[Date]],"DDD")</f>
        <v>Sat</v>
      </c>
      <c r="Q1119" s="27"/>
      <c r="R11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0" spans="1:18" ht="15.75" hidden="1" customHeight="1" x14ac:dyDescent="0.25">
      <c r="A1120" s="48">
        <v>45539</v>
      </c>
      <c r="B1120" s="20">
        <v>0.65625</v>
      </c>
      <c r="C1120" s="20" t="s">
        <v>8</v>
      </c>
      <c r="D1120" s="49">
        <v>5</v>
      </c>
      <c r="E1120" s="27">
        <v>3</v>
      </c>
      <c r="F1120" s="50" t="s">
        <v>80</v>
      </c>
      <c r="G1120" s="50" t="s">
        <v>13</v>
      </c>
      <c r="H1120" s="51">
        <v>1.65</v>
      </c>
      <c r="I1120" s="51" t="s">
        <v>92</v>
      </c>
      <c r="J1120" s="27" t="str">
        <f>VLOOKUP(Table1323[[#This Row],[Track]],$F$1377:$H$1420,2,FALSE)</f>
        <v>NSW</v>
      </c>
      <c r="K1120" s="27" t="s">
        <v>888</v>
      </c>
      <c r="L1120" s="35">
        <v>140</v>
      </c>
      <c r="M1120" s="35">
        <f>IF(Table1323[[#This Row],[Elite Edge Bet]]="","",IF(Table1323[[#This Row],[Fin]]&lt;&gt;"1st","",Table1323[[#This Row],[Div]]*Table1323[[#This Row],[Elite Edge Bet]]))</f>
        <v>231</v>
      </c>
      <c r="N1120" s="35">
        <f>IF(Table1323[[#This Row],[Elite Edge Bet]]="","",IF(Table1323[[#This Row],[Elite Edge Return]]="",Table1323[[#This Row],[Elite Edge Bet]]*-1,Table1323[[#This Row],[Elite Edge Return]]-Table1323[[#This Row],[Elite Edge Bet]]))</f>
        <v>91</v>
      </c>
      <c r="O1120" s="35" t="str">
        <f>IF(Table1323[[#This Row],[Date]]&lt;$O$3,"",IF(Table1323[[#This Row],[Date]]&lt;$P$3,"Edge (Orig)",IF(Table1323[[#This Row],[Date]]&lt;$Q$3,"Edge-New","Elite Combo")))</f>
        <v/>
      </c>
      <c r="P1120" s="27" t="str">
        <f>TEXT(Table1323[[#This Row],[Date]],"DDD")</f>
        <v>Wed</v>
      </c>
      <c r="Q1120" s="27"/>
      <c r="R11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1" spans="1:18" ht="15.75" hidden="1" customHeight="1" x14ac:dyDescent="0.25">
      <c r="A1121" s="48">
        <v>45539</v>
      </c>
      <c r="B1121" s="20">
        <v>0.70486111111111116</v>
      </c>
      <c r="C1121" s="20" t="s">
        <v>8</v>
      </c>
      <c r="D1121" s="49">
        <v>7</v>
      </c>
      <c r="E1121" s="27">
        <v>5</v>
      </c>
      <c r="F1121" s="50" t="s">
        <v>81</v>
      </c>
      <c r="G1121" s="50"/>
      <c r="H1121" s="51"/>
      <c r="I1121" s="51" t="s">
        <v>92</v>
      </c>
      <c r="J1121" s="27" t="str">
        <f>VLOOKUP(Table1323[[#This Row],[Track]],$F$1377:$H$1420,2,FALSE)</f>
        <v>NSW</v>
      </c>
      <c r="K1121" s="27" t="s">
        <v>888</v>
      </c>
      <c r="L1121" s="35">
        <v>140</v>
      </c>
      <c r="M1121" s="35" t="str">
        <f>IF(Table1323[[#This Row],[Elite Edge Bet]]="","",IF(Table1323[[#This Row],[Fin]]&lt;&gt;"1st","",Table1323[[#This Row],[Div]]*Table1323[[#This Row],[Elite Edge Bet]]))</f>
        <v/>
      </c>
      <c r="N112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21" s="35" t="str">
        <f>IF(Table1323[[#This Row],[Date]]&lt;$O$3,"",IF(Table1323[[#This Row],[Date]]&lt;$P$3,"Edge (Orig)",IF(Table1323[[#This Row],[Date]]&lt;$Q$3,"Edge-New","Elite Combo")))</f>
        <v/>
      </c>
      <c r="P1121" s="27" t="str">
        <f>TEXT(Table1323[[#This Row],[Date]],"DDD")</f>
        <v>Wed</v>
      </c>
      <c r="Q1121" s="27"/>
      <c r="R11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2" spans="1:18" ht="15.75" hidden="1" customHeight="1" x14ac:dyDescent="0.25">
      <c r="A1122" s="48">
        <v>45542</v>
      </c>
      <c r="B1122" s="20">
        <v>0.55208333333333337</v>
      </c>
      <c r="C1122" s="20" t="s">
        <v>762</v>
      </c>
      <c r="D1122" s="49">
        <v>3</v>
      </c>
      <c r="E1122" s="27">
        <v>1</v>
      </c>
      <c r="F1122" s="50" t="s">
        <v>30</v>
      </c>
      <c r="G1122" s="50"/>
      <c r="H1122" s="51"/>
      <c r="I1122" s="51" t="s">
        <v>851</v>
      </c>
      <c r="J1122" s="27" t="str">
        <f>VLOOKUP(Table1323[[#This Row],[Track]],$F$1377:$H$1420,2,FALSE)</f>
        <v>Vic</v>
      </c>
      <c r="K1122" s="27" t="s">
        <v>888</v>
      </c>
      <c r="L1122" s="35">
        <v>100</v>
      </c>
      <c r="M1122" s="35" t="str">
        <f>IF(Table1323[[#This Row],[Elite Edge Bet]]="","",IF(Table1323[[#This Row],[Fin]]&lt;&gt;"1st","",Table1323[[#This Row],[Div]]*Table1323[[#This Row],[Elite Edge Bet]]))</f>
        <v/>
      </c>
      <c r="N112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22" s="35" t="str">
        <f>IF(Table1323[[#This Row],[Date]]&lt;$O$3,"",IF(Table1323[[#This Row],[Date]]&lt;$P$3,"Edge (Orig)",IF(Table1323[[#This Row],[Date]]&lt;$Q$3,"Edge-New","Elite Combo")))</f>
        <v/>
      </c>
      <c r="P1122" s="27" t="str">
        <f>TEXT(Table1323[[#This Row],[Date]],"DDD")</f>
        <v>Sat</v>
      </c>
      <c r="Q1122" s="27"/>
      <c r="R11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3" spans="1:18" ht="15.75" hidden="1" customHeight="1" x14ac:dyDescent="0.25">
      <c r="A1123" s="48">
        <v>45542</v>
      </c>
      <c r="B1123" s="20">
        <v>0.55208333333333337</v>
      </c>
      <c r="C1123" s="20" t="s">
        <v>762</v>
      </c>
      <c r="D1123" s="49">
        <v>3</v>
      </c>
      <c r="E1123" s="27">
        <v>10</v>
      </c>
      <c r="F1123" s="50" t="s">
        <v>705</v>
      </c>
      <c r="G1123" s="50" t="s">
        <v>13</v>
      </c>
      <c r="H1123" s="51">
        <v>4.4000000000000004</v>
      </c>
      <c r="I1123" s="51" t="s">
        <v>851</v>
      </c>
      <c r="J1123" s="27" t="str">
        <f>VLOOKUP(Table1323[[#This Row],[Track]],$F$1377:$H$1420,2,FALSE)</f>
        <v>Vic</v>
      </c>
      <c r="K1123" s="27" t="s">
        <v>888</v>
      </c>
      <c r="L1123" s="35">
        <v>100</v>
      </c>
      <c r="M1123" s="35">
        <f>IF(Table1323[[#This Row],[Elite Edge Bet]]="","",IF(Table1323[[#This Row],[Fin]]&lt;&gt;"1st","",Table1323[[#This Row],[Div]]*Table1323[[#This Row],[Elite Edge Bet]]))</f>
        <v>440.00000000000006</v>
      </c>
      <c r="N1123" s="35">
        <f>IF(Table1323[[#This Row],[Elite Edge Bet]]="","",IF(Table1323[[#This Row],[Elite Edge Return]]="",Table1323[[#This Row],[Elite Edge Bet]]*-1,Table1323[[#This Row],[Elite Edge Return]]-Table1323[[#This Row],[Elite Edge Bet]]))</f>
        <v>340.00000000000006</v>
      </c>
      <c r="O1123" s="35" t="str">
        <f>IF(Table1323[[#This Row],[Date]]&lt;$O$3,"",IF(Table1323[[#This Row],[Date]]&lt;$P$3,"Edge (Orig)",IF(Table1323[[#This Row],[Date]]&lt;$Q$3,"Edge-New","Elite Combo")))</f>
        <v/>
      </c>
      <c r="P1123" s="27" t="str">
        <f>TEXT(Table1323[[#This Row],[Date]],"DDD")</f>
        <v>Sat</v>
      </c>
      <c r="Q1123" s="27"/>
      <c r="R11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4" spans="1:18" ht="15.75" hidden="1" customHeight="1" x14ac:dyDescent="0.25">
      <c r="A1124" s="48">
        <v>45542</v>
      </c>
      <c r="B1124" s="20">
        <v>0.60069444444444442</v>
      </c>
      <c r="C1124" s="20" t="s">
        <v>762</v>
      </c>
      <c r="D1124" s="49">
        <v>5</v>
      </c>
      <c r="E1124" s="27">
        <v>3</v>
      </c>
      <c r="F1124" s="50" t="s">
        <v>398</v>
      </c>
      <c r="G1124" s="50" t="s">
        <v>15</v>
      </c>
      <c r="H1124" s="51"/>
      <c r="I1124" s="51" t="s">
        <v>851</v>
      </c>
      <c r="J1124" s="27" t="str">
        <f>VLOOKUP(Table1323[[#This Row],[Track]],$F$1377:$H$1420,2,FALSE)</f>
        <v>Vic</v>
      </c>
      <c r="K1124" s="27" t="s">
        <v>888</v>
      </c>
      <c r="L1124" s="35">
        <v>120</v>
      </c>
      <c r="M1124" s="35" t="str">
        <f>IF(Table1323[[#This Row],[Elite Edge Bet]]="","",IF(Table1323[[#This Row],[Fin]]&lt;&gt;"1st","",Table1323[[#This Row],[Div]]*Table1323[[#This Row],[Elite Edge Bet]]))</f>
        <v/>
      </c>
      <c r="N112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24" s="35" t="str">
        <f>IF(Table1323[[#This Row],[Date]]&lt;$O$3,"",IF(Table1323[[#This Row],[Date]]&lt;$P$3,"Edge (Orig)",IF(Table1323[[#This Row],[Date]]&lt;$Q$3,"Edge-New","Elite Combo")))</f>
        <v/>
      </c>
      <c r="P1124" s="27" t="str">
        <f>TEXT(Table1323[[#This Row],[Date]],"DDD")</f>
        <v>Sat</v>
      </c>
      <c r="Q1124" s="27"/>
      <c r="R11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5" spans="1:18" ht="15.75" hidden="1" customHeight="1" x14ac:dyDescent="0.25">
      <c r="A1125" s="48">
        <v>45542</v>
      </c>
      <c r="B1125" s="20">
        <v>0.61458333333333337</v>
      </c>
      <c r="C1125" s="20" t="s">
        <v>7</v>
      </c>
      <c r="D1125" s="49">
        <v>6</v>
      </c>
      <c r="E1125" s="27">
        <v>1</v>
      </c>
      <c r="F1125" s="50" t="s">
        <v>586</v>
      </c>
      <c r="G1125" s="50" t="s">
        <v>13</v>
      </c>
      <c r="H1125" s="51">
        <v>2.2999999999999998</v>
      </c>
      <c r="I1125" s="51" t="s">
        <v>92</v>
      </c>
      <c r="J1125" s="27" t="str">
        <f>VLOOKUP(Table1323[[#This Row],[Track]],$F$1377:$H$1420,2,FALSE)</f>
        <v>NSW</v>
      </c>
      <c r="K1125" s="27" t="s">
        <v>888</v>
      </c>
      <c r="L1125" s="35">
        <v>150</v>
      </c>
      <c r="M1125" s="35">
        <f>IF(Table1323[[#This Row],[Elite Edge Bet]]="","",IF(Table1323[[#This Row],[Fin]]&lt;&gt;"1st","",Table1323[[#This Row],[Div]]*Table1323[[#This Row],[Elite Edge Bet]]))</f>
        <v>345</v>
      </c>
      <c r="N1125" s="35">
        <f>IF(Table1323[[#This Row],[Elite Edge Bet]]="","",IF(Table1323[[#This Row],[Elite Edge Return]]="",Table1323[[#This Row],[Elite Edge Bet]]*-1,Table1323[[#This Row],[Elite Edge Return]]-Table1323[[#This Row],[Elite Edge Bet]]))</f>
        <v>195</v>
      </c>
      <c r="O1125" s="35" t="str">
        <f>IF(Table1323[[#This Row],[Date]]&lt;$O$3,"",IF(Table1323[[#This Row],[Date]]&lt;$P$3,"Edge (Orig)",IF(Table1323[[#This Row],[Date]]&lt;$Q$3,"Edge-New","Elite Combo")))</f>
        <v/>
      </c>
      <c r="P1125" s="27" t="str">
        <f>TEXT(Table1323[[#This Row],[Date]],"DDD")</f>
        <v>Sat</v>
      </c>
      <c r="Q1125" s="27"/>
      <c r="R11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6" spans="1:18" ht="15.75" hidden="1" customHeight="1" x14ac:dyDescent="0.25">
      <c r="A1126" s="48">
        <v>45542</v>
      </c>
      <c r="B1126" s="20">
        <v>0.67708333333333337</v>
      </c>
      <c r="C1126" s="20" t="s">
        <v>762</v>
      </c>
      <c r="D1126" s="49">
        <v>8</v>
      </c>
      <c r="E1126" s="27">
        <v>2</v>
      </c>
      <c r="F1126" s="50" t="s">
        <v>83</v>
      </c>
      <c r="G1126" s="50" t="s">
        <v>13</v>
      </c>
      <c r="H1126" s="51">
        <v>1.9</v>
      </c>
      <c r="I1126" s="51" t="s">
        <v>851</v>
      </c>
      <c r="J1126" s="27" t="str">
        <f>VLOOKUP(Table1323[[#This Row],[Track]],$F$1377:$H$1420,2,FALSE)</f>
        <v>Vic</v>
      </c>
      <c r="K1126" s="27" t="s">
        <v>888</v>
      </c>
      <c r="L1126" s="35">
        <v>120</v>
      </c>
      <c r="M1126" s="35">
        <f>IF(Table1323[[#This Row],[Elite Edge Bet]]="","",IF(Table1323[[#This Row],[Fin]]&lt;&gt;"1st","",Table1323[[#This Row],[Div]]*Table1323[[#This Row],[Elite Edge Bet]]))</f>
        <v>228</v>
      </c>
      <c r="N1126" s="35">
        <f>IF(Table1323[[#This Row],[Elite Edge Bet]]="","",IF(Table1323[[#This Row],[Elite Edge Return]]="",Table1323[[#This Row],[Elite Edge Bet]]*-1,Table1323[[#This Row],[Elite Edge Return]]-Table1323[[#This Row],[Elite Edge Bet]]))</f>
        <v>108</v>
      </c>
      <c r="O1126" s="35" t="str">
        <f>IF(Table1323[[#This Row],[Date]]&lt;$O$3,"",IF(Table1323[[#This Row],[Date]]&lt;$P$3,"Edge (Orig)",IF(Table1323[[#This Row],[Date]]&lt;$Q$3,"Edge-New","Elite Combo")))</f>
        <v/>
      </c>
      <c r="P1126" s="27" t="str">
        <f>TEXT(Table1323[[#This Row],[Date]],"DDD")</f>
        <v>Sat</v>
      </c>
      <c r="Q1126" s="27"/>
      <c r="R11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7" spans="1:18" ht="15.75" hidden="1" customHeight="1" x14ac:dyDescent="0.25">
      <c r="A1127" s="48">
        <v>45542</v>
      </c>
      <c r="B1127" s="20">
        <v>0.72569444444444442</v>
      </c>
      <c r="C1127" s="20" t="s">
        <v>762</v>
      </c>
      <c r="D1127" s="49">
        <v>10</v>
      </c>
      <c r="E1127" s="27">
        <v>3</v>
      </c>
      <c r="F1127" s="50" t="s">
        <v>61</v>
      </c>
      <c r="G1127" s="50"/>
      <c r="H1127" s="51"/>
      <c r="I1127" s="51" t="s">
        <v>851</v>
      </c>
      <c r="J1127" s="27" t="str">
        <f>VLOOKUP(Table1323[[#This Row],[Track]],$F$1377:$H$1420,2,FALSE)</f>
        <v>Vic</v>
      </c>
      <c r="K1127" s="27" t="s">
        <v>888</v>
      </c>
      <c r="L1127" s="35">
        <v>120</v>
      </c>
      <c r="M1127" s="35" t="str">
        <f>IF(Table1323[[#This Row],[Elite Edge Bet]]="","",IF(Table1323[[#This Row],[Fin]]&lt;&gt;"1st","",Table1323[[#This Row],[Div]]*Table1323[[#This Row],[Elite Edge Bet]]))</f>
        <v/>
      </c>
      <c r="N112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27" s="35" t="str">
        <f>IF(Table1323[[#This Row],[Date]]&lt;$O$3,"",IF(Table1323[[#This Row],[Date]]&lt;$P$3,"Edge (Orig)",IF(Table1323[[#This Row],[Date]]&lt;$Q$3,"Edge-New","Elite Combo")))</f>
        <v/>
      </c>
      <c r="P1127" s="27" t="str">
        <f>TEXT(Table1323[[#This Row],[Date]],"DDD")</f>
        <v>Sat</v>
      </c>
      <c r="Q1127" s="27"/>
      <c r="R11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8" spans="1:18" ht="15.75" hidden="1" customHeight="1" x14ac:dyDescent="0.25">
      <c r="A1128" s="48">
        <v>45546</v>
      </c>
      <c r="B1128" s="20">
        <v>0.55902777777777779</v>
      </c>
      <c r="C1128" s="20" t="s">
        <v>10</v>
      </c>
      <c r="D1128" s="49">
        <v>1</v>
      </c>
      <c r="E1128" s="27">
        <v>3</v>
      </c>
      <c r="F1128" s="50" t="s">
        <v>587</v>
      </c>
      <c r="G1128" s="50" t="s">
        <v>13</v>
      </c>
      <c r="H1128" s="51">
        <v>6</v>
      </c>
      <c r="I1128" s="51" t="s">
        <v>92</v>
      </c>
      <c r="J1128" s="27" t="str">
        <f>VLOOKUP(Table1323[[#This Row],[Track]],$F$1377:$H$1420,2,FALSE)</f>
        <v>NSW</v>
      </c>
      <c r="K1128" s="27" t="s">
        <v>888</v>
      </c>
      <c r="L1128" s="35">
        <v>140</v>
      </c>
      <c r="M1128" s="35">
        <f>IF(Table1323[[#This Row],[Elite Edge Bet]]="","",IF(Table1323[[#This Row],[Fin]]&lt;&gt;"1st","",Table1323[[#This Row],[Div]]*Table1323[[#This Row],[Elite Edge Bet]]))</f>
        <v>840</v>
      </c>
      <c r="N1128" s="35">
        <f>IF(Table1323[[#This Row],[Elite Edge Bet]]="","",IF(Table1323[[#This Row],[Elite Edge Return]]="",Table1323[[#This Row],[Elite Edge Bet]]*-1,Table1323[[#This Row],[Elite Edge Return]]-Table1323[[#This Row],[Elite Edge Bet]]))</f>
        <v>700</v>
      </c>
      <c r="O1128" s="35" t="str">
        <f>IF(Table1323[[#This Row],[Date]]&lt;$O$3,"",IF(Table1323[[#This Row],[Date]]&lt;$P$3,"Edge (Orig)",IF(Table1323[[#This Row],[Date]]&lt;$Q$3,"Edge-New","Elite Combo")))</f>
        <v/>
      </c>
      <c r="P1128" s="27" t="str">
        <f>TEXT(Table1323[[#This Row],[Date]],"DDD")</f>
        <v>Wed</v>
      </c>
      <c r="Q1128" s="27"/>
      <c r="R11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29" spans="1:18" ht="15.75" hidden="1" customHeight="1" x14ac:dyDescent="0.25">
      <c r="A1129" s="48">
        <v>45549</v>
      </c>
      <c r="B1129" s="20">
        <v>0.60416666666666663</v>
      </c>
      <c r="C1129" s="20" t="s">
        <v>759</v>
      </c>
      <c r="D1129" s="49">
        <v>5</v>
      </c>
      <c r="E1129" s="27">
        <v>8</v>
      </c>
      <c r="F1129" s="50" t="s">
        <v>82</v>
      </c>
      <c r="G1129" s="50" t="s">
        <v>13</v>
      </c>
      <c r="H1129" s="51">
        <v>4.5999999999999996</v>
      </c>
      <c r="I1129" s="51" t="s">
        <v>878</v>
      </c>
      <c r="J1129" s="27" t="str">
        <f>VLOOKUP(Table1323[[#This Row],[Track]],$F$1377:$H$1420,2,FALSE)</f>
        <v>Vic</v>
      </c>
      <c r="K1129" s="27" t="s">
        <v>888</v>
      </c>
      <c r="L1129" s="35">
        <v>200</v>
      </c>
      <c r="M1129" s="35">
        <f>IF(Table1323[[#This Row],[Elite Edge Bet]]="","",IF(Table1323[[#This Row],[Fin]]&lt;&gt;"1st","",Table1323[[#This Row],[Div]]*Table1323[[#This Row],[Elite Edge Bet]]))</f>
        <v>919.99999999999989</v>
      </c>
      <c r="N1129" s="35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1129" s="35" t="str">
        <f>IF(Table1323[[#This Row],[Date]]&lt;$O$3,"",IF(Table1323[[#This Row],[Date]]&lt;$P$3,"Edge (Orig)",IF(Table1323[[#This Row],[Date]]&lt;$Q$3,"Edge-New","Elite Combo")))</f>
        <v/>
      </c>
      <c r="P1129" s="27" t="str">
        <f>TEXT(Table1323[[#This Row],[Date]],"DDD")</f>
        <v>Sat</v>
      </c>
      <c r="Q1129" s="27"/>
      <c r="R11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0" spans="1:18" ht="15.75" hidden="1" customHeight="1" x14ac:dyDescent="0.25">
      <c r="A1130" s="48">
        <v>45549</v>
      </c>
      <c r="B1130" s="20">
        <v>0.65277777777777779</v>
      </c>
      <c r="C1130" s="20" t="s">
        <v>759</v>
      </c>
      <c r="D1130" s="49">
        <v>7</v>
      </c>
      <c r="E1130" s="27">
        <v>1</v>
      </c>
      <c r="F1130" s="50" t="s">
        <v>707</v>
      </c>
      <c r="G1130" s="50"/>
      <c r="H1130" s="51"/>
      <c r="I1130" s="51" t="s">
        <v>851</v>
      </c>
      <c r="J1130" s="27" t="str">
        <f>VLOOKUP(Table1323[[#This Row],[Track]],$F$1377:$H$1420,2,FALSE)</f>
        <v>Vic</v>
      </c>
      <c r="K1130" s="27" t="s">
        <v>888</v>
      </c>
      <c r="L1130" s="35">
        <v>120</v>
      </c>
      <c r="M1130" s="35" t="str">
        <f>IF(Table1323[[#This Row],[Elite Edge Bet]]="","",IF(Table1323[[#This Row],[Fin]]&lt;&gt;"1st","",Table1323[[#This Row],[Div]]*Table1323[[#This Row],[Elite Edge Bet]]))</f>
        <v/>
      </c>
      <c r="N113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30" s="35" t="str">
        <f>IF(Table1323[[#This Row],[Date]]&lt;$O$3,"",IF(Table1323[[#This Row],[Date]]&lt;$P$3,"Edge (Orig)",IF(Table1323[[#This Row],[Date]]&lt;$Q$3,"Edge-New","Elite Combo")))</f>
        <v/>
      </c>
      <c r="P1130" s="27" t="str">
        <f>TEXT(Table1323[[#This Row],[Date]],"DDD")</f>
        <v>Sat</v>
      </c>
      <c r="Q1130" s="27"/>
      <c r="R11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1" spans="1:18" ht="15.75" hidden="1" customHeight="1" x14ac:dyDescent="0.25">
      <c r="A1131" s="48">
        <v>45549</v>
      </c>
      <c r="B1131" s="20">
        <v>0.72569444444444442</v>
      </c>
      <c r="C1131" s="20" t="s">
        <v>759</v>
      </c>
      <c r="D1131" s="49">
        <v>10</v>
      </c>
      <c r="E1131" s="27">
        <v>3</v>
      </c>
      <c r="F1131" s="50" t="s">
        <v>174</v>
      </c>
      <c r="G1131" s="50" t="s">
        <v>15</v>
      </c>
      <c r="H1131" s="51"/>
      <c r="I1131" s="51" t="s">
        <v>851</v>
      </c>
      <c r="J1131" s="27" t="str">
        <f>VLOOKUP(Table1323[[#This Row],[Track]],$F$1377:$H$1420,2,FALSE)</f>
        <v>Vic</v>
      </c>
      <c r="K1131" s="27" t="s">
        <v>888</v>
      </c>
      <c r="L1131" s="35">
        <v>150</v>
      </c>
      <c r="M1131" s="35" t="str">
        <f>IF(Table1323[[#This Row],[Elite Edge Bet]]="","",IF(Table1323[[#This Row],[Fin]]&lt;&gt;"1st","",Table1323[[#This Row],[Div]]*Table1323[[#This Row],[Elite Edge Bet]]))</f>
        <v/>
      </c>
      <c r="N113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31" s="35" t="str">
        <f>IF(Table1323[[#This Row],[Date]]&lt;$O$3,"",IF(Table1323[[#This Row],[Date]]&lt;$P$3,"Edge (Orig)",IF(Table1323[[#This Row],[Date]]&lt;$Q$3,"Edge-New","Elite Combo")))</f>
        <v/>
      </c>
      <c r="P1131" s="27" t="str">
        <f>TEXT(Table1323[[#This Row],[Date]],"DDD")</f>
        <v>Sat</v>
      </c>
      <c r="Q1131" s="27"/>
      <c r="R11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2" spans="1:18" ht="15.75" hidden="1" customHeight="1" x14ac:dyDescent="0.25">
      <c r="A1132" s="48">
        <v>45553</v>
      </c>
      <c r="B1132" s="20">
        <v>0.58333333333333337</v>
      </c>
      <c r="C1132" s="20" t="s">
        <v>9</v>
      </c>
      <c r="D1132" s="49">
        <v>2</v>
      </c>
      <c r="E1132" s="27">
        <v>6</v>
      </c>
      <c r="F1132" s="50" t="s">
        <v>588</v>
      </c>
      <c r="G1132" s="50" t="s">
        <v>13</v>
      </c>
      <c r="H1132" s="51">
        <v>1.8</v>
      </c>
      <c r="I1132" s="51" t="s">
        <v>92</v>
      </c>
      <c r="J1132" s="27" t="str">
        <f>VLOOKUP(Table1323[[#This Row],[Track]],$F$1377:$H$1420,2,FALSE)</f>
        <v>NSW</v>
      </c>
      <c r="K1132" s="27" t="s">
        <v>888</v>
      </c>
      <c r="L1132" s="35">
        <v>140</v>
      </c>
      <c r="M1132" s="35">
        <f>IF(Table1323[[#This Row],[Elite Edge Bet]]="","",IF(Table1323[[#This Row],[Fin]]&lt;&gt;"1st","",Table1323[[#This Row],[Div]]*Table1323[[#This Row],[Elite Edge Bet]]))</f>
        <v>252</v>
      </c>
      <c r="N1132" s="35">
        <f>IF(Table1323[[#This Row],[Elite Edge Bet]]="","",IF(Table1323[[#This Row],[Elite Edge Return]]="",Table1323[[#This Row],[Elite Edge Bet]]*-1,Table1323[[#This Row],[Elite Edge Return]]-Table1323[[#This Row],[Elite Edge Bet]]))</f>
        <v>112</v>
      </c>
      <c r="O1132" s="35" t="str">
        <f>IF(Table1323[[#This Row],[Date]]&lt;$O$3,"",IF(Table1323[[#This Row],[Date]]&lt;$P$3,"Edge (Orig)",IF(Table1323[[#This Row],[Date]]&lt;$Q$3,"Edge-New","Elite Combo")))</f>
        <v/>
      </c>
      <c r="P1132" s="27" t="str">
        <f>TEXT(Table1323[[#This Row],[Date]],"DDD")</f>
        <v>Wed</v>
      </c>
      <c r="Q1132" s="27"/>
      <c r="R11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3" spans="1:18" ht="15.75" hidden="1" customHeight="1" x14ac:dyDescent="0.25">
      <c r="A1133" s="48">
        <v>45553</v>
      </c>
      <c r="B1133" s="20">
        <v>0.60763888888888884</v>
      </c>
      <c r="C1133" s="20" t="s">
        <v>9</v>
      </c>
      <c r="D1133" s="49">
        <v>3</v>
      </c>
      <c r="E1133" s="27">
        <v>3</v>
      </c>
      <c r="F1133" s="50" t="s">
        <v>589</v>
      </c>
      <c r="G1133" s="50" t="s">
        <v>15</v>
      </c>
      <c r="H1133" s="51"/>
      <c r="I1133" s="51" t="s">
        <v>92</v>
      </c>
      <c r="J1133" s="27" t="str">
        <f>VLOOKUP(Table1323[[#This Row],[Track]],$F$1377:$H$1420,2,FALSE)</f>
        <v>NSW</v>
      </c>
      <c r="K1133" s="27" t="s">
        <v>888</v>
      </c>
      <c r="L1133" s="35">
        <v>140</v>
      </c>
      <c r="M1133" s="35" t="str">
        <f>IF(Table1323[[#This Row],[Elite Edge Bet]]="","",IF(Table1323[[#This Row],[Fin]]&lt;&gt;"1st","",Table1323[[#This Row],[Div]]*Table1323[[#This Row],[Elite Edge Bet]]))</f>
        <v/>
      </c>
      <c r="N113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33" s="35" t="str">
        <f>IF(Table1323[[#This Row],[Date]]&lt;$O$3,"",IF(Table1323[[#This Row],[Date]]&lt;$P$3,"Edge (Orig)",IF(Table1323[[#This Row],[Date]]&lt;$Q$3,"Edge-New","Elite Combo")))</f>
        <v/>
      </c>
      <c r="P1133" s="27" t="str">
        <f>TEXT(Table1323[[#This Row],[Date]],"DDD")</f>
        <v>Wed</v>
      </c>
      <c r="Q1133" s="27"/>
      <c r="R11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4" spans="1:18" ht="15.75" hidden="1" customHeight="1" x14ac:dyDescent="0.25">
      <c r="A1134" s="48">
        <v>45556</v>
      </c>
      <c r="B1134" s="20">
        <v>0.54166666666666663</v>
      </c>
      <c r="C1134" s="20" t="s">
        <v>7</v>
      </c>
      <c r="D1134" s="49">
        <v>3</v>
      </c>
      <c r="E1134" s="27">
        <v>6</v>
      </c>
      <c r="F1134" s="50" t="s">
        <v>63</v>
      </c>
      <c r="G1134" s="50" t="s">
        <v>15</v>
      </c>
      <c r="H1134" s="51"/>
      <c r="I1134" s="51" t="s">
        <v>879</v>
      </c>
      <c r="J1134" s="27" t="str">
        <f>VLOOKUP(Table1323[[#This Row],[Track]],$F$1377:$H$1420,2,FALSE)</f>
        <v>NSW</v>
      </c>
      <c r="K1134" s="27" t="s">
        <v>888</v>
      </c>
      <c r="L1134" s="35">
        <v>150</v>
      </c>
      <c r="M1134" s="35" t="str">
        <f>IF(Table1323[[#This Row],[Elite Edge Bet]]="","",IF(Table1323[[#This Row],[Fin]]&lt;&gt;"1st","",Table1323[[#This Row],[Div]]*Table1323[[#This Row],[Elite Edge Bet]]))</f>
        <v/>
      </c>
      <c r="N113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34" s="35" t="str">
        <f>IF(Table1323[[#This Row],[Date]]&lt;$O$3,"",IF(Table1323[[#This Row],[Date]]&lt;$P$3,"Edge (Orig)",IF(Table1323[[#This Row],[Date]]&lt;$Q$3,"Edge-New","Elite Combo")))</f>
        <v/>
      </c>
      <c r="P1134" s="27" t="str">
        <f>TEXT(Table1323[[#This Row],[Date]],"DDD")</f>
        <v>Sat</v>
      </c>
      <c r="Q1134" s="27"/>
      <c r="R11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5" spans="1:18" ht="15.75" hidden="1" customHeight="1" x14ac:dyDescent="0.25">
      <c r="A1135" s="48">
        <v>45556</v>
      </c>
      <c r="B1135" s="20">
        <v>0.55208333333333337</v>
      </c>
      <c r="C1135" s="20" t="s">
        <v>761</v>
      </c>
      <c r="D1135" s="49">
        <v>3</v>
      </c>
      <c r="E1135" s="27">
        <v>1</v>
      </c>
      <c r="F1135" s="50" t="s">
        <v>454</v>
      </c>
      <c r="G1135" s="50"/>
      <c r="H1135" s="51"/>
      <c r="I1135" s="51" t="s">
        <v>851</v>
      </c>
      <c r="J1135" s="27" t="str">
        <f>VLOOKUP(Table1323[[#This Row],[Track]],$F$1377:$H$1420,2,FALSE)</f>
        <v>Vic</v>
      </c>
      <c r="K1135" s="27" t="s">
        <v>888</v>
      </c>
      <c r="L1135" s="35">
        <v>120</v>
      </c>
      <c r="M1135" s="35" t="str">
        <f>IF(Table1323[[#This Row],[Elite Edge Bet]]="","",IF(Table1323[[#This Row],[Fin]]&lt;&gt;"1st","",Table1323[[#This Row],[Div]]*Table1323[[#This Row],[Elite Edge Bet]]))</f>
        <v/>
      </c>
      <c r="N113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35" s="35" t="str">
        <f>IF(Table1323[[#This Row],[Date]]&lt;$O$3,"",IF(Table1323[[#This Row],[Date]]&lt;$P$3,"Edge (Orig)",IF(Table1323[[#This Row],[Date]]&lt;$Q$3,"Edge-New","Elite Combo")))</f>
        <v/>
      </c>
      <c r="P1135" s="27" t="str">
        <f>TEXT(Table1323[[#This Row],[Date]],"DDD")</f>
        <v>Sat</v>
      </c>
      <c r="Q1135" s="27"/>
      <c r="R11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6" spans="1:18" ht="15.75" hidden="1" customHeight="1" x14ac:dyDescent="0.25">
      <c r="A1136" s="48">
        <v>45556</v>
      </c>
      <c r="B1136" s="20">
        <v>0.60069444444444442</v>
      </c>
      <c r="C1136" s="20" t="s">
        <v>761</v>
      </c>
      <c r="D1136" s="49">
        <v>5</v>
      </c>
      <c r="E1136" s="27">
        <v>7</v>
      </c>
      <c r="F1136" s="50" t="s">
        <v>286</v>
      </c>
      <c r="G1136" s="50"/>
      <c r="H1136" s="51"/>
      <c r="I1136" s="51" t="s">
        <v>851</v>
      </c>
      <c r="J1136" s="27" t="str">
        <f>VLOOKUP(Table1323[[#This Row],[Track]],$F$1377:$H$1420,2,FALSE)</f>
        <v>Vic</v>
      </c>
      <c r="K1136" s="27" t="s">
        <v>888</v>
      </c>
      <c r="L1136" s="35">
        <v>120</v>
      </c>
      <c r="M1136" s="35" t="str">
        <f>IF(Table1323[[#This Row],[Elite Edge Bet]]="","",IF(Table1323[[#This Row],[Fin]]&lt;&gt;"1st","",Table1323[[#This Row],[Div]]*Table1323[[#This Row],[Elite Edge Bet]]))</f>
        <v/>
      </c>
      <c r="N113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36" s="35" t="str">
        <f>IF(Table1323[[#This Row],[Date]]&lt;$O$3,"",IF(Table1323[[#This Row],[Date]]&lt;$P$3,"Edge (Orig)",IF(Table1323[[#This Row],[Date]]&lt;$Q$3,"Edge-New","Elite Combo")))</f>
        <v/>
      </c>
      <c r="P1136" s="27" t="str">
        <f>TEXT(Table1323[[#This Row],[Date]],"DDD")</f>
        <v>Sat</v>
      </c>
      <c r="Q1136" s="27"/>
      <c r="R11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7" spans="1:18" ht="15.75" hidden="1" customHeight="1" x14ac:dyDescent="0.25">
      <c r="A1137" s="48">
        <v>45556</v>
      </c>
      <c r="B1137" s="20">
        <v>0.67708333333333337</v>
      </c>
      <c r="C1137" s="20" t="s">
        <v>761</v>
      </c>
      <c r="D1137" s="49">
        <v>8</v>
      </c>
      <c r="E1137" s="27">
        <v>2</v>
      </c>
      <c r="F1137" s="50" t="s">
        <v>83</v>
      </c>
      <c r="G1137" s="50" t="s">
        <v>14</v>
      </c>
      <c r="H1137" s="51"/>
      <c r="I1137" s="51" t="s">
        <v>878</v>
      </c>
      <c r="J1137" s="27" t="str">
        <f>VLOOKUP(Table1323[[#This Row],[Track]],$F$1377:$H$1420,2,FALSE)</f>
        <v>Vic</v>
      </c>
      <c r="K1137" s="27" t="s">
        <v>888</v>
      </c>
      <c r="L1137" s="35">
        <v>200</v>
      </c>
      <c r="M1137" s="35" t="str">
        <f>IF(Table1323[[#This Row],[Elite Edge Bet]]="","",IF(Table1323[[#This Row],[Fin]]&lt;&gt;"1st","",Table1323[[#This Row],[Div]]*Table1323[[#This Row],[Elite Edge Bet]]))</f>
        <v/>
      </c>
      <c r="N113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37" s="35" t="str">
        <f>IF(Table1323[[#This Row],[Date]]&lt;$O$3,"",IF(Table1323[[#This Row],[Date]]&lt;$P$3,"Edge (Orig)",IF(Table1323[[#This Row],[Date]]&lt;$Q$3,"Edge-New","Elite Combo")))</f>
        <v/>
      </c>
      <c r="P1137" s="27" t="str">
        <f>TEXT(Table1323[[#This Row],[Date]],"DDD")</f>
        <v>Sat</v>
      </c>
      <c r="Q1137" s="27"/>
      <c r="R11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8" spans="1:18" ht="15.75" hidden="1" customHeight="1" x14ac:dyDescent="0.25">
      <c r="A1138" s="48">
        <v>45556</v>
      </c>
      <c r="B1138" s="20">
        <v>0.69097222222222221</v>
      </c>
      <c r="C1138" s="20" t="s">
        <v>7</v>
      </c>
      <c r="D1138" s="49">
        <v>9</v>
      </c>
      <c r="E1138" s="27">
        <v>6</v>
      </c>
      <c r="F1138" s="50" t="s">
        <v>262</v>
      </c>
      <c r="G1138" s="50" t="s">
        <v>13</v>
      </c>
      <c r="H1138" s="51">
        <v>2.9</v>
      </c>
      <c r="I1138" s="51" t="s">
        <v>879</v>
      </c>
      <c r="J1138" s="27" t="str">
        <f>VLOOKUP(Table1323[[#This Row],[Track]],$F$1377:$H$1420,2,FALSE)</f>
        <v>NSW</v>
      </c>
      <c r="K1138" s="27" t="s">
        <v>888</v>
      </c>
      <c r="L1138" s="35">
        <v>150</v>
      </c>
      <c r="M1138" s="35">
        <f>IF(Table1323[[#This Row],[Elite Edge Bet]]="","",IF(Table1323[[#This Row],[Fin]]&lt;&gt;"1st","",Table1323[[#This Row],[Div]]*Table1323[[#This Row],[Elite Edge Bet]]))</f>
        <v>435</v>
      </c>
      <c r="N1138" s="35">
        <f>IF(Table1323[[#This Row],[Elite Edge Bet]]="","",IF(Table1323[[#This Row],[Elite Edge Return]]="",Table1323[[#This Row],[Elite Edge Bet]]*-1,Table1323[[#This Row],[Elite Edge Return]]-Table1323[[#This Row],[Elite Edge Bet]]))</f>
        <v>285</v>
      </c>
      <c r="O1138" s="35" t="str">
        <f>IF(Table1323[[#This Row],[Date]]&lt;$O$3,"",IF(Table1323[[#This Row],[Date]]&lt;$P$3,"Edge (Orig)",IF(Table1323[[#This Row],[Date]]&lt;$Q$3,"Edge-New","Elite Combo")))</f>
        <v/>
      </c>
      <c r="P1138" s="27" t="str">
        <f>TEXT(Table1323[[#This Row],[Date]],"DDD")</f>
        <v>Sat</v>
      </c>
      <c r="Q1138" s="27"/>
      <c r="R11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39" spans="1:18" ht="15.75" hidden="1" customHeight="1" x14ac:dyDescent="0.25">
      <c r="A1139" s="48">
        <v>45556</v>
      </c>
      <c r="B1139" s="20">
        <v>0.71875</v>
      </c>
      <c r="C1139" s="20" t="s">
        <v>7</v>
      </c>
      <c r="D1139" s="49">
        <v>10</v>
      </c>
      <c r="E1139" s="27">
        <v>3</v>
      </c>
      <c r="F1139" s="50" t="s">
        <v>590</v>
      </c>
      <c r="G1139" s="50" t="s">
        <v>13</v>
      </c>
      <c r="H1139" s="51">
        <v>3.5</v>
      </c>
      <c r="I1139" s="51" t="s">
        <v>879</v>
      </c>
      <c r="J1139" s="27" t="str">
        <f>VLOOKUP(Table1323[[#This Row],[Track]],$F$1377:$H$1420,2,FALSE)</f>
        <v>NSW</v>
      </c>
      <c r="K1139" s="27" t="s">
        <v>888</v>
      </c>
      <c r="L1139" s="35">
        <v>150</v>
      </c>
      <c r="M1139" s="35">
        <f>IF(Table1323[[#This Row],[Elite Edge Bet]]="","",IF(Table1323[[#This Row],[Fin]]&lt;&gt;"1st","",Table1323[[#This Row],[Div]]*Table1323[[#This Row],[Elite Edge Bet]]))</f>
        <v>525</v>
      </c>
      <c r="N1139" s="35">
        <f>IF(Table1323[[#This Row],[Elite Edge Bet]]="","",IF(Table1323[[#This Row],[Elite Edge Return]]="",Table1323[[#This Row],[Elite Edge Bet]]*-1,Table1323[[#This Row],[Elite Edge Return]]-Table1323[[#This Row],[Elite Edge Bet]]))</f>
        <v>375</v>
      </c>
      <c r="O1139" s="35" t="str">
        <f>IF(Table1323[[#This Row],[Date]]&lt;$O$3,"",IF(Table1323[[#This Row],[Date]]&lt;$P$3,"Edge (Orig)",IF(Table1323[[#This Row],[Date]]&lt;$Q$3,"Edge-New","Elite Combo")))</f>
        <v/>
      </c>
      <c r="P1139" s="27" t="str">
        <f>TEXT(Table1323[[#This Row],[Date]],"DDD")</f>
        <v>Sat</v>
      </c>
      <c r="Q1139" s="27"/>
      <c r="R11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0" spans="1:18" ht="15.75" hidden="1" customHeight="1" x14ac:dyDescent="0.25">
      <c r="A1140" s="48">
        <v>45556</v>
      </c>
      <c r="B1140" s="20">
        <v>0.72569444444444442</v>
      </c>
      <c r="C1140" s="20" t="s">
        <v>761</v>
      </c>
      <c r="D1140" s="49">
        <v>10</v>
      </c>
      <c r="E1140" s="27">
        <v>6</v>
      </c>
      <c r="F1140" s="50" t="s">
        <v>455</v>
      </c>
      <c r="G1140" s="50" t="s">
        <v>15</v>
      </c>
      <c r="H1140" s="51"/>
      <c r="I1140" s="51" t="s">
        <v>851</v>
      </c>
      <c r="J1140" s="27" t="str">
        <f>VLOOKUP(Table1323[[#This Row],[Track]],$F$1377:$H$1420,2,FALSE)</f>
        <v>Vic</v>
      </c>
      <c r="K1140" s="27" t="s">
        <v>888</v>
      </c>
      <c r="L1140" s="35">
        <v>120</v>
      </c>
      <c r="M1140" s="35" t="str">
        <f>IF(Table1323[[#This Row],[Elite Edge Bet]]="","",IF(Table1323[[#This Row],[Fin]]&lt;&gt;"1st","",Table1323[[#This Row],[Div]]*Table1323[[#This Row],[Elite Edge Bet]]))</f>
        <v/>
      </c>
      <c r="N114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40" s="35" t="str">
        <f>IF(Table1323[[#This Row],[Date]]&lt;$O$3,"",IF(Table1323[[#This Row],[Date]]&lt;$P$3,"Edge (Orig)",IF(Table1323[[#This Row],[Date]]&lt;$Q$3,"Edge-New","Elite Combo")))</f>
        <v/>
      </c>
      <c r="P1140" s="27" t="str">
        <f>TEXT(Table1323[[#This Row],[Date]],"DDD")</f>
        <v>Sat</v>
      </c>
      <c r="Q1140" s="27"/>
      <c r="R11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1" spans="1:18" ht="15.75" hidden="1" customHeight="1" x14ac:dyDescent="0.25">
      <c r="A1141" s="48">
        <v>45560</v>
      </c>
      <c r="B1141" s="20">
        <v>0.68055555555555558</v>
      </c>
      <c r="C1141" s="20" t="s">
        <v>8</v>
      </c>
      <c r="D1141" s="49">
        <v>5</v>
      </c>
      <c r="E1141" s="27">
        <v>3</v>
      </c>
      <c r="F1141" s="50" t="s">
        <v>86</v>
      </c>
      <c r="G1141" s="50" t="s">
        <v>13</v>
      </c>
      <c r="H1141" s="51">
        <v>2.15</v>
      </c>
      <c r="I1141" s="51" t="s">
        <v>92</v>
      </c>
      <c r="J1141" s="27" t="str">
        <f>VLOOKUP(Table1323[[#This Row],[Track]],$F$1377:$H$1420,2,FALSE)</f>
        <v>NSW</v>
      </c>
      <c r="K1141" s="27" t="s">
        <v>888</v>
      </c>
      <c r="L1141" s="35">
        <v>150</v>
      </c>
      <c r="M1141" s="35">
        <f>IF(Table1323[[#This Row],[Elite Edge Bet]]="","",IF(Table1323[[#This Row],[Fin]]&lt;&gt;"1st","",Table1323[[#This Row],[Div]]*Table1323[[#This Row],[Elite Edge Bet]]))</f>
        <v>322.5</v>
      </c>
      <c r="N1141" s="35">
        <f>IF(Table1323[[#This Row],[Elite Edge Bet]]="","",IF(Table1323[[#This Row],[Elite Edge Return]]="",Table1323[[#This Row],[Elite Edge Bet]]*-1,Table1323[[#This Row],[Elite Edge Return]]-Table1323[[#This Row],[Elite Edge Bet]]))</f>
        <v>172.5</v>
      </c>
      <c r="O1141" s="35" t="str">
        <f>IF(Table1323[[#This Row],[Date]]&lt;$O$3,"",IF(Table1323[[#This Row],[Date]]&lt;$P$3,"Edge (Orig)",IF(Table1323[[#This Row],[Date]]&lt;$Q$3,"Edge-New","Elite Combo")))</f>
        <v/>
      </c>
      <c r="P1141" s="27" t="str">
        <f>TEXT(Table1323[[#This Row],[Date]],"DDD")</f>
        <v>Wed</v>
      </c>
      <c r="Q1141" s="27"/>
      <c r="R11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2" spans="1:18" ht="15.75" hidden="1" customHeight="1" x14ac:dyDescent="0.25">
      <c r="A1142" s="48">
        <v>45562</v>
      </c>
      <c r="B1142" s="20">
        <v>0.78125</v>
      </c>
      <c r="C1142" s="20" t="s">
        <v>762</v>
      </c>
      <c r="D1142" s="49">
        <v>2</v>
      </c>
      <c r="E1142" s="27">
        <v>4</v>
      </c>
      <c r="F1142" s="50" t="s">
        <v>709</v>
      </c>
      <c r="G1142" s="50" t="s">
        <v>13</v>
      </c>
      <c r="H1142" s="51">
        <v>5</v>
      </c>
      <c r="I1142" s="51" t="s">
        <v>851</v>
      </c>
      <c r="J1142" s="27" t="str">
        <f>VLOOKUP(Table1323[[#This Row],[Track]],$F$1377:$H$1420,2,FALSE)</f>
        <v>Vic</v>
      </c>
      <c r="K1142" s="27" t="s">
        <v>888</v>
      </c>
      <c r="L1142" s="35">
        <v>100</v>
      </c>
      <c r="M1142" s="35">
        <f>IF(Table1323[[#This Row],[Elite Edge Bet]]="","",IF(Table1323[[#This Row],[Fin]]&lt;&gt;"1st","",Table1323[[#This Row],[Div]]*Table1323[[#This Row],[Elite Edge Bet]]))</f>
        <v>500</v>
      </c>
      <c r="N1142" s="35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1142" s="35" t="str">
        <f>IF(Table1323[[#This Row],[Date]]&lt;$O$3,"",IF(Table1323[[#This Row],[Date]]&lt;$P$3,"Edge (Orig)",IF(Table1323[[#This Row],[Date]]&lt;$Q$3,"Edge-New","Elite Combo")))</f>
        <v/>
      </c>
      <c r="P1142" s="27" t="str">
        <f>TEXT(Table1323[[#This Row],[Date]],"DDD")</f>
        <v>Fri</v>
      </c>
      <c r="Q1142" s="27"/>
      <c r="R11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3" spans="1:18" ht="15.75" hidden="1" customHeight="1" x14ac:dyDescent="0.25">
      <c r="A1143" s="48">
        <v>45562</v>
      </c>
      <c r="B1143" s="20">
        <v>0.78125</v>
      </c>
      <c r="C1143" s="20" t="s">
        <v>762</v>
      </c>
      <c r="D1143" s="49">
        <v>2</v>
      </c>
      <c r="E1143" s="27">
        <v>7</v>
      </c>
      <c r="F1143" s="50" t="s">
        <v>708</v>
      </c>
      <c r="G1143" s="50"/>
      <c r="H1143" s="51"/>
      <c r="I1143" s="51" t="s">
        <v>851</v>
      </c>
      <c r="J1143" s="27" t="str">
        <f>VLOOKUP(Table1323[[#This Row],[Track]],$F$1377:$H$1420,2,FALSE)</f>
        <v>Vic</v>
      </c>
      <c r="K1143" s="27" t="s">
        <v>888</v>
      </c>
      <c r="L1143" s="35">
        <v>100</v>
      </c>
      <c r="M1143" s="35" t="str">
        <f>IF(Table1323[[#This Row],[Elite Edge Bet]]="","",IF(Table1323[[#This Row],[Fin]]&lt;&gt;"1st","",Table1323[[#This Row],[Div]]*Table1323[[#This Row],[Elite Edge Bet]]))</f>
        <v/>
      </c>
      <c r="N114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43" s="35" t="str">
        <f>IF(Table1323[[#This Row],[Date]]&lt;$O$3,"",IF(Table1323[[#This Row],[Date]]&lt;$P$3,"Edge (Orig)",IF(Table1323[[#This Row],[Date]]&lt;$Q$3,"Edge-New","Elite Combo")))</f>
        <v/>
      </c>
      <c r="P1143" s="27" t="str">
        <f>TEXT(Table1323[[#This Row],[Date]],"DDD")</f>
        <v>Fri</v>
      </c>
      <c r="Q1143" s="27"/>
      <c r="R11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4" spans="1:18" ht="15.75" hidden="1" customHeight="1" x14ac:dyDescent="0.25">
      <c r="A1144" s="48">
        <v>45562</v>
      </c>
      <c r="B1144" s="20">
        <v>0.90625</v>
      </c>
      <c r="C1144" s="20" t="s">
        <v>762</v>
      </c>
      <c r="D1144" s="49">
        <v>8</v>
      </c>
      <c r="E1144" s="27">
        <v>1</v>
      </c>
      <c r="F1144" s="50" t="s">
        <v>84</v>
      </c>
      <c r="G1144" s="50" t="s">
        <v>14</v>
      </c>
      <c r="H1144" s="51"/>
      <c r="I1144" s="51" t="s">
        <v>878</v>
      </c>
      <c r="J1144" s="27" t="str">
        <f>VLOOKUP(Table1323[[#This Row],[Track]],$F$1377:$H$1420,2,FALSE)</f>
        <v>Vic</v>
      </c>
      <c r="K1144" s="27" t="s">
        <v>888</v>
      </c>
      <c r="L1144" s="35">
        <v>200</v>
      </c>
      <c r="M1144" s="35" t="str">
        <f>IF(Table1323[[#This Row],[Elite Edge Bet]]="","",IF(Table1323[[#This Row],[Fin]]&lt;&gt;"1st","",Table1323[[#This Row],[Div]]*Table1323[[#This Row],[Elite Edge Bet]]))</f>
        <v/>
      </c>
      <c r="N114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44" s="35" t="str">
        <f>IF(Table1323[[#This Row],[Date]]&lt;$O$3,"",IF(Table1323[[#This Row],[Date]]&lt;$P$3,"Edge (Orig)",IF(Table1323[[#This Row],[Date]]&lt;$Q$3,"Edge-New","Elite Combo")))</f>
        <v/>
      </c>
      <c r="P1144" s="27" t="str">
        <f>TEXT(Table1323[[#This Row],[Date]],"DDD")</f>
        <v>Fri</v>
      </c>
      <c r="Q1144" s="27"/>
      <c r="R11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5" spans="1:18" ht="15.75" hidden="1" customHeight="1" x14ac:dyDescent="0.25">
      <c r="A1145" s="48">
        <v>45562</v>
      </c>
      <c r="B1145" s="20">
        <v>0.90625</v>
      </c>
      <c r="C1145" s="20" t="s">
        <v>762</v>
      </c>
      <c r="D1145" s="49">
        <v>8</v>
      </c>
      <c r="E1145" s="27">
        <v>7</v>
      </c>
      <c r="F1145" s="50" t="s">
        <v>710</v>
      </c>
      <c r="G1145" s="50"/>
      <c r="H1145" s="51"/>
      <c r="I1145" s="51" t="s">
        <v>851</v>
      </c>
      <c r="J1145" s="27" t="str">
        <f>VLOOKUP(Table1323[[#This Row],[Track]],$F$1377:$H$1420,2,FALSE)</f>
        <v>Vic</v>
      </c>
      <c r="K1145" s="27" t="s">
        <v>888</v>
      </c>
      <c r="L1145" s="35">
        <v>100</v>
      </c>
      <c r="M1145" s="35" t="str">
        <f>IF(Table1323[[#This Row],[Elite Edge Bet]]="","",IF(Table1323[[#This Row],[Fin]]&lt;&gt;"1st","",Table1323[[#This Row],[Div]]*Table1323[[#This Row],[Elite Edge Bet]]))</f>
        <v/>
      </c>
      <c r="N114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45" s="35" t="str">
        <f>IF(Table1323[[#This Row],[Date]]&lt;$O$3,"",IF(Table1323[[#This Row],[Date]]&lt;$P$3,"Edge (Orig)",IF(Table1323[[#This Row],[Date]]&lt;$Q$3,"Edge-New","Elite Combo")))</f>
        <v/>
      </c>
      <c r="P1145" s="27" t="str">
        <f>TEXT(Table1323[[#This Row],[Date]],"DDD")</f>
        <v>Fri</v>
      </c>
      <c r="Q1145" s="27"/>
      <c r="R11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6" spans="1:18" ht="15.75" hidden="1" customHeight="1" x14ac:dyDescent="0.25">
      <c r="A1146" s="48">
        <v>45563</v>
      </c>
      <c r="B1146" s="20">
        <v>0.56944444444444442</v>
      </c>
      <c r="C1146" s="20" t="s">
        <v>6</v>
      </c>
      <c r="D1146" s="49">
        <v>4</v>
      </c>
      <c r="E1146" s="27">
        <v>9</v>
      </c>
      <c r="F1146" s="50" t="s">
        <v>591</v>
      </c>
      <c r="G1146" s="50"/>
      <c r="H1146" s="51"/>
      <c r="I1146" s="51" t="s">
        <v>92</v>
      </c>
      <c r="J1146" s="27" t="str">
        <f>VLOOKUP(Table1323[[#This Row],[Track]],$F$1377:$H$1420,2,FALSE)</f>
        <v>NSW</v>
      </c>
      <c r="K1146" s="27" t="s">
        <v>888</v>
      </c>
      <c r="L1146" s="35">
        <v>150</v>
      </c>
      <c r="M1146" s="35" t="str">
        <f>IF(Table1323[[#This Row],[Elite Edge Bet]]="","",IF(Table1323[[#This Row],[Fin]]&lt;&gt;"1st","",Table1323[[#This Row],[Div]]*Table1323[[#This Row],[Elite Edge Bet]]))</f>
        <v/>
      </c>
      <c r="N114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46" s="35" t="str">
        <f>IF(Table1323[[#This Row],[Date]]&lt;$O$3,"",IF(Table1323[[#This Row],[Date]]&lt;$P$3,"Edge (Orig)",IF(Table1323[[#This Row],[Date]]&lt;$Q$3,"Edge-New","Elite Combo")))</f>
        <v/>
      </c>
      <c r="P1146" s="27" t="str">
        <f>TEXT(Table1323[[#This Row],[Date]],"DDD")</f>
        <v>Sat</v>
      </c>
      <c r="Q1146" s="27"/>
      <c r="R11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7" spans="1:18" ht="15.75" hidden="1" customHeight="1" x14ac:dyDescent="0.25">
      <c r="A1147" s="48">
        <v>45570</v>
      </c>
      <c r="B1147" s="20">
        <v>0.57638888888888884</v>
      </c>
      <c r="C1147" s="20" t="s">
        <v>7</v>
      </c>
      <c r="D1147" s="49">
        <v>4</v>
      </c>
      <c r="E1147" s="27">
        <v>4</v>
      </c>
      <c r="F1147" s="50" t="s">
        <v>592</v>
      </c>
      <c r="G1147" s="50" t="s">
        <v>14</v>
      </c>
      <c r="H1147" s="51"/>
      <c r="I1147" s="51" t="s">
        <v>92</v>
      </c>
      <c r="J1147" s="27" t="str">
        <f>VLOOKUP(Table1323[[#This Row],[Track]],$F$1377:$H$1420,2,FALSE)</f>
        <v>NSW</v>
      </c>
      <c r="K1147" s="27" t="s">
        <v>888</v>
      </c>
      <c r="L1147" s="35">
        <v>150</v>
      </c>
      <c r="M1147" s="35" t="str">
        <f>IF(Table1323[[#This Row],[Elite Edge Bet]]="","",IF(Table1323[[#This Row],[Fin]]&lt;&gt;"1st","",Table1323[[#This Row],[Div]]*Table1323[[#This Row],[Elite Edge Bet]]))</f>
        <v/>
      </c>
      <c r="N114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47" s="35" t="str">
        <f>IF(Table1323[[#This Row],[Date]]&lt;$O$3,"",IF(Table1323[[#This Row],[Date]]&lt;$P$3,"Edge (Orig)",IF(Table1323[[#This Row],[Date]]&lt;$Q$3,"Edge-New","Elite Combo")))</f>
        <v/>
      </c>
      <c r="P1147" s="27" t="str">
        <f>TEXT(Table1323[[#This Row],[Date]],"DDD")</f>
        <v>Sat</v>
      </c>
      <c r="Q1147" s="27"/>
      <c r="R11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8" spans="1:18" ht="15.75" hidden="1" customHeight="1" x14ac:dyDescent="0.25">
      <c r="A1148" s="48">
        <v>45570</v>
      </c>
      <c r="B1148" s="20">
        <v>0.63541666666666663</v>
      </c>
      <c r="C1148" s="20" t="s">
        <v>759</v>
      </c>
      <c r="D1148" s="49">
        <v>6</v>
      </c>
      <c r="E1148" s="27">
        <v>5</v>
      </c>
      <c r="F1148" s="50" t="s">
        <v>314</v>
      </c>
      <c r="G1148" s="50"/>
      <c r="H1148" s="51"/>
      <c r="I1148" s="51" t="s">
        <v>851</v>
      </c>
      <c r="J1148" s="27" t="str">
        <f>VLOOKUP(Table1323[[#This Row],[Track]],$F$1377:$H$1420,2,FALSE)</f>
        <v>Vic</v>
      </c>
      <c r="K1148" s="27" t="s">
        <v>888</v>
      </c>
      <c r="L1148" s="35">
        <v>120</v>
      </c>
      <c r="M1148" s="35" t="str">
        <f>IF(Table1323[[#This Row],[Elite Edge Bet]]="","",IF(Table1323[[#This Row],[Fin]]&lt;&gt;"1st","",Table1323[[#This Row],[Div]]*Table1323[[#This Row],[Elite Edge Bet]]))</f>
        <v/>
      </c>
      <c r="N114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48" s="35" t="str">
        <f>IF(Table1323[[#This Row],[Date]]&lt;$O$3,"",IF(Table1323[[#This Row],[Date]]&lt;$P$3,"Edge (Orig)",IF(Table1323[[#This Row],[Date]]&lt;$Q$3,"Edge-New","Elite Combo")))</f>
        <v/>
      </c>
      <c r="P1148" s="27" t="str">
        <f>TEXT(Table1323[[#This Row],[Date]],"DDD")</f>
        <v>Sat</v>
      </c>
      <c r="Q1148" s="27"/>
      <c r="R11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49" spans="1:18" ht="15.75" hidden="1" customHeight="1" x14ac:dyDescent="0.25">
      <c r="A1149" s="48">
        <v>45570</v>
      </c>
      <c r="B1149" s="20">
        <v>0.68402777777777779</v>
      </c>
      <c r="C1149" s="20" t="s">
        <v>759</v>
      </c>
      <c r="D1149" s="49">
        <v>8</v>
      </c>
      <c r="E1149" s="27">
        <v>3</v>
      </c>
      <c r="F1149" s="50" t="s">
        <v>711</v>
      </c>
      <c r="G1149" s="50" t="s">
        <v>15</v>
      </c>
      <c r="H1149" s="51"/>
      <c r="I1149" s="51" t="s">
        <v>851</v>
      </c>
      <c r="J1149" s="27" t="str">
        <f>VLOOKUP(Table1323[[#This Row],[Track]],$F$1377:$H$1420,2,FALSE)</f>
        <v>Vic</v>
      </c>
      <c r="K1149" s="27" t="s">
        <v>888</v>
      </c>
      <c r="L1149" s="35">
        <v>100</v>
      </c>
      <c r="M1149" s="35" t="str">
        <f>IF(Table1323[[#This Row],[Elite Edge Bet]]="","",IF(Table1323[[#This Row],[Fin]]&lt;&gt;"1st","",Table1323[[#This Row],[Div]]*Table1323[[#This Row],[Elite Edge Bet]]))</f>
        <v/>
      </c>
      <c r="N114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49" s="35" t="str">
        <f>IF(Table1323[[#This Row],[Date]]&lt;$O$3,"",IF(Table1323[[#This Row],[Date]]&lt;$P$3,"Edge (Orig)",IF(Table1323[[#This Row],[Date]]&lt;$Q$3,"Edge-New","Elite Combo")))</f>
        <v/>
      </c>
      <c r="P1149" s="27" t="str">
        <f>TEXT(Table1323[[#This Row],[Date]],"DDD")</f>
        <v>Sat</v>
      </c>
      <c r="Q1149" s="27"/>
      <c r="R11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0" spans="1:18" ht="15.75" hidden="1" customHeight="1" x14ac:dyDescent="0.25">
      <c r="A1150" s="48">
        <v>45570</v>
      </c>
      <c r="B1150" s="20">
        <v>0.68402777777777779</v>
      </c>
      <c r="C1150" s="20" t="s">
        <v>759</v>
      </c>
      <c r="D1150" s="49">
        <v>8</v>
      </c>
      <c r="E1150" s="27">
        <v>4</v>
      </c>
      <c r="F1150" s="50" t="s">
        <v>712</v>
      </c>
      <c r="G1150" s="50" t="s">
        <v>13</v>
      </c>
      <c r="H1150" s="51">
        <v>5</v>
      </c>
      <c r="I1150" s="51" t="s">
        <v>851</v>
      </c>
      <c r="J1150" s="27" t="str">
        <f>VLOOKUP(Table1323[[#This Row],[Track]],$F$1377:$H$1420,2,FALSE)</f>
        <v>Vic</v>
      </c>
      <c r="K1150" s="27" t="s">
        <v>888</v>
      </c>
      <c r="L1150" s="35">
        <v>100</v>
      </c>
      <c r="M1150" s="35">
        <f>IF(Table1323[[#This Row],[Elite Edge Bet]]="","",IF(Table1323[[#This Row],[Fin]]&lt;&gt;"1st","",Table1323[[#This Row],[Div]]*Table1323[[#This Row],[Elite Edge Bet]]))</f>
        <v>500</v>
      </c>
      <c r="N1150" s="35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1150" s="35" t="str">
        <f>IF(Table1323[[#This Row],[Date]]&lt;$O$3,"",IF(Table1323[[#This Row],[Date]]&lt;$P$3,"Edge (Orig)",IF(Table1323[[#This Row],[Date]]&lt;$Q$3,"Edge-New","Elite Combo")))</f>
        <v/>
      </c>
      <c r="P1150" s="27" t="str">
        <f>TEXT(Table1323[[#This Row],[Date]],"DDD")</f>
        <v>Sat</v>
      </c>
      <c r="Q1150" s="27"/>
      <c r="R11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1" spans="1:18" ht="15.75" hidden="1" customHeight="1" x14ac:dyDescent="0.25">
      <c r="A1151" s="48">
        <v>45570</v>
      </c>
      <c r="B1151" s="20">
        <v>0.71180555555555558</v>
      </c>
      <c r="C1151" s="20" t="s">
        <v>759</v>
      </c>
      <c r="D1151" s="49">
        <v>9</v>
      </c>
      <c r="E1151" s="27">
        <v>2</v>
      </c>
      <c r="F1151" s="50" t="s">
        <v>409</v>
      </c>
      <c r="G1151" s="50"/>
      <c r="H1151" s="51"/>
      <c r="I1151" s="51" t="s">
        <v>851</v>
      </c>
      <c r="J1151" s="27" t="str">
        <f>VLOOKUP(Table1323[[#This Row],[Track]],$F$1377:$H$1420,2,FALSE)</f>
        <v>Vic</v>
      </c>
      <c r="K1151" s="27" t="s">
        <v>888</v>
      </c>
      <c r="L1151" s="35">
        <v>120</v>
      </c>
      <c r="M1151" s="35" t="str">
        <f>IF(Table1323[[#This Row],[Elite Edge Bet]]="","",IF(Table1323[[#This Row],[Fin]]&lt;&gt;"1st","",Table1323[[#This Row],[Div]]*Table1323[[#This Row],[Elite Edge Bet]]))</f>
        <v/>
      </c>
      <c r="N115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51" s="35" t="str">
        <f>IF(Table1323[[#This Row],[Date]]&lt;$O$3,"",IF(Table1323[[#This Row],[Date]]&lt;$P$3,"Edge (Orig)",IF(Table1323[[#This Row],[Date]]&lt;$Q$3,"Edge-New","Elite Combo")))</f>
        <v/>
      </c>
      <c r="P1151" s="27" t="str">
        <f>TEXT(Table1323[[#This Row],[Date]],"DDD")</f>
        <v>Sat</v>
      </c>
      <c r="Q1151" s="27"/>
      <c r="R11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2" spans="1:18" ht="15.75" hidden="1" customHeight="1" x14ac:dyDescent="0.25">
      <c r="A1152" s="48">
        <v>45574</v>
      </c>
      <c r="B1152" s="20">
        <v>0.50694444444444442</v>
      </c>
      <c r="C1152" s="20" t="s">
        <v>10</v>
      </c>
      <c r="D1152" s="49">
        <v>4</v>
      </c>
      <c r="E1152" s="27">
        <v>4</v>
      </c>
      <c r="F1152" s="50" t="s">
        <v>52</v>
      </c>
      <c r="G1152" s="50"/>
      <c r="H1152" s="51"/>
      <c r="I1152" s="51" t="s">
        <v>92</v>
      </c>
      <c r="J1152" s="27" t="str">
        <f>VLOOKUP(Table1323[[#This Row],[Track]],$F$1377:$H$1420,2,FALSE)</f>
        <v>NSW</v>
      </c>
      <c r="K1152" s="27" t="s">
        <v>888</v>
      </c>
      <c r="L1152" s="35">
        <v>150</v>
      </c>
      <c r="M1152" s="35" t="str">
        <f>IF(Table1323[[#This Row],[Elite Edge Bet]]="","",IF(Table1323[[#This Row],[Fin]]&lt;&gt;"1st","",Table1323[[#This Row],[Div]]*Table1323[[#This Row],[Elite Edge Bet]]))</f>
        <v/>
      </c>
      <c r="N115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52" s="35" t="str">
        <f>IF(Table1323[[#This Row],[Date]]&lt;$O$3,"",IF(Table1323[[#This Row],[Date]]&lt;$P$3,"Edge (Orig)",IF(Table1323[[#This Row],[Date]]&lt;$Q$3,"Edge-New","Elite Combo")))</f>
        <v/>
      </c>
      <c r="P1152" s="27" t="str">
        <f>TEXT(Table1323[[#This Row],[Date]],"DDD")</f>
        <v>Wed</v>
      </c>
      <c r="Q1152" s="27"/>
      <c r="R11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3" spans="1:18" ht="15.75" hidden="1" customHeight="1" x14ac:dyDescent="0.25">
      <c r="A1153" s="48">
        <v>45577</v>
      </c>
      <c r="B1153" s="20">
        <v>0.51041666666666663</v>
      </c>
      <c r="C1153" s="20" t="s">
        <v>761</v>
      </c>
      <c r="D1153" s="49">
        <v>1</v>
      </c>
      <c r="E1153" s="27">
        <v>11</v>
      </c>
      <c r="F1153" s="50" t="s">
        <v>780</v>
      </c>
      <c r="G1153" s="50" t="s">
        <v>13</v>
      </c>
      <c r="H1153" s="51">
        <v>9</v>
      </c>
      <c r="I1153" s="51" t="s">
        <v>850</v>
      </c>
      <c r="J1153" s="27" t="str">
        <f>VLOOKUP(Table1323[[#This Row],[Track]],$F$1377:$H$1420,2,FALSE)</f>
        <v>Vic</v>
      </c>
      <c r="K1153" s="27" t="s">
        <v>888</v>
      </c>
      <c r="L1153" s="35">
        <v>200</v>
      </c>
      <c r="M1153" s="35">
        <f>IF(Table1323[[#This Row],[Elite Edge Bet]]="","",IF(Table1323[[#This Row],[Fin]]&lt;&gt;"1st","",Table1323[[#This Row],[Div]]*Table1323[[#This Row],[Elite Edge Bet]]))</f>
        <v>1800</v>
      </c>
      <c r="N1153" s="35">
        <f>IF(Table1323[[#This Row],[Elite Edge Bet]]="","",IF(Table1323[[#This Row],[Elite Edge Return]]="",Table1323[[#This Row],[Elite Edge Bet]]*-1,Table1323[[#This Row],[Elite Edge Return]]-Table1323[[#This Row],[Elite Edge Bet]]))</f>
        <v>1600</v>
      </c>
      <c r="O1153" s="35" t="str">
        <f>IF(Table1323[[#This Row],[Date]]&lt;$O$3,"",IF(Table1323[[#This Row],[Date]]&lt;$P$3,"Edge (Orig)",IF(Table1323[[#This Row],[Date]]&lt;$Q$3,"Edge-New","Elite Combo")))</f>
        <v/>
      </c>
      <c r="P1153" s="27" t="str">
        <f>TEXT(Table1323[[#This Row],[Date]],"DDD")</f>
        <v>Sat</v>
      </c>
      <c r="Q1153" s="27"/>
      <c r="R11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4" spans="1:18" s="28" customFormat="1" hidden="1" x14ac:dyDescent="0.25">
      <c r="A1154" s="48">
        <v>45577</v>
      </c>
      <c r="B1154" s="20">
        <v>0.51041666666666663</v>
      </c>
      <c r="C1154" s="20" t="s">
        <v>761</v>
      </c>
      <c r="D1154" s="49">
        <v>1</v>
      </c>
      <c r="E1154" s="27">
        <v>3</v>
      </c>
      <c r="F1154" s="50" t="s">
        <v>705</v>
      </c>
      <c r="G1154" s="50"/>
      <c r="H1154" s="51"/>
      <c r="I1154" s="51" t="s">
        <v>851</v>
      </c>
      <c r="J1154" s="27" t="str">
        <f>VLOOKUP(Table1323[[#This Row],[Track]],$F$1377:$H$1420,2,FALSE)</f>
        <v>Vic</v>
      </c>
      <c r="K1154" s="27" t="s">
        <v>888</v>
      </c>
      <c r="L1154" s="35">
        <v>100</v>
      </c>
      <c r="M1154" s="35" t="str">
        <f>IF(Table1323[[#This Row],[Elite Edge Bet]]="","",IF(Table1323[[#This Row],[Fin]]&lt;&gt;"1st","",Table1323[[#This Row],[Div]]*Table1323[[#This Row],[Elite Edge Bet]]))</f>
        <v/>
      </c>
      <c r="N115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54" s="35" t="str">
        <f>IF(Table1323[[#This Row],[Date]]&lt;$O$3,"",IF(Table1323[[#This Row],[Date]]&lt;$P$3,"Edge (Orig)",IF(Table1323[[#This Row],[Date]]&lt;$Q$3,"Edge-New","Elite Combo")))</f>
        <v/>
      </c>
      <c r="P1154" s="27" t="str">
        <f>TEXT(Table1323[[#This Row],[Date]],"DDD")</f>
        <v>Sat</v>
      </c>
      <c r="Q1154" s="27"/>
      <c r="R11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5" spans="1:18" s="28" customFormat="1" hidden="1" x14ac:dyDescent="0.25">
      <c r="A1155" s="48">
        <v>45577</v>
      </c>
      <c r="B1155" s="20">
        <v>0.55902777777777779</v>
      </c>
      <c r="C1155" s="20" t="s">
        <v>761</v>
      </c>
      <c r="D1155" s="49">
        <v>3</v>
      </c>
      <c r="E1155" s="27">
        <v>6</v>
      </c>
      <c r="F1155" s="50" t="s">
        <v>455</v>
      </c>
      <c r="G1155" s="50" t="s">
        <v>15</v>
      </c>
      <c r="H1155" s="51"/>
      <c r="I1155" s="51" t="s">
        <v>850</v>
      </c>
      <c r="J1155" s="27" t="str">
        <f>VLOOKUP(Table1323[[#This Row],[Track]],$F$1377:$H$1420,2,FALSE)</f>
        <v>Vic</v>
      </c>
      <c r="K1155" s="27" t="s">
        <v>888</v>
      </c>
      <c r="L1155" s="35">
        <v>200</v>
      </c>
      <c r="M1155" s="35" t="str">
        <f>IF(Table1323[[#This Row],[Elite Edge Bet]]="","",IF(Table1323[[#This Row],[Fin]]&lt;&gt;"1st","",Table1323[[#This Row],[Div]]*Table1323[[#This Row],[Elite Edge Bet]]))</f>
        <v/>
      </c>
      <c r="N1155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55" s="35" t="str">
        <f>IF(Table1323[[#This Row],[Date]]&lt;$O$3,"",IF(Table1323[[#This Row],[Date]]&lt;$P$3,"Edge (Orig)",IF(Table1323[[#This Row],[Date]]&lt;$Q$3,"Edge-New","Elite Combo")))</f>
        <v/>
      </c>
      <c r="P1155" s="27" t="str">
        <f>TEXT(Table1323[[#This Row],[Date]],"DDD")</f>
        <v>Sat</v>
      </c>
      <c r="Q1155" s="27"/>
      <c r="R11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6" spans="1:18" s="28" customFormat="1" hidden="1" x14ac:dyDescent="0.25">
      <c r="A1156" s="48">
        <v>45577</v>
      </c>
      <c r="B1156" s="20">
        <v>0.58333333333333337</v>
      </c>
      <c r="C1156" s="20" t="s">
        <v>761</v>
      </c>
      <c r="D1156" s="49">
        <v>4</v>
      </c>
      <c r="E1156" s="27">
        <v>3</v>
      </c>
      <c r="F1156" s="50" t="s">
        <v>757</v>
      </c>
      <c r="G1156" s="50" t="s">
        <v>14</v>
      </c>
      <c r="H1156" s="51"/>
      <c r="I1156" s="51" t="s">
        <v>851</v>
      </c>
      <c r="J1156" s="27" t="str">
        <f>VLOOKUP(Table1323[[#This Row],[Track]],$F$1377:$H$1420,2,FALSE)</f>
        <v>Vic</v>
      </c>
      <c r="K1156" s="27" t="s">
        <v>888</v>
      </c>
      <c r="L1156" s="35">
        <v>120</v>
      </c>
      <c r="M1156" s="35" t="str">
        <f>IF(Table1323[[#This Row],[Elite Edge Bet]]="","",IF(Table1323[[#This Row],[Fin]]&lt;&gt;"1st","",Table1323[[#This Row],[Div]]*Table1323[[#This Row],[Elite Edge Bet]]))</f>
        <v/>
      </c>
      <c r="N115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56" s="35" t="str">
        <f>IF(Table1323[[#This Row],[Date]]&lt;$O$3,"",IF(Table1323[[#This Row],[Date]]&lt;$P$3,"Edge (Orig)",IF(Table1323[[#This Row],[Date]]&lt;$Q$3,"Edge-New","Elite Combo")))</f>
        <v/>
      </c>
      <c r="P1156" s="27" t="str">
        <f>TEXT(Table1323[[#This Row],[Date]],"DDD")</f>
        <v>Sat</v>
      </c>
      <c r="Q1156" s="27"/>
      <c r="R11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7" spans="1:18" s="28" customFormat="1" hidden="1" x14ac:dyDescent="0.25">
      <c r="A1157" s="48">
        <v>45577</v>
      </c>
      <c r="B1157" s="20">
        <v>0.60763888888888884</v>
      </c>
      <c r="C1157" s="20" t="s">
        <v>761</v>
      </c>
      <c r="D1157" s="49">
        <v>5</v>
      </c>
      <c r="E1157" s="27">
        <v>12</v>
      </c>
      <c r="F1157" s="50" t="s">
        <v>758</v>
      </c>
      <c r="G1157" s="50"/>
      <c r="H1157" s="51"/>
      <c r="I1157" s="51" t="s">
        <v>851</v>
      </c>
      <c r="J1157" s="27" t="str">
        <f>VLOOKUP(Table1323[[#This Row],[Track]],$F$1377:$H$1420,2,FALSE)</f>
        <v>Vic</v>
      </c>
      <c r="K1157" s="27" t="s">
        <v>888</v>
      </c>
      <c r="L1157" s="35">
        <v>120</v>
      </c>
      <c r="M1157" s="35" t="str">
        <f>IF(Table1323[[#This Row],[Elite Edge Bet]]="","",IF(Table1323[[#This Row],[Fin]]&lt;&gt;"1st","",Table1323[[#This Row],[Div]]*Table1323[[#This Row],[Elite Edge Bet]]))</f>
        <v/>
      </c>
      <c r="N115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57" s="35" t="str">
        <f>IF(Table1323[[#This Row],[Date]]&lt;$O$3,"",IF(Table1323[[#This Row],[Date]]&lt;$P$3,"Edge (Orig)",IF(Table1323[[#This Row],[Date]]&lt;$Q$3,"Edge-New","Elite Combo")))</f>
        <v/>
      </c>
      <c r="P1157" s="27" t="str">
        <f>TEXT(Table1323[[#This Row],[Date]],"DDD")</f>
        <v>Sat</v>
      </c>
      <c r="Q1157" s="27"/>
      <c r="R11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8" spans="1:18" s="28" customFormat="1" hidden="1" x14ac:dyDescent="0.25">
      <c r="A1158" s="48">
        <v>45577</v>
      </c>
      <c r="B1158" s="20">
        <v>0.70138888888888884</v>
      </c>
      <c r="C1158" s="20" t="s">
        <v>6</v>
      </c>
      <c r="D1158" s="49">
        <v>8</v>
      </c>
      <c r="E1158" s="27">
        <v>10</v>
      </c>
      <c r="F1158" s="50" t="s">
        <v>756</v>
      </c>
      <c r="G1158" s="50" t="s">
        <v>15</v>
      </c>
      <c r="H1158" s="51"/>
      <c r="I1158" s="51" t="s">
        <v>879</v>
      </c>
      <c r="J1158" s="27" t="str">
        <f>VLOOKUP(Table1323[[#This Row],[Track]],$F$1377:$H$1420,2,FALSE)</f>
        <v>NSW</v>
      </c>
      <c r="K1158" s="27" t="s">
        <v>888</v>
      </c>
      <c r="L1158" s="35">
        <v>150</v>
      </c>
      <c r="M1158" s="35" t="str">
        <f>IF(Table1323[[#This Row],[Elite Edge Bet]]="","",IF(Table1323[[#This Row],[Fin]]&lt;&gt;"1st","",Table1323[[#This Row],[Div]]*Table1323[[#This Row],[Elite Edge Bet]]))</f>
        <v/>
      </c>
      <c r="N115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58" s="35" t="str">
        <f>IF(Table1323[[#This Row],[Date]]&lt;$O$3,"",IF(Table1323[[#This Row],[Date]]&lt;$P$3,"Edge (Orig)",IF(Table1323[[#This Row],[Date]]&lt;$Q$3,"Edge-New","Elite Combo")))</f>
        <v/>
      </c>
      <c r="P1158" s="27" t="str">
        <f>TEXT(Table1323[[#This Row],[Date]],"DDD")</f>
        <v>Sat</v>
      </c>
      <c r="Q1158" s="27"/>
      <c r="R11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59" spans="1:18" s="28" customFormat="1" hidden="1" x14ac:dyDescent="0.25">
      <c r="A1159" s="48">
        <v>45577</v>
      </c>
      <c r="B1159" s="20">
        <v>0.73958333333333337</v>
      </c>
      <c r="C1159" s="20" t="s">
        <v>761</v>
      </c>
      <c r="D1159" s="49">
        <v>10</v>
      </c>
      <c r="E1159" s="27">
        <v>4</v>
      </c>
      <c r="F1159" s="50" t="s">
        <v>37</v>
      </c>
      <c r="G1159" s="50"/>
      <c r="H1159" s="51"/>
      <c r="I1159" s="51" t="s">
        <v>851</v>
      </c>
      <c r="J1159" s="27" t="str">
        <f>VLOOKUP(Table1323[[#This Row],[Track]],$F$1377:$H$1420,2,FALSE)</f>
        <v>Vic</v>
      </c>
      <c r="K1159" s="27" t="s">
        <v>888</v>
      </c>
      <c r="L1159" s="35">
        <v>120</v>
      </c>
      <c r="M1159" s="35" t="str">
        <f>IF(Table1323[[#This Row],[Elite Edge Bet]]="","",IF(Table1323[[#This Row],[Fin]]&lt;&gt;"1st","",Table1323[[#This Row],[Div]]*Table1323[[#This Row],[Elite Edge Bet]]))</f>
        <v/>
      </c>
      <c r="N115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59" s="35" t="str">
        <f>IF(Table1323[[#This Row],[Date]]&lt;$O$3,"",IF(Table1323[[#This Row],[Date]]&lt;$P$3,"Edge (Orig)",IF(Table1323[[#This Row],[Date]]&lt;$Q$3,"Edge-New","Elite Combo")))</f>
        <v/>
      </c>
      <c r="P1159" s="27" t="str">
        <f>TEXT(Table1323[[#This Row],[Date]],"DDD")</f>
        <v>Sat</v>
      </c>
      <c r="Q1159" s="27"/>
      <c r="R11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0" spans="1:18" s="28" customFormat="1" hidden="1" x14ac:dyDescent="0.25">
      <c r="A1160" s="48">
        <v>45581</v>
      </c>
      <c r="B1160" s="20">
        <v>0.56944444444444442</v>
      </c>
      <c r="C1160" s="20" t="s">
        <v>761</v>
      </c>
      <c r="D1160" s="49">
        <v>1</v>
      </c>
      <c r="E1160" s="27">
        <v>7</v>
      </c>
      <c r="F1160" s="50" t="s">
        <v>784</v>
      </c>
      <c r="G1160" s="50" t="s">
        <v>13</v>
      </c>
      <c r="H1160" s="51">
        <v>5.5</v>
      </c>
      <c r="I1160" s="51" t="s">
        <v>851</v>
      </c>
      <c r="J1160" s="27" t="str">
        <f>VLOOKUP(Table1323[[#This Row],[Track]],$F$1377:$H$1420,2,FALSE)</f>
        <v>Vic</v>
      </c>
      <c r="K1160" s="27" t="s">
        <v>888</v>
      </c>
      <c r="L1160" s="35">
        <v>100</v>
      </c>
      <c r="M1160" s="35">
        <f>IF(Table1323[[#This Row],[Elite Edge Bet]]="","",IF(Table1323[[#This Row],[Fin]]&lt;&gt;"1st","",Table1323[[#This Row],[Div]]*Table1323[[#This Row],[Elite Edge Bet]]))</f>
        <v>550</v>
      </c>
      <c r="N1160" s="35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1160" s="35" t="str">
        <f>IF(Table1323[[#This Row],[Date]]&lt;$O$3,"",IF(Table1323[[#This Row],[Date]]&lt;$P$3,"Edge (Orig)",IF(Table1323[[#This Row],[Date]]&lt;$Q$3,"Edge-New","Elite Combo")))</f>
        <v/>
      </c>
      <c r="P1160" s="27" t="str">
        <f>TEXT(Table1323[[#This Row],[Date]],"DDD")</f>
        <v>Wed</v>
      </c>
      <c r="Q1160" s="27"/>
      <c r="R11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1" spans="1:18" s="28" customFormat="1" hidden="1" x14ac:dyDescent="0.25">
      <c r="A1161" s="48">
        <v>45581</v>
      </c>
      <c r="B1161" s="20">
        <v>0.56944444444444442</v>
      </c>
      <c r="C1161" s="20" t="s">
        <v>761</v>
      </c>
      <c r="D1161" s="49">
        <v>1</v>
      </c>
      <c r="E1161" s="27">
        <v>11</v>
      </c>
      <c r="F1161" s="50" t="s">
        <v>785</v>
      </c>
      <c r="G1161" s="50"/>
      <c r="H1161" s="51"/>
      <c r="I1161" s="51" t="s">
        <v>851</v>
      </c>
      <c r="J1161" s="27" t="str">
        <f>VLOOKUP(Table1323[[#This Row],[Track]],$F$1377:$H$1420,2,FALSE)</f>
        <v>Vic</v>
      </c>
      <c r="K1161" s="27" t="s">
        <v>888</v>
      </c>
      <c r="L1161" s="35">
        <v>100</v>
      </c>
      <c r="M1161" s="35" t="str">
        <f>IF(Table1323[[#This Row],[Elite Edge Bet]]="","",IF(Table1323[[#This Row],[Fin]]&lt;&gt;"1st","",Table1323[[#This Row],[Div]]*Table1323[[#This Row],[Elite Edge Bet]]))</f>
        <v/>
      </c>
      <c r="N116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61" s="35" t="str">
        <f>IF(Table1323[[#This Row],[Date]]&lt;$O$3,"",IF(Table1323[[#This Row],[Date]]&lt;$P$3,"Edge (Orig)",IF(Table1323[[#This Row],[Date]]&lt;$Q$3,"Edge-New","Elite Combo")))</f>
        <v/>
      </c>
      <c r="P1161" s="27" t="str">
        <f>TEXT(Table1323[[#This Row],[Date]],"DDD")</f>
        <v>Wed</v>
      </c>
      <c r="Q1161" s="27"/>
      <c r="R11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2" spans="1:18" s="28" customFormat="1" hidden="1" x14ac:dyDescent="0.25">
      <c r="A1162" s="48">
        <v>45581</v>
      </c>
      <c r="B1162" s="20">
        <v>0.65972222222222221</v>
      </c>
      <c r="C1162" s="20" t="s">
        <v>8</v>
      </c>
      <c r="D1162" s="49">
        <v>5</v>
      </c>
      <c r="E1162" s="27">
        <v>2</v>
      </c>
      <c r="F1162" s="50" t="s">
        <v>787</v>
      </c>
      <c r="G1162" s="50" t="s">
        <v>13</v>
      </c>
      <c r="H1162" s="51">
        <v>1.8</v>
      </c>
      <c r="I1162" s="51" t="s">
        <v>92</v>
      </c>
      <c r="J1162" s="27" t="str">
        <f>VLOOKUP(Table1323[[#This Row],[Track]],$F$1377:$H$1420,2,FALSE)</f>
        <v>NSW</v>
      </c>
      <c r="K1162" s="27" t="s">
        <v>888</v>
      </c>
      <c r="L1162" s="35">
        <v>140</v>
      </c>
      <c r="M1162" s="35">
        <f>IF(Table1323[[#This Row],[Elite Edge Bet]]="","",IF(Table1323[[#This Row],[Fin]]&lt;&gt;"1st","",Table1323[[#This Row],[Div]]*Table1323[[#This Row],[Elite Edge Bet]]))</f>
        <v>252</v>
      </c>
      <c r="N1162" s="35">
        <f>IF(Table1323[[#This Row],[Elite Edge Bet]]="","",IF(Table1323[[#This Row],[Elite Edge Return]]="",Table1323[[#This Row],[Elite Edge Bet]]*-1,Table1323[[#This Row],[Elite Edge Return]]-Table1323[[#This Row],[Elite Edge Bet]]))</f>
        <v>112</v>
      </c>
      <c r="O1162" s="35" t="str">
        <f>IF(Table1323[[#This Row],[Date]]&lt;$O$3,"",IF(Table1323[[#This Row],[Date]]&lt;$P$3,"Edge (Orig)",IF(Table1323[[#This Row],[Date]]&lt;$Q$3,"Edge-New","Elite Combo")))</f>
        <v/>
      </c>
      <c r="P1162" s="27" t="str">
        <f>TEXT(Table1323[[#This Row],[Date]],"DDD")</f>
        <v>Wed</v>
      </c>
      <c r="Q1162" s="27"/>
      <c r="R11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3" spans="1:18" s="28" customFormat="1" hidden="1" x14ac:dyDescent="0.25">
      <c r="A1163" s="48">
        <v>45581</v>
      </c>
      <c r="B1163" s="20">
        <v>0.69097222222222221</v>
      </c>
      <c r="C1163" s="20" t="s">
        <v>761</v>
      </c>
      <c r="D1163" s="49">
        <v>6</v>
      </c>
      <c r="E1163" s="27">
        <v>9</v>
      </c>
      <c r="F1163" s="50" t="s">
        <v>782</v>
      </c>
      <c r="G1163" s="50" t="s">
        <v>14</v>
      </c>
      <c r="H1163" s="51"/>
      <c r="I1163" s="51" t="s">
        <v>851</v>
      </c>
      <c r="J1163" s="27" t="str">
        <f>VLOOKUP(Table1323[[#This Row],[Track]],$F$1377:$H$1420,2,FALSE)</f>
        <v>Vic</v>
      </c>
      <c r="K1163" s="27" t="s">
        <v>888</v>
      </c>
      <c r="L1163" s="35">
        <v>120</v>
      </c>
      <c r="M1163" s="35" t="str">
        <f>IF(Table1323[[#This Row],[Elite Edge Bet]]="","",IF(Table1323[[#This Row],[Fin]]&lt;&gt;"1st","",Table1323[[#This Row],[Div]]*Table1323[[#This Row],[Elite Edge Bet]]))</f>
        <v/>
      </c>
      <c r="N116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63" s="35" t="str">
        <f>IF(Table1323[[#This Row],[Date]]&lt;$O$3,"",IF(Table1323[[#This Row],[Date]]&lt;$P$3,"Edge (Orig)",IF(Table1323[[#This Row],[Date]]&lt;$Q$3,"Edge-New","Elite Combo")))</f>
        <v/>
      </c>
      <c r="P1163" s="27" t="str">
        <f>TEXT(Table1323[[#This Row],[Date]],"DDD")</f>
        <v>Wed</v>
      </c>
      <c r="Q1163" s="27"/>
      <c r="R11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4" spans="1:18" s="28" customFormat="1" hidden="1" x14ac:dyDescent="0.25">
      <c r="A1164" s="48">
        <v>45581</v>
      </c>
      <c r="B1164" s="20">
        <v>0.70833333333333337</v>
      </c>
      <c r="C1164" s="20" t="s">
        <v>8</v>
      </c>
      <c r="D1164" s="49">
        <v>7</v>
      </c>
      <c r="E1164" s="27">
        <v>1</v>
      </c>
      <c r="F1164" s="50" t="s">
        <v>550</v>
      </c>
      <c r="G1164" s="50" t="s">
        <v>13</v>
      </c>
      <c r="H1164" s="51">
        <v>2</v>
      </c>
      <c r="I1164" s="51" t="s">
        <v>92</v>
      </c>
      <c r="J1164" s="27" t="str">
        <f>VLOOKUP(Table1323[[#This Row],[Track]],$F$1377:$H$1420,2,FALSE)</f>
        <v>NSW</v>
      </c>
      <c r="K1164" s="27" t="s">
        <v>888</v>
      </c>
      <c r="L1164" s="35">
        <v>140</v>
      </c>
      <c r="M1164" s="35">
        <f>IF(Table1323[[#This Row],[Elite Edge Bet]]="","",IF(Table1323[[#This Row],[Fin]]&lt;&gt;"1st","",Table1323[[#This Row],[Div]]*Table1323[[#This Row],[Elite Edge Bet]]))</f>
        <v>280</v>
      </c>
      <c r="N1164" s="35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1164" s="35" t="str">
        <f>IF(Table1323[[#This Row],[Date]]&lt;$O$3,"",IF(Table1323[[#This Row],[Date]]&lt;$P$3,"Edge (Orig)",IF(Table1323[[#This Row],[Date]]&lt;$Q$3,"Edge-New","Elite Combo")))</f>
        <v/>
      </c>
      <c r="P1164" s="27" t="str">
        <f>TEXT(Table1323[[#This Row],[Date]],"DDD")</f>
        <v>Wed</v>
      </c>
      <c r="Q1164" s="27"/>
      <c r="R11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5" spans="1:18" s="28" customFormat="1" hidden="1" x14ac:dyDescent="0.25">
      <c r="A1165" s="48">
        <v>45581</v>
      </c>
      <c r="B1165" s="20">
        <v>0.71527777777777779</v>
      </c>
      <c r="C1165" s="20" t="s">
        <v>761</v>
      </c>
      <c r="D1165" s="49">
        <v>7</v>
      </c>
      <c r="E1165" s="27">
        <v>5</v>
      </c>
      <c r="F1165" s="50" t="s">
        <v>411</v>
      </c>
      <c r="G1165" s="50" t="s">
        <v>15</v>
      </c>
      <c r="H1165" s="51"/>
      <c r="I1165" s="51" t="s">
        <v>851</v>
      </c>
      <c r="J1165" s="27" t="str">
        <f>VLOOKUP(Table1323[[#This Row],[Track]],$F$1377:$H$1420,2,FALSE)</f>
        <v>Vic</v>
      </c>
      <c r="K1165" s="27" t="s">
        <v>888</v>
      </c>
      <c r="L1165" s="35">
        <v>100</v>
      </c>
      <c r="M1165" s="35" t="str">
        <f>IF(Table1323[[#This Row],[Elite Edge Bet]]="","",IF(Table1323[[#This Row],[Fin]]&lt;&gt;"1st","",Table1323[[#This Row],[Div]]*Table1323[[#This Row],[Elite Edge Bet]]))</f>
        <v/>
      </c>
      <c r="N116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65" s="35" t="str">
        <f>IF(Table1323[[#This Row],[Date]]&lt;$O$3,"",IF(Table1323[[#This Row],[Date]]&lt;$P$3,"Edge (Orig)",IF(Table1323[[#This Row],[Date]]&lt;$Q$3,"Edge-New","Elite Combo")))</f>
        <v/>
      </c>
      <c r="P1165" s="27" t="str">
        <f>TEXT(Table1323[[#This Row],[Date]],"DDD")</f>
        <v>Wed</v>
      </c>
      <c r="Q1165" s="27"/>
      <c r="R11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6" spans="1:18" s="28" customFormat="1" hidden="1" x14ac:dyDescent="0.25">
      <c r="A1166" s="48">
        <v>45581</v>
      </c>
      <c r="B1166" s="20">
        <v>0.71527777777777779</v>
      </c>
      <c r="C1166" s="20" t="s">
        <v>761</v>
      </c>
      <c r="D1166" s="49">
        <v>7</v>
      </c>
      <c r="E1166" s="27">
        <v>14</v>
      </c>
      <c r="F1166" s="50" t="s">
        <v>783</v>
      </c>
      <c r="G1166" s="50"/>
      <c r="H1166" s="51"/>
      <c r="I1166" s="51" t="s">
        <v>851</v>
      </c>
      <c r="J1166" s="27" t="str">
        <f>VLOOKUP(Table1323[[#This Row],[Track]],$F$1377:$H$1420,2,FALSE)</f>
        <v>Vic</v>
      </c>
      <c r="K1166" s="27" t="s">
        <v>888</v>
      </c>
      <c r="L1166" s="35">
        <v>100</v>
      </c>
      <c r="M1166" s="35" t="str">
        <f>IF(Table1323[[#This Row],[Elite Edge Bet]]="","",IF(Table1323[[#This Row],[Fin]]&lt;&gt;"1st","",Table1323[[#This Row],[Div]]*Table1323[[#This Row],[Elite Edge Bet]]))</f>
        <v/>
      </c>
      <c r="N116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66" s="35" t="str">
        <f>IF(Table1323[[#This Row],[Date]]&lt;$O$3,"",IF(Table1323[[#This Row],[Date]]&lt;$P$3,"Edge (Orig)",IF(Table1323[[#This Row],[Date]]&lt;$Q$3,"Edge-New","Elite Combo")))</f>
        <v/>
      </c>
      <c r="P1166" s="27" t="str">
        <f>TEXT(Table1323[[#This Row],[Date]],"DDD")</f>
        <v>Wed</v>
      </c>
      <c r="Q1166" s="27"/>
      <c r="R11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7" spans="1:18" s="28" customFormat="1" hidden="1" x14ac:dyDescent="0.25">
      <c r="A1167" s="48">
        <v>45581</v>
      </c>
      <c r="B1167" s="20">
        <v>0.73958333333333337</v>
      </c>
      <c r="C1167" s="20" t="s">
        <v>761</v>
      </c>
      <c r="D1167" s="49">
        <v>8</v>
      </c>
      <c r="E1167" s="27">
        <v>8</v>
      </c>
      <c r="F1167" s="50" t="s">
        <v>786</v>
      </c>
      <c r="G1167" s="50" t="s">
        <v>13</v>
      </c>
      <c r="H1167" s="51">
        <v>2.6</v>
      </c>
      <c r="I1167" s="51" t="s">
        <v>851</v>
      </c>
      <c r="J1167" s="27" t="str">
        <f>VLOOKUP(Table1323[[#This Row],[Track]],$F$1377:$H$1420,2,FALSE)</f>
        <v>Vic</v>
      </c>
      <c r="K1167" s="27" t="s">
        <v>888</v>
      </c>
      <c r="L1167" s="35">
        <v>120</v>
      </c>
      <c r="M1167" s="35">
        <f>IF(Table1323[[#This Row],[Elite Edge Bet]]="","",IF(Table1323[[#This Row],[Fin]]&lt;&gt;"1st","",Table1323[[#This Row],[Div]]*Table1323[[#This Row],[Elite Edge Bet]]))</f>
        <v>312</v>
      </c>
      <c r="N1167" s="35">
        <f>IF(Table1323[[#This Row],[Elite Edge Bet]]="","",IF(Table1323[[#This Row],[Elite Edge Return]]="",Table1323[[#This Row],[Elite Edge Bet]]*-1,Table1323[[#This Row],[Elite Edge Return]]-Table1323[[#This Row],[Elite Edge Bet]]))</f>
        <v>192</v>
      </c>
      <c r="O1167" s="35" t="str">
        <f>IF(Table1323[[#This Row],[Date]]&lt;$O$3,"",IF(Table1323[[#This Row],[Date]]&lt;$P$3,"Edge (Orig)",IF(Table1323[[#This Row],[Date]]&lt;$Q$3,"Edge-New","Elite Combo")))</f>
        <v/>
      </c>
      <c r="P1167" s="27" t="str">
        <f>TEXT(Table1323[[#This Row],[Date]],"DDD")</f>
        <v>Wed</v>
      </c>
      <c r="Q1167" s="27"/>
      <c r="R11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8" spans="1:18" s="28" customFormat="1" hidden="1" x14ac:dyDescent="0.25">
      <c r="A1168" s="48">
        <v>45584</v>
      </c>
      <c r="B1168" s="20">
        <v>0.6875</v>
      </c>
      <c r="C1168" s="20" t="s">
        <v>761</v>
      </c>
      <c r="D1168" s="49">
        <v>8</v>
      </c>
      <c r="E1168" s="27">
        <v>2</v>
      </c>
      <c r="F1168" s="50" t="s">
        <v>396</v>
      </c>
      <c r="G1168" s="50" t="s">
        <v>15</v>
      </c>
      <c r="H1168" s="51"/>
      <c r="I1168" s="51" t="s">
        <v>851</v>
      </c>
      <c r="J1168" s="27" t="str">
        <f>VLOOKUP(Table1323[[#This Row],[Track]],$F$1377:$H$1420,2,FALSE)</f>
        <v>Vic</v>
      </c>
      <c r="K1168" s="27" t="s">
        <v>888</v>
      </c>
      <c r="L1168" s="35">
        <v>120</v>
      </c>
      <c r="M1168" s="35" t="str">
        <f>IF(Table1323[[#This Row],[Elite Edge Bet]]="","",IF(Table1323[[#This Row],[Fin]]&lt;&gt;"1st","",Table1323[[#This Row],[Div]]*Table1323[[#This Row],[Elite Edge Bet]]))</f>
        <v/>
      </c>
      <c r="N116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68" s="35" t="str">
        <f>IF(Table1323[[#This Row],[Date]]&lt;$O$3,"",IF(Table1323[[#This Row],[Date]]&lt;$P$3,"Edge (Orig)",IF(Table1323[[#This Row],[Date]]&lt;$Q$3,"Edge-New","Elite Combo")))</f>
        <v/>
      </c>
      <c r="P1168" s="27" t="str">
        <f>TEXT(Table1323[[#This Row],[Date]],"DDD")</f>
        <v>Sat</v>
      </c>
      <c r="Q1168" s="27"/>
      <c r="R11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69" spans="1:18" s="28" customFormat="1" hidden="1" x14ac:dyDescent="0.25">
      <c r="A1169" s="48">
        <v>45588</v>
      </c>
      <c r="B1169" s="20">
        <v>0.69097222222222221</v>
      </c>
      <c r="C1169" s="20" t="s">
        <v>8</v>
      </c>
      <c r="D1169" s="49">
        <v>5</v>
      </c>
      <c r="E1169" s="27">
        <v>2</v>
      </c>
      <c r="F1169" s="50" t="s">
        <v>807</v>
      </c>
      <c r="G1169" s="50"/>
      <c r="H1169" s="51"/>
      <c r="I1169" s="51" t="s">
        <v>92</v>
      </c>
      <c r="J1169" s="27" t="str">
        <f>VLOOKUP(Table1323[[#This Row],[Track]],$F$1377:$H$1420,2,FALSE)</f>
        <v>NSW</v>
      </c>
      <c r="K1169" s="27" t="s">
        <v>888</v>
      </c>
      <c r="L1169" s="35">
        <v>140</v>
      </c>
      <c r="M1169" s="35" t="str">
        <f>IF(Table1323[[#This Row],[Elite Edge Bet]]="","",IF(Table1323[[#This Row],[Fin]]&lt;&gt;"1st","",Table1323[[#This Row],[Div]]*Table1323[[#This Row],[Elite Edge Bet]]))</f>
        <v/>
      </c>
      <c r="N116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69" s="35" t="str">
        <f>IF(Table1323[[#This Row],[Date]]&lt;$O$3,"",IF(Table1323[[#This Row],[Date]]&lt;$P$3,"Edge (Orig)",IF(Table1323[[#This Row],[Date]]&lt;$Q$3,"Edge-New","Elite Combo")))</f>
        <v/>
      </c>
      <c r="P1169" s="27" t="str">
        <f>TEXT(Table1323[[#This Row],[Date]],"DDD")</f>
        <v>Wed</v>
      </c>
      <c r="Q1169" s="27"/>
      <c r="R11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0" spans="1:18" s="28" customFormat="1" hidden="1" x14ac:dyDescent="0.25">
      <c r="A1170" s="48">
        <v>45591</v>
      </c>
      <c r="B1170" s="20">
        <v>0.59375</v>
      </c>
      <c r="C1170" s="20" t="s">
        <v>7</v>
      </c>
      <c r="D1170" s="49">
        <v>4</v>
      </c>
      <c r="E1170" s="27">
        <v>4</v>
      </c>
      <c r="F1170" s="50" t="s">
        <v>835</v>
      </c>
      <c r="G1170" s="50"/>
      <c r="H1170" s="51"/>
      <c r="I1170" s="51" t="s">
        <v>92</v>
      </c>
      <c r="J1170" s="27" t="str">
        <f>VLOOKUP(Table1323[[#This Row],[Track]],$F$1377:$H$1420,2,FALSE)</f>
        <v>NSW</v>
      </c>
      <c r="K1170" s="27" t="s">
        <v>888</v>
      </c>
      <c r="L1170" s="35">
        <v>150</v>
      </c>
      <c r="M1170" s="35" t="str">
        <f>IF(Table1323[[#This Row],[Elite Edge Bet]]="","",IF(Table1323[[#This Row],[Fin]]&lt;&gt;"1st","",Table1323[[#This Row],[Div]]*Table1323[[#This Row],[Elite Edge Bet]]))</f>
        <v/>
      </c>
      <c r="N117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70" s="35" t="str">
        <f>IF(Table1323[[#This Row],[Date]]&lt;$O$3,"",IF(Table1323[[#This Row],[Date]]&lt;$P$3,"Edge (Orig)",IF(Table1323[[#This Row],[Date]]&lt;$Q$3,"Edge-New","Elite Combo")))</f>
        <v/>
      </c>
      <c r="P1170" s="27" t="str">
        <f>TEXT(Table1323[[#This Row],[Date]],"DDD")</f>
        <v>Sat</v>
      </c>
      <c r="Q1170" s="27"/>
      <c r="R11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1" spans="1:18" s="28" customFormat="1" hidden="1" x14ac:dyDescent="0.25">
      <c r="A1171" s="48">
        <v>45591</v>
      </c>
      <c r="B1171" s="20">
        <v>0.68055555555555558</v>
      </c>
      <c r="C1171" s="20" t="s">
        <v>762</v>
      </c>
      <c r="D1171" s="49">
        <v>8</v>
      </c>
      <c r="E1171" s="27">
        <v>11</v>
      </c>
      <c r="F1171" s="50" t="s">
        <v>834</v>
      </c>
      <c r="G1171" s="50" t="s">
        <v>13</v>
      </c>
      <c r="H1171" s="51">
        <v>4.5999999999999996</v>
      </c>
      <c r="I1171" s="51" t="s">
        <v>850</v>
      </c>
      <c r="J1171" s="27" t="str">
        <f>VLOOKUP(Table1323[[#This Row],[Track]],$F$1377:$H$1420,2,FALSE)</f>
        <v>Vic</v>
      </c>
      <c r="K1171" s="27" t="s">
        <v>888</v>
      </c>
      <c r="L1171" s="35">
        <v>200</v>
      </c>
      <c r="M1171" s="35">
        <f>IF(Table1323[[#This Row],[Elite Edge Bet]]="","",IF(Table1323[[#This Row],[Fin]]&lt;&gt;"1st","",Table1323[[#This Row],[Div]]*Table1323[[#This Row],[Elite Edge Bet]]))</f>
        <v>919.99999999999989</v>
      </c>
      <c r="N1171" s="35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1171" s="35" t="str">
        <f>IF(Table1323[[#This Row],[Date]]&lt;$O$3,"",IF(Table1323[[#This Row],[Date]]&lt;$P$3,"Edge (Orig)",IF(Table1323[[#This Row],[Date]]&lt;$Q$3,"Edge-New","Elite Combo")))</f>
        <v/>
      </c>
      <c r="P1171" s="27" t="str">
        <f>TEXT(Table1323[[#This Row],[Date]],"DDD")</f>
        <v>Sat</v>
      </c>
      <c r="Q1171" s="27"/>
      <c r="R11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2" spans="1:18" s="28" customFormat="1" hidden="1" x14ac:dyDescent="0.25">
      <c r="A1172" s="48">
        <v>45591</v>
      </c>
      <c r="B1172" s="20">
        <v>0.68055555555555558</v>
      </c>
      <c r="C1172" s="20" t="s">
        <v>762</v>
      </c>
      <c r="D1172" s="49">
        <v>8</v>
      </c>
      <c r="E1172" s="27">
        <v>7</v>
      </c>
      <c r="F1172" s="50" t="s">
        <v>833</v>
      </c>
      <c r="G1172" s="50" t="s">
        <v>15</v>
      </c>
      <c r="H1172" s="51"/>
      <c r="I1172" s="51" t="s">
        <v>851</v>
      </c>
      <c r="J1172" s="27" t="str">
        <f>VLOOKUP(Table1323[[#This Row],[Track]],$F$1377:$H$1420,2,FALSE)</f>
        <v>Vic</v>
      </c>
      <c r="K1172" s="27" t="s">
        <v>888</v>
      </c>
      <c r="L1172" s="35">
        <v>100</v>
      </c>
      <c r="M1172" s="35" t="str">
        <f>IF(Table1323[[#This Row],[Elite Edge Bet]]="","",IF(Table1323[[#This Row],[Fin]]&lt;&gt;"1st","",Table1323[[#This Row],[Div]]*Table1323[[#This Row],[Elite Edge Bet]]))</f>
        <v/>
      </c>
      <c r="N117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72" s="35" t="str">
        <f>IF(Table1323[[#This Row],[Date]]&lt;$O$3,"",IF(Table1323[[#This Row],[Date]]&lt;$P$3,"Edge (Orig)",IF(Table1323[[#This Row],[Date]]&lt;$Q$3,"Edge-New","Elite Combo")))</f>
        <v/>
      </c>
      <c r="P1172" s="27" t="str">
        <f>TEXT(Table1323[[#This Row],[Date]],"DDD")</f>
        <v>Sat</v>
      </c>
      <c r="Q1172" s="27"/>
      <c r="R11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3" spans="1:18" s="28" customFormat="1" hidden="1" x14ac:dyDescent="0.25">
      <c r="A1173" s="48">
        <v>45592</v>
      </c>
      <c r="B1173" s="20">
        <v>0.64236111111111116</v>
      </c>
      <c r="C1173" s="20" t="s">
        <v>10</v>
      </c>
      <c r="D1173" s="49">
        <v>3</v>
      </c>
      <c r="E1173" s="27">
        <v>3</v>
      </c>
      <c r="F1173" s="50" t="s">
        <v>836</v>
      </c>
      <c r="G1173" s="50" t="s">
        <v>13</v>
      </c>
      <c r="H1173" s="51">
        <v>1.6</v>
      </c>
      <c r="I1173" s="51" t="s">
        <v>92</v>
      </c>
      <c r="J1173" s="27" t="str">
        <f>VLOOKUP(Table1323[[#This Row],[Track]],$F$1377:$H$1420,2,FALSE)</f>
        <v>NSW</v>
      </c>
      <c r="K1173" s="27" t="s">
        <v>888</v>
      </c>
      <c r="L1173" s="35">
        <v>140</v>
      </c>
      <c r="M1173" s="35">
        <f>IF(Table1323[[#This Row],[Elite Edge Bet]]="","",IF(Table1323[[#This Row],[Fin]]&lt;&gt;"1st","",Table1323[[#This Row],[Div]]*Table1323[[#This Row],[Elite Edge Bet]]))</f>
        <v>224</v>
      </c>
      <c r="N1173" s="35">
        <f>IF(Table1323[[#This Row],[Elite Edge Bet]]="","",IF(Table1323[[#This Row],[Elite Edge Return]]="",Table1323[[#This Row],[Elite Edge Bet]]*-1,Table1323[[#This Row],[Elite Edge Return]]-Table1323[[#This Row],[Elite Edge Bet]]))</f>
        <v>84</v>
      </c>
      <c r="O1173" s="35" t="str">
        <f>IF(Table1323[[#This Row],[Date]]&lt;$O$3,"",IF(Table1323[[#This Row],[Date]]&lt;$P$3,"Edge (Orig)",IF(Table1323[[#This Row],[Date]]&lt;$Q$3,"Edge-New","Elite Combo")))</f>
        <v/>
      </c>
      <c r="P1173" s="27" t="str">
        <f>TEXT(Table1323[[#This Row],[Date]],"DDD")</f>
        <v>Sun</v>
      </c>
      <c r="Q1173" s="27"/>
      <c r="R11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4" spans="1:18" s="28" customFormat="1" hidden="1" x14ac:dyDescent="0.25">
      <c r="A1174" s="48">
        <v>45598</v>
      </c>
      <c r="B1174" s="20">
        <v>0.56944444444444442</v>
      </c>
      <c r="C1174" s="20" t="s">
        <v>759</v>
      </c>
      <c r="D1174" s="49">
        <v>3</v>
      </c>
      <c r="E1174" s="27">
        <v>6</v>
      </c>
      <c r="F1174" s="50" t="s">
        <v>578</v>
      </c>
      <c r="G1174" s="50"/>
      <c r="H1174" s="51"/>
      <c r="I1174" s="51" t="s">
        <v>851</v>
      </c>
      <c r="J1174" s="27" t="str">
        <f>VLOOKUP(Table1323[[#This Row],[Track]],$F$1377:$H$1420,2,FALSE)</f>
        <v>Vic</v>
      </c>
      <c r="K1174" s="27" t="s">
        <v>888</v>
      </c>
      <c r="L1174" s="35">
        <v>120</v>
      </c>
      <c r="M1174" s="35" t="str">
        <f>IF(Table1323[[#This Row],[Elite Edge Bet]]="","",IF(Table1323[[#This Row],[Fin]]&lt;&gt;"1st","",Table1323[[#This Row],[Div]]*Table1323[[#This Row],[Elite Edge Bet]]))</f>
        <v/>
      </c>
      <c r="N117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74" s="35" t="str">
        <f>IF(Table1323[[#This Row],[Date]]&lt;$O$3,"",IF(Table1323[[#This Row],[Date]]&lt;$P$3,"Edge (Orig)",IF(Table1323[[#This Row],[Date]]&lt;$Q$3,"Edge-New","Elite Combo")))</f>
        <v/>
      </c>
      <c r="P1174" s="27" t="str">
        <f>TEXT(Table1323[[#This Row],[Date]],"DDD")</f>
        <v>Sat</v>
      </c>
      <c r="Q1174" s="27"/>
      <c r="R11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5" spans="1:18" s="28" customFormat="1" hidden="1" x14ac:dyDescent="0.25">
      <c r="A1175" s="48">
        <v>45598</v>
      </c>
      <c r="B1175" s="20">
        <v>0.59722222222222221</v>
      </c>
      <c r="C1175" s="20" t="s">
        <v>759</v>
      </c>
      <c r="D1175" s="49">
        <v>4</v>
      </c>
      <c r="E1175" s="27">
        <v>2</v>
      </c>
      <c r="F1175" s="50" t="s">
        <v>37</v>
      </c>
      <c r="G1175" s="50" t="s">
        <v>13</v>
      </c>
      <c r="H1175" s="51">
        <v>4.2</v>
      </c>
      <c r="I1175" s="51" t="s">
        <v>851</v>
      </c>
      <c r="J1175" s="27" t="str">
        <f>VLOOKUP(Table1323[[#This Row],[Track]],$F$1377:$H$1420,2,FALSE)</f>
        <v>Vic</v>
      </c>
      <c r="K1175" s="27" t="s">
        <v>888</v>
      </c>
      <c r="L1175" s="35">
        <v>120</v>
      </c>
      <c r="M1175" s="35">
        <f>IF(Table1323[[#This Row],[Elite Edge Bet]]="","",IF(Table1323[[#This Row],[Fin]]&lt;&gt;"1st","",Table1323[[#This Row],[Div]]*Table1323[[#This Row],[Elite Edge Bet]]))</f>
        <v>504</v>
      </c>
      <c r="N1175" s="35">
        <f>IF(Table1323[[#This Row],[Elite Edge Bet]]="","",IF(Table1323[[#This Row],[Elite Edge Return]]="",Table1323[[#This Row],[Elite Edge Bet]]*-1,Table1323[[#This Row],[Elite Edge Return]]-Table1323[[#This Row],[Elite Edge Bet]]))</f>
        <v>384</v>
      </c>
      <c r="O1175" s="35" t="str">
        <f>IF(Table1323[[#This Row],[Date]]&lt;$O$3,"",IF(Table1323[[#This Row],[Date]]&lt;$P$3,"Edge (Orig)",IF(Table1323[[#This Row],[Date]]&lt;$Q$3,"Edge-New","Elite Combo")))</f>
        <v/>
      </c>
      <c r="P1175" s="27" t="str">
        <f>TEXT(Table1323[[#This Row],[Date]],"DDD")</f>
        <v>Sat</v>
      </c>
      <c r="Q1175" s="27"/>
      <c r="R11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6" spans="1:18" s="28" customFormat="1" hidden="1" x14ac:dyDescent="0.25">
      <c r="A1176" s="48">
        <v>45598</v>
      </c>
      <c r="B1176" s="20">
        <v>0.63888888888888884</v>
      </c>
      <c r="C1176" s="20" t="s">
        <v>6</v>
      </c>
      <c r="D1176" s="49">
        <v>6</v>
      </c>
      <c r="E1176" s="27">
        <v>5</v>
      </c>
      <c r="F1176" s="50" t="s">
        <v>420</v>
      </c>
      <c r="G1176" s="50"/>
      <c r="H1176" s="51"/>
      <c r="I1176" s="51" t="s">
        <v>879</v>
      </c>
      <c r="J1176" s="27" t="str">
        <f>VLOOKUP(Table1323[[#This Row],[Track]],$F$1377:$H$1420,2,FALSE)</f>
        <v>NSW</v>
      </c>
      <c r="K1176" s="27" t="s">
        <v>888</v>
      </c>
      <c r="L1176" s="35">
        <v>150</v>
      </c>
      <c r="M1176" s="35" t="str">
        <f>IF(Table1323[[#This Row],[Elite Edge Bet]]="","",IF(Table1323[[#This Row],[Fin]]&lt;&gt;"1st","",Table1323[[#This Row],[Div]]*Table1323[[#This Row],[Elite Edge Bet]]))</f>
        <v/>
      </c>
      <c r="N117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76" s="35" t="str">
        <f>IF(Table1323[[#This Row],[Date]]&lt;$O$3,"",IF(Table1323[[#This Row],[Date]]&lt;$P$3,"Edge (Orig)",IF(Table1323[[#This Row],[Date]]&lt;$Q$3,"Edge-New","Elite Combo")))</f>
        <v/>
      </c>
      <c r="P1176" s="27" t="str">
        <f>TEXT(Table1323[[#This Row],[Date]],"DDD")</f>
        <v>Sat</v>
      </c>
      <c r="Q1176" s="27"/>
      <c r="R11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7" spans="1:18" s="28" customFormat="1" hidden="1" x14ac:dyDescent="0.25">
      <c r="A1177" s="48">
        <v>45598</v>
      </c>
      <c r="B1177" s="20">
        <v>0.66666666666666663</v>
      </c>
      <c r="C1177" s="20" t="s">
        <v>6</v>
      </c>
      <c r="D1177" s="49">
        <v>7</v>
      </c>
      <c r="E1177" s="27">
        <v>4</v>
      </c>
      <c r="F1177" s="50" t="s">
        <v>574</v>
      </c>
      <c r="G1177" s="50" t="s">
        <v>15</v>
      </c>
      <c r="H1177" s="51"/>
      <c r="I1177" s="51" t="s">
        <v>879</v>
      </c>
      <c r="J1177" s="27" t="str">
        <f>VLOOKUP(Table1323[[#This Row],[Track]],$F$1377:$H$1420,2,FALSE)</f>
        <v>NSW</v>
      </c>
      <c r="K1177" s="27" t="s">
        <v>888</v>
      </c>
      <c r="L1177" s="35">
        <v>150</v>
      </c>
      <c r="M1177" s="35" t="str">
        <f>IF(Table1323[[#This Row],[Elite Edge Bet]]="","",IF(Table1323[[#This Row],[Fin]]&lt;&gt;"1st","",Table1323[[#This Row],[Div]]*Table1323[[#This Row],[Elite Edge Bet]]))</f>
        <v/>
      </c>
      <c r="N117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77" s="35" t="str">
        <f>IF(Table1323[[#This Row],[Date]]&lt;$O$3,"",IF(Table1323[[#This Row],[Date]]&lt;$P$3,"Edge (Orig)",IF(Table1323[[#This Row],[Date]]&lt;$Q$3,"Edge-New","Elite Combo")))</f>
        <v/>
      </c>
      <c r="P1177" s="27" t="str">
        <f>TEXT(Table1323[[#This Row],[Date]],"DDD")</f>
        <v>Sat</v>
      </c>
      <c r="Q1177" s="27"/>
      <c r="R11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8" spans="1:18" s="28" customFormat="1" hidden="1" x14ac:dyDescent="0.25">
      <c r="A1178" s="48">
        <v>45601</v>
      </c>
      <c r="B1178" s="20">
        <v>0.5</v>
      </c>
      <c r="C1178" s="20" t="s">
        <v>759</v>
      </c>
      <c r="D1178" s="49">
        <v>3</v>
      </c>
      <c r="E1178" s="27">
        <v>2</v>
      </c>
      <c r="F1178" s="50" t="s">
        <v>842</v>
      </c>
      <c r="G1178" s="50"/>
      <c r="H1178" s="51"/>
      <c r="I1178" s="51" t="s">
        <v>805</v>
      </c>
      <c r="J1178" s="27" t="str">
        <f>VLOOKUP(Table1323[[#This Row],[Track]],$F$1377:$H$1420,2,FALSE)</f>
        <v>Vic</v>
      </c>
      <c r="K1178" s="27" t="s">
        <v>888</v>
      </c>
      <c r="L1178" s="35">
        <v>100</v>
      </c>
      <c r="M1178" s="35" t="str">
        <f>IF(Table1323[[#This Row],[Elite Edge Bet]]="","",IF(Table1323[[#This Row],[Fin]]&lt;&gt;"1st","",Table1323[[#This Row],[Div]]*Table1323[[#This Row],[Elite Edge Bet]]))</f>
        <v/>
      </c>
      <c r="N117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78" s="35" t="str">
        <f>IF(Table1323[[#This Row],[Date]]&lt;$O$3,"",IF(Table1323[[#This Row],[Date]]&lt;$P$3,"Edge (Orig)",IF(Table1323[[#This Row],[Date]]&lt;$Q$3,"Edge-New","Elite Combo")))</f>
        <v/>
      </c>
      <c r="P1178" s="27" t="str">
        <f>TEXT(Table1323[[#This Row],[Date]],"DDD")</f>
        <v>Tue</v>
      </c>
      <c r="Q1178" s="27"/>
      <c r="R11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79" spans="1:18" s="28" customFormat="1" hidden="1" x14ac:dyDescent="0.25">
      <c r="A1179" s="48">
        <v>45601</v>
      </c>
      <c r="B1179" s="20">
        <v>0.5</v>
      </c>
      <c r="C1179" s="20" t="s">
        <v>759</v>
      </c>
      <c r="D1179" s="49">
        <v>3</v>
      </c>
      <c r="E1179" s="27">
        <v>9</v>
      </c>
      <c r="F1179" s="50" t="s">
        <v>841</v>
      </c>
      <c r="G1179" s="50"/>
      <c r="H1179" s="51"/>
      <c r="I1179" s="51" t="s">
        <v>851</v>
      </c>
      <c r="J1179" s="27" t="str">
        <f>VLOOKUP(Table1323[[#This Row],[Track]],$F$1377:$H$1420,2,FALSE)</f>
        <v>Vic</v>
      </c>
      <c r="K1179" s="27" t="s">
        <v>888</v>
      </c>
      <c r="L1179" s="35">
        <v>100</v>
      </c>
      <c r="M1179" s="35" t="str">
        <f>IF(Table1323[[#This Row],[Elite Edge Bet]]="","",IF(Table1323[[#This Row],[Fin]]&lt;&gt;"1st","",Table1323[[#This Row],[Div]]*Table1323[[#This Row],[Elite Edge Bet]]))</f>
        <v/>
      </c>
      <c r="N117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79" s="35" t="str">
        <f>IF(Table1323[[#This Row],[Date]]&lt;$O$3,"",IF(Table1323[[#This Row],[Date]]&lt;$P$3,"Edge (Orig)",IF(Table1323[[#This Row],[Date]]&lt;$Q$3,"Edge-New","Elite Combo")))</f>
        <v/>
      </c>
      <c r="P1179" s="27" t="str">
        <f>TEXT(Table1323[[#This Row],[Date]],"DDD")</f>
        <v>Tue</v>
      </c>
      <c r="Q1179" s="27"/>
      <c r="R11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0" spans="1:18" s="28" customFormat="1" hidden="1" x14ac:dyDescent="0.25">
      <c r="A1180" s="48">
        <v>45601</v>
      </c>
      <c r="B1180" s="20">
        <v>0.71875</v>
      </c>
      <c r="C1180" s="20" t="s">
        <v>759</v>
      </c>
      <c r="D1180" s="49">
        <v>10</v>
      </c>
      <c r="E1180" s="27">
        <v>14</v>
      </c>
      <c r="F1180" s="50" t="s">
        <v>430</v>
      </c>
      <c r="G1180" s="50" t="s">
        <v>15</v>
      </c>
      <c r="H1180" s="51"/>
      <c r="I1180" s="51" t="s">
        <v>851</v>
      </c>
      <c r="J1180" s="27" t="str">
        <f>VLOOKUP(Table1323[[#This Row],[Track]],$F$1377:$H$1420,2,FALSE)</f>
        <v>Vic</v>
      </c>
      <c r="K1180" s="27" t="s">
        <v>888</v>
      </c>
      <c r="L1180" s="35">
        <v>100</v>
      </c>
      <c r="M1180" s="35" t="str">
        <f>IF(Table1323[[#This Row],[Elite Edge Bet]]="","",IF(Table1323[[#This Row],[Fin]]&lt;&gt;"1st","",Table1323[[#This Row],[Div]]*Table1323[[#This Row],[Elite Edge Bet]]))</f>
        <v/>
      </c>
      <c r="N118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80" s="35" t="str">
        <f>IF(Table1323[[#This Row],[Date]]&lt;$O$3,"",IF(Table1323[[#This Row],[Date]]&lt;$P$3,"Edge (Orig)",IF(Table1323[[#This Row],[Date]]&lt;$Q$3,"Edge-New","Elite Combo")))</f>
        <v/>
      </c>
      <c r="P1180" s="27" t="str">
        <f>TEXT(Table1323[[#This Row],[Date]],"DDD")</f>
        <v>Tue</v>
      </c>
      <c r="Q1180" s="27"/>
      <c r="R11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1" spans="1:18" s="28" customFormat="1" hidden="1" x14ac:dyDescent="0.25">
      <c r="A1181" s="48">
        <v>45601</v>
      </c>
      <c r="B1181" s="20">
        <v>0.71875</v>
      </c>
      <c r="C1181" s="20" t="s">
        <v>759</v>
      </c>
      <c r="D1181" s="49">
        <v>10</v>
      </c>
      <c r="E1181" s="27">
        <v>3</v>
      </c>
      <c r="F1181" s="50" t="s">
        <v>68</v>
      </c>
      <c r="G1181" s="50"/>
      <c r="H1181" s="51"/>
      <c r="I1181" s="51" t="s">
        <v>851</v>
      </c>
      <c r="J1181" s="27" t="str">
        <f>VLOOKUP(Table1323[[#This Row],[Track]],$F$1377:$H$1420,2,FALSE)</f>
        <v>Vic</v>
      </c>
      <c r="K1181" s="27" t="s">
        <v>888</v>
      </c>
      <c r="L1181" s="35">
        <v>100</v>
      </c>
      <c r="M1181" s="35" t="str">
        <f>IF(Table1323[[#This Row],[Elite Edge Bet]]="","",IF(Table1323[[#This Row],[Fin]]&lt;&gt;"1st","",Table1323[[#This Row],[Div]]*Table1323[[#This Row],[Elite Edge Bet]]))</f>
        <v/>
      </c>
      <c r="N118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81" s="35" t="str">
        <f>IF(Table1323[[#This Row],[Date]]&lt;$O$3,"",IF(Table1323[[#This Row],[Date]]&lt;$P$3,"Edge (Orig)",IF(Table1323[[#This Row],[Date]]&lt;$Q$3,"Edge-New","Elite Combo")))</f>
        <v/>
      </c>
      <c r="P1181" s="27" t="str">
        <f>TEXT(Table1323[[#This Row],[Date]],"DDD")</f>
        <v>Tue</v>
      </c>
      <c r="Q1181" s="27"/>
      <c r="R11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2" spans="1:18" s="28" customFormat="1" hidden="1" x14ac:dyDescent="0.25">
      <c r="A1182" s="48">
        <v>45603</v>
      </c>
      <c r="B1182" s="20">
        <v>0.55208333333333337</v>
      </c>
      <c r="C1182" s="20" t="s">
        <v>759</v>
      </c>
      <c r="D1182" s="49">
        <v>2</v>
      </c>
      <c r="E1182" s="27">
        <v>1</v>
      </c>
      <c r="F1182" s="50" t="s">
        <v>344</v>
      </c>
      <c r="G1182" s="50"/>
      <c r="H1182" s="51"/>
      <c r="I1182" s="51" t="s">
        <v>851</v>
      </c>
      <c r="J1182" s="27" t="str">
        <f>VLOOKUP(Table1323[[#This Row],[Track]],$F$1377:$H$1420,2,FALSE)</f>
        <v>Vic</v>
      </c>
      <c r="K1182" s="27" t="s">
        <v>888</v>
      </c>
      <c r="L1182" s="35">
        <v>120</v>
      </c>
      <c r="M1182" s="35" t="str">
        <f>IF(Table1323[[#This Row],[Elite Edge Bet]]="","",IF(Table1323[[#This Row],[Fin]]&lt;&gt;"1st","",Table1323[[#This Row],[Div]]*Table1323[[#This Row],[Elite Edge Bet]]))</f>
        <v/>
      </c>
      <c r="N118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82" s="35" t="str">
        <f>IF(Table1323[[#This Row],[Date]]&lt;$O$3,"",IF(Table1323[[#This Row],[Date]]&lt;$P$3,"Edge (Orig)",IF(Table1323[[#This Row],[Date]]&lt;$Q$3,"Edge-New","Elite Combo")))</f>
        <v/>
      </c>
      <c r="P1182" s="27" t="str">
        <f>TEXT(Table1323[[#This Row],[Date]],"DDD")</f>
        <v>Thu</v>
      </c>
      <c r="Q1182" s="27"/>
      <c r="R11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3" spans="1:18" s="28" customFormat="1" hidden="1" x14ac:dyDescent="0.25">
      <c r="A1183" s="48">
        <v>45603</v>
      </c>
      <c r="B1183" s="20">
        <v>0.60416666666666663</v>
      </c>
      <c r="C1183" s="20" t="s">
        <v>759</v>
      </c>
      <c r="D1183" s="49">
        <v>4</v>
      </c>
      <c r="E1183" s="27">
        <v>8</v>
      </c>
      <c r="F1183" s="50" t="s">
        <v>876</v>
      </c>
      <c r="G1183" s="50" t="s">
        <v>15</v>
      </c>
      <c r="H1183" s="51"/>
      <c r="I1183" s="51" t="s">
        <v>851</v>
      </c>
      <c r="J1183" s="27" t="str">
        <f>VLOOKUP(Table1323[[#This Row],[Track]],$F$1377:$H$1420,2,FALSE)</f>
        <v>Vic</v>
      </c>
      <c r="K1183" s="27" t="s">
        <v>888</v>
      </c>
      <c r="L1183" s="35">
        <v>120</v>
      </c>
      <c r="M1183" s="35" t="str">
        <f>IF(Table1323[[#This Row],[Elite Edge Bet]]="","",IF(Table1323[[#This Row],[Fin]]&lt;&gt;"1st","",Table1323[[#This Row],[Div]]*Table1323[[#This Row],[Elite Edge Bet]]))</f>
        <v/>
      </c>
      <c r="N118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83" s="35" t="str">
        <f>IF(Table1323[[#This Row],[Date]]&lt;$O$3,"",IF(Table1323[[#This Row],[Date]]&lt;$P$3,"Edge (Orig)",IF(Table1323[[#This Row],[Date]]&lt;$Q$3,"Edge-New","Elite Combo")))</f>
        <v/>
      </c>
      <c r="P1183" s="27" t="str">
        <f>TEXT(Table1323[[#This Row],[Date]],"DDD")</f>
        <v>Thu</v>
      </c>
      <c r="Q1183" s="27"/>
      <c r="R11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4" spans="1:18" s="28" customFormat="1" hidden="1" x14ac:dyDescent="0.25">
      <c r="A1184" s="48">
        <v>45603</v>
      </c>
      <c r="B1184" s="20">
        <v>0.63194444444444442</v>
      </c>
      <c r="C1184" s="20" t="s">
        <v>759</v>
      </c>
      <c r="D1184" s="49">
        <v>5</v>
      </c>
      <c r="E1184" s="27">
        <v>13</v>
      </c>
      <c r="F1184" s="50" t="s">
        <v>877</v>
      </c>
      <c r="G1184" s="50"/>
      <c r="H1184" s="51"/>
      <c r="I1184" s="51" t="s">
        <v>851</v>
      </c>
      <c r="J1184" s="27" t="str">
        <f>VLOOKUP(Table1323[[#This Row],[Track]],$F$1377:$H$1420,2,FALSE)</f>
        <v>Vic</v>
      </c>
      <c r="K1184" s="27" t="s">
        <v>888</v>
      </c>
      <c r="L1184" s="35">
        <v>120</v>
      </c>
      <c r="M1184" s="35" t="str">
        <f>IF(Table1323[[#This Row],[Elite Edge Bet]]="","",IF(Table1323[[#This Row],[Fin]]&lt;&gt;"1st","",Table1323[[#This Row],[Div]]*Table1323[[#This Row],[Elite Edge Bet]]))</f>
        <v/>
      </c>
      <c r="N118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84" s="35" t="str">
        <f>IF(Table1323[[#This Row],[Date]]&lt;$O$3,"",IF(Table1323[[#This Row],[Date]]&lt;$P$3,"Edge (Orig)",IF(Table1323[[#This Row],[Date]]&lt;$Q$3,"Edge-New","Elite Combo")))</f>
        <v/>
      </c>
      <c r="P1184" s="27" t="str">
        <f>TEXT(Table1323[[#This Row],[Date]],"DDD")</f>
        <v>Thu</v>
      </c>
      <c r="Q1184" s="27"/>
      <c r="R11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5" spans="1:18" s="28" customFormat="1" hidden="1" x14ac:dyDescent="0.25">
      <c r="A1185" s="48">
        <v>45605</v>
      </c>
      <c r="B1185" s="20">
        <v>0.52777777777777779</v>
      </c>
      <c r="C1185" s="20" t="s">
        <v>759</v>
      </c>
      <c r="D1185" s="49">
        <v>1</v>
      </c>
      <c r="E1185" s="27">
        <v>7</v>
      </c>
      <c r="F1185" s="50" t="s">
        <v>855</v>
      </c>
      <c r="G1185" s="50"/>
      <c r="H1185" s="51"/>
      <c r="I1185" s="51" t="s">
        <v>851</v>
      </c>
      <c r="J1185" s="27" t="str">
        <f>VLOOKUP(Table1323[[#This Row],[Track]],$F$1377:$H$1420,2,FALSE)</f>
        <v>Vic</v>
      </c>
      <c r="K1185" s="27" t="s">
        <v>888</v>
      </c>
      <c r="L1185" s="35">
        <v>100</v>
      </c>
      <c r="M1185" s="35" t="str">
        <f>IF(Table1323[[#This Row],[Elite Edge Bet]]="","",IF(Table1323[[#This Row],[Fin]]&lt;&gt;"1st","",Table1323[[#This Row],[Div]]*Table1323[[#This Row],[Elite Edge Bet]]))</f>
        <v/>
      </c>
      <c r="N118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85" s="35" t="str">
        <f>IF(Table1323[[#This Row],[Date]]&lt;$O$3,"",IF(Table1323[[#This Row],[Date]]&lt;$P$3,"Edge (Orig)",IF(Table1323[[#This Row],[Date]]&lt;$Q$3,"Edge-New","Elite Combo")))</f>
        <v/>
      </c>
      <c r="P1185" s="27" t="str">
        <f>TEXT(Table1323[[#This Row],[Date]],"DDD")</f>
        <v>Sat</v>
      </c>
      <c r="Q1185" s="27"/>
      <c r="R11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6" spans="1:18" s="28" customFormat="1" hidden="1" x14ac:dyDescent="0.25">
      <c r="A1186" s="48">
        <v>45605</v>
      </c>
      <c r="B1186" s="20">
        <v>0.52777777777777779</v>
      </c>
      <c r="C1186" s="20" t="s">
        <v>759</v>
      </c>
      <c r="D1186" s="49">
        <v>1</v>
      </c>
      <c r="E1186" s="27">
        <v>9</v>
      </c>
      <c r="F1186" s="50" t="s">
        <v>854</v>
      </c>
      <c r="G1186" s="50" t="s">
        <v>13</v>
      </c>
      <c r="H1186" s="51">
        <v>3.6</v>
      </c>
      <c r="I1186" s="51" t="s">
        <v>851</v>
      </c>
      <c r="J1186" s="27" t="str">
        <f>VLOOKUP(Table1323[[#This Row],[Track]],$F$1377:$H$1420,2,FALSE)</f>
        <v>Vic</v>
      </c>
      <c r="K1186" s="27" t="s">
        <v>888</v>
      </c>
      <c r="L1186" s="35">
        <v>100</v>
      </c>
      <c r="M1186" s="35">
        <f>IF(Table1323[[#This Row],[Elite Edge Bet]]="","",IF(Table1323[[#This Row],[Fin]]&lt;&gt;"1st","",Table1323[[#This Row],[Div]]*Table1323[[#This Row],[Elite Edge Bet]]))</f>
        <v>360</v>
      </c>
      <c r="N1186" s="35">
        <f>IF(Table1323[[#This Row],[Elite Edge Bet]]="","",IF(Table1323[[#This Row],[Elite Edge Return]]="",Table1323[[#This Row],[Elite Edge Bet]]*-1,Table1323[[#This Row],[Elite Edge Return]]-Table1323[[#This Row],[Elite Edge Bet]]))</f>
        <v>260</v>
      </c>
      <c r="O1186" s="35" t="str">
        <f>IF(Table1323[[#This Row],[Date]]&lt;$O$3,"",IF(Table1323[[#This Row],[Date]]&lt;$P$3,"Edge (Orig)",IF(Table1323[[#This Row],[Date]]&lt;$Q$3,"Edge-New","Elite Combo")))</f>
        <v/>
      </c>
      <c r="P1186" s="27" t="str">
        <f>TEXT(Table1323[[#This Row],[Date]],"DDD")</f>
        <v>Sat</v>
      </c>
      <c r="Q1186" s="27"/>
      <c r="R11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7" spans="1:18" s="28" customFormat="1" hidden="1" x14ac:dyDescent="0.25">
      <c r="A1187" s="48">
        <v>45605</v>
      </c>
      <c r="B1187" s="20">
        <v>0.63194444444444442</v>
      </c>
      <c r="C1187" s="20" t="s">
        <v>759</v>
      </c>
      <c r="D1187" s="49">
        <v>5</v>
      </c>
      <c r="E1187" s="27">
        <v>7</v>
      </c>
      <c r="F1187" s="50" t="s">
        <v>856</v>
      </c>
      <c r="G1187" s="50" t="s">
        <v>13</v>
      </c>
      <c r="H1187" s="51">
        <v>4.2</v>
      </c>
      <c r="I1187" s="51" t="s">
        <v>851</v>
      </c>
      <c r="J1187" s="27" t="str">
        <f>VLOOKUP(Table1323[[#This Row],[Track]],$F$1377:$H$1420,2,FALSE)</f>
        <v>Vic</v>
      </c>
      <c r="K1187" s="27" t="s">
        <v>888</v>
      </c>
      <c r="L1187" s="35">
        <v>120</v>
      </c>
      <c r="M1187" s="35">
        <f>IF(Table1323[[#This Row],[Elite Edge Bet]]="","",IF(Table1323[[#This Row],[Fin]]&lt;&gt;"1st","",Table1323[[#This Row],[Div]]*Table1323[[#This Row],[Elite Edge Bet]]))</f>
        <v>504</v>
      </c>
      <c r="N1187" s="35">
        <f>IF(Table1323[[#This Row],[Elite Edge Bet]]="","",IF(Table1323[[#This Row],[Elite Edge Return]]="",Table1323[[#This Row],[Elite Edge Bet]]*-1,Table1323[[#This Row],[Elite Edge Return]]-Table1323[[#This Row],[Elite Edge Bet]]))</f>
        <v>384</v>
      </c>
      <c r="O1187" s="35" t="str">
        <f>IF(Table1323[[#This Row],[Date]]&lt;$O$3,"",IF(Table1323[[#This Row],[Date]]&lt;$P$3,"Edge (Orig)",IF(Table1323[[#This Row],[Date]]&lt;$Q$3,"Edge-New","Elite Combo")))</f>
        <v/>
      </c>
      <c r="P1187" s="27" t="str">
        <f>TEXT(Table1323[[#This Row],[Date]],"DDD")</f>
        <v>Sat</v>
      </c>
      <c r="Q1187" s="27"/>
      <c r="R11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8" spans="1:18" s="28" customFormat="1" hidden="1" x14ac:dyDescent="0.25">
      <c r="A1188" s="48">
        <v>45605</v>
      </c>
      <c r="B1188" s="20">
        <v>0.70138888888888884</v>
      </c>
      <c r="C1188" s="20" t="s">
        <v>6</v>
      </c>
      <c r="D1188" s="49">
        <v>8</v>
      </c>
      <c r="E1188" s="27">
        <v>11</v>
      </c>
      <c r="F1188" s="50" t="s">
        <v>853</v>
      </c>
      <c r="G1188" s="50"/>
      <c r="H1188" s="51"/>
      <c r="I1188" s="51" t="s">
        <v>92</v>
      </c>
      <c r="J1188" s="27" t="str">
        <f>VLOOKUP(Table1323[[#This Row],[Track]],$F$1377:$H$1420,2,FALSE)</f>
        <v>NSW</v>
      </c>
      <c r="K1188" s="27" t="s">
        <v>888</v>
      </c>
      <c r="L1188" s="35">
        <v>150</v>
      </c>
      <c r="M1188" s="35" t="str">
        <f>IF(Table1323[[#This Row],[Elite Edge Bet]]="","",IF(Table1323[[#This Row],[Fin]]&lt;&gt;"1st","",Table1323[[#This Row],[Div]]*Table1323[[#This Row],[Elite Edge Bet]]))</f>
        <v/>
      </c>
      <c r="N118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88" s="35" t="str">
        <f>IF(Table1323[[#This Row],[Date]]&lt;$O$3,"",IF(Table1323[[#This Row],[Date]]&lt;$P$3,"Edge (Orig)",IF(Table1323[[#This Row],[Date]]&lt;$Q$3,"Edge-New","Elite Combo")))</f>
        <v/>
      </c>
      <c r="P1188" s="27" t="str">
        <f>TEXT(Table1323[[#This Row],[Date]],"DDD")</f>
        <v>Sat</v>
      </c>
      <c r="Q1188" s="27"/>
      <c r="R11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89" spans="1:18" s="28" customFormat="1" hidden="1" x14ac:dyDescent="0.25">
      <c r="A1189" s="48">
        <v>45605</v>
      </c>
      <c r="B1189" s="20">
        <v>0.74305555555555558</v>
      </c>
      <c r="C1189" s="20" t="s">
        <v>759</v>
      </c>
      <c r="D1189" s="49">
        <v>9</v>
      </c>
      <c r="E1189" s="27">
        <v>10</v>
      </c>
      <c r="F1189" s="50" t="s">
        <v>857</v>
      </c>
      <c r="G1189" s="50" t="s">
        <v>13</v>
      </c>
      <c r="H1189" s="51">
        <v>3.4</v>
      </c>
      <c r="I1189" s="51" t="s">
        <v>851</v>
      </c>
      <c r="J1189" s="27" t="str">
        <f>VLOOKUP(Table1323[[#This Row],[Track]],$F$1377:$H$1420,2,FALSE)</f>
        <v>Vic</v>
      </c>
      <c r="K1189" s="27" t="s">
        <v>888</v>
      </c>
      <c r="L1189" s="35">
        <v>120</v>
      </c>
      <c r="M1189" s="35">
        <f>IF(Table1323[[#This Row],[Elite Edge Bet]]="","",IF(Table1323[[#This Row],[Fin]]&lt;&gt;"1st","",Table1323[[#This Row],[Div]]*Table1323[[#This Row],[Elite Edge Bet]]))</f>
        <v>408</v>
      </c>
      <c r="N1189" s="35">
        <f>IF(Table1323[[#This Row],[Elite Edge Bet]]="","",IF(Table1323[[#This Row],[Elite Edge Return]]="",Table1323[[#This Row],[Elite Edge Bet]]*-1,Table1323[[#This Row],[Elite Edge Return]]-Table1323[[#This Row],[Elite Edge Bet]]))</f>
        <v>288</v>
      </c>
      <c r="O1189" s="35" t="str">
        <f>IF(Table1323[[#This Row],[Date]]&lt;$O$3,"",IF(Table1323[[#This Row],[Date]]&lt;$P$3,"Edge (Orig)",IF(Table1323[[#This Row],[Date]]&lt;$Q$3,"Edge-New","Elite Combo")))</f>
        <v/>
      </c>
      <c r="P1189" s="27" t="str">
        <f>TEXT(Table1323[[#This Row],[Date]],"DDD")</f>
        <v>Sat</v>
      </c>
      <c r="Q1189" s="27"/>
      <c r="R11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0" spans="1:18" s="28" customFormat="1" hidden="1" x14ac:dyDescent="0.25">
      <c r="A1190" s="48">
        <v>45612</v>
      </c>
      <c r="B1190" s="20">
        <v>0.51388888888888884</v>
      </c>
      <c r="C1190" s="20" t="s">
        <v>761</v>
      </c>
      <c r="D1190" s="49">
        <v>1</v>
      </c>
      <c r="E1190" s="27">
        <v>8</v>
      </c>
      <c r="F1190" s="50" t="s">
        <v>883</v>
      </c>
      <c r="G1190" s="50" t="s">
        <v>15</v>
      </c>
      <c r="H1190" s="51"/>
      <c r="I1190" s="51" t="s">
        <v>850</v>
      </c>
      <c r="J1190" s="27" t="str">
        <f>VLOOKUP(Table1323[[#This Row],[Track]],$F$1377:$H$1420,2,FALSE)</f>
        <v>Vic</v>
      </c>
      <c r="K1190" s="27" t="s">
        <v>888</v>
      </c>
      <c r="L1190" s="35">
        <v>200</v>
      </c>
      <c r="M1190" s="35" t="str">
        <f>IF(Table1323[[#This Row],[Elite Edge Bet]]="","",IF(Table1323[[#This Row],[Fin]]&lt;&gt;"1st","",Table1323[[#This Row],[Div]]*Table1323[[#This Row],[Elite Edge Bet]]))</f>
        <v/>
      </c>
      <c r="N119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90" s="35" t="str">
        <f>IF(Table1323[[#This Row],[Date]]&lt;$O$3,"",IF(Table1323[[#This Row],[Date]]&lt;$P$3,"Edge (Orig)",IF(Table1323[[#This Row],[Date]]&lt;$Q$3,"Edge-New","Elite Combo")))</f>
        <v>Edge (Orig)</v>
      </c>
      <c r="P1190" s="27" t="str">
        <f>TEXT(Table1323[[#This Row],[Date]],"DDD")</f>
        <v>Sat</v>
      </c>
      <c r="Q1190" s="27">
        <v>1</v>
      </c>
      <c r="R11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1" spans="1:18" s="28" customFormat="1" hidden="1" x14ac:dyDescent="0.25">
      <c r="A1191" s="48">
        <v>45612</v>
      </c>
      <c r="B1191" s="20">
        <v>0.55902777777777779</v>
      </c>
      <c r="C1191" s="20" t="s">
        <v>761</v>
      </c>
      <c r="D1191" s="49">
        <v>3</v>
      </c>
      <c r="E1191" s="27">
        <v>7</v>
      </c>
      <c r="F1191" s="50" t="s">
        <v>881</v>
      </c>
      <c r="G1191" s="50"/>
      <c r="H1191" s="51"/>
      <c r="I1191" s="51" t="s">
        <v>851</v>
      </c>
      <c r="J1191" s="27" t="str">
        <f>VLOOKUP(Table1323[[#This Row],[Track]],$F$1377:$H$1420,2,FALSE)</f>
        <v>Vic</v>
      </c>
      <c r="K1191" s="27" t="s">
        <v>888</v>
      </c>
      <c r="L1191" s="35">
        <v>120</v>
      </c>
      <c r="M1191" s="35" t="str">
        <f>IF(Table1323[[#This Row],[Elite Edge Bet]]="","",IF(Table1323[[#This Row],[Fin]]&lt;&gt;"1st","",Table1323[[#This Row],[Div]]*Table1323[[#This Row],[Elite Edge Bet]]))</f>
        <v/>
      </c>
      <c r="N119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1" s="35" t="str">
        <f>IF(Table1323[[#This Row],[Date]]&lt;$O$3,"",IF(Table1323[[#This Row],[Date]]&lt;$P$3,"Edge (Orig)",IF(Table1323[[#This Row],[Date]]&lt;$Q$3,"Edge-New","Elite Combo")))</f>
        <v>Edge (Orig)</v>
      </c>
      <c r="P1191" s="27" t="str">
        <f>TEXT(Table1323[[#This Row],[Date]],"DDD")</f>
        <v>Sat</v>
      </c>
      <c r="Q1191" s="27">
        <v>2</v>
      </c>
      <c r="R11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2" spans="1:18" s="28" customFormat="1" hidden="1" x14ac:dyDescent="0.25">
      <c r="A1192" s="48">
        <v>45612</v>
      </c>
      <c r="B1192" s="20">
        <v>0.59722222222222221</v>
      </c>
      <c r="C1192" s="20" t="s">
        <v>24</v>
      </c>
      <c r="D1192" s="49">
        <v>4</v>
      </c>
      <c r="E1192" s="27">
        <v>4</v>
      </c>
      <c r="F1192" s="50" t="s">
        <v>884</v>
      </c>
      <c r="G1192" s="50" t="s">
        <v>15</v>
      </c>
      <c r="H1192" s="51"/>
      <c r="I1192" s="51" t="s">
        <v>879</v>
      </c>
      <c r="J1192" s="27" t="str">
        <f>VLOOKUP(Table1323[[#This Row],[Track]],$F$1377:$H$1420,2,FALSE)</f>
        <v>NSW</v>
      </c>
      <c r="K1192" s="27" t="s">
        <v>887</v>
      </c>
      <c r="L1192" s="35">
        <v>150</v>
      </c>
      <c r="M1192" s="35" t="str">
        <f>IF(Table1323[[#This Row],[Elite Edge Bet]]="","",IF(Table1323[[#This Row],[Fin]]&lt;&gt;"1st","",Table1323[[#This Row],[Div]]*Table1323[[#This Row],[Elite Edge Bet]]))</f>
        <v/>
      </c>
      <c r="N119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92" s="35" t="str">
        <f>IF(Table1323[[#This Row],[Date]]&lt;$O$3,"",IF(Table1323[[#This Row],[Date]]&lt;$P$3,"Edge (Orig)",IF(Table1323[[#This Row],[Date]]&lt;$Q$3,"Edge-New","Elite Combo")))</f>
        <v>Edge (Orig)</v>
      </c>
      <c r="P1192" s="27" t="str">
        <f>TEXT(Table1323[[#This Row],[Date]],"DDD")</f>
        <v>Sat</v>
      </c>
      <c r="Q1192" s="27">
        <v>3</v>
      </c>
      <c r="R11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3" spans="1:18" s="28" customFormat="1" hidden="1" x14ac:dyDescent="0.25">
      <c r="A1193" s="48">
        <v>45612</v>
      </c>
      <c r="B1193" s="20">
        <v>0.60763888888888884</v>
      </c>
      <c r="C1193" s="20" t="s">
        <v>761</v>
      </c>
      <c r="D1193" s="49">
        <v>5</v>
      </c>
      <c r="E1193" s="27">
        <v>2</v>
      </c>
      <c r="F1193" s="50" t="s">
        <v>425</v>
      </c>
      <c r="G1193" s="50"/>
      <c r="H1193" s="51"/>
      <c r="I1193" s="51" t="s">
        <v>851</v>
      </c>
      <c r="J1193" s="27" t="str">
        <f>VLOOKUP(Table1323[[#This Row],[Track]],$F$1377:$H$1420,2,FALSE)</f>
        <v>Vic</v>
      </c>
      <c r="K1193" s="27" t="s">
        <v>888</v>
      </c>
      <c r="L1193" s="35">
        <v>120</v>
      </c>
      <c r="M1193" s="35" t="str">
        <f>IF(Table1323[[#This Row],[Elite Edge Bet]]="","",IF(Table1323[[#This Row],[Fin]]&lt;&gt;"1st","",Table1323[[#This Row],[Div]]*Table1323[[#This Row],[Elite Edge Bet]]))</f>
        <v/>
      </c>
      <c r="N119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3" s="35" t="str">
        <f>IF(Table1323[[#This Row],[Date]]&lt;$O$3,"",IF(Table1323[[#This Row],[Date]]&lt;$P$3,"Edge (Orig)",IF(Table1323[[#This Row],[Date]]&lt;$Q$3,"Edge-New","Elite Combo")))</f>
        <v>Edge (Orig)</v>
      </c>
      <c r="P1193" s="27" t="str">
        <f>TEXT(Table1323[[#This Row],[Date]],"DDD")</f>
        <v>Sat</v>
      </c>
      <c r="Q1193" s="27">
        <v>4</v>
      </c>
      <c r="R11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4" spans="1:18" s="28" customFormat="1" hidden="1" x14ac:dyDescent="0.25">
      <c r="A1194" s="48">
        <v>45612</v>
      </c>
      <c r="B1194" s="20">
        <v>0.60763888888888884</v>
      </c>
      <c r="C1194" s="20" t="s">
        <v>761</v>
      </c>
      <c r="D1194" s="49">
        <v>5</v>
      </c>
      <c r="E1194" s="27">
        <v>7</v>
      </c>
      <c r="F1194" s="50" t="s">
        <v>880</v>
      </c>
      <c r="G1194" s="50" t="s">
        <v>15</v>
      </c>
      <c r="H1194" s="51"/>
      <c r="I1194" s="51" t="s">
        <v>878</v>
      </c>
      <c r="J1194" s="27" t="str">
        <f>VLOOKUP(Table1323[[#This Row],[Track]],$F$1377:$H$1420,2,FALSE)</f>
        <v>Vic</v>
      </c>
      <c r="K1194" s="27" t="s">
        <v>888</v>
      </c>
      <c r="L1194" s="35">
        <v>200</v>
      </c>
      <c r="M1194" s="35" t="str">
        <f>IF(Table1323[[#This Row],[Elite Edge Bet]]="","",IF(Table1323[[#This Row],[Fin]]&lt;&gt;"1st","",Table1323[[#This Row],[Div]]*Table1323[[#This Row],[Elite Edge Bet]]))</f>
        <v/>
      </c>
      <c r="N119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94" s="35" t="str">
        <f>IF(Table1323[[#This Row],[Date]]&lt;$O$3,"",IF(Table1323[[#This Row],[Date]]&lt;$P$3,"Edge (Orig)",IF(Table1323[[#This Row],[Date]]&lt;$Q$3,"Edge-New","Elite Combo")))</f>
        <v>Edge (Orig)</v>
      </c>
      <c r="P1194" s="27" t="str">
        <f>TEXT(Table1323[[#This Row],[Date]],"DDD")</f>
        <v>Sat</v>
      </c>
      <c r="Q1194" s="27">
        <v>5</v>
      </c>
      <c r="R11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5" spans="1:18" s="28" customFormat="1" hidden="1" x14ac:dyDescent="0.25">
      <c r="A1195" s="48">
        <v>45612</v>
      </c>
      <c r="B1195" s="20">
        <v>0.68402777777777779</v>
      </c>
      <c r="C1195" s="20" t="s">
        <v>761</v>
      </c>
      <c r="D1195" s="49">
        <v>8</v>
      </c>
      <c r="E1195" s="27">
        <v>1</v>
      </c>
      <c r="F1195" s="50" t="s">
        <v>314</v>
      </c>
      <c r="G1195" s="50" t="s">
        <v>14</v>
      </c>
      <c r="H1195" s="51"/>
      <c r="I1195" s="51" t="s">
        <v>851</v>
      </c>
      <c r="J1195" s="27" t="str">
        <f>VLOOKUP(Table1323[[#This Row],[Track]],$F$1377:$H$1420,2,FALSE)</f>
        <v>Vic</v>
      </c>
      <c r="K1195" s="27" t="s">
        <v>888</v>
      </c>
      <c r="L1195" s="35">
        <v>120</v>
      </c>
      <c r="M1195" s="35" t="str">
        <f>IF(Table1323[[#This Row],[Elite Edge Bet]]="","",IF(Table1323[[#This Row],[Fin]]&lt;&gt;"1st","",Table1323[[#This Row],[Div]]*Table1323[[#This Row],[Elite Edge Bet]]))</f>
        <v/>
      </c>
      <c r="N119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5" s="35" t="str">
        <f>IF(Table1323[[#This Row],[Date]]&lt;$O$3,"",IF(Table1323[[#This Row],[Date]]&lt;$P$3,"Edge (Orig)",IF(Table1323[[#This Row],[Date]]&lt;$Q$3,"Edge-New","Elite Combo")))</f>
        <v>Edge (Orig)</v>
      </c>
      <c r="P1195" s="27" t="str">
        <f>TEXT(Table1323[[#This Row],[Date]],"DDD")</f>
        <v>Sat</v>
      </c>
      <c r="Q1195" s="27">
        <v>6</v>
      </c>
      <c r="R11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6" spans="1:18" s="28" customFormat="1" hidden="1" x14ac:dyDescent="0.25">
      <c r="A1196" s="48">
        <v>45612</v>
      </c>
      <c r="B1196" s="20">
        <v>0.71180555555555558</v>
      </c>
      <c r="C1196" s="20" t="s">
        <v>761</v>
      </c>
      <c r="D1196" s="49">
        <v>9</v>
      </c>
      <c r="E1196" s="27">
        <v>7</v>
      </c>
      <c r="F1196" s="50" t="s">
        <v>679</v>
      </c>
      <c r="G1196" s="50"/>
      <c r="H1196" s="51"/>
      <c r="I1196" s="51" t="s">
        <v>851</v>
      </c>
      <c r="J1196" s="27" t="str">
        <f>VLOOKUP(Table1323[[#This Row],[Track]],$F$1377:$H$1420,2,FALSE)</f>
        <v>Vic</v>
      </c>
      <c r="K1196" s="27" t="s">
        <v>888</v>
      </c>
      <c r="L1196" s="35">
        <v>120</v>
      </c>
      <c r="M1196" s="35" t="str">
        <f>IF(Table1323[[#This Row],[Elite Edge Bet]]="","",IF(Table1323[[#This Row],[Fin]]&lt;&gt;"1st","",Table1323[[#This Row],[Div]]*Table1323[[#This Row],[Elite Edge Bet]]))</f>
        <v/>
      </c>
      <c r="N119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6" s="35" t="str">
        <f>IF(Table1323[[#This Row],[Date]]&lt;$O$3,"",IF(Table1323[[#This Row],[Date]]&lt;$P$3,"Edge (Orig)",IF(Table1323[[#This Row],[Date]]&lt;$Q$3,"Edge-New","Elite Combo")))</f>
        <v>Edge (Orig)</v>
      </c>
      <c r="P1196" s="27" t="str">
        <f>TEXT(Table1323[[#This Row],[Date]],"DDD")</f>
        <v>Sat</v>
      </c>
      <c r="Q1196" s="27">
        <v>7</v>
      </c>
      <c r="R11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7" spans="1:18" s="28" customFormat="1" hidden="1" x14ac:dyDescent="0.25">
      <c r="A1197" s="48">
        <v>45612</v>
      </c>
      <c r="B1197" s="20">
        <v>0.73611111111111116</v>
      </c>
      <c r="C1197" s="20" t="s">
        <v>761</v>
      </c>
      <c r="D1197" s="49">
        <v>10</v>
      </c>
      <c r="E1197" s="27">
        <v>7</v>
      </c>
      <c r="F1197" s="50" t="s">
        <v>882</v>
      </c>
      <c r="G1197" s="50"/>
      <c r="H1197" s="51"/>
      <c r="I1197" s="51" t="s">
        <v>851</v>
      </c>
      <c r="J1197" s="27" t="str">
        <f>VLOOKUP(Table1323[[#This Row],[Track]],$F$1377:$H$1420,2,FALSE)</f>
        <v>Vic</v>
      </c>
      <c r="K1197" s="27" t="s">
        <v>888</v>
      </c>
      <c r="L1197" s="35">
        <v>120</v>
      </c>
      <c r="M1197" s="35" t="str">
        <f>IF(Table1323[[#This Row],[Elite Edge Bet]]="","",IF(Table1323[[#This Row],[Fin]]&lt;&gt;"1st","",Table1323[[#This Row],[Div]]*Table1323[[#This Row],[Elite Edge Bet]]))</f>
        <v/>
      </c>
      <c r="N119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7" s="35" t="str">
        <f>IF(Table1323[[#This Row],[Date]]&lt;$O$3,"",IF(Table1323[[#This Row],[Date]]&lt;$P$3,"Edge (Orig)",IF(Table1323[[#This Row],[Date]]&lt;$Q$3,"Edge-New","Elite Combo")))</f>
        <v>Edge (Orig)</v>
      </c>
      <c r="P1197" s="27" t="str">
        <f>TEXT(Table1323[[#This Row],[Date]],"DDD")</f>
        <v>Sat</v>
      </c>
      <c r="Q1197" s="27">
        <v>8</v>
      </c>
      <c r="R11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8" spans="1:18" s="28" customFormat="1" hidden="1" x14ac:dyDescent="0.25">
      <c r="A1198" s="48">
        <v>45612</v>
      </c>
      <c r="B1198" s="20">
        <v>0.73611111111111116</v>
      </c>
      <c r="C1198" s="20" t="s">
        <v>761</v>
      </c>
      <c r="D1198" s="49">
        <v>10</v>
      </c>
      <c r="E1198" s="27">
        <v>10</v>
      </c>
      <c r="F1198" s="50" t="s">
        <v>885</v>
      </c>
      <c r="G1198" s="50" t="s">
        <v>15</v>
      </c>
      <c r="H1198" s="51"/>
      <c r="I1198" s="51" t="s">
        <v>851</v>
      </c>
      <c r="J1198" s="27" t="str">
        <f>VLOOKUP(Table1323[[#This Row],[Track]],$F$1377:$H$1420,2,FALSE)</f>
        <v>Vic</v>
      </c>
      <c r="K1198" s="27" t="s">
        <v>888</v>
      </c>
      <c r="L1198" s="35">
        <v>120</v>
      </c>
      <c r="M1198" s="35" t="str">
        <f>IF(Table1323[[#This Row],[Elite Edge Bet]]="","",IF(Table1323[[#This Row],[Fin]]&lt;&gt;"1st","",Table1323[[#This Row],[Div]]*Table1323[[#This Row],[Elite Edge Bet]]))</f>
        <v/>
      </c>
      <c r="N1198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8" s="35" t="str">
        <f>IF(Table1323[[#This Row],[Date]]&lt;$O$3,"",IF(Table1323[[#This Row],[Date]]&lt;$P$3,"Edge (Orig)",IF(Table1323[[#This Row],[Date]]&lt;$Q$3,"Edge-New","Elite Combo")))</f>
        <v>Edge (Orig)</v>
      </c>
      <c r="P1198" s="27" t="str">
        <f>TEXT(Table1323[[#This Row],[Date]],"DDD")</f>
        <v>Sat</v>
      </c>
      <c r="Q1198" s="27">
        <v>9</v>
      </c>
      <c r="R11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199" spans="1:18" s="28" customFormat="1" hidden="1" x14ac:dyDescent="0.25">
      <c r="A1199" s="48">
        <v>45616</v>
      </c>
      <c r="B1199" s="20">
        <v>0.72916666666666663</v>
      </c>
      <c r="C1199" s="20" t="s">
        <v>9</v>
      </c>
      <c r="D1199" s="49">
        <v>7</v>
      </c>
      <c r="E1199" s="27">
        <v>2</v>
      </c>
      <c r="F1199" s="50" t="s">
        <v>886</v>
      </c>
      <c r="G1199" s="50" t="s">
        <v>13</v>
      </c>
      <c r="H1199" s="51">
        <v>5</v>
      </c>
      <c r="I1199" s="51" t="s">
        <v>92</v>
      </c>
      <c r="J1199" s="27" t="str">
        <f>VLOOKUP(Table1323[[#This Row],[Track]],$F$1377:$H$1420,2,FALSE)</f>
        <v>NSW</v>
      </c>
      <c r="K1199" s="27" t="s">
        <v>888</v>
      </c>
      <c r="L1199" s="35">
        <v>140</v>
      </c>
      <c r="M1199" s="35">
        <f>IF(Table1323[[#This Row],[Elite Edge Bet]]="","",IF(Table1323[[#This Row],[Fin]]&lt;&gt;"1st","",Table1323[[#This Row],[Div]]*Table1323[[#This Row],[Elite Edge Bet]]))</f>
        <v>700</v>
      </c>
      <c r="N1199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1199" s="35" t="str">
        <f>IF(Table1323[[#This Row],[Date]]&lt;$O$3,"",IF(Table1323[[#This Row],[Date]]&lt;$P$3,"Edge (Orig)",IF(Table1323[[#This Row],[Date]]&lt;$Q$3,"Edge-New","Elite Combo")))</f>
        <v>Edge (Orig)</v>
      </c>
      <c r="P1199" s="27" t="str">
        <f>TEXT(Table1323[[#This Row],[Date]],"DDD")</f>
        <v>Wed</v>
      </c>
      <c r="Q1199" s="27">
        <v>10</v>
      </c>
      <c r="R11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0" spans="1:18" s="28" customFormat="1" hidden="1" x14ac:dyDescent="0.25">
      <c r="A1200" s="48">
        <v>45619</v>
      </c>
      <c r="B1200" s="20">
        <v>0.55902777777777779</v>
      </c>
      <c r="C1200" s="20" t="s">
        <v>764</v>
      </c>
      <c r="D1200" s="49">
        <v>3</v>
      </c>
      <c r="E1200" s="27">
        <v>2</v>
      </c>
      <c r="F1200" s="50" t="s">
        <v>895</v>
      </c>
      <c r="G1200" s="50" t="s">
        <v>14</v>
      </c>
      <c r="H1200" s="51"/>
      <c r="I1200" s="51" t="s">
        <v>805</v>
      </c>
      <c r="J1200" s="27" t="str">
        <f>VLOOKUP(Table1323[[#This Row],[Track]],$F$1377:$H$1420,2,FALSE)</f>
        <v>Vic</v>
      </c>
      <c r="K1200" s="27" t="s">
        <v>887</v>
      </c>
      <c r="L1200" s="35">
        <v>140</v>
      </c>
      <c r="M1200" s="35" t="str">
        <f>IF(Table1323[[#This Row],[Elite Edge Bet]]="","",IF(Table1323[[#This Row],[Fin]]&lt;&gt;"1st","",Table1323[[#This Row],[Div]]*Table1323[[#This Row],[Elite Edge Bet]]))</f>
        <v/>
      </c>
      <c r="N1200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00" s="35" t="str">
        <f>IF(Table1323[[#This Row],[Date]]&lt;$O$3,"",IF(Table1323[[#This Row],[Date]]&lt;$P$3,"Edge (Orig)",IF(Table1323[[#This Row],[Date]]&lt;$Q$3,"Edge-New","Elite Combo")))</f>
        <v>Edge (Orig)</v>
      </c>
      <c r="P1200" s="27" t="str">
        <f>TEXT(Table1323[[#This Row],[Date]],"DDD")</f>
        <v>Sat</v>
      </c>
      <c r="Q1200" s="27">
        <v>11</v>
      </c>
      <c r="R12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1" spans="1:18" s="28" customFormat="1" hidden="1" x14ac:dyDescent="0.25">
      <c r="A1201" s="48">
        <v>45619</v>
      </c>
      <c r="B1201" s="20">
        <v>0.63194444444444442</v>
      </c>
      <c r="C1201" s="20" t="s">
        <v>764</v>
      </c>
      <c r="D1201" s="49">
        <v>6</v>
      </c>
      <c r="E1201" s="27">
        <v>10</v>
      </c>
      <c r="F1201" s="50" t="s">
        <v>891</v>
      </c>
      <c r="G1201" s="50"/>
      <c r="H1201" s="51"/>
      <c r="I1201" s="51" t="s">
        <v>851</v>
      </c>
      <c r="J1201" s="27" t="str">
        <f>VLOOKUP(Table1323[[#This Row],[Track]],$F$1377:$H$1420,2,FALSE)</f>
        <v>Vic</v>
      </c>
      <c r="K1201" s="27" t="s">
        <v>887</v>
      </c>
      <c r="L1201" s="35">
        <v>200</v>
      </c>
      <c r="M1201" s="35" t="str">
        <f>IF(Table1323[[#This Row],[Elite Edge Bet]]="","",IF(Table1323[[#This Row],[Fin]]&lt;&gt;"1st","",Table1323[[#This Row],[Div]]*Table1323[[#This Row],[Elite Edge Bet]]))</f>
        <v/>
      </c>
      <c r="N1201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01" s="35" t="str">
        <f>IF(Table1323[[#This Row],[Date]]&lt;$O$3,"",IF(Table1323[[#This Row],[Date]]&lt;$P$3,"Edge (Orig)",IF(Table1323[[#This Row],[Date]]&lt;$Q$3,"Edge-New","Elite Combo")))</f>
        <v>Edge (Orig)</v>
      </c>
      <c r="P1201" s="27" t="str">
        <f>TEXT(Table1323[[#This Row],[Date]],"DDD")</f>
        <v>Sat</v>
      </c>
      <c r="Q1201" s="27">
        <v>12</v>
      </c>
      <c r="R12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2" spans="1:18" s="28" customFormat="1" hidden="1" x14ac:dyDescent="0.25">
      <c r="A1202" s="48">
        <v>45619</v>
      </c>
      <c r="B1202" s="20">
        <v>0.63194444444444442</v>
      </c>
      <c r="C1202" s="20" t="s">
        <v>764</v>
      </c>
      <c r="D1202" s="49">
        <v>6</v>
      </c>
      <c r="E1202" s="27">
        <v>4</v>
      </c>
      <c r="F1202" s="50" t="s">
        <v>892</v>
      </c>
      <c r="G1202" s="50"/>
      <c r="H1202" s="51"/>
      <c r="I1202" s="51" t="s">
        <v>851</v>
      </c>
      <c r="J1202" s="27" t="str">
        <f>VLOOKUP(Table1323[[#This Row],[Track]],$F$1377:$H$1420,2,FALSE)</f>
        <v>Vic</v>
      </c>
      <c r="K1202" s="27" t="s">
        <v>887</v>
      </c>
      <c r="L1202" s="35">
        <v>130</v>
      </c>
      <c r="M1202" s="35" t="str">
        <f>IF(Table1323[[#This Row],[Elite Edge Bet]]="","",IF(Table1323[[#This Row],[Fin]]&lt;&gt;"1st","",Table1323[[#This Row],[Div]]*Table1323[[#This Row],[Elite Edge Bet]]))</f>
        <v/>
      </c>
      <c r="N120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202" s="35" t="str">
        <f>IF(Table1323[[#This Row],[Date]]&lt;$O$3,"",IF(Table1323[[#This Row],[Date]]&lt;$P$3,"Edge (Orig)",IF(Table1323[[#This Row],[Date]]&lt;$Q$3,"Edge-New","Elite Combo")))</f>
        <v>Edge (Orig)</v>
      </c>
      <c r="P1202" s="27" t="str">
        <f>TEXT(Table1323[[#This Row],[Date]],"DDD")</f>
        <v>Sat</v>
      </c>
      <c r="Q1202" s="27">
        <v>13</v>
      </c>
      <c r="R12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3" spans="1:18" s="28" customFormat="1" hidden="1" x14ac:dyDescent="0.25">
      <c r="A1203" s="48">
        <v>45619</v>
      </c>
      <c r="B1203" s="20">
        <v>0.65625</v>
      </c>
      <c r="C1203" s="20" t="s">
        <v>764</v>
      </c>
      <c r="D1203" s="49">
        <v>7</v>
      </c>
      <c r="E1203" s="27">
        <v>3</v>
      </c>
      <c r="F1203" s="50" t="s">
        <v>889</v>
      </c>
      <c r="G1203" s="50"/>
      <c r="H1203" s="51"/>
      <c r="I1203" s="51" t="s">
        <v>851</v>
      </c>
      <c r="J1203" s="27" t="str">
        <f>VLOOKUP(Table1323[[#This Row],[Track]],$F$1377:$H$1420,2,FALSE)</f>
        <v>Vic</v>
      </c>
      <c r="K1203" s="27" t="s">
        <v>887</v>
      </c>
      <c r="L1203" s="35">
        <v>120</v>
      </c>
      <c r="M1203" s="35" t="str">
        <f>IF(Table1323[[#This Row],[Elite Edge Bet]]="","",IF(Table1323[[#This Row],[Fin]]&lt;&gt;"1st","",Table1323[[#This Row],[Div]]*Table1323[[#This Row],[Elite Edge Bet]]))</f>
        <v/>
      </c>
      <c r="N120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03" s="35" t="str">
        <f>IF(Table1323[[#This Row],[Date]]&lt;$O$3,"",IF(Table1323[[#This Row],[Date]]&lt;$P$3,"Edge (Orig)",IF(Table1323[[#This Row],[Date]]&lt;$Q$3,"Edge-New","Elite Combo")))</f>
        <v>Edge (Orig)</v>
      </c>
      <c r="P1203" s="27" t="str">
        <f>TEXT(Table1323[[#This Row],[Date]],"DDD")</f>
        <v>Sat</v>
      </c>
      <c r="Q1203" s="27">
        <v>14</v>
      </c>
      <c r="R12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4" spans="1:18" s="28" customFormat="1" hidden="1" x14ac:dyDescent="0.25">
      <c r="A1204" s="48">
        <v>45619</v>
      </c>
      <c r="B1204" s="20">
        <v>0.68402777777777779</v>
      </c>
      <c r="C1204" s="20" t="s">
        <v>764</v>
      </c>
      <c r="D1204" s="49">
        <v>8</v>
      </c>
      <c r="E1204" s="27">
        <v>6</v>
      </c>
      <c r="F1204" s="50" t="s">
        <v>407</v>
      </c>
      <c r="G1204" s="50" t="s">
        <v>15</v>
      </c>
      <c r="H1204" s="51"/>
      <c r="I1204" s="51" t="s">
        <v>851</v>
      </c>
      <c r="J1204" s="27" t="str">
        <f>VLOOKUP(Table1323[[#This Row],[Track]],$F$1377:$H$1420,2,FALSE)</f>
        <v>Vic</v>
      </c>
      <c r="K1204" s="27" t="s">
        <v>887</v>
      </c>
      <c r="L1204" s="35">
        <v>120</v>
      </c>
      <c r="M1204" s="35" t="str">
        <f>IF(Table1323[[#This Row],[Elite Edge Bet]]="","",IF(Table1323[[#This Row],[Fin]]&lt;&gt;"1st","",Table1323[[#This Row],[Div]]*Table1323[[#This Row],[Elite Edge Bet]]))</f>
        <v/>
      </c>
      <c r="N120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04" s="35" t="str">
        <f>IF(Table1323[[#This Row],[Date]]&lt;$O$3,"",IF(Table1323[[#This Row],[Date]]&lt;$P$3,"Edge (Orig)",IF(Table1323[[#This Row],[Date]]&lt;$Q$3,"Edge-New","Elite Combo")))</f>
        <v>Edge (Orig)</v>
      </c>
      <c r="P1204" s="27" t="str">
        <f>TEXT(Table1323[[#This Row],[Date]],"DDD")</f>
        <v>Sat</v>
      </c>
      <c r="Q1204" s="27">
        <v>15</v>
      </c>
      <c r="R12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5" spans="1:18" s="28" customFormat="1" hidden="1" x14ac:dyDescent="0.25">
      <c r="A1205" s="48">
        <v>45619</v>
      </c>
      <c r="B1205" s="20">
        <v>0.70833333333333337</v>
      </c>
      <c r="C1205" s="20" t="s">
        <v>764</v>
      </c>
      <c r="D1205" s="49">
        <v>9</v>
      </c>
      <c r="E1205" s="27">
        <v>8</v>
      </c>
      <c r="F1205" s="50" t="s">
        <v>893</v>
      </c>
      <c r="G1205" s="50" t="s">
        <v>15</v>
      </c>
      <c r="H1205" s="51"/>
      <c r="I1205" s="51" t="s">
        <v>851</v>
      </c>
      <c r="J1205" s="27" t="str">
        <f>VLOOKUP(Table1323[[#This Row],[Track]],$F$1377:$H$1420,2,FALSE)</f>
        <v>Vic</v>
      </c>
      <c r="K1205" s="27" t="s">
        <v>887</v>
      </c>
      <c r="L1205" s="35">
        <v>120</v>
      </c>
      <c r="M1205" s="35" t="str">
        <f>IF(Table1323[[#This Row],[Elite Edge Bet]]="","",IF(Table1323[[#This Row],[Fin]]&lt;&gt;"1st","",Table1323[[#This Row],[Div]]*Table1323[[#This Row],[Elite Edge Bet]]))</f>
        <v/>
      </c>
      <c r="N120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05" s="35" t="str">
        <f>IF(Table1323[[#This Row],[Date]]&lt;$O$3,"",IF(Table1323[[#This Row],[Date]]&lt;$P$3,"Edge (Orig)",IF(Table1323[[#This Row],[Date]]&lt;$Q$3,"Edge-New","Elite Combo")))</f>
        <v>Edge (Orig)</v>
      </c>
      <c r="P1205" s="27" t="str">
        <f>TEXT(Table1323[[#This Row],[Date]],"DDD")</f>
        <v>Sat</v>
      </c>
      <c r="Q1205" s="27">
        <v>16</v>
      </c>
      <c r="R12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6" spans="1:18" s="28" customFormat="1" hidden="1" x14ac:dyDescent="0.25">
      <c r="A1206" s="48">
        <v>45619</v>
      </c>
      <c r="B1206" s="20">
        <v>0.70833333333333337</v>
      </c>
      <c r="C1206" s="20" t="s">
        <v>764</v>
      </c>
      <c r="D1206" s="49">
        <v>9</v>
      </c>
      <c r="E1206" s="27">
        <v>1</v>
      </c>
      <c r="F1206" s="50" t="s">
        <v>894</v>
      </c>
      <c r="G1206" s="50"/>
      <c r="H1206" s="51"/>
      <c r="I1206" s="51" t="s">
        <v>851</v>
      </c>
      <c r="J1206" s="27" t="str">
        <f>VLOOKUP(Table1323[[#This Row],[Track]],$F$1377:$H$1420,2,FALSE)</f>
        <v>Vic</v>
      </c>
      <c r="K1206" s="27" t="s">
        <v>887</v>
      </c>
      <c r="L1206" s="35">
        <v>120</v>
      </c>
      <c r="M1206" s="35" t="str">
        <f>IF(Table1323[[#This Row],[Elite Edge Bet]]="","",IF(Table1323[[#This Row],[Fin]]&lt;&gt;"1st","",Table1323[[#This Row],[Div]]*Table1323[[#This Row],[Elite Edge Bet]]))</f>
        <v/>
      </c>
      <c r="N120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06" s="35" t="str">
        <f>IF(Table1323[[#This Row],[Date]]&lt;$O$3,"",IF(Table1323[[#This Row],[Date]]&lt;$P$3,"Edge (Orig)",IF(Table1323[[#This Row],[Date]]&lt;$Q$3,"Edge-New","Elite Combo")))</f>
        <v>Edge (Orig)</v>
      </c>
      <c r="P1206" s="27" t="str">
        <f>TEXT(Table1323[[#This Row],[Date]],"DDD")</f>
        <v>Sat</v>
      </c>
      <c r="Q1206" s="27">
        <v>17</v>
      </c>
      <c r="R12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7" spans="1:18" s="28" customFormat="1" hidden="1" x14ac:dyDescent="0.25">
      <c r="A1207" s="48">
        <v>45619</v>
      </c>
      <c r="B1207" s="20">
        <v>0.73611111111111116</v>
      </c>
      <c r="C1207" s="20" t="s">
        <v>764</v>
      </c>
      <c r="D1207" s="49">
        <v>10</v>
      </c>
      <c r="E1207" s="27">
        <v>8</v>
      </c>
      <c r="F1207" s="50" t="s">
        <v>890</v>
      </c>
      <c r="G1207" s="50" t="s">
        <v>13</v>
      </c>
      <c r="H1207" s="51">
        <v>1.5</v>
      </c>
      <c r="I1207" s="51" t="s">
        <v>850</v>
      </c>
      <c r="J1207" s="27" t="str">
        <f>VLOOKUP(Table1323[[#This Row],[Track]],$F$1377:$H$1420,2,FALSE)</f>
        <v>Vic</v>
      </c>
      <c r="K1207" s="27" t="s">
        <v>887</v>
      </c>
      <c r="L1207" s="35">
        <v>200</v>
      </c>
      <c r="M1207" s="35">
        <f>IF(Table1323[[#This Row],[Elite Edge Bet]]="","",IF(Table1323[[#This Row],[Fin]]&lt;&gt;"1st","",Table1323[[#This Row],[Div]]*Table1323[[#This Row],[Elite Edge Bet]]))</f>
        <v>300</v>
      </c>
      <c r="N1207" s="35">
        <f>IF(Table1323[[#This Row],[Elite Edge Bet]]="","",IF(Table1323[[#This Row],[Elite Edge Return]]="",Table1323[[#This Row],[Elite Edge Bet]]*-1,Table1323[[#This Row],[Elite Edge Return]]-Table1323[[#This Row],[Elite Edge Bet]]))</f>
        <v>100</v>
      </c>
      <c r="O1207" s="35" t="str">
        <f>IF(Table1323[[#This Row],[Date]]&lt;$O$3,"",IF(Table1323[[#This Row],[Date]]&lt;$P$3,"Edge (Orig)",IF(Table1323[[#This Row],[Date]]&lt;$Q$3,"Edge-New","Elite Combo")))</f>
        <v>Edge (Orig)</v>
      </c>
      <c r="P1207" s="27" t="str">
        <f>TEXT(Table1323[[#This Row],[Date]],"DDD")</f>
        <v>Sat</v>
      </c>
      <c r="Q1207" s="27">
        <v>18</v>
      </c>
      <c r="R12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8" spans="1:18" s="28" customFormat="1" hidden="1" x14ac:dyDescent="0.25">
      <c r="A1208" s="48">
        <v>45630</v>
      </c>
      <c r="B1208" s="20">
        <v>0.71875</v>
      </c>
      <c r="C1208" s="20" t="s">
        <v>8</v>
      </c>
      <c r="D1208" s="49">
        <v>5</v>
      </c>
      <c r="E1208" s="27">
        <v>4</v>
      </c>
      <c r="F1208" s="50" t="s">
        <v>899</v>
      </c>
      <c r="G1208" s="50"/>
      <c r="H1208" s="51"/>
      <c r="I1208" s="51" t="s">
        <v>92</v>
      </c>
      <c r="J1208" s="27" t="str">
        <f>VLOOKUP(Table1323[[#This Row],[Track]],$F$1377:$H$1420,2,FALSE)</f>
        <v>NSW</v>
      </c>
      <c r="K1208" s="27" t="s">
        <v>888</v>
      </c>
      <c r="L1208" s="35">
        <v>140</v>
      </c>
      <c r="M1208" s="35" t="str">
        <f>IF(Table1323[[#This Row],[Elite Edge Bet]]="","",IF(Table1323[[#This Row],[Fin]]&lt;&gt;"1st","",Table1323[[#This Row],[Div]]*Table1323[[#This Row],[Elite Edge Bet]]))</f>
        <v/>
      </c>
      <c r="N120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08" s="35" t="str">
        <f>IF(Table1323[[#This Row],[Date]]&lt;$O$3,"",IF(Table1323[[#This Row],[Date]]&lt;$P$3,"Edge (Orig)",IF(Table1323[[#This Row],[Date]]&lt;$Q$3,"Edge-New","Elite Combo")))</f>
        <v>Edge (Orig)</v>
      </c>
      <c r="P1208" s="27" t="str">
        <f>TEXT(Table1323[[#This Row],[Date]],"DDD")</f>
        <v>Wed</v>
      </c>
      <c r="Q1208" s="27">
        <v>19</v>
      </c>
      <c r="R12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09" spans="1:18" s="28" customFormat="1" hidden="1" x14ac:dyDescent="0.25">
      <c r="A1209" s="48">
        <v>45630</v>
      </c>
      <c r="B1209" s="20">
        <v>0.74305555555555558</v>
      </c>
      <c r="C1209" s="20" t="s">
        <v>8</v>
      </c>
      <c r="D1209" s="49">
        <v>6</v>
      </c>
      <c r="E1209" s="27">
        <v>1</v>
      </c>
      <c r="F1209" s="50" t="s">
        <v>900</v>
      </c>
      <c r="G1209" s="50" t="s">
        <v>13</v>
      </c>
      <c r="H1209" s="51">
        <v>1.65</v>
      </c>
      <c r="I1209" s="51" t="s">
        <v>92</v>
      </c>
      <c r="J1209" s="27" t="str">
        <f>VLOOKUP(Table1323[[#This Row],[Track]],$F$1377:$H$1420,2,FALSE)</f>
        <v>NSW</v>
      </c>
      <c r="K1209" s="27" t="s">
        <v>888</v>
      </c>
      <c r="L1209" s="35">
        <v>140</v>
      </c>
      <c r="M1209" s="35">
        <f>IF(Table1323[[#This Row],[Elite Edge Bet]]="","",IF(Table1323[[#This Row],[Fin]]&lt;&gt;"1st","",Table1323[[#This Row],[Div]]*Table1323[[#This Row],[Elite Edge Bet]]))</f>
        <v>231</v>
      </c>
      <c r="N1209" s="35">
        <f>IF(Table1323[[#This Row],[Elite Edge Bet]]="","",IF(Table1323[[#This Row],[Elite Edge Return]]="",Table1323[[#This Row],[Elite Edge Bet]]*-1,Table1323[[#This Row],[Elite Edge Return]]-Table1323[[#This Row],[Elite Edge Bet]]))</f>
        <v>91</v>
      </c>
      <c r="O1209" s="35" t="str">
        <f>IF(Table1323[[#This Row],[Date]]&lt;$O$3,"",IF(Table1323[[#This Row],[Date]]&lt;$P$3,"Edge (Orig)",IF(Table1323[[#This Row],[Date]]&lt;$Q$3,"Edge-New","Elite Combo")))</f>
        <v>Edge (Orig)</v>
      </c>
      <c r="P1209" s="27" t="str">
        <f>TEXT(Table1323[[#This Row],[Date]],"DDD")</f>
        <v>Wed</v>
      </c>
      <c r="Q1209" s="27">
        <v>20</v>
      </c>
      <c r="R12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0" spans="1:18" s="28" customFormat="1" hidden="1" x14ac:dyDescent="0.25">
      <c r="A1210" s="48">
        <v>45633</v>
      </c>
      <c r="B1210" s="20">
        <v>0.55555555555555558</v>
      </c>
      <c r="C1210" s="20" t="s">
        <v>765</v>
      </c>
      <c r="D1210" s="49">
        <v>3</v>
      </c>
      <c r="E1210" s="27">
        <v>2</v>
      </c>
      <c r="F1210" s="50" t="s">
        <v>901</v>
      </c>
      <c r="G1210" s="50" t="s">
        <v>13</v>
      </c>
      <c r="H1210" s="51">
        <v>3.4</v>
      </c>
      <c r="I1210" s="51" t="s">
        <v>878</v>
      </c>
      <c r="J1210" s="27" t="str">
        <f>VLOOKUP(Table1323[[#This Row],[Track]],$F$1377:$H$1420,2,FALSE)</f>
        <v>Vic</v>
      </c>
      <c r="K1210" s="27" t="s">
        <v>887</v>
      </c>
      <c r="L1210" s="35">
        <v>200</v>
      </c>
      <c r="M1210" s="35">
        <f>IF(Table1323[[#This Row],[Elite Edge Bet]]="","",IF(Table1323[[#This Row],[Fin]]&lt;&gt;"1st","",Table1323[[#This Row],[Div]]*Table1323[[#This Row],[Elite Edge Bet]]))</f>
        <v>680</v>
      </c>
      <c r="N1210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1210" s="35" t="str">
        <f>IF(Table1323[[#This Row],[Date]]&lt;$O$3,"",IF(Table1323[[#This Row],[Date]]&lt;$P$3,"Edge (Orig)",IF(Table1323[[#This Row],[Date]]&lt;$Q$3,"Edge-New","Elite Combo")))</f>
        <v>Edge (Orig)</v>
      </c>
      <c r="P1210" s="27" t="str">
        <f>TEXT(Table1323[[#This Row],[Date]],"DDD")</f>
        <v>Sat</v>
      </c>
      <c r="Q1210" s="27">
        <v>21</v>
      </c>
      <c r="R12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1" spans="1:18" s="28" customFormat="1" hidden="1" x14ac:dyDescent="0.25">
      <c r="A1211" s="48">
        <v>45633</v>
      </c>
      <c r="B1211" s="20">
        <v>0.61805555555555558</v>
      </c>
      <c r="C1211" s="20" t="s">
        <v>6</v>
      </c>
      <c r="D1211" s="49">
        <v>5</v>
      </c>
      <c r="E1211" s="27">
        <v>3</v>
      </c>
      <c r="F1211" s="50" t="s">
        <v>903</v>
      </c>
      <c r="G1211" s="50"/>
      <c r="H1211" s="51"/>
      <c r="I1211" s="51" t="s">
        <v>92</v>
      </c>
      <c r="J1211" s="27" t="str">
        <f>VLOOKUP(Table1323[[#This Row],[Track]],$F$1377:$H$1420,2,FALSE)</f>
        <v>NSW</v>
      </c>
      <c r="K1211" s="27" t="s">
        <v>888</v>
      </c>
      <c r="L1211" s="35">
        <v>140</v>
      </c>
      <c r="M1211" s="35" t="str">
        <f>IF(Table1323[[#This Row],[Elite Edge Bet]]="","",IF(Table1323[[#This Row],[Fin]]&lt;&gt;"1st","",Table1323[[#This Row],[Div]]*Table1323[[#This Row],[Elite Edge Bet]]))</f>
        <v/>
      </c>
      <c r="N121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11" s="35" t="str">
        <f>IF(Table1323[[#This Row],[Date]]&lt;$O$3,"",IF(Table1323[[#This Row],[Date]]&lt;$P$3,"Edge (Orig)",IF(Table1323[[#This Row],[Date]]&lt;$Q$3,"Edge-New","Elite Combo")))</f>
        <v>Edge (Orig)</v>
      </c>
      <c r="P1211" s="27" t="str">
        <f>TEXT(Table1323[[#This Row],[Date]],"DDD")</f>
        <v>Sat</v>
      </c>
      <c r="Q1211" s="27">
        <v>22</v>
      </c>
      <c r="R12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2" spans="1:18" s="28" customFormat="1" hidden="1" x14ac:dyDescent="0.25">
      <c r="A1212" s="48">
        <v>45633</v>
      </c>
      <c r="B1212" s="20">
        <v>0.66666666666666663</v>
      </c>
      <c r="C1212" s="20" t="s">
        <v>6</v>
      </c>
      <c r="D1212" s="49">
        <v>7</v>
      </c>
      <c r="E1212" s="27">
        <v>7</v>
      </c>
      <c r="F1212" s="50" t="s">
        <v>904</v>
      </c>
      <c r="G1212" s="50" t="s">
        <v>15</v>
      </c>
      <c r="H1212" s="51"/>
      <c r="I1212" s="51" t="s">
        <v>92</v>
      </c>
      <c r="J1212" s="27" t="str">
        <f>VLOOKUP(Table1323[[#This Row],[Track]],$F$1377:$H$1420,2,FALSE)</f>
        <v>NSW</v>
      </c>
      <c r="K1212" s="27" t="s">
        <v>888</v>
      </c>
      <c r="L1212" s="35">
        <v>150</v>
      </c>
      <c r="M1212" s="35" t="str">
        <f>IF(Table1323[[#This Row],[Elite Edge Bet]]="","",IF(Table1323[[#This Row],[Fin]]&lt;&gt;"1st","",Table1323[[#This Row],[Div]]*Table1323[[#This Row],[Elite Edge Bet]]))</f>
        <v/>
      </c>
      <c r="N121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12" s="35" t="str">
        <f>IF(Table1323[[#This Row],[Date]]&lt;$O$3,"",IF(Table1323[[#This Row],[Date]]&lt;$P$3,"Edge (Orig)",IF(Table1323[[#This Row],[Date]]&lt;$Q$3,"Edge-New","Elite Combo")))</f>
        <v>Edge (Orig)</v>
      </c>
      <c r="P1212" s="27" t="str">
        <f>TEXT(Table1323[[#This Row],[Date]],"DDD")</f>
        <v>Sat</v>
      </c>
      <c r="Q1212" s="27">
        <v>23</v>
      </c>
      <c r="R12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3" spans="1:18" s="28" customFormat="1" hidden="1" x14ac:dyDescent="0.25">
      <c r="A1213" s="48">
        <v>45633</v>
      </c>
      <c r="B1213" s="20">
        <v>0.73611111111111116</v>
      </c>
      <c r="C1213" s="20" t="s">
        <v>765</v>
      </c>
      <c r="D1213" s="49">
        <v>10</v>
      </c>
      <c r="E1213" s="27">
        <v>19</v>
      </c>
      <c r="F1213" s="50" t="s">
        <v>902</v>
      </c>
      <c r="G1213" s="50" t="s">
        <v>14</v>
      </c>
      <c r="H1213" s="51"/>
      <c r="I1213" s="51" t="s">
        <v>851</v>
      </c>
      <c r="J1213" s="27" t="str">
        <f>VLOOKUP(Table1323[[#This Row],[Track]],$F$1377:$H$1420,2,FALSE)</f>
        <v>Vic</v>
      </c>
      <c r="K1213" s="27" t="s">
        <v>887</v>
      </c>
      <c r="L1213" s="35">
        <v>120</v>
      </c>
      <c r="M1213" s="35" t="str">
        <f>IF(Table1323[[#This Row],[Elite Edge Bet]]="","",IF(Table1323[[#This Row],[Fin]]&lt;&gt;"1st","",Table1323[[#This Row],[Div]]*Table1323[[#This Row],[Elite Edge Bet]]))</f>
        <v/>
      </c>
      <c r="N121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13" s="35" t="str">
        <f>IF(Table1323[[#This Row],[Date]]&lt;$O$3,"",IF(Table1323[[#This Row],[Date]]&lt;$P$3,"Edge (Orig)",IF(Table1323[[#This Row],[Date]]&lt;$Q$3,"Edge-New","Elite Combo")))</f>
        <v>Edge (Orig)</v>
      </c>
      <c r="P1213" s="27" t="str">
        <f>TEXT(Table1323[[#This Row],[Date]],"DDD")</f>
        <v>Sat</v>
      </c>
      <c r="Q1213" s="27">
        <v>24</v>
      </c>
      <c r="R12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4" spans="1:18" s="28" customFormat="1" hidden="1" x14ac:dyDescent="0.25">
      <c r="A1214" s="48">
        <v>45640</v>
      </c>
      <c r="B1214" s="20">
        <v>0.57986111111111116</v>
      </c>
      <c r="C1214" s="20" t="s">
        <v>921</v>
      </c>
      <c r="D1214" s="49">
        <v>4</v>
      </c>
      <c r="E1214" s="27">
        <v>5</v>
      </c>
      <c r="F1214" s="50" t="s">
        <v>917</v>
      </c>
      <c r="G1214" s="50" t="s">
        <v>14</v>
      </c>
      <c r="H1214" s="51"/>
      <c r="I1214" s="51" t="s">
        <v>851</v>
      </c>
      <c r="J1214" s="27" t="str">
        <f>VLOOKUP(Table1323[[#This Row],[Track]],$F$1377:$H$1420,2,FALSE)</f>
        <v>Vic</v>
      </c>
      <c r="K1214" s="27" t="s">
        <v>888</v>
      </c>
      <c r="L1214" s="35">
        <v>120</v>
      </c>
      <c r="M1214" s="35" t="str">
        <f>IF(Table1323[[#This Row],[Elite Edge Bet]]="","",IF(Table1323[[#This Row],[Fin]]&lt;&gt;"1st","",Table1323[[#This Row],[Div]]*Table1323[[#This Row],[Elite Edge Bet]]))</f>
        <v/>
      </c>
      <c r="N121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14" s="35" t="str">
        <f>IF(Table1323[[#This Row],[Date]]&lt;$O$3,"",IF(Table1323[[#This Row],[Date]]&lt;$P$3,"Edge (Orig)",IF(Table1323[[#This Row],[Date]]&lt;$Q$3,"Edge-New","Elite Combo")))</f>
        <v>Edge (Orig)</v>
      </c>
      <c r="P1214" s="27" t="str">
        <f>TEXT(Table1323[[#This Row],[Date]],"DDD")</f>
        <v>Sat</v>
      </c>
      <c r="Q1214" s="27">
        <v>25</v>
      </c>
      <c r="R12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5" spans="1:18" s="28" customFormat="1" hidden="1" x14ac:dyDescent="0.25">
      <c r="A1215" s="48">
        <v>45640</v>
      </c>
      <c r="B1215" s="20">
        <v>0.62847222222222221</v>
      </c>
      <c r="C1215" s="20" t="s">
        <v>921</v>
      </c>
      <c r="D1215" s="49">
        <v>6</v>
      </c>
      <c r="E1215" s="27">
        <v>2</v>
      </c>
      <c r="F1215" s="50" t="s">
        <v>919</v>
      </c>
      <c r="G1215" s="50"/>
      <c r="H1215" s="51"/>
      <c r="I1215" s="51" t="s">
        <v>851</v>
      </c>
      <c r="J1215" s="27" t="str">
        <f>VLOOKUP(Table1323[[#This Row],[Track]],$F$1377:$H$1420,2,FALSE)</f>
        <v>Vic</v>
      </c>
      <c r="K1215" s="27" t="s">
        <v>888</v>
      </c>
      <c r="L1215" s="35">
        <v>100</v>
      </c>
      <c r="M1215" s="35" t="str">
        <f>IF(Table1323[[#This Row],[Elite Edge Bet]]="","",IF(Table1323[[#This Row],[Fin]]&lt;&gt;"1st","",Table1323[[#This Row],[Div]]*Table1323[[#This Row],[Elite Edge Bet]]))</f>
        <v/>
      </c>
      <c r="N121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15" s="35" t="str">
        <f>IF(Table1323[[#This Row],[Date]]&lt;$O$3,"",IF(Table1323[[#This Row],[Date]]&lt;$P$3,"Edge (Orig)",IF(Table1323[[#This Row],[Date]]&lt;$Q$3,"Edge-New","Elite Combo")))</f>
        <v>Edge (Orig)</v>
      </c>
      <c r="P1215" s="27" t="str">
        <f>TEXT(Table1323[[#This Row],[Date]],"DDD")</f>
        <v>Sat</v>
      </c>
      <c r="Q1215" s="27">
        <v>26</v>
      </c>
      <c r="R12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6" spans="1:18" s="28" customFormat="1" hidden="1" x14ac:dyDescent="0.25">
      <c r="A1216" s="48">
        <v>45640</v>
      </c>
      <c r="B1216" s="20">
        <v>0.62847222222222221</v>
      </c>
      <c r="C1216" s="20" t="s">
        <v>921</v>
      </c>
      <c r="D1216" s="49">
        <v>6</v>
      </c>
      <c r="E1216" s="27">
        <v>3</v>
      </c>
      <c r="F1216" s="50" t="s">
        <v>918</v>
      </c>
      <c r="G1216" s="50" t="s">
        <v>14</v>
      </c>
      <c r="H1216" s="51"/>
      <c r="I1216" s="51" t="s">
        <v>922</v>
      </c>
      <c r="J1216" s="27" t="str">
        <f>VLOOKUP(Table1323[[#This Row],[Track]],$F$1377:$H$1420,2,FALSE)</f>
        <v>Vic</v>
      </c>
      <c r="K1216" s="27" t="s">
        <v>888</v>
      </c>
      <c r="L1216" s="35">
        <v>200</v>
      </c>
      <c r="M1216" s="35" t="str">
        <f>IF(Table1323[[#This Row],[Elite Edge Bet]]="","",IF(Table1323[[#This Row],[Fin]]&lt;&gt;"1st","",Table1323[[#This Row],[Div]]*Table1323[[#This Row],[Elite Edge Bet]]))</f>
        <v/>
      </c>
      <c r="N121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16" s="35" t="str">
        <f>IF(Table1323[[#This Row],[Date]]&lt;$O$3,"",IF(Table1323[[#This Row],[Date]]&lt;$P$3,"Edge (Orig)",IF(Table1323[[#This Row],[Date]]&lt;$Q$3,"Edge-New","Elite Combo")))</f>
        <v>Edge (Orig)</v>
      </c>
      <c r="P1216" s="27" t="str">
        <f>TEXT(Table1323[[#This Row],[Date]],"DDD")</f>
        <v>Sat</v>
      </c>
      <c r="Q1216" s="27">
        <v>27</v>
      </c>
      <c r="R12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7" spans="1:18" s="28" customFormat="1" hidden="1" x14ac:dyDescent="0.25">
      <c r="A1217" s="48">
        <v>45640</v>
      </c>
      <c r="B1217" s="20">
        <v>0.70833333333333337</v>
      </c>
      <c r="C1217" s="20" t="s">
        <v>921</v>
      </c>
      <c r="D1217" s="49">
        <v>9</v>
      </c>
      <c r="E1217" s="27">
        <v>3</v>
      </c>
      <c r="F1217" s="50" t="s">
        <v>916</v>
      </c>
      <c r="G1217" s="50" t="s">
        <v>15</v>
      </c>
      <c r="H1217" s="51"/>
      <c r="I1217" s="51" t="s">
        <v>878</v>
      </c>
      <c r="J1217" s="27" t="str">
        <f>VLOOKUP(Table1323[[#This Row],[Track]],$F$1377:$H$1420,2,FALSE)</f>
        <v>Vic</v>
      </c>
      <c r="K1217" s="27" t="s">
        <v>888</v>
      </c>
      <c r="L1217" s="35">
        <v>200</v>
      </c>
      <c r="M1217" s="35" t="str">
        <f>IF(Table1323[[#This Row],[Elite Edge Bet]]="","",IF(Table1323[[#This Row],[Fin]]&lt;&gt;"1st","",Table1323[[#This Row],[Div]]*Table1323[[#This Row],[Elite Edge Bet]]))</f>
        <v/>
      </c>
      <c r="N121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17" s="35" t="str">
        <f>IF(Table1323[[#This Row],[Date]]&lt;$O$3,"",IF(Table1323[[#This Row],[Date]]&lt;$P$3,"Edge (Orig)",IF(Table1323[[#This Row],[Date]]&lt;$Q$3,"Edge-New","Elite Combo")))</f>
        <v>Edge (Orig)</v>
      </c>
      <c r="P1217" s="27" t="str">
        <f>TEXT(Table1323[[#This Row],[Date]],"DDD")</f>
        <v>Sat</v>
      </c>
      <c r="Q1217" s="27">
        <v>28</v>
      </c>
      <c r="R12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8" spans="1:18" s="28" customFormat="1" hidden="1" x14ac:dyDescent="0.25">
      <c r="A1218" s="48">
        <v>45640</v>
      </c>
      <c r="B1218" s="20">
        <v>0.70833333333333337</v>
      </c>
      <c r="C1218" s="20" t="s">
        <v>921</v>
      </c>
      <c r="D1218" s="49">
        <v>9</v>
      </c>
      <c r="E1218" s="27">
        <v>1</v>
      </c>
      <c r="F1218" s="50" t="s">
        <v>691</v>
      </c>
      <c r="G1218" s="50"/>
      <c r="H1218" s="51"/>
      <c r="I1218" s="51" t="s">
        <v>851</v>
      </c>
      <c r="J1218" s="27" t="str">
        <f>VLOOKUP(Table1323[[#This Row],[Track]],$F$1377:$H$1420,2,FALSE)</f>
        <v>Vic</v>
      </c>
      <c r="K1218" s="27" t="s">
        <v>888</v>
      </c>
      <c r="L1218" s="35">
        <v>100</v>
      </c>
      <c r="M1218" s="35" t="str">
        <f>IF(Table1323[[#This Row],[Elite Edge Bet]]="","",IF(Table1323[[#This Row],[Fin]]&lt;&gt;"1st","",Table1323[[#This Row],[Div]]*Table1323[[#This Row],[Elite Edge Bet]]))</f>
        <v/>
      </c>
      <c r="N121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18" s="35" t="str">
        <f>IF(Table1323[[#This Row],[Date]]&lt;$O$3,"",IF(Table1323[[#This Row],[Date]]&lt;$P$3,"Edge (Orig)",IF(Table1323[[#This Row],[Date]]&lt;$Q$3,"Edge-New","Elite Combo")))</f>
        <v>Edge (Orig)</v>
      </c>
      <c r="P1218" s="27" t="str">
        <f>TEXT(Table1323[[#This Row],[Date]],"DDD")</f>
        <v>Sat</v>
      </c>
      <c r="Q1218" s="27">
        <v>29</v>
      </c>
      <c r="R12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19" spans="1:18" s="28" customFormat="1" hidden="1" x14ac:dyDescent="0.25">
      <c r="A1219" s="48">
        <v>45640</v>
      </c>
      <c r="B1219" s="20">
        <v>0.73611111111111116</v>
      </c>
      <c r="C1219" s="20" t="s">
        <v>921</v>
      </c>
      <c r="D1219" s="49">
        <v>10</v>
      </c>
      <c r="E1219" s="27">
        <v>9</v>
      </c>
      <c r="F1219" s="50" t="s">
        <v>920</v>
      </c>
      <c r="G1219" s="50" t="s">
        <v>13</v>
      </c>
      <c r="H1219" s="51">
        <v>4.5999999999999996</v>
      </c>
      <c r="I1219" s="51" t="s">
        <v>851</v>
      </c>
      <c r="J1219" s="27" t="str">
        <f>VLOOKUP(Table1323[[#This Row],[Track]],$F$1377:$H$1420,2,FALSE)</f>
        <v>Vic</v>
      </c>
      <c r="K1219" s="27" t="s">
        <v>888</v>
      </c>
      <c r="L1219" s="35">
        <v>120</v>
      </c>
      <c r="M1219" s="35">
        <f>IF(Table1323[[#This Row],[Elite Edge Bet]]="","",IF(Table1323[[#This Row],[Fin]]&lt;&gt;"1st","",Table1323[[#This Row],[Div]]*Table1323[[#This Row],[Elite Edge Bet]]))</f>
        <v>552</v>
      </c>
      <c r="N1219" s="35">
        <f>IF(Table1323[[#This Row],[Elite Edge Bet]]="","",IF(Table1323[[#This Row],[Elite Edge Return]]="",Table1323[[#This Row],[Elite Edge Bet]]*-1,Table1323[[#This Row],[Elite Edge Return]]-Table1323[[#This Row],[Elite Edge Bet]]))</f>
        <v>432</v>
      </c>
      <c r="O1219" s="35" t="str">
        <f>IF(Table1323[[#This Row],[Date]]&lt;$O$3,"",IF(Table1323[[#This Row],[Date]]&lt;$P$3,"Edge (Orig)",IF(Table1323[[#This Row],[Date]]&lt;$Q$3,"Edge-New","Elite Combo")))</f>
        <v>Edge (Orig)</v>
      </c>
      <c r="P1219" s="27" t="str">
        <f>TEXT(Table1323[[#This Row],[Date]],"DDD")</f>
        <v>Sat</v>
      </c>
      <c r="Q1219" s="27">
        <v>30</v>
      </c>
      <c r="R12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0" spans="1:18" s="28" customFormat="1" hidden="1" x14ac:dyDescent="0.25">
      <c r="A1220" s="48">
        <v>45647</v>
      </c>
      <c r="B1220" s="20">
        <v>0.53125</v>
      </c>
      <c r="C1220" s="20" t="s">
        <v>773</v>
      </c>
      <c r="D1220" s="49">
        <v>2</v>
      </c>
      <c r="E1220" s="27">
        <v>1</v>
      </c>
      <c r="F1220" s="50" t="s">
        <v>923</v>
      </c>
      <c r="G1220" s="50"/>
      <c r="H1220" s="51"/>
      <c r="I1220" s="51" t="s">
        <v>878</v>
      </c>
      <c r="J1220" s="27" t="str">
        <f>VLOOKUP(Table1323[[#This Row],[Track]],$F$1377:$H$1420,2,FALSE)</f>
        <v>Vic</v>
      </c>
      <c r="K1220" s="27" t="s">
        <v>887</v>
      </c>
      <c r="L1220" s="35">
        <v>200</v>
      </c>
      <c r="M1220" s="35" t="str">
        <f>IF(Table1323[[#This Row],[Elite Edge Bet]]="","",IF(Table1323[[#This Row],[Fin]]&lt;&gt;"1st","",Table1323[[#This Row],[Div]]*Table1323[[#This Row],[Elite Edge Bet]]))</f>
        <v/>
      </c>
      <c r="N122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20" s="35" t="str">
        <f>IF(Table1323[[#This Row],[Date]]&lt;$O$3,"",IF(Table1323[[#This Row],[Date]]&lt;$P$3,"Edge (Orig)",IF(Table1323[[#This Row],[Date]]&lt;$Q$3,"Edge-New","Elite Combo")))</f>
        <v>Edge (Orig)</v>
      </c>
      <c r="P1220" s="27" t="str">
        <f>TEXT(Table1323[[#This Row],[Date]],"DDD")</f>
        <v>Sat</v>
      </c>
      <c r="Q1220" s="27">
        <v>31</v>
      </c>
      <c r="R12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1" spans="1:18" s="28" customFormat="1" hidden="1" x14ac:dyDescent="0.25">
      <c r="A1221" s="48">
        <v>45647</v>
      </c>
      <c r="B1221" s="20">
        <v>0.55555555555555558</v>
      </c>
      <c r="C1221" s="20" t="s">
        <v>773</v>
      </c>
      <c r="D1221" s="49">
        <v>3</v>
      </c>
      <c r="E1221" s="27">
        <v>7</v>
      </c>
      <c r="F1221" s="50" t="s">
        <v>924</v>
      </c>
      <c r="G1221" s="50"/>
      <c r="H1221" s="51"/>
      <c r="I1221" s="51" t="s">
        <v>851</v>
      </c>
      <c r="J1221" s="27" t="str">
        <f>VLOOKUP(Table1323[[#This Row],[Track]],$F$1377:$H$1420,2,FALSE)</f>
        <v>Vic</v>
      </c>
      <c r="K1221" s="27" t="s">
        <v>887</v>
      </c>
      <c r="L1221" s="35">
        <v>120</v>
      </c>
      <c r="M1221" s="35" t="str">
        <f>IF(Table1323[[#This Row],[Elite Edge Bet]]="","",IF(Table1323[[#This Row],[Fin]]&lt;&gt;"1st","",Table1323[[#This Row],[Div]]*Table1323[[#This Row],[Elite Edge Bet]]))</f>
        <v/>
      </c>
      <c r="N122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21" s="35" t="str">
        <f>IF(Table1323[[#This Row],[Date]]&lt;$O$3,"",IF(Table1323[[#This Row],[Date]]&lt;$P$3,"Edge (Orig)",IF(Table1323[[#This Row],[Date]]&lt;$Q$3,"Edge-New","Elite Combo")))</f>
        <v>Edge (Orig)</v>
      </c>
      <c r="P1221" s="27" t="str">
        <f>TEXT(Table1323[[#This Row],[Date]],"DDD")</f>
        <v>Sat</v>
      </c>
      <c r="Q1221" s="27">
        <v>32</v>
      </c>
      <c r="R12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2" spans="1:18" s="28" customFormat="1" hidden="1" x14ac:dyDescent="0.25">
      <c r="A1222" s="48">
        <v>45647</v>
      </c>
      <c r="B1222" s="20">
        <v>0.60416666666666663</v>
      </c>
      <c r="C1222" s="20" t="s">
        <v>773</v>
      </c>
      <c r="D1222" s="49">
        <v>5</v>
      </c>
      <c r="E1222" s="27">
        <v>7</v>
      </c>
      <c r="F1222" s="50" t="s">
        <v>877</v>
      </c>
      <c r="G1222" s="50"/>
      <c r="H1222" s="51"/>
      <c r="I1222" s="51" t="s">
        <v>851</v>
      </c>
      <c r="J1222" s="27" t="str">
        <f>VLOOKUP(Table1323[[#This Row],[Track]],$F$1377:$H$1420,2,FALSE)</f>
        <v>Vic</v>
      </c>
      <c r="K1222" s="27" t="s">
        <v>887</v>
      </c>
      <c r="L1222" s="35">
        <v>100</v>
      </c>
      <c r="M1222" s="35" t="str">
        <f>IF(Table1323[[#This Row],[Elite Edge Bet]]="","",IF(Table1323[[#This Row],[Fin]]&lt;&gt;"1st","",Table1323[[#This Row],[Div]]*Table1323[[#This Row],[Elite Edge Bet]]))</f>
        <v/>
      </c>
      <c r="N122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22" s="35" t="str">
        <f>IF(Table1323[[#This Row],[Date]]&lt;$O$3,"",IF(Table1323[[#This Row],[Date]]&lt;$P$3,"Edge (Orig)",IF(Table1323[[#This Row],[Date]]&lt;$Q$3,"Edge-New","Elite Combo")))</f>
        <v>Edge (Orig)</v>
      </c>
      <c r="P1222" s="27" t="str">
        <f>TEXT(Table1323[[#This Row],[Date]],"DDD")</f>
        <v>Sat</v>
      </c>
      <c r="Q1222" s="27">
        <v>33</v>
      </c>
      <c r="R12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3" spans="1:18" s="28" customFormat="1" hidden="1" x14ac:dyDescent="0.25">
      <c r="A1223" s="48">
        <v>45647</v>
      </c>
      <c r="B1223" s="20">
        <v>0.60416666666666663</v>
      </c>
      <c r="C1223" s="20" t="s">
        <v>773</v>
      </c>
      <c r="D1223" s="49">
        <v>5</v>
      </c>
      <c r="E1223" s="27">
        <v>3</v>
      </c>
      <c r="F1223" s="50" t="s">
        <v>925</v>
      </c>
      <c r="G1223" s="50"/>
      <c r="H1223" s="51"/>
      <c r="I1223" s="51" t="s">
        <v>851</v>
      </c>
      <c r="J1223" s="27" t="str">
        <f>VLOOKUP(Table1323[[#This Row],[Track]],$F$1377:$H$1420,2,FALSE)</f>
        <v>Vic</v>
      </c>
      <c r="K1223" s="27" t="s">
        <v>887</v>
      </c>
      <c r="L1223" s="35">
        <v>100</v>
      </c>
      <c r="M1223" s="35" t="str">
        <f>IF(Table1323[[#This Row],[Elite Edge Bet]]="","",IF(Table1323[[#This Row],[Fin]]&lt;&gt;"1st","",Table1323[[#This Row],[Div]]*Table1323[[#This Row],[Elite Edge Bet]]))</f>
        <v/>
      </c>
      <c r="N122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23" s="35" t="str">
        <f>IF(Table1323[[#This Row],[Date]]&lt;$O$3,"",IF(Table1323[[#This Row],[Date]]&lt;$P$3,"Edge (Orig)",IF(Table1323[[#This Row],[Date]]&lt;$Q$3,"Edge-New","Elite Combo")))</f>
        <v>Edge (Orig)</v>
      </c>
      <c r="P1223" s="27" t="str">
        <f>TEXT(Table1323[[#This Row],[Date]],"DDD")</f>
        <v>Sat</v>
      </c>
      <c r="Q1223" s="27">
        <v>34</v>
      </c>
      <c r="R12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4" spans="1:18" s="28" customFormat="1" hidden="1" x14ac:dyDescent="0.25">
      <c r="A1224" s="48">
        <v>45647</v>
      </c>
      <c r="B1224" s="20">
        <v>0.62847222222222221</v>
      </c>
      <c r="C1224" s="20" t="s">
        <v>773</v>
      </c>
      <c r="D1224" s="49">
        <v>6</v>
      </c>
      <c r="E1224" s="27">
        <v>6</v>
      </c>
      <c r="F1224" s="50" t="s">
        <v>36</v>
      </c>
      <c r="G1224" s="50" t="s">
        <v>15</v>
      </c>
      <c r="H1224" s="51"/>
      <c r="I1224" s="51" t="s">
        <v>851</v>
      </c>
      <c r="J1224" s="27" t="str">
        <f>VLOOKUP(Table1323[[#This Row],[Track]],$F$1377:$H$1420,2,FALSE)</f>
        <v>Vic</v>
      </c>
      <c r="K1224" s="27" t="s">
        <v>887</v>
      </c>
      <c r="L1224" s="35">
        <v>110</v>
      </c>
      <c r="M1224" s="35" t="str">
        <f>IF(Table1323[[#This Row],[Elite Edge Bet]]="","",IF(Table1323[[#This Row],[Fin]]&lt;&gt;"1st","",Table1323[[#This Row],[Div]]*Table1323[[#This Row],[Elite Edge Bet]]))</f>
        <v/>
      </c>
      <c r="N1224" s="35">
        <f>IF(Table1323[[#This Row],[Elite Edge Bet]]="","",IF(Table1323[[#This Row],[Elite Edge Return]]="",Table1323[[#This Row],[Elite Edge Bet]]*-1,Table1323[[#This Row],[Elite Edge Return]]-Table1323[[#This Row],[Elite Edge Bet]]))</f>
        <v>-110</v>
      </c>
      <c r="O1224" s="35" t="str">
        <f>IF(Table1323[[#This Row],[Date]]&lt;$O$3,"",IF(Table1323[[#This Row],[Date]]&lt;$P$3,"Edge (Orig)",IF(Table1323[[#This Row],[Date]]&lt;$Q$3,"Edge-New","Elite Combo")))</f>
        <v>Edge (Orig)</v>
      </c>
      <c r="P1224" s="27" t="str">
        <f>TEXT(Table1323[[#This Row],[Date]],"DDD")</f>
        <v>Sat</v>
      </c>
      <c r="Q1224" s="27">
        <v>35</v>
      </c>
      <c r="R12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5" spans="1:18" s="28" customFormat="1" hidden="1" x14ac:dyDescent="0.25">
      <c r="A1225" s="48">
        <v>45647</v>
      </c>
      <c r="B1225" s="20">
        <v>0.68055555555555558</v>
      </c>
      <c r="C1225" s="20" t="s">
        <v>773</v>
      </c>
      <c r="D1225" s="49">
        <v>8</v>
      </c>
      <c r="E1225" s="27">
        <v>3</v>
      </c>
      <c r="F1225" s="50" t="s">
        <v>627</v>
      </c>
      <c r="G1225" s="50" t="s">
        <v>13</v>
      </c>
      <c r="H1225" s="51">
        <v>5.0999999999999996</v>
      </c>
      <c r="I1225" s="51" t="s">
        <v>851</v>
      </c>
      <c r="J1225" s="27" t="str">
        <f>VLOOKUP(Table1323[[#This Row],[Track]],$F$1377:$H$1420,2,FALSE)</f>
        <v>Vic</v>
      </c>
      <c r="K1225" s="27" t="s">
        <v>887</v>
      </c>
      <c r="L1225" s="35">
        <v>100</v>
      </c>
      <c r="M1225" s="35">
        <f>IF(Table1323[[#This Row],[Elite Edge Bet]]="","",IF(Table1323[[#This Row],[Fin]]&lt;&gt;"1st","",Table1323[[#This Row],[Div]]*Table1323[[#This Row],[Elite Edge Bet]]))</f>
        <v>509.99999999999994</v>
      </c>
      <c r="N1225" s="35">
        <f>IF(Table1323[[#This Row],[Elite Edge Bet]]="","",IF(Table1323[[#This Row],[Elite Edge Return]]="",Table1323[[#This Row],[Elite Edge Bet]]*-1,Table1323[[#This Row],[Elite Edge Return]]-Table1323[[#This Row],[Elite Edge Bet]]))</f>
        <v>409.99999999999994</v>
      </c>
      <c r="O1225" s="35" t="str">
        <f>IF(Table1323[[#This Row],[Date]]&lt;$O$3,"",IF(Table1323[[#This Row],[Date]]&lt;$P$3,"Edge (Orig)",IF(Table1323[[#This Row],[Date]]&lt;$Q$3,"Edge-New","Elite Combo")))</f>
        <v>Edge (Orig)</v>
      </c>
      <c r="P1225" s="27" t="str">
        <f>TEXT(Table1323[[#This Row],[Date]],"DDD")</f>
        <v>Sat</v>
      </c>
      <c r="Q1225" s="27">
        <v>36</v>
      </c>
      <c r="R12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6" spans="1:18" s="28" customFormat="1" hidden="1" x14ac:dyDescent="0.25">
      <c r="A1226" s="48">
        <v>45647</v>
      </c>
      <c r="B1226" s="20">
        <v>0.68055555555555558</v>
      </c>
      <c r="C1226" s="20" t="s">
        <v>773</v>
      </c>
      <c r="D1226" s="49">
        <v>8</v>
      </c>
      <c r="E1226" s="27">
        <v>6</v>
      </c>
      <c r="F1226" s="50" t="s">
        <v>532</v>
      </c>
      <c r="G1226" s="50"/>
      <c r="H1226" s="51"/>
      <c r="I1226" s="51" t="s">
        <v>851</v>
      </c>
      <c r="J1226" s="27" t="str">
        <f>VLOOKUP(Table1323[[#This Row],[Track]],$F$1377:$H$1420,2,FALSE)</f>
        <v>Vic</v>
      </c>
      <c r="K1226" s="27" t="s">
        <v>887</v>
      </c>
      <c r="L1226" s="35">
        <v>110</v>
      </c>
      <c r="M1226" s="35" t="str">
        <f>IF(Table1323[[#This Row],[Elite Edge Bet]]="","",IF(Table1323[[#This Row],[Fin]]&lt;&gt;"1st","",Table1323[[#This Row],[Div]]*Table1323[[#This Row],[Elite Edge Bet]]))</f>
        <v/>
      </c>
      <c r="N1226" s="35">
        <f>IF(Table1323[[#This Row],[Elite Edge Bet]]="","",IF(Table1323[[#This Row],[Elite Edge Return]]="",Table1323[[#This Row],[Elite Edge Bet]]*-1,Table1323[[#This Row],[Elite Edge Return]]-Table1323[[#This Row],[Elite Edge Bet]]))</f>
        <v>-110</v>
      </c>
      <c r="O1226" s="35" t="str">
        <f>IF(Table1323[[#This Row],[Date]]&lt;$O$3,"",IF(Table1323[[#This Row],[Date]]&lt;$P$3,"Edge (Orig)",IF(Table1323[[#This Row],[Date]]&lt;$Q$3,"Edge-New","Elite Combo")))</f>
        <v>Edge (Orig)</v>
      </c>
      <c r="P1226" s="27" t="str">
        <f>TEXT(Table1323[[#This Row],[Date]],"DDD")</f>
        <v>Sat</v>
      </c>
      <c r="Q1226" s="27">
        <v>37</v>
      </c>
      <c r="R12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7" spans="1:18" s="28" customFormat="1" hidden="1" x14ac:dyDescent="0.25">
      <c r="A1227" s="48">
        <v>45647</v>
      </c>
      <c r="B1227" s="20">
        <v>0.70486111111111116</v>
      </c>
      <c r="C1227" s="20" t="s">
        <v>773</v>
      </c>
      <c r="D1227" s="49">
        <v>9</v>
      </c>
      <c r="E1227" s="27">
        <v>1</v>
      </c>
      <c r="F1227" s="50" t="s">
        <v>630</v>
      </c>
      <c r="G1227" s="50"/>
      <c r="H1227" s="51"/>
      <c r="I1227" s="51" t="s">
        <v>851</v>
      </c>
      <c r="J1227" s="27" t="str">
        <f>VLOOKUP(Table1323[[#This Row],[Track]],$F$1377:$H$1420,2,FALSE)</f>
        <v>Vic</v>
      </c>
      <c r="K1227" s="27" t="s">
        <v>887</v>
      </c>
      <c r="L1227" s="35">
        <v>140</v>
      </c>
      <c r="M1227" s="35" t="str">
        <f>IF(Table1323[[#This Row],[Elite Edge Bet]]="","",IF(Table1323[[#This Row],[Fin]]&lt;&gt;"1st","",Table1323[[#This Row],[Div]]*Table1323[[#This Row],[Elite Edge Bet]]))</f>
        <v/>
      </c>
      <c r="N122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27" s="35" t="str">
        <f>IF(Table1323[[#This Row],[Date]]&lt;$O$3,"",IF(Table1323[[#This Row],[Date]]&lt;$P$3,"Edge (Orig)",IF(Table1323[[#This Row],[Date]]&lt;$Q$3,"Edge-New","Elite Combo")))</f>
        <v>Edge (Orig)</v>
      </c>
      <c r="P1227" s="27" t="str">
        <f>TEXT(Table1323[[#This Row],[Date]],"DDD")</f>
        <v>Sat</v>
      </c>
      <c r="Q1227" s="27">
        <v>38</v>
      </c>
      <c r="R12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8" spans="1:18" s="28" customFormat="1" hidden="1" x14ac:dyDescent="0.25">
      <c r="A1228" s="48">
        <v>45647</v>
      </c>
      <c r="B1228" s="20">
        <v>0.73611111111111116</v>
      </c>
      <c r="C1228" s="20" t="s">
        <v>773</v>
      </c>
      <c r="D1228" s="49">
        <v>10</v>
      </c>
      <c r="E1228" s="27">
        <v>3</v>
      </c>
      <c r="F1228" s="50" t="s">
        <v>49</v>
      </c>
      <c r="G1228" s="50" t="s">
        <v>13</v>
      </c>
      <c r="H1228" s="51">
        <v>7.4</v>
      </c>
      <c r="I1228" s="51" t="s">
        <v>851</v>
      </c>
      <c r="J1228" s="27" t="str">
        <f>VLOOKUP(Table1323[[#This Row],[Track]],$F$1377:$H$1420,2,FALSE)</f>
        <v>Vic</v>
      </c>
      <c r="K1228" s="27" t="s">
        <v>887</v>
      </c>
      <c r="L1228" s="35">
        <v>120</v>
      </c>
      <c r="M1228" s="35">
        <f>IF(Table1323[[#This Row],[Elite Edge Bet]]="","",IF(Table1323[[#This Row],[Fin]]&lt;&gt;"1st","",Table1323[[#This Row],[Div]]*Table1323[[#This Row],[Elite Edge Bet]]))</f>
        <v>888</v>
      </c>
      <c r="N1228" s="35">
        <f>IF(Table1323[[#This Row],[Elite Edge Bet]]="","",IF(Table1323[[#This Row],[Elite Edge Return]]="",Table1323[[#This Row],[Elite Edge Bet]]*-1,Table1323[[#This Row],[Elite Edge Return]]-Table1323[[#This Row],[Elite Edge Bet]]))</f>
        <v>768</v>
      </c>
      <c r="O1228" s="35" t="str">
        <f>IF(Table1323[[#This Row],[Date]]&lt;$O$3,"",IF(Table1323[[#This Row],[Date]]&lt;$P$3,"Edge (Orig)",IF(Table1323[[#This Row],[Date]]&lt;$Q$3,"Edge-New","Elite Combo")))</f>
        <v>Edge (Orig)</v>
      </c>
      <c r="P1228" s="27" t="str">
        <f>TEXT(Table1323[[#This Row],[Date]],"DDD")</f>
        <v>Sat</v>
      </c>
      <c r="Q1228" s="27">
        <v>39</v>
      </c>
      <c r="R12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29" spans="1:18" s="28" customFormat="1" hidden="1" x14ac:dyDescent="0.25">
      <c r="A1229" s="48">
        <v>45654</v>
      </c>
      <c r="B1229" s="20">
        <v>0.62847222222222221</v>
      </c>
      <c r="C1229" s="20" t="s">
        <v>762</v>
      </c>
      <c r="D1229" s="49">
        <v>6</v>
      </c>
      <c r="E1229" s="27">
        <v>1</v>
      </c>
      <c r="F1229" s="50" t="s">
        <v>926</v>
      </c>
      <c r="G1229" s="50" t="s">
        <v>13</v>
      </c>
      <c r="H1229" s="51">
        <v>1.9</v>
      </c>
      <c r="I1229" s="51" t="s">
        <v>851</v>
      </c>
      <c r="J1229" s="27" t="str">
        <f>VLOOKUP(Table1323[[#This Row],[Track]],$F$1377:$H$1420,2,FALSE)</f>
        <v>Vic</v>
      </c>
      <c r="K1229" s="27" t="s">
        <v>888</v>
      </c>
      <c r="L1229" s="35">
        <v>150</v>
      </c>
      <c r="M1229" s="35">
        <f>IF(Table1323[[#This Row],[Elite Edge Bet]]="","",IF(Table1323[[#This Row],[Fin]]&lt;&gt;"1st","",Table1323[[#This Row],[Div]]*Table1323[[#This Row],[Elite Edge Bet]]))</f>
        <v>285</v>
      </c>
      <c r="N1229" s="35">
        <f>IF(Table1323[[#This Row],[Elite Edge Bet]]="","",IF(Table1323[[#This Row],[Elite Edge Return]]="",Table1323[[#This Row],[Elite Edge Bet]]*-1,Table1323[[#This Row],[Elite Edge Return]]-Table1323[[#This Row],[Elite Edge Bet]]))</f>
        <v>135</v>
      </c>
      <c r="O1229" s="35" t="str">
        <f>IF(Table1323[[#This Row],[Date]]&lt;$O$3,"",IF(Table1323[[#This Row],[Date]]&lt;$P$3,"Edge (Orig)",IF(Table1323[[#This Row],[Date]]&lt;$Q$3,"Edge-New","Elite Combo")))</f>
        <v>Edge (Orig)</v>
      </c>
      <c r="P1229" s="27" t="str">
        <f>TEXT(Table1323[[#This Row],[Date]],"DDD")</f>
        <v>Sat</v>
      </c>
      <c r="Q1229" s="27">
        <v>40</v>
      </c>
      <c r="R12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0" spans="1:18" s="28" customFormat="1" hidden="1" x14ac:dyDescent="0.25">
      <c r="A1230" s="48">
        <v>45654</v>
      </c>
      <c r="B1230" s="20">
        <v>0.65625</v>
      </c>
      <c r="C1230" s="20" t="s">
        <v>762</v>
      </c>
      <c r="D1230" s="49">
        <v>7</v>
      </c>
      <c r="E1230" s="27">
        <v>7</v>
      </c>
      <c r="F1230" s="50" t="s">
        <v>927</v>
      </c>
      <c r="G1230" s="50" t="s">
        <v>14</v>
      </c>
      <c r="H1230" s="51"/>
      <c r="I1230" s="51" t="s">
        <v>851</v>
      </c>
      <c r="J1230" s="27" t="str">
        <f>VLOOKUP(Table1323[[#This Row],[Track]],$F$1377:$H$1420,2,FALSE)</f>
        <v>Vic</v>
      </c>
      <c r="K1230" s="27" t="s">
        <v>888</v>
      </c>
      <c r="L1230" s="35">
        <v>120</v>
      </c>
      <c r="M1230" s="35" t="str">
        <f>IF(Table1323[[#This Row],[Elite Edge Bet]]="","",IF(Table1323[[#This Row],[Fin]]&lt;&gt;"1st","",Table1323[[#This Row],[Div]]*Table1323[[#This Row],[Elite Edge Bet]]))</f>
        <v/>
      </c>
      <c r="N1230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30" s="35" t="str">
        <f>IF(Table1323[[#This Row],[Date]]&lt;$O$3,"",IF(Table1323[[#This Row],[Date]]&lt;$P$3,"Edge (Orig)",IF(Table1323[[#This Row],[Date]]&lt;$Q$3,"Edge-New","Elite Combo")))</f>
        <v>Edge (Orig)</v>
      </c>
      <c r="P1230" s="27" t="str">
        <f>TEXT(Table1323[[#This Row],[Date]],"DDD")</f>
        <v>Sat</v>
      </c>
      <c r="Q1230" s="27">
        <v>41</v>
      </c>
      <c r="R12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1" spans="1:18" s="28" customFormat="1" hidden="1" x14ac:dyDescent="0.25">
      <c r="A1231" s="48">
        <v>45654</v>
      </c>
      <c r="B1231" s="20">
        <v>0.68055555555555558</v>
      </c>
      <c r="C1231" s="20" t="s">
        <v>762</v>
      </c>
      <c r="D1231" s="49">
        <v>8</v>
      </c>
      <c r="E1231" s="27">
        <v>3</v>
      </c>
      <c r="F1231" s="50" t="s">
        <v>928</v>
      </c>
      <c r="G1231" s="50" t="s">
        <v>13</v>
      </c>
      <c r="H1231" s="51">
        <v>4.2</v>
      </c>
      <c r="I1231" s="51" t="s">
        <v>851</v>
      </c>
      <c r="J1231" s="27" t="str">
        <f>VLOOKUP(Table1323[[#This Row],[Track]],$F$1377:$H$1420,2,FALSE)</f>
        <v>Vic</v>
      </c>
      <c r="K1231" s="27" t="s">
        <v>888</v>
      </c>
      <c r="L1231" s="35">
        <v>150</v>
      </c>
      <c r="M1231" s="35">
        <f>IF(Table1323[[#This Row],[Elite Edge Bet]]="","",IF(Table1323[[#This Row],[Fin]]&lt;&gt;"1st","",Table1323[[#This Row],[Div]]*Table1323[[#This Row],[Elite Edge Bet]]))</f>
        <v>630</v>
      </c>
      <c r="N1231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1231" s="35" t="str">
        <f>IF(Table1323[[#This Row],[Date]]&lt;$O$3,"",IF(Table1323[[#This Row],[Date]]&lt;$P$3,"Edge (Orig)",IF(Table1323[[#This Row],[Date]]&lt;$Q$3,"Edge-New","Elite Combo")))</f>
        <v>Edge (Orig)</v>
      </c>
      <c r="P1231" s="27" t="str">
        <f>TEXT(Table1323[[#This Row],[Date]],"DDD")</f>
        <v>Sat</v>
      </c>
      <c r="Q1231" s="27">
        <v>42</v>
      </c>
      <c r="R12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2" spans="1:18" s="28" customFormat="1" hidden="1" x14ac:dyDescent="0.25">
      <c r="A1232" s="48">
        <v>45654</v>
      </c>
      <c r="B1232" s="20">
        <v>0.70833333333333337</v>
      </c>
      <c r="C1232" s="20" t="s">
        <v>762</v>
      </c>
      <c r="D1232" s="49">
        <v>9</v>
      </c>
      <c r="E1232" s="27">
        <v>12</v>
      </c>
      <c r="F1232" s="50" t="s">
        <v>144</v>
      </c>
      <c r="G1232" s="50" t="s">
        <v>14</v>
      </c>
      <c r="H1232" s="51"/>
      <c r="I1232" s="51" t="s">
        <v>851</v>
      </c>
      <c r="J1232" s="27" t="str">
        <f>VLOOKUP(Table1323[[#This Row],[Track]],$F$1377:$H$1420,2,FALSE)</f>
        <v>Vic</v>
      </c>
      <c r="K1232" s="27" t="s">
        <v>888</v>
      </c>
      <c r="L1232" s="35">
        <v>120</v>
      </c>
      <c r="M1232" s="35" t="str">
        <f>IF(Table1323[[#This Row],[Elite Edge Bet]]="","",IF(Table1323[[#This Row],[Fin]]&lt;&gt;"1st","",Table1323[[#This Row],[Div]]*Table1323[[#This Row],[Elite Edge Bet]]))</f>
        <v/>
      </c>
      <c r="N1232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32" s="35" t="str">
        <f>IF(Table1323[[#This Row],[Date]]&lt;$O$3,"",IF(Table1323[[#This Row],[Date]]&lt;$P$3,"Edge (Orig)",IF(Table1323[[#This Row],[Date]]&lt;$Q$3,"Edge-New","Elite Combo")))</f>
        <v>Edge (Orig)</v>
      </c>
      <c r="P1232" s="27" t="str">
        <f>TEXT(Table1323[[#This Row],[Date]],"DDD")</f>
        <v>Sat</v>
      </c>
      <c r="Q1232" s="27">
        <v>43</v>
      </c>
      <c r="R12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3" spans="1:18" s="28" customFormat="1" hidden="1" x14ac:dyDescent="0.25">
      <c r="A1233" s="48">
        <v>45654</v>
      </c>
      <c r="B1233" s="20">
        <v>0.70833333333333337</v>
      </c>
      <c r="C1233" s="20" t="s">
        <v>762</v>
      </c>
      <c r="D1233" s="49">
        <v>9</v>
      </c>
      <c r="E1233" s="27">
        <v>11</v>
      </c>
      <c r="F1233" s="50" t="s">
        <v>929</v>
      </c>
      <c r="G1233" s="50" t="s">
        <v>15</v>
      </c>
      <c r="H1233" s="51"/>
      <c r="I1233" s="51" t="s">
        <v>851</v>
      </c>
      <c r="J1233" s="27" t="str">
        <f>VLOOKUP(Table1323[[#This Row],[Track]],$F$1377:$H$1420,2,FALSE)</f>
        <v>Vic</v>
      </c>
      <c r="K1233" s="27" t="s">
        <v>888</v>
      </c>
      <c r="L1233" s="35">
        <v>130</v>
      </c>
      <c r="M1233" s="35" t="str">
        <f>IF(Table1323[[#This Row],[Elite Edge Bet]]="","",IF(Table1323[[#This Row],[Fin]]&lt;&gt;"1st","",Table1323[[#This Row],[Div]]*Table1323[[#This Row],[Elite Edge Bet]]))</f>
        <v/>
      </c>
      <c r="N1233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233" s="35" t="str">
        <f>IF(Table1323[[#This Row],[Date]]&lt;$O$3,"",IF(Table1323[[#This Row],[Date]]&lt;$P$3,"Edge (Orig)",IF(Table1323[[#This Row],[Date]]&lt;$Q$3,"Edge-New","Elite Combo")))</f>
        <v>Edge (Orig)</v>
      </c>
      <c r="P1233" s="27" t="str">
        <f>TEXT(Table1323[[#This Row],[Date]],"DDD")</f>
        <v>Sat</v>
      </c>
      <c r="Q1233" s="27">
        <v>44</v>
      </c>
      <c r="R12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4" spans="1:18" s="28" customFormat="1" hidden="1" x14ac:dyDescent="0.25">
      <c r="A1234" s="48">
        <v>45654</v>
      </c>
      <c r="B1234" s="20">
        <v>0.73611111111111116</v>
      </c>
      <c r="C1234" s="20" t="s">
        <v>762</v>
      </c>
      <c r="D1234" s="49">
        <v>10</v>
      </c>
      <c r="E1234" s="27">
        <v>14</v>
      </c>
      <c r="F1234" s="50" t="s">
        <v>930</v>
      </c>
      <c r="G1234" s="50" t="s">
        <v>13</v>
      </c>
      <c r="H1234" s="51">
        <v>2.7</v>
      </c>
      <c r="I1234" s="51" t="s">
        <v>851</v>
      </c>
      <c r="J1234" s="27" t="str">
        <f>VLOOKUP(Table1323[[#This Row],[Track]],$F$1377:$H$1420,2,FALSE)</f>
        <v>Vic</v>
      </c>
      <c r="K1234" s="27" t="s">
        <v>888</v>
      </c>
      <c r="L1234" s="35">
        <v>200</v>
      </c>
      <c r="M1234" s="35">
        <f>IF(Table1323[[#This Row],[Elite Edge Bet]]="","",IF(Table1323[[#This Row],[Fin]]&lt;&gt;"1st","",Table1323[[#This Row],[Div]]*Table1323[[#This Row],[Elite Edge Bet]]))</f>
        <v>540</v>
      </c>
      <c r="N1234" s="35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1234" s="35" t="str">
        <f>IF(Table1323[[#This Row],[Date]]&lt;$O$3,"",IF(Table1323[[#This Row],[Date]]&lt;$P$3,"Edge (Orig)",IF(Table1323[[#This Row],[Date]]&lt;$Q$3,"Edge-New","Elite Combo")))</f>
        <v>Edge (Orig)</v>
      </c>
      <c r="P1234" s="27" t="str">
        <f>TEXT(Table1323[[#This Row],[Date]],"DDD")</f>
        <v>Sat</v>
      </c>
      <c r="Q1234" s="27">
        <v>45</v>
      </c>
      <c r="R12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5" spans="1:18" s="28" customFormat="1" x14ac:dyDescent="0.25">
      <c r="A1235" s="48">
        <v>45658</v>
      </c>
      <c r="B1235" s="20">
        <v>0.66666666666666663</v>
      </c>
      <c r="C1235" s="20" t="s">
        <v>9</v>
      </c>
      <c r="D1235" s="49">
        <v>3</v>
      </c>
      <c r="E1235" s="27">
        <v>10</v>
      </c>
      <c r="F1235" s="50" t="s">
        <v>932</v>
      </c>
      <c r="G1235" s="50" t="s">
        <v>13</v>
      </c>
      <c r="H1235" s="51">
        <v>3.4</v>
      </c>
      <c r="I1235" s="51" t="s">
        <v>92</v>
      </c>
      <c r="J1235" s="27" t="str">
        <f>VLOOKUP(Table1323[[#This Row],[Track]],$F$1377:$H$1420,2,FALSE)</f>
        <v>NSW</v>
      </c>
      <c r="K1235" s="27" t="s">
        <v>888</v>
      </c>
      <c r="L1235" s="35">
        <v>140</v>
      </c>
      <c r="M1235" s="35">
        <f>IF(Table1323[[#This Row],[Elite Edge Bet]]="","",IF(Table1323[[#This Row],[Fin]]&lt;&gt;"1st","",Table1323[[#This Row],[Div]]*Table1323[[#This Row],[Elite Edge Bet]]))</f>
        <v>476</v>
      </c>
      <c r="N1235" s="35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1235" s="35" t="str">
        <f>IF(Table1323[[#This Row],[Date]]&lt;$O$3,"",IF(Table1323[[#This Row],[Date]]&lt;$P$3,"Edge (Orig)",IF(Table1323[[#This Row],[Date]]&lt;$Q$3,"Edge-New","Elite Combo")))</f>
        <v>Edge (Orig)</v>
      </c>
      <c r="P1235" s="27" t="str">
        <f>TEXT(Table1323[[#This Row],[Date]],"DDD")</f>
        <v>Wed</v>
      </c>
      <c r="Q1235" s="27">
        <v>46</v>
      </c>
      <c r="R12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6" spans="1:18" s="28" customFormat="1" x14ac:dyDescent="0.25">
      <c r="A1236" s="48">
        <v>45658</v>
      </c>
      <c r="B1236" s="20">
        <v>0.69444444444444442</v>
      </c>
      <c r="C1236" s="20" t="s">
        <v>9</v>
      </c>
      <c r="D1236" s="49">
        <v>4</v>
      </c>
      <c r="E1236" s="27">
        <v>4</v>
      </c>
      <c r="F1236" s="50" t="s">
        <v>931</v>
      </c>
      <c r="G1236" s="50" t="s">
        <v>15</v>
      </c>
      <c r="H1236" s="51"/>
      <c r="I1236" s="51" t="s">
        <v>92</v>
      </c>
      <c r="J1236" s="27" t="str">
        <f>VLOOKUP(Table1323[[#This Row],[Track]],$F$1377:$H$1420,2,FALSE)</f>
        <v>NSW</v>
      </c>
      <c r="K1236" s="27" t="s">
        <v>888</v>
      </c>
      <c r="L1236" s="35">
        <v>140</v>
      </c>
      <c r="M1236" s="35" t="str">
        <f>IF(Table1323[[#This Row],[Elite Edge Bet]]="","",IF(Table1323[[#This Row],[Fin]]&lt;&gt;"1st","",Table1323[[#This Row],[Div]]*Table1323[[#This Row],[Elite Edge Bet]]))</f>
        <v/>
      </c>
      <c r="N1236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36" s="35" t="str">
        <f>IF(Table1323[[#This Row],[Date]]&lt;$O$3,"",IF(Table1323[[#This Row],[Date]]&lt;$P$3,"Edge (Orig)",IF(Table1323[[#This Row],[Date]]&lt;$Q$3,"Edge-New","Elite Combo")))</f>
        <v>Edge (Orig)</v>
      </c>
      <c r="P1236" s="27" t="str">
        <f>TEXT(Table1323[[#This Row],[Date]],"DDD")</f>
        <v>Wed</v>
      </c>
      <c r="Q1236" s="27">
        <v>47</v>
      </c>
      <c r="R12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7" spans="1:18" s="28" customFormat="1" x14ac:dyDescent="0.25">
      <c r="A1237" s="48">
        <v>45661</v>
      </c>
      <c r="B1237" s="20">
        <v>0.60763888888888884</v>
      </c>
      <c r="C1237" s="20" t="s">
        <v>94</v>
      </c>
      <c r="D1237" s="49">
        <v>5</v>
      </c>
      <c r="E1237" s="27">
        <v>1</v>
      </c>
      <c r="F1237" s="50" t="s">
        <v>933</v>
      </c>
      <c r="G1237" s="50"/>
      <c r="H1237" s="51"/>
      <c r="I1237" s="51" t="s">
        <v>851</v>
      </c>
      <c r="J1237" s="27" t="str">
        <f>VLOOKUP(Table1323[[#This Row],[Track]],$F$1377:$H$1420,2,FALSE)</f>
        <v>Vic</v>
      </c>
      <c r="K1237" s="27" t="s">
        <v>887</v>
      </c>
      <c r="L1237" s="35">
        <v>120</v>
      </c>
      <c r="M1237" s="35" t="str">
        <f>IF(Table1323[[#This Row],[Elite Edge Bet]]="","",IF(Table1323[[#This Row],[Fin]]&lt;&gt;"1st","",Table1323[[#This Row],[Div]]*Table1323[[#This Row],[Elite Edge Bet]]))</f>
        <v/>
      </c>
      <c r="N123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37" s="35" t="str">
        <f>IF(Table1323[[#This Row],[Date]]&lt;$O$3,"",IF(Table1323[[#This Row],[Date]]&lt;$P$3,"Edge (Orig)",IF(Table1323[[#This Row],[Date]]&lt;$Q$3,"Edge-New","Elite Combo")))</f>
        <v>Edge (Orig)</v>
      </c>
      <c r="P1237" s="27" t="str">
        <f>TEXT(Table1323[[#This Row],[Date]],"DDD")</f>
        <v>Sat</v>
      </c>
      <c r="Q1237" s="27">
        <v>48</v>
      </c>
      <c r="R12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8" spans="1:18" s="28" customFormat="1" x14ac:dyDescent="0.25">
      <c r="A1238" s="48">
        <v>45661</v>
      </c>
      <c r="B1238" s="20">
        <v>0.69097222222222221</v>
      </c>
      <c r="C1238" s="20" t="s">
        <v>94</v>
      </c>
      <c r="D1238" s="49">
        <v>8</v>
      </c>
      <c r="E1238" s="27">
        <v>3</v>
      </c>
      <c r="F1238" s="50" t="s">
        <v>42</v>
      </c>
      <c r="G1238" s="50" t="s">
        <v>14</v>
      </c>
      <c r="H1238" s="51"/>
      <c r="I1238" s="51" t="s">
        <v>851</v>
      </c>
      <c r="J1238" s="27" t="str">
        <f>VLOOKUP(Table1323[[#This Row],[Track]],$F$1377:$H$1420,2,FALSE)</f>
        <v>Vic</v>
      </c>
      <c r="K1238" s="27" t="s">
        <v>887</v>
      </c>
      <c r="L1238" s="35">
        <v>200</v>
      </c>
      <c r="M1238" s="35" t="str">
        <f>IF(Table1323[[#This Row],[Elite Edge Bet]]="","",IF(Table1323[[#This Row],[Fin]]&lt;&gt;"1st","",Table1323[[#This Row],[Div]]*Table1323[[#This Row],[Elite Edge Bet]]))</f>
        <v/>
      </c>
      <c r="N123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38" s="35" t="str">
        <f>IF(Table1323[[#This Row],[Date]]&lt;$O$3,"",IF(Table1323[[#This Row],[Date]]&lt;$P$3,"Edge (Orig)",IF(Table1323[[#This Row],[Date]]&lt;$Q$3,"Edge-New","Elite Combo")))</f>
        <v>Edge (Orig)</v>
      </c>
      <c r="P1238" s="27" t="str">
        <f>TEXT(Table1323[[#This Row],[Date]],"DDD")</f>
        <v>Sat</v>
      </c>
      <c r="Q1238" s="27">
        <v>49</v>
      </c>
      <c r="R12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39" spans="1:18" s="28" customFormat="1" x14ac:dyDescent="0.25">
      <c r="A1239" s="48">
        <v>45665</v>
      </c>
      <c r="B1239" s="20">
        <v>0.67013888888888884</v>
      </c>
      <c r="C1239" s="20" t="s">
        <v>8</v>
      </c>
      <c r="D1239" s="49">
        <v>4</v>
      </c>
      <c r="E1239" s="27">
        <v>4</v>
      </c>
      <c r="F1239" s="50" t="s">
        <v>934</v>
      </c>
      <c r="G1239" s="50" t="s">
        <v>15</v>
      </c>
      <c r="H1239" s="51"/>
      <c r="I1239" s="51" t="s">
        <v>92</v>
      </c>
      <c r="J1239" s="27" t="str">
        <f>VLOOKUP(Table1323[[#This Row],[Track]],$F$1377:$H$1420,2,FALSE)</f>
        <v>NSW</v>
      </c>
      <c r="K1239" s="27" t="s">
        <v>888</v>
      </c>
      <c r="L1239" s="35">
        <v>140</v>
      </c>
      <c r="M1239" s="35" t="str">
        <f>IF(Table1323[[#This Row],[Elite Edge Bet]]="","",IF(Table1323[[#This Row],[Fin]]&lt;&gt;"1st","",Table1323[[#This Row],[Div]]*Table1323[[#This Row],[Elite Edge Bet]]))</f>
        <v/>
      </c>
      <c r="N123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39" s="35" t="str">
        <f>IF(Table1323[[#This Row],[Date]]&lt;$O$3,"",IF(Table1323[[#This Row],[Date]]&lt;$P$3,"Edge (Orig)",IF(Table1323[[#This Row],[Date]]&lt;$Q$3,"Edge-New","Elite Combo")))</f>
        <v>Edge (Orig)</v>
      </c>
      <c r="P1239" s="27" t="str">
        <f>TEXT(Table1323[[#This Row],[Date]],"DDD")</f>
        <v>Wed</v>
      </c>
      <c r="Q1239" s="27">
        <v>50</v>
      </c>
      <c r="R12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0" spans="1:18" s="28" customFormat="1" x14ac:dyDescent="0.25">
      <c r="A1240" s="48">
        <v>45668</v>
      </c>
      <c r="B1240" s="20">
        <v>0.55763888888888891</v>
      </c>
      <c r="C1240" s="20" t="s">
        <v>759</v>
      </c>
      <c r="D1240" s="49">
        <v>3</v>
      </c>
      <c r="E1240" s="27">
        <v>2</v>
      </c>
      <c r="F1240" s="50" t="s">
        <v>937</v>
      </c>
      <c r="G1240" s="50"/>
      <c r="H1240" s="51"/>
      <c r="I1240" s="51" t="s">
        <v>851</v>
      </c>
      <c r="J1240" s="27" t="str">
        <f>VLOOKUP(Table1323[[#This Row],[Track]],$F$1377:$H$1420,2,FALSE)</f>
        <v>Vic</v>
      </c>
      <c r="K1240" s="27" t="s">
        <v>888</v>
      </c>
      <c r="L1240" s="35">
        <v>100</v>
      </c>
      <c r="M1240" s="35" t="str">
        <f>IF(Table1323[[#This Row],[Elite Edge Bet]]="","",IF(Table1323[[#This Row],[Fin]]&lt;&gt;"1st","",Table1323[[#This Row],[Div]]*Table1323[[#This Row],[Elite Edge Bet]]))</f>
        <v/>
      </c>
      <c r="N124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40" s="35" t="str">
        <f>IF(Table1323[[#This Row],[Date]]&lt;$O$3,"",IF(Table1323[[#This Row],[Date]]&lt;$P$3,"Edge (Orig)",IF(Table1323[[#This Row],[Date]]&lt;$Q$3,"Edge-New","Elite Combo")))</f>
        <v>Edge (Orig)</v>
      </c>
      <c r="P1240" s="27" t="str">
        <f>TEXT(Table1323[[#This Row],[Date]],"DDD")</f>
        <v>Sat</v>
      </c>
      <c r="Q1240" s="27">
        <v>51</v>
      </c>
      <c r="R12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1" spans="1:18" s="28" customFormat="1" x14ac:dyDescent="0.25">
      <c r="A1241" s="48">
        <v>45668</v>
      </c>
      <c r="B1241" s="20">
        <v>0.55763888888888891</v>
      </c>
      <c r="C1241" s="20" t="s">
        <v>759</v>
      </c>
      <c r="D1241" s="49">
        <v>3</v>
      </c>
      <c r="E1241" s="27">
        <v>1</v>
      </c>
      <c r="F1241" s="50" t="s">
        <v>936</v>
      </c>
      <c r="G1241" s="50" t="s">
        <v>13</v>
      </c>
      <c r="H1241" s="51">
        <v>3.2</v>
      </c>
      <c r="I1241" s="51" t="s">
        <v>851</v>
      </c>
      <c r="J1241" s="27" t="str">
        <f>VLOOKUP(Table1323[[#This Row],[Track]],$F$1377:$H$1420,2,FALSE)</f>
        <v>Vic</v>
      </c>
      <c r="K1241" s="27" t="s">
        <v>888</v>
      </c>
      <c r="L1241" s="35">
        <v>150</v>
      </c>
      <c r="M1241" s="35">
        <f>IF(Table1323[[#This Row],[Elite Edge Bet]]="","",IF(Table1323[[#This Row],[Fin]]&lt;&gt;"1st","",Table1323[[#This Row],[Div]]*Table1323[[#This Row],[Elite Edge Bet]]))</f>
        <v>480</v>
      </c>
      <c r="N1241" s="35">
        <f>IF(Table1323[[#This Row],[Elite Edge Bet]]="","",IF(Table1323[[#This Row],[Elite Edge Return]]="",Table1323[[#This Row],[Elite Edge Bet]]*-1,Table1323[[#This Row],[Elite Edge Return]]-Table1323[[#This Row],[Elite Edge Bet]]))</f>
        <v>330</v>
      </c>
      <c r="O1241" s="35" t="str">
        <f>IF(Table1323[[#This Row],[Date]]&lt;$O$3,"",IF(Table1323[[#This Row],[Date]]&lt;$P$3,"Edge (Orig)",IF(Table1323[[#This Row],[Date]]&lt;$Q$3,"Edge-New","Elite Combo")))</f>
        <v>Edge (Orig)</v>
      </c>
      <c r="P1241" s="27" t="str">
        <f>TEXT(Table1323[[#This Row],[Date]],"DDD")</f>
        <v>Sat</v>
      </c>
      <c r="Q1241" s="27">
        <v>52</v>
      </c>
      <c r="R12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2" spans="1:18" s="28" customFormat="1" x14ac:dyDescent="0.25">
      <c r="A1242" s="48">
        <v>45668</v>
      </c>
      <c r="B1242" s="20">
        <v>0.58194444444444449</v>
      </c>
      <c r="C1242" s="20" t="s">
        <v>759</v>
      </c>
      <c r="D1242" s="49">
        <v>4</v>
      </c>
      <c r="E1242" s="27">
        <v>5</v>
      </c>
      <c r="F1242" s="50" t="s">
        <v>940</v>
      </c>
      <c r="G1242" s="50"/>
      <c r="H1242" s="51"/>
      <c r="I1242" s="51" t="s">
        <v>944</v>
      </c>
      <c r="J1242" s="27" t="str">
        <f>VLOOKUP(Table1323[[#This Row],[Track]],$F$1377:$H$1420,2,FALSE)</f>
        <v>Vic</v>
      </c>
      <c r="K1242" s="27" t="s">
        <v>888</v>
      </c>
      <c r="L1242" s="35">
        <v>200</v>
      </c>
      <c r="M1242" s="35" t="str">
        <f>IF(Table1323[[#This Row],[Elite Edge Bet]]="","",IF(Table1323[[#This Row],[Fin]]&lt;&gt;"1st","",Table1323[[#This Row],[Div]]*Table1323[[#This Row],[Elite Edge Bet]]))</f>
        <v/>
      </c>
      <c r="N1242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42" s="35" t="str">
        <f>IF(Table1323[[#This Row],[Date]]&lt;$O$3,"",IF(Table1323[[#This Row],[Date]]&lt;$P$3,"Edge (Orig)",IF(Table1323[[#This Row],[Date]]&lt;$Q$3,"Edge-New","Elite Combo")))</f>
        <v>Edge (Orig)</v>
      </c>
      <c r="P1242" s="27" t="str">
        <f>TEXT(Table1323[[#This Row],[Date]],"DDD")</f>
        <v>Sat</v>
      </c>
      <c r="Q1242" s="27">
        <v>53</v>
      </c>
      <c r="R12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3" spans="1:18" s="28" customFormat="1" x14ac:dyDescent="0.25">
      <c r="A1243" s="48">
        <v>45668</v>
      </c>
      <c r="B1243" s="20">
        <v>0.58194444444444449</v>
      </c>
      <c r="C1243" s="20" t="s">
        <v>759</v>
      </c>
      <c r="D1243" s="49">
        <v>4</v>
      </c>
      <c r="E1243" s="27">
        <v>1</v>
      </c>
      <c r="F1243" s="50" t="s">
        <v>939</v>
      </c>
      <c r="G1243" s="50" t="s">
        <v>13</v>
      </c>
      <c r="H1243" s="51">
        <v>5.5</v>
      </c>
      <c r="I1243" s="51" t="s">
        <v>851</v>
      </c>
      <c r="J1243" s="27" t="str">
        <f>VLOOKUP(Table1323[[#This Row],[Track]],$F$1377:$H$1420,2,FALSE)</f>
        <v>Vic</v>
      </c>
      <c r="K1243" s="27" t="s">
        <v>888</v>
      </c>
      <c r="L1243" s="35">
        <v>150</v>
      </c>
      <c r="M1243" s="35">
        <f>IF(Table1323[[#This Row],[Elite Edge Bet]]="","",IF(Table1323[[#This Row],[Fin]]&lt;&gt;"1st","",Table1323[[#This Row],[Div]]*Table1323[[#This Row],[Elite Edge Bet]]))</f>
        <v>825</v>
      </c>
      <c r="N1243" s="35">
        <f>IF(Table1323[[#This Row],[Elite Edge Bet]]="","",IF(Table1323[[#This Row],[Elite Edge Return]]="",Table1323[[#This Row],[Elite Edge Bet]]*-1,Table1323[[#This Row],[Elite Edge Return]]-Table1323[[#This Row],[Elite Edge Bet]]))</f>
        <v>675</v>
      </c>
      <c r="O1243" s="35" t="str">
        <f>IF(Table1323[[#This Row],[Date]]&lt;$O$3,"",IF(Table1323[[#This Row],[Date]]&lt;$P$3,"Edge (Orig)",IF(Table1323[[#This Row],[Date]]&lt;$Q$3,"Edge-New","Elite Combo")))</f>
        <v>Edge (Orig)</v>
      </c>
      <c r="P1243" s="27" t="str">
        <f>TEXT(Table1323[[#This Row],[Date]],"DDD")</f>
        <v>Sat</v>
      </c>
      <c r="Q1243" s="27">
        <v>54</v>
      </c>
      <c r="R12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4" spans="1:18" s="28" customFormat="1" x14ac:dyDescent="0.25">
      <c r="A1244" s="48">
        <v>45668</v>
      </c>
      <c r="B1244" s="20">
        <v>0.59722222222222221</v>
      </c>
      <c r="C1244" s="20" t="s">
        <v>935</v>
      </c>
      <c r="D1244" s="49">
        <v>4</v>
      </c>
      <c r="E1244" s="27">
        <v>8</v>
      </c>
      <c r="F1244" s="50" t="s">
        <v>941</v>
      </c>
      <c r="G1244" s="50" t="s">
        <v>13</v>
      </c>
      <c r="H1244" s="51">
        <v>4.5999999999999996</v>
      </c>
      <c r="I1244" s="51" t="s">
        <v>852</v>
      </c>
      <c r="J1244" s="27" t="str">
        <f>VLOOKUP(Table1323[[#This Row],[Track]],$F$1377:$H$1420,2,FALSE)</f>
        <v>NSW</v>
      </c>
      <c r="K1244" s="27" t="s">
        <v>887</v>
      </c>
      <c r="L1244" s="35">
        <v>150</v>
      </c>
      <c r="M1244" s="35">
        <f>IF(Table1323[[#This Row],[Elite Edge Bet]]="","",IF(Table1323[[#This Row],[Fin]]&lt;&gt;"1st","",Table1323[[#This Row],[Div]]*Table1323[[#This Row],[Elite Edge Bet]]))</f>
        <v>690</v>
      </c>
      <c r="N1244" s="35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1244" s="35" t="str">
        <f>IF(Table1323[[#This Row],[Date]]&lt;$O$3,"",IF(Table1323[[#This Row],[Date]]&lt;$P$3,"Edge (Orig)",IF(Table1323[[#This Row],[Date]]&lt;$Q$3,"Edge-New","Elite Combo")))</f>
        <v>Edge (Orig)</v>
      </c>
      <c r="P1244" s="27" t="str">
        <f>TEXT(Table1323[[#This Row],[Date]],"DDD")</f>
        <v>Sat</v>
      </c>
      <c r="Q1244" s="27">
        <v>55</v>
      </c>
      <c r="R12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5" spans="1:18" s="28" customFormat="1" x14ac:dyDescent="0.25">
      <c r="A1245" s="48">
        <v>45668</v>
      </c>
      <c r="B1245" s="20">
        <v>0.67013888888888884</v>
      </c>
      <c r="C1245" s="20" t="s">
        <v>935</v>
      </c>
      <c r="D1245" s="49">
        <v>7</v>
      </c>
      <c r="E1245" s="27">
        <v>8</v>
      </c>
      <c r="F1245" s="50" t="s">
        <v>942</v>
      </c>
      <c r="G1245" s="50" t="s">
        <v>15</v>
      </c>
      <c r="H1245" s="51"/>
      <c r="I1245" s="51" t="s">
        <v>852</v>
      </c>
      <c r="J1245" s="27" t="str">
        <f>VLOOKUP(Table1323[[#This Row],[Track]],$F$1377:$H$1420,2,FALSE)</f>
        <v>NSW</v>
      </c>
      <c r="K1245" s="27" t="s">
        <v>887</v>
      </c>
      <c r="L1245" s="35">
        <v>150</v>
      </c>
      <c r="M1245" s="35" t="str">
        <f>IF(Table1323[[#This Row],[Elite Edge Bet]]="","",IF(Table1323[[#This Row],[Fin]]&lt;&gt;"1st","",Table1323[[#This Row],[Div]]*Table1323[[#This Row],[Elite Edge Bet]]))</f>
        <v/>
      </c>
      <c r="N124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45" s="35" t="str">
        <f>IF(Table1323[[#This Row],[Date]]&lt;$O$3,"",IF(Table1323[[#This Row],[Date]]&lt;$P$3,"Edge (Orig)",IF(Table1323[[#This Row],[Date]]&lt;$Q$3,"Edge-New","Elite Combo")))</f>
        <v>Edge (Orig)</v>
      </c>
      <c r="P1245" s="27" t="str">
        <f>TEXT(Table1323[[#This Row],[Date]],"DDD")</f>
        <v>Sat</v>
      </c>
      <c r="Q1245" s="27">
        <v>56</v>
      </c>
      <c r="R12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6" spans="1:18" s="28" customFormat="1" x14ac:dyDescent="0.25">
      <c r="A1246" s="48">
        <v>45668</v>
      </c>
      <c r="B1246" s="20">
        <v>0.69444444444444442</v>
      </c>
      <c r="C1246" s="20" t="s">
        <v>935</v>
      </c>
      <c r="D1246" s="49">
        <v>8</v>
      </c>
      <c r="E1246" s="27">
        <v>12</v>
      </c>
      <c r="F1246" s="50" t="s">
        <v>938</v>
      </c>
      <c r="G1246" s="50"/>
      <c r="H1246" s="51"/>
      <c r="I1246" s="51" t="s">
        <v>92</v>
      </c>
      <c r="J1246" s="27" t="str">
        <f>VLOOKUP(Table1323[[#This Row],[Track]],$F$1377:$H$1420,2,FALSE)</f>
        <v>NSW</v>
      </c>
      <c r="K1246" s="27" t="s">
        <v>887</v>
      </c>
      <c r="L1246" s="35">
        <v>150</v>
      </c>
      <c r="M1246" s="35" t="str">
        <f>IF(Table1323[[#This Row],[Elite Edge Bet]]="","",IF(Table1323[[#This Row],[Fin]]&lt;&gt;"1st","",Table1323[[#This Row],[Div]]*Table1323[[#This Row],[Elite Edge Bet]]))</f>
        <v/>
      </c>
      <c r="N124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46" s="35" t="str">
        <f>IF(Table1323[[#This Row],[Date]]&lt;$O$3,"",IF(Table1323[[#This Row],[Date]]&lt;$P$3,"Edge (Orig)",IF(Table1323[[#This Row],[Date]]&lt;$Q$3,"Edge-New","Elite Combo")))</f>
        <v>Edge (Orig)</v>
      </c>
      <c r="P1246" s="27" t="str">
        <f>TEXT(Table1323[[#This Row],[Date]],"DDD")</f>
        <v>Sat</v>
      </c>
      <c r="Q1246" s="27">
        <v>57</v>
      </c>
      <c r="R12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7" spans="1:18" s="28" customFormat="1" x14ac:dyDescent="0.25">
      <c r="A1247" s="48">
        <v>45668</v>
      </c>
      <c r="B1247" s="20">
        <v>0.70694444444444449</v>
      </c>
      <c r="C1247" s="20" t="s">
        <v>759</v>
      </c>
      <c r="D1247" s="49">
        <v>9</v>
      </c>
      <c r="E1247" s="27">
        <v>11</v>
      </c>
      <c r="F1247" s="50" t="s">
        <v>437</v>
      </c>
      <c r="G1247" s="50" t="s">
        <v>13</v>
      </c>
      <c r="H1247" s="51">
        <v>5</v>
      </c>
      <c r="I1247" s="51" t="s">
        <v>851</v>
      </c>
      <c r="J1247" s="27" t="str">
        <f>VLOOKUP(Table1323[[#This Row],[Track]],$F$1377:$H$1420,2,FALSE)</f>
        <v>Vic</v>
      </c>
      <c r="K1247" s="27" t="s">
        <v>888</v>
      </c>
      <c r="L1247" s="35">
        <v>130</v>
      </c>
      <c r="M1247" s="35">
        <f>IF(Table1323[[#This Row],[Elite Edge Bet]]="","",IF(Table1323[[#This Row],[Fin]]&lt;&gt;"1st","",Table1323[[#This Row],[Div]]*Table1323[[#This Row],[Elite Edge Bet]]))</f>
        <v>650</v>
      </c>
      <c r="N1247" s="35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1247" s="35" t="str">
        <f>IF(Table1323[[#This Row],[Date]]&lt;$O$3,"",IF(Table1323[[#This Row],[Date]]&lt;$P$3,"Edge (Orig)",IF(Table1323[[#This Row],[Date]]&lt;$Q$3,"Edge-New","Elite Combo")))</f>
        <v>Edge (Orig)</v>
      </c>
      <c r="P1247" s="27" t="str">
        <f>TEXT(Table1323[[#This Row],[Date]],"DDD")</f>
        <v>Sat</v>
      </c>
      <c r="Q1247" s="27">
        <v>58</v>
      </c>
      <c r="R12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8" spans="1:18" x14ac:dyDescent="0.25">
      <c r="A1248" s="48">
        <v>45675</v>
      </c>
      <c r="B1248" s="20">
        <v>0.51041666666666663</v>
      </c>
      <c r="C1248" s="20" t="s">
        <v>759</v>
      </c>
      <c r="D1248" s="49">
        <v>1</v>
      </c>
      <c r="E1248" s="27">
        <v>5</v>
      </c>
      <c r="F1248" s="50" t="s">
        <v>947</v>
      </c>
      <c r="G1248" s="50"/>
      <c r="H1248" s="51"/>
      <c r="I1248" s="51" t="s">
        <v>851</v>
      </c>
      <c r="J1248" s="27" t="str">
        <f>VLOOKUP(Table1323[[#This Row],[Track]],$F$1377:$H$1420,2,FALSE)</f>
        <v>Vic</v>
      </c>
      <c r="K1248" s="27" t="s">
        <v>888</v>
      </c>
      <c r="L1248" s="35">
        <v>100</v>
      </c>
      <c r="M1248" s="35" t="str">
        <f>IF(Table1323[[#This Row],[Elite Edge Bet]]="","",IF(Table1323[[#This Row],[Fin]]&lt;&gt;"1st","",Table1323[[#This Row],[Div]]*Table1323[[#This Row],[Elite Edge Bet]]))</f>
        <v/>
      </c>
      <c r="N1248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48" s="35" t="str">
        <f>IF(Table1323[[#This Row],[Date]]&lt;$O$3,"",IF(Table1323[[#This Row],[Date]]&lt;$P$3,"Edge (Orig)",IF(Table1323[[#This Row],[Date]]&lt;$Q$3,"Edge-New","Elite Combo")))</f>
        <v>Edge (Orig)</v>
      </c>
      <c r="P1248" s="27" t="str">
        <f>TEXT(Table1323[[#This Row],[Date]],"DDD")</f>
        <v>Sat</v>
      </c>
      <c r="Q1248" s="27">
        <v>59</v>
      </c>
      <c r="R12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49" spans="1:18" x14ac:dyDescent="0.25">
      <c r="A1249" s="48">
        <v>45675</v>
      </c>
      <c r="B1249" s="20">
        <v>0.51041666666666663</v>
      </c>
      <c r="C1249" s="20" t="s">
        <v>759</v>
      </c>
      <c r="D1249" s="49">
        <v>1</v>
      </c>
      <c r="E1249" s="27">
        <v>4</v>
      </c>
      <c r="F1249" s="50" t="s">
        <v>948</v>
      </c>
      <c r="G1249" s="50" t="s">
        <v>14</v>
      </c>
      <c r="H1249" s="51"/>
      <c r="I1249" s="51" t="s">
        <v>851</v>
      </c>
      <c r="J1249" s="27" t="str">
        <f>VLOOKUP(Table1323[[#This Row],[Track]],$F$1377:$H$1420,2,FALSE)</f>
        <v>Vic</v>
      </c>
      <c r="K1249" s="27" t="s">
        <v>888</v>
      </c>
      <c r="L1249" s="35">
        <v>100</v>
      </c>
      <c r="M1249" s="35" t="str">
        <f>IF(Table1323[[#This Row],[Elite Edge Bet]]="","",IF(Table1323[[#This Row],[Fin]]&lt;&gt;"1st","",Table1323[[#This Row],[Div]]*Table1323[[#This Row],[Elite Edge Bet]]))</f>
        <v/>
      </c>
      <c r="N124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49" s="35" t="str">
        <f>IF(Table1323[[#This Row],[Date]]&lt;$O$3,"",IF(Table1323[[#This Row],[Date]]&lt;$P$3,"Edge (Orig)",IF(Table1323[[#This Row],[Date]]&lt;$Q$3,"Edge-New","Elite Combo")))</f>
        <v>Edge (Orig)</v>
      </c>
      <c r="P1249" s="27" t="str">
        <f>TEXT(Table1323[[#This Row],[Date]],"DDD")</f>
        <v>Sat</v>
      </c>
      <c r="Q1249" s="27">
        <v>60</v>
      </c>
      <c r="R12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0" spans="1:18" x14ac:dyDescent="0.25">
      <c r="A1250" s="48">
        <v>45675</v>
      </c>
      <c r="B1250" s="20">
        <v>0.57986111111111116</v>
      </c>
      <c r="C1250" s="20" t="s">
        <v>759</v>
      </c>
      <c r="D1250" s="49">
        <v>4</v>
      </c>
      <c r="E1250" s="27">
        <v>5</v>
      </c>
      <c r="F1250" s="50" t="s">
        <v>949</v>
      </c>
      <c r="G1250" s="50" t="s">
        <v>14</v>
      </c>
      <c r="H1250" s="51"/>
      <c r="I1250" s="51" t="s">
        <v>878</v>
      </c>
      <c r="J1250" s="27" t="str">
        <f>VLOOKUP(Table1323[[#This Row],[Track]],$F$1377:$H$1420,2,FALSE)</f>
        <v>Vic</v>
      </c>
      <c r="K1250" s="27" t="s">
        <v>888</v>
      </c>
      <c r="L1250" s="35">
        <v>200</v>
      </c>
      <c r="M1250" s="35" t="str">
        <f>IF(Table1323[[#This Row],[Elite Edge Bet]]="","",IF(Table1323[[#This Row],[Fin]]&lt;&gt;"1st","",Table1323[[#This Row],[Div]]*Table1323[[#This Row],[Elite Edge Bet]]))</f>
        <v/>
      </c>
      <c r="N125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50" s="35" t="str">
        <f>IF(Table1323[[#This Row],[Date]]&lt;$O$3,"",IF(Table1323[[#This Row],[Date]]&lt;$P$3,"Edge (Orig)",IF(Table1323[[#This Row],[Date]]&lt;$Q$3,"Edge-New","Elite Combo")))</f>
        <v>Edge (Orig)</v>
      </c>
      <c r="P1250" s="27" t="str">
        <f>TEXT(Table1323[[#This Row],[Date]],"DDD")</f>
        <v>Sat</v>
      </c>
      <c r="Q1250" s="27">
        <v>61</v>
      </c>
      <c r="R12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1" spans="1:18" x14ac:dyDescent="0.25">
      <c r="A1251" s="48">
        <v>45675</v>
      </c>
      <c r="B1251" s="20">
        <v>0.61805555555555558</v>
      </c>
      <c r="C1251" s="20" t="s">
        <v>6</v>
      </c>
      <c r="D1251" s="49">
        <v>5</v>
      </c>
      <c r="E1251" s="27">
        <v>5</v>
      </c>
      <c r="F1251" s="50" t="s">
        <v>950</v>
      </c>
      <c r="G1251" s="50" t="s">
        <v>13</v>
      </c>
      <c r="H1251" s="51">
        <v>5</v>
      </c>
      <c r="I1251" s="51" t="s">
        <v>852</v>
      </c>
      <c r="J1251" s="27" t="str">
        <f>VLOOKUP(Table1323[[#This Row],[Track]],$F$1377:$H$1420,2,FALSE)</f>
        <v>NSW</v>
      </c>
      <c r="K1251" s="27" t="s">
        <v>888</v>
      </c>
      <c r="L1251" s="35">
        <v>150</v>
      </c>
      <c r="M1251" s="35">
        <f>IF(Table1323[[#This Row],[Elite Edge Bet]]="","",IF(Table1323[[#This Row],[Fin]]&lt;&gt;"1st","",Table1323[[#This Row],[Div]]*Table1323[[#This Row],[Elite Edge Bet]]))</f>
        <v>750</v>
      </c>
      <c r="N1251" s="35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1251" s="35" t="str">
        <f>IF(Table1323[[#This Row],[Date]]&lt;$O$3,"",IF(Table1323[[#This Row],[Date]]&lt;$P$3,"Edge (Orig)",IF(Table1323[[#This Row],[Date]]&lt;$Q$3,"Edge-New","Elite Combo")))</f>
        <v>Edge (Orig)</v>
      </c>
      <c r="P1251" s="27" t="str">
        <f>TEXT(Table1323[[#This Row],[Date]],"DDD")</f>
        <v>Sat</v>
      </c>
      <c r="Q1251" s="27">
        <v>62</v>
      </c>
      <c r="R12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2" spans="1:18" x14ac:dyDescent="0.25">
      <c r="A1252" s="48">
        <v>45675</v>
      </c>
      <c r="B1252" s="20">
        <v>0.66666666666666663</v>
      </c>
      <c r="C1252" s="20" t="s">
        <v>6</v>
      </c>
      <c r="D1252" s="49">
        <v>7</v>
      </c>
      <c r="E1252" s="27">
        <v>1</v>
      </c>
      <c r="F1252" s="50" t="s">
        <v>951</v>
      </c>
      <c r="G1252" s="50" t="s">
        <v>13</v>
      </c>
      <c r="H1252" s="51">
        <v>3.1</v>
      </c>
      <c r="I1252" s="51" t="s">
        <v>852</v>
      </c>
      <c r="J1252" s="27" t="str">
        <f>VLOOKUP(Table1323[[#This Row],[Track]],$F$1377:$H$1420,2,FALSE)</f>
        <v>NSW</v>
      </c>
      <c r="K1252" s="27" t="s">
        <v>888</v>
      </c>
      <c r="L1252" s="35">
        <v>150</v>
      </c>
      <c r="M1252" s="35">
        <f>IF(Table1323[[#This Row],[Elite Edge Bet]]="","",IF(Table1323[[#This Row],[Fin]]&lt;&gt;"1st","",Table1323[[#This Row],[Div]]*Table1323[[#This Row],[Elite Edge Bet]]))</f>
        <v>465</v>
      </c>
      <c r="N1252" s="35">
        <f>IF(Table1323[[#This Row],[Elite Edge Bet]]="","",IF(Table1323[[#This Row],[Elite Edge Return]]="",Table1323[[#This Row],[Elite Edge Bet]]*-1,Table1323[[#This Row],[Elite Edge Return]]-Table1323[[#This Row],[Elite Edge Bet]]))</f>
        <v>315</v>
      </c>
      <c r="O1252" s="35" t="str">
        <f>IF(Table1323[[#This Row],[Date]]&lt;$O$3,"",IF(Table1323[[#This Row],[Date]]&lt;$P$3,"Edge (Orig)",IF(Table1323[[#This Row],[Date]]&lt;$Q$3,"Edge-New","Elite Combo")))</f>
        <v>Edge (Orig)</v>
      </c>
      <c r="P1252" s="27" t="str">
        <f>TEXT(Table1323[[#This Row],[Date]],"DDD")</f>
        <v>Sat</v>
      </c>
      <c r="Q1252" s="27">
        <v>63</v>
      </c>
      <c r="R12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3" spans="1:18" x14ac:dyDescent="0.25">
      <c r="A1253" s="48">
        <v>45675</v>
      </c>
      <c r="B1253" s="20">
        <v>0.67708333333333337</v>
      </c>
      <c r="C1253" s="20" t="s">
        <v>759</v>
      </c>
      <c r="D1253" s="49">
        <v>8</v>
      </c>
      <c r="E1253" s="27">
        <v>14</v>
      </c>
      <c r="F1253" s="50" t="s">
        <v>952</v>
      </c>
      <c r="G1253" s="50"/>
      <c r="H1253" s="51"/>
      <c r="I1253" s="51" t="s">
        <v>851</v>
      </c>
      <c r="J1253" s="27" t="str">
        <f>VLOOKUP(Table1323[[#This Row],[Track]],$F$1377:$H$1420,2,FALSE)</f>
        <v>Vic</v>
      </c>
      <c r="K1253" s="27" t="s">
        <v>888</v>
      </c>
      <c r="L1253" s="35">
        <v>120</v>
      </c>
      <c r="M1253" s="35" t="str">
        <f>IF(Table1323[[#This Row],[Elite Edge Bet]]="","",IF(Table1323[[#This Row],[Fin]]&lt;&gt;"1st","",Table1323[[#This Row],[Div]]*Table1323[[#This Row],[Elite Edge Bet]]))</f>
        <v/>
      </c>
      <c r="N1253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53" s="35" t="str">
        <f>IF(Table1323[[#This Row],[Date]]&lt;$O$3,"",IF(Table1323[[#This Row],[Date]]&lt;$P$3,"Edge (Orig)",IF(Table1323[[#This Row],[Date]]&lt;$Q$3,"Edge-New","Elite Combo")))</f>
        <v>Edge (Orig)</v>
      </c>
      <c r="P1253" s="27" t="str">
        <f>TEXT(Table1323[[#This Row],[Date]],"DDD")</f>
        <v>Sat</v>
      </c>
      <c r="Q1253" s="27">
        <v>64</v>
      </c>
      <c r="R12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4" spans="1:18" x14ac:dyDescent="0.25">
      <c r="A1254" s="48">
        <v>45675</v>
      </c>
      <c r="B1254" s="20">
        <v>0.69097222222222221</v>
      </c>
      <c r="C1254" s="20" t="s">
        <v>6</v>
      </c>
      <c r="D1254" s="49">
        <v>8</v>
      </c>
      <c r="E1254" s="27">
        <v>5</v>
      </c>
      <c r="F1254" s="50" t="s">
        <v>953</v>
      </c>
      <c r="G1254" s="50" t="s">
        <v>14</v>
      </c>
      <c r="H1254" s="51"/>
      <c r="I1254" s="51" t="s">
        <v>852</v>
      </c>
      <c r="J1254" s="27" t="str">
        <f>VLOOKUP(Table1323[[#This Row],[Track]],$F$1377:$H$1420,2,FALSE)</f>
        <v>NSW</v>
      </c>
      <c r="K1254" s="27" t="s">
        <v>888</v>
      </c>
      <c r="L1254" s="35">
        <v>150</v>
      </c>
      <c r="M1254" s="35" t="str">
        <f>IF(Table1323[[#This Row],[Elite Edge Bet]]="","",IF(Table1323[[#This Row],[Fin]]&lt;&gt;"1st","",Table1323[[#This Row],[Div]]*Table1323[[#This Row],[Elite Edge Bet]]))</f>
        <v/>
      </c>
      <c r="N125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54" s="35" t="str">
        <f>IF(Table1323[[#This Row],[Date]]&lt;$O$3,"",IF(Table1323[[#This Row],[Date]]&lt;$P$3,"Edge (Orig)",IF(Table1323[[#This Row],[Date]]&lt;$Q$3,"Edge-New","Elite Combo")))</f>
        <v>Edge (Orig)</v>
      </c>
      <c r="P1254" s="27" t="str">
        <f>TEXT(Table1323[[#This Row],[Date]],"DDD")</f>
        <v>Sat</v>
      </c>
      <c r="Q1254" s="27">
        <v>65</v>
      </c>
      <c r="R12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5" spans="1:18" x14ac:dyDescent="0.25">
      <c r="A1255" s="48">
        <v>45675</v>
      </c>
      <c r="B1255" s="20">
        <v>0.70486111111111116</v>
      </c>
      <c r="C1255" s="20" t="s">
        <v>759</v>
      </c>
      <c r="D1255" s="49">
        <v>9</v>
      </c>
      <c r="E1255" s="27">
        <v>7</v>
      </c>
      <c r="F1255" s="50" t="s">
        <v>440</v>
      </c>
      <c r="G1255" s="50"/>
      <c r="H1255" s="51"/>
      <c r="I1255" s="51" t="s">
        <v>851</v>
      </c>
      <c r="J1255" s="27" t="str">
        <f>VLOOKUP(Table1323[[#This Row],[Track]],$F$1377:$H$1420,2,FALSE)</f>
        <v>Vic</v>
      </c>
      <c r="K1255" s="27" t="s">
        <v>888</v>
      </c>
      <c r="L1255" s="35">
        <v>120</v>
      </c>
      <c r="M1255" s="35" t="str">
        <f>IF(Table1323[[#This Row],[Elite Edge Bet]]="","",IF(Table1323[[#This Row],[Fin]]&lt;&gt;"1st","",Table1323[[#This Row],[Div]]*Table1323[[#This Row],[Elite Edge Bet]]))</f>
        <v/>
      </c>
      <c r="N125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55" s="35" t="str">
        <f>IF(Table1323[[#This Row],[Date]]&lt;$O$3,"",IF(Table1323[[#This Row],[Date]]&lt;$P$3,"Edge (Orig)",IF(Table1323[[#This Row],[Date]]&lt;$Q$3,"Edge-New","Elite Combo")))</f>
        <v>Edge (Orig)</v>
      </c>
      <c r="P1255" s="27" t="str">
        <f>TEXT(Table1323[[#This Row],[Date]],"DDD")</f>
        <v>Sat</v>
      </c>
      <c r="Q1255" s="27">
        <v>66</v>
      </c>
      <c r="R12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6" spans="1:18" x14ac:dyDescent="0.25">
      <c r="A1256" s="48">
        <v>45675</v>
      </c>
      <c r="B1256" s="20">
        <v>0.74652777777777779</v>
      </c>
      <c r="C1256" s="20" t="s">
        <v>6</v>
      </c>
      <c r="D1256" s="49">
        <v>10</v>
      </c>
      <c r="E1256" s="27">
        <v>5</v>
      </c>
      <c r="F1256" s="50" t="s">
        <v>577</v>
      </c>
      <c r="G1256" s="50" t="s">
        <v>14</v>
      </c>
      <c r="H1256" s="51"/>
      <c r="I1256" s="51" t="s">
        <v>852</v>
      </c>
      <c r="J1256" s="27" t="str">
        <f>VLOOKUP(Table1323[[#This Row],[Track]],$F$1377:$H$1420,2,FALSE)</f>
        <v>NSW</v>
      </c>
      <c r="K1256" s="27" t="s">
        <v>888</v>
      </c>
      <c r="L1256" s="35">
        <v>150</v>
      </c>
      <c r="M1256" s="35" t="str">
        <f>IF(Table1323[[#This Row],[Elite Edge Bet]]="","",IF(Table1323[[#This Row],[Fin]]&lt;&gt;"1st","",Table1323[[#This Row],[Div]]*Table1323[[#This Row],[Elite Edge Bet]]))</f>
        <v/>
      </c>
      <c r="N125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56" s="35" t="str">
        <f>IF(Table1323[[#This Row],[Date]]&lt;$O$3,"",IF(Table1323[[#This Row],[Date]]&lt;$P$3,"Edge (Orig)",IF(Table1323[[#This Row],[Date]]&lt;$Q$3,"Edge-New","Elite Combo")))</f>
        <v>Edge (Orig)</v>
      </c>
      <c r="P1256" s="27" t="str">
        <f>TEXT(Table1323[[#This Row],[Date]],"DDD")</f>
        <v>Sat</v>
      </c>
      <c r="Q1256" s="27">
        <v>67</v>
      </c>
      <c r="R12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7" spans="1:18" x14ac:dyDescent="0.25">
      <c r="A1257" s="48">
        <v>45679</v>
      </c>
      <c r="B1257" s="20">
        <v>0.64583333333333337</v>
      </c>
      <c r="C1257" s="20" t="s">
        <v>10</v>
      </c>
      <c r="D1257" s="49">
        <v>2</v>
      </c>
      <c r="E1257" s="27">
        <v>4</v>
      </c>
      <c r="F1257" s="50" t="s">
        <v>954</v>
      </c>
      <c r="G1257" s="50"/>
      <c r="H1257" s="51"/>
      <c r="I1257" s="51" t="s">
        <v>92</v>
      </c>
      <c r="J1257" s="27" t="str">
        <f>VLOOKUP(Table1323[[#This Row],[Track]],$F$1377:$H$1420,2,FALSE)</f>
        <v>NSW</v>
      </c>
      <c r="K1257" s="27" t="s">
        <v>888</v>
      </c>
      <c r="L1257" s="35">
        <v>140</v>
      </c>
      <c r="M1257" s="35" t="str">
        <f>IF(Table1323[[#This Row],[Elite Edge Bet]]="","",IF(Table1323[[#This Row],[Fin]]&lt;&gt;"1st","",Table1323[[#This Row],[Div]]*Table1323[[#This Row],[Elite Edge Bet]]))</f>
        <v/>
      </c>
      <c r="N125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57" s="35" t="str">
        <f>IF(Table1323[[#This Row],[Date]]&lt;$O$3,"",IF(Table1323[[#This Row],[Date]]&lt;$P$3,"Edge (Orig)",IF(Table1323[[#This Row],[Date]]&lt;$Q$3,"Edge-New","Elite Combo")))</f>
        <v>Edge (Orig)</v>
      </c>
      <c r="P1257" s="27" t="str">
        <f>TEXT(Table1323[[#This Row],[Date]],"DDD")</f>
        <v>Wed</v>
      </c>
      <c r="Q1257" s="27">
        <v>68</v>
      </c>
      <c r="R12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8" spans="1:18" x14ac:dyDescent="0.25">
      <c r="A1258" s="48">
        <v>45679</v>
      </c>
      <c r="B1258" s="20">
        <v>0.69444444444444442</v>
      </c>
      <c r="C1258" s="20" t="s">
        <v>10</v>
      </c>
      <c r="D1258" s="49">
        <v>4</v>
      </c>
      <c r="E1258" s="27">
        <v>6</v>
      </c>
      <c r="F1258" s="50" t="s">
        <v>955</v>
      </c>
      <c r="G1258" s="50" t="s">
        <v>13</v>
      </c>
      <c r="H1258" s="51">
        <v>8.3000000000000007</v>
      </c>
      <c r="I1258" s="51" t="s">
        <v>92</v>
      </c>
      <c r="J1258" s="27" t="str">
        <f>VLOOKUP(Table1323[[#This Row],[Track]],$F$1377:$H$1420,2,FALSE)</f>
        <v>NSW</v>
      </c>
      <c r="K1258" s="27" t="s">
        <v>888</v>
      </c>
      <c r="L1258" s="35">
        <v>140</v>
      </c>
      <c r="M1258" s="35">
        <f>IF(Table1323[[#This Row],[Elite Edge Bet]]="","",IF(Table1323[[#This Row],[Fin]]&lt;&gt;"1st","",Table1323[[#This Row],[Div]]*Table1323[[#This Row],[Elite Edge Bet]]))</f>
        <v>1162</v>
      </c>
      <c r="N1258" s="35">
        <f>IF(Table1323[[#This Row],[Elite Edge Bet]]="","",IF(Table1323[[#This Row],[Elite Edge Return]]="",Table1323[[#This Row],[Elite Edge Bet]]*-1,Table1323[[#This Row],[Elite Edge Return]]-Table1323[[#This Row],[Elite Edge Bet]]))</f>
        <v>1022</v>
      </c>
      <c r="O1258" s="35" t="str">
        <f>IF(Table1323[[#This Row],[Date]]&lt;$O$3,"",IF(Table1323[[#This Row],[Date]]&lt;$P$3,"Edge (Orig)",IF(Table1323[[#This Row],[Date]]&lt;$Q$3,"Edge-New","Elite Combo")))</f>
        <v>Edge (Orig)</v>
      </c>
      <c r="P1258" s="27" t="str">
        <f>TEXT(Table1323[[#This Row],[Date]],"DDD")</f>
        <v>Wed</v>
      </c>
      <c r="Q1258" s="27">
        <v>69</v>
      </c>
      <c r="R12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59" spans="1:18" x14ac:dyDescent="0.25">
      <c r="A1259" s="48">
        <v>45679</v>
      </c>
      <c r="B1259" s="20">
        <v>0.74305555555555558</v>
      </c>
      <c r="C1259" s="20" t="s">
        <v>10</v>
      </c>
      <c r="D1259" s="49">
        <v>6</v>
      </c>
      <c r="E1259" s="27">
        <v>4</v>
      </c>
      <c r="F1259" s="50" t="s">
        <v>956</v>
      </c>
      <c r="G1259" s="50" t="s">
        <v>15</v>
      </c>
      <c r="H1259" s="51"/>
      <c r="I1259" s="51" t="s">
        <v>92</v>
      </c>
      <c r="J1259" s="27" t="str">
        <f>VLOOKUP(Table1323[[#This Row],[Track]],$F$1377:$H$1420,2,FALSE)</f>
        <v>NSW</v>
      </c>
      <c r="K1259" s="27" t="s">
        <v>888</v>
      </c>
      <c r="L1259" s="35">
        <v>140</v>
      </c>
      <c r="M1259" s="35" t="str">
        <f>IF(Table1323[[#This Row],[Elite Edge Bet]]="","",IF(Table1323[[#This Row],[Fin]]&lt;&gt;"1st","",Table1323[[#This Row],[Div]]*Table1323[[#This Row],[Elite Edge Bet]]))</f>
        <v/>
      </c>
      <c r="N125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59" s="35" t="str">
        <f>IF(Table1323[[#This Row],[Date]]&lt;$O$3,"",IF(Table1323[[#This Row],[Date]]&lt;$P$3,"Edge (Orig)",IF(Table1323[[#This Row],[Date]]&lt;$Q$3,"Edge-New","Elite Combo")))</f>
        <v>Edge (Orig)</v>
      </c>
      <c r="P1259" s="27" t="str">
        <f>TEXT(Table1323[[#This Row],[Date]],"DDD")</f>
        <v>Wed</v>
      </c>
      <c r="Q1259" s="27">
        <v>70</v>
      </c>
      <c r="R12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0" spans="1:18" x14ac:dyDescent="0.25">
      <c r="A1260" s="48">
        <v>45682</v>
      </c>
      <c r="B1260" s="20">
        <v>0.60416666666666663</v>
      </c>
      <c r="C1260" s="20" t="s">
        <v>775</v>
      </c>
      <c r="D1260" s="49">
        <v>5</v>
      </c>
      <c r="E1260" s="27">
        <v>6</v>
      </c>
      <c r="F1260" s="50" t="s">
        <v>926</v>
      </c>
      <c r="G1260" s="50"/>
      <c r="H1260" s="51"/>
      <c r="I1260" s="51" t="s">
        <v>851</v>
      </c>
      <c r="J1260" s="27" t="str">
        <f>VLOOKUP(Table1323[[#This Row],[Track]],$F$1377:$H$1420,2,FALSE)</f>
        <v>Vic</v>
      </c>
      <c r="K1260" s="27" t="s">
        <v>888</v>
      </c>
      <c r="L1260" s="35">
        <v>130</v>
      </c>
      <c r="M1260" s="35" t="str">
        <f>IF(Table1323[[#This Row],[Elite Edge Bet]]="","",IF(Table1323[[#This Row],[Fin]]&lt;&gt;"1st","",Table1323[[#This Row],[Div]]*Table1323[[#This Row],[Elite Edge Bet]]))</f>
        <v/>
      </c>
      <c r="N1260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260" s="35" t="str">
        <f>IF(Table1323[[#This Row],[Date]]&lt;$O$3,"",IF(Table1323[[#This Row],[Date]]&lt;$P$3,"Edge (Orig)",IF(Table1323[[#This Row],[Date]]&lt;$Q$3,"Edge-New","Elite Combo")))</f>
        <v>Edge (Orig)</v>
      </c>
      <c r="P1260" s="27" t="str">
        <f>TEXT(Table1323[[#This Row],[Date]],"DDD")</f>
        <v>Sat</v>
      </c>
      <c r="Q1260" s="27">
        <v>71</v>
      </c>
      <c r="R12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1" spans="1:18" x14ac:dyDescent="0.25">
      <c r="A1261" s="48">
        <v>45682</v>
      </c>
      <c r="B1261" s="20">
        <v>0.62847222222222221</v>
      </c>
      <c r="C1261" s="20" t="s">
        <v>775</v>
      </c>
      <c r="D1261" s="49">
        <v>6</v>
      </c>
      <c r="E1261" s="27">
        <v>8</v>
      </c>
      <c r="F1261" s="50" t="s">
        <v>957</v>
      </c>
      <c r="G1261" s="50" t="s">
        <v>13</v>
      </c>
      <c r="H1261" s="51">
        <v>4.5999999999999996</v>
      </c>
      <c r="I1261" s="51" t="s">
        <v>851</v>
      </c>
      <c r="J1261" s="27" t="str">
        <f>VLOOKUP(Table1323[[#This Row],[Track]],$F$1377:$H$1420,2,FALSE)</f>
        <v>Vic</v>
      </c>
      <c r="K1261" s="27" t="s">
        <v>888</v>
      </c>
      <c r="L1261" s="35">
        <v>100</v>
      </c>
      <c r="M1261" s="35">
        <f>IF(Table1323[[#This Row],[Elite Edge Bet]]="","",IF(Table1323[[#This Row],[Fin]]&lt;&gt;"1st","",Table1323[[#This Row],[Div]]*Table1323[[#This Row],[Elite Edge Bet]]))</f>
        <v>459.99999999999994</v>
      </c>
      <c r="N1261" s="35">
        <f>IF(Table1323[[#This Row],[Elite Edge Bet]]="","",IF(Table1323[[#This Row],[Elite Edge Return]]="",Table1323[[#This Row],[Elite Edge Bet]]*-1,Table1323[[#This Row],[Elite Edge Return]]-Table1323[[#This Row],[Elite Edge Bet]]))</f>
        <v>359.99999999999994</v>
      </c>
      <c r="O1261" s="35" t="str">
        <f>IF(Table1323[[#This Row],[Date]]&lt;$O$3,"",IF(Table1323[[#This Row],[Date]]&lt;$P$3,"Edge (Orig)",IF(Table1323[[#This Row],[Date]]&lt;$Q$3,"Edge-New","Elite Combo")))</f>
        <v>Edge (Orig)</v>
      </c>
      <c r="P1261" s="27" t="str">
        <f>TEXT(Table1323[[#This Row],[Date]],"DDD")</f>
        <v>Sat</v>
      </c>
      <c r="Q1261" s="27">
        <v>72</v>
      </c>
      <c r="R126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2" spans="1:18" x14ac:dyDescent="0.25">
      <c r="A1262" s="48">
        <v>45682</v>
      </c>
      <c r="B1262" s="20">
        <v>0.62847222222222221</v>
      </c>
      <c r="C1262" s="20" t="s">
        <v>775</v>
      </c>
      <c r="D1262" s="49">
        <v>6</v>
      </c>
      <c r="E1262" s="27">
        <v>3</v>
      </c>
      <c r="F1262" s="50" t="s">
        <v>958</v>
      </c>
      <c r="G1262" s="50" t="s">
        <v>14</v>
      </c>
      <c r="H1262" s="51"/>
      <c r="I1262" s="51" t="s">
        <v>851</v>
      </c>
      <c r="J1262" s="27" t="str">
        <f>VLOOKUP(Table1323[[#This Row],[Track]],$F$1377:$H$1420,2,FALSE)</f>
        <v>Vic</v>
      </c>
      <c r="K1262" s="27" t="s">
        <v>888</v>
      </c>
      <c r="L1262" s="35">
        <v>100</v>
      </c>
      <c r="M1262" s="35" t="str">
        <f>IF(Table1323[[#This Row],[Elite Edge Bet]]="","",IF(Table1323[[#This Row],[Fin]]&lt;&gt;"1st","",Table1323[[#This Row],[Div]]*Table1323[[#This Row],[Elite Edge Bet]]))</f>
        <v/>
      </c>
      <c r="N1262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62" s="35" t="str">
        <f>IF(Table1323[[#This Row],[Date]]&lt;$O$3,"",IF(Table1323[[#This Row],[Date]]&lt;$P$3,"Edge (Orig)",IF(Table1323[[#This Row],[Date]]&lt;$Q$3,"Edge-New","Elite Combo")))</f>
        <v>Edge (Orig)</v>
      </c>
      <c r="P1262" s="27" t="str">
        <f>TEXT(Table1323[[#This Row],[Date]],"DDD")</f>
        <v>Sat</v>
      </c>
      <c r="Q1262" s="27">
        <v>73</v>
      </c>
      <c r="R126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3" spans="1:18" x14ac:dyDescent="0.25">
      <c r="A1263" s="48">
        <v>45682</v>
      </c>
      <c r="B1263" s="20">
        <v>0.62847222222222221</v>
      </c>
      <c r="C1263" s="20" t="s">
        <v>775</v>
      </c>
      <c r="D1263" s="49">
        <v>6</v>
      </c>
      <c r="E1263" s="27">
        <v>1</v>
      </c>
      <c r="F1263" s="50" t="s">
        <v>925</v>
      </c>
      <c r="G1263" s="50"/>
      <c r="H1263" s="51"/>
      <c r="I1263" s="51" t="s">
        <v>781</v>
      </c>
      <c r="J1263" s="27" t="str">
        <f>VLOOKUP(Table1323[[#This Row],[Track]],$F$1377:$H$1420,2,FALSE)</f>
        <v>Vic</v>
      </c>
      <c r="K1263" s="27" t="s">
        <v>888</v>
      </c>
      <c r="L1263" s="35">
        <v>100</v>
      </c>
      <c r="M1263" s="35" t="str">
        <f>IF(Table1323[[#This Row],[Elite Edge Bet]]="","",IF(Table1323[[#This Row],[Fin]]&lt;&gt;"1st","",Table1323[[#This Row],[Div]]*Table1323[[#This Row],[Elite Edge Bet]]))</f>
        <v/>
      </c>
      <c r="N126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63" s="35" t="str">
        <f>IF(Table1323[[#This Row],[Date]]&lt;$O$3,"",IF(Table1323[[#This Row],[Date]]&lt;$P$3,"Edge (Orig)",IF(Table1323[[#This Row],[Date]]&lt;$Q$3,"Edge-New","Elite Combo")))</f>
        <v>Edge (Orig)</v>
      </c>
      <c r="P1263" s="27" t="str">
        <f>TEXT(Table1323[[#This Row],[Date]],"DDD")</f>
        <v>Sat</v>
      </c>
      <c r="Q1263" s="27">
        <v>74</v>
      </c>
      <c r="R126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4" spans="1:18" x14ac:dyDescent="0.25">
      <c r="A1264" s="48">
        <v>45682</v>
      </c>
      <c r="B1264" s="20">
        <v>0.65277777777777779</v>
      </c>
      <c r="C1264" s="20" t="s">
        <v>775</v>
      </c>
      <c r="D1264" s="49">
        <v>7</v>
      </c>
      <c r="E1264" s="27">
        <v>1</v>
      </c>
      <c r="F1264" s="50" t="s">
        <v>364</v>
      </c>
      <c r="G1264" s="50"/>
      <c r="H1264" s="51"/>
      <c r="I1264" s="51" t="s">
        <v>851</v>
      </c>
      <c r="J1264" s="27" t="str">
        <f>VLOOKUP(Table1323[[#This Row],[Track]],$F$1377:$H$1420,2,FALSE)</f>
        <v>Vic</v>
      </c>
      <c r="K1264" s="27" t="s">
        <v>888</v>
      </c>
      <c r="L1264" s="35">
        <v>100</v>
      </c>
      <c r="M1264" s="35" t="str">
        <f>IF(Table1323[[#This Row],[Elite Edge Bet]]="","",IF(Table1323[[#This Row],[Fin]]&lt;&gt;"1st","",Table1323[[#This Row],[Div]]*Table1323[[#This Row],[Elite Edge Bet]]))</f>
        <v/>
      </c>
      <c r="N126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64" s="35" t="str">
        <f>IF(Table1323[[#This Row],[Date]]&lt;$O$3,"",IF(Table1323[[#This Row],[Date]]&lt;$P$3,"Edge (Orig)",IF(Table1323[[#This Row],[Date]]&lt;$Q$3,"Edge-New","Elite Combo")))</f>
        <v>Edge (Orig)</v>
      </c>
      <c r="P1264" s="27" t="str">
        <f>TEXT(Table1323[[#This Row],[Date]],"DDD")</f>
        <v>Sat</v>
      </c>
      <c r="Q1264" s="27">
        <v>75</v>
      </c>
      <c r="R126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5" spans="1:18" x14ac:dyDescent="0.25">
      <c r="A1265" s="48">
        <v>45682</v>
      </c>
      <c r="B1265" s="20">
        <v>0.65277777777777779</v>
      </c>
      <c r="C1265" s="20" t="s">
        <v>775</v>
      </c>
      <c r="D1265" s="49">
        <v>7</v>
      </c>
      <c r="E1265" s="27">
        <v>5</v>
      </c>
      <c r="F1265" s="50" t="s">
        <v>66</v>
      </c>
      <c r="G1265" s="50" t="s">
        <v>14</v>
      </c>
      <c r="H1265" s="51"/>
      <c r="I1265" s="51" t="s">
        <v>851</v>
      </c>
      <c r="J1265" s="27" t="str">
        <f>VLOOKUP(Table1323[[#This Row],[Track]],$F$1377:$H$1420,2,FALSE)</f>
        <v>Vic</v>
      </c>
      <c r="K1265" s="27" t="s">
        <v>888</v>
      </c>
      <c r="L1265" s="35">
        <v>100</v>
      </c>
      <c r="M1265" s="35" t="str">
        <f>IF(Table1323[[#This Row],[Elite Edge Bet]]="","",IF(Table1323[[#This Row],[Fin]]&lt;&gt;"1st","",Table1323[[#This Row],[Div]]*Table1323[[#This Row],[Elite Edge Bet]]))</f>
        <v/>
      </c>
      <c r="N126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65" s="35" t="str">
        <f>IF(Table1323[[#This Row],[Date]]&lt;$O$3,"",IF(Table1323[[#This Row],[Date]]&lt;$P$3,"Edge (Orig)",IF(Table1323[[#This Row],[Date]]&lt;$Q$3,"Edge-New","Elite Combo")))</f>
        <v>Edge (Orig)</v>
      </c>
      <c r="P1265" s="27" t="str">
        <f>TEXT(Table1323[[#This Row],[Date]],"DDD")</f>
        <v>Sat</v>
      </c>
      <c r="Q1265" s="27">
        <v>76</v>
      </c>
      <c r="R126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6" spans="1:18" x14ac:dyDescent="0.25">
      <c r="A1266" s="48">
        <v>45682</v>
      </c>
      <c r="B1266" s="20">
        <v>0.67708333333333337</v>
      </c>
      <c r="C1266" s="20" t="s">
        <v>775</v>
      </c>
      <c r="D1266" s="49">
        <v>8</v>
      </c>
      <c r="E1266" s="27">
        <v>4</v>
      </c>
      <c r="F1266" s="50" t="s">
        <v>959</v>
      </c>
      <c r="G1266" s="50" t="s">
        <v>15</v>
      </c>
      <c r="H1266" s="51"/>
      <c r="I1266" s="51" t="s">
        <v>851</v>
      </c>
      <c r="J1266" s="27" t="str">
        <f>VLOOKUP(Table1323[[#This Row],[Track]],$F$1377:$H$1420,2,FALSE)</f>
        <v>Vic</v>
      </c>
      <c r="K1266" s="27" t="s">
        <v>888</v>
      </c>
      <c r="L1266" s="35">
        <v>120</v>
      </c>
      <c r="M1266" s="35" t="str">
        <f>IF(Table1323[[#This Row],[Elite Edge Bet]]="","",IF(Table1323[[#This Row],[Fin]]&lt;&gt;"1st","",Table1323[[#This Row],[Div]]*Table1323[[#This Row],[Elite Edge Bet]]))</f>
        <v/>
      </c>
      <c r="N126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66" s="35" t="str">
        <f>IF(Table1323[[#This Row],[Date]]&lt;$O$3,"",IF(Table1323[[#This Row],[Date]]&lt;$P$3,"Edge (Orig)",IF(Table1323[[#This Row],[Date]]&lt;$Q$3,"Edge-New","Elite Combo")))</f>
        <v>Edge (Orig)</v>
      </c>
      <c r="P1266" s="27" t="str">
        <f>TEXT(Table1323[[#This Row],[Date]],"DDD")</f>
        <v>Sat</v>
      </c>
      <c r="Q1266" s="27">
        <v>77</v>
      </c>
      <c r="R126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7" spans="1:18" x14ac:dyDescent="0.25">
      <c r="A1267" s="48">
        <v>45682</v>
      </c>
      <c r="B1267" s="20">
        <v>0.73263888888888884</v>
      </c>
      <c r="C1267" s="20" t="s">
        <v>775</v>
      </c>
      <c r="D1267" s="49">
        <v>10</v>
      </c>
      <c r="E1267" s="27">
        <v>8</v>
      </c>
      <c r="F1267" s="50" t="s">
        <v>960</v>
      </c>
      <c r="G1267" s="50" t="s">
        <v>13</v>
      </c>
      <c r="H1267" s="51">
        <v>3.3</v>
      </c>
      <c r="I1267" s="51" t="s">
        <v>851</v>
      </c>
      <c r="J1267" s="27" t="str">
        <f>VLOOKUP(Table1323[[#This Row],[Track]],$F$1377:$H$1420,2,FALSE)</f>
        <v>Vic</v>
      </c>
      <c r="K1267" s="27" t="s">
        <v>888</v>
      </c>
      <c r="L1267" s="35">
        <v>200</v>
      </c>
      <c r="M1267" s="35">
        <f>IF(Table1323[[#This Row],[Elite Edge Bet]]="","",IF(Table1323[[#This Row],[Fin]]&lt;&gt;"1st","",Table1323[[#This Row],[Div]]*Table1323[[#This Row],[Elite Edge Bet]]))</f>
        <v>660</v>
      </c>
      <c r="N1267" s="35">
        <f>IF(Table1323[[#This Row],[Elite Edge Bet]]="","",IF(Table1323[[#This Row],[Elite Edge Return]]="",Table1323[[#This Row],[Elite Edge Bet]]*-1,Table1323[[#This Row],[Elite Edge Return]]-Table1323[[#This Row],[Elite Edge Bet]]))</f>
        <v>460</v>
      </c>
      <c r="O1267" s="35" t="str">
        <f>IF(Table1323[[#This Row],[Date]]&lt;$O$3,"",IF(Table1323[[#This Row],[Date]]&lt;$P$3,"Edge (Orig)",IF(Table1323[[#This Row],[Date]]&lt;$Q$3,"Edge-New","Elite Combo")))</f>
        <v>Edge (Orig)</v>
      </c>
      <c r="P1267" s="27" t="str">
        <f>TEXT(Table1323[[#This Row],[Date]],"DDD")</f>
        <v>Sat</v>
      </c>
      <c r="Q1267" s="27">
        <v>78</v>
      </c>
      <c r="R126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8" spans="1:18" x14ac:dyDescent="0.25">
      <c r="A1268" s="48">
        <v>45689</v>
      </c>
      <c r="B1268" s="20">
        <v>0.51041666666666663</v>
      </c>
      <c r="C1268" s="20" t="s">
        <v>775</v>
      </c>
      <c r="D1268" s="49">
        <v>1</v>
      </c>
      <c r="E1268" s="27">
        <v>7</v>
      </c>
      <c r="F1268" s="50" t="s">
        <v>961</v>
      </c>
      <c r="G1268" s="50" t="s">
        <v>13</v>
      </c>
      <c r="H1268" s="51">
        <v>2.0499999999999998</v>
      </c>
      <c r="I1268" s="51" t="s">
        <v>943</v>
      </c>
      <c r="J1268" s="27" t="str">
        <f>VLOOKUP(Table1323[[#This Row],[Track]],$F$1377:$H$1420,2,FALSE)</f>
        <v>Vic</v>
      </c>
      <c r="K1268" s="27" t="s">
        <v>888</v>
      </c>
      <c r="L1268" s="35">
        <v>150</v>
      </c>
      <c r="M1268" s="35">
        <f>IF(Table1323[[#This Row],[Elite Edge Bet]]="","",IF(Table1323[[#This Row],[Fin]]&lt;&gt;"1st","",Table1323[[#This Row],[Div]]*Table1323[[#This Row],[Elite Edge Bet]]))</f>
        <v>307.5</v>
      </c>
      <c r="N1268" s="35">
        <f>IF(Table1323[[#This Row],[Elite Edge Bet]]="","",IF(Table1323[[#This Row],[Elite Edge Return]]="",Table1323[[#This Row],[Elite Edge Bet]]*-1,Table1323[[#This Row],[Elite Edge Return]]-Table1323[[#This Row],[Elite Edge Bet]]))</f>
        <v>157.5</v>
      </c>
      <c r="O1268" s="35" t="str">
        <f>IF(Table1323[[#This Row],[Date]]&lt;$O$3,"",IF(Table1323[[#This Row],[Date]]&lt;$P$3,"Edge (Orig)",IF(Table1323[[#This Row],[Date]]&lt;$Q$3,"Edge-New","Elite Combo")))</f>
        <v>Edge (Orig)</v>
      </c>
      <c r="P1268" s="27" t="str">
        <f>TEXT(Table1323[[#This Row],[Date]],"DDD")</f>
        <v>Sat</v>
      </c>
      <c r="Q1268" s="27">
        <v>79</v>
      </c>
      <c r="R126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69" spans="1:18" x14ac:dyDescent="0.25">
      <c r="A1269" s="48">
        <v>45689</v>
      </c>
      <c r="B1269" s="20">
        <v>0.54513888888888884</v>
      </c>
      <c r="C1269" s="20" t="s">
        <v>6</v>
      </c>
      <c r="D1269" s="49">
        <v>2</v>
      </c>
      <c r="E1269" s="27">
        <v>7</v>
      </c>
      <c r="F1269" s="50" t="s">
        <v>962</v>
      </c>
      <c r="G1269" s="50" t="s">
        <v>13</v>
      </c>
      <c r="H1269" s="51">
        <v>6.8</v>
      </c>
      <c r="I1269" s="51" t="s">
        <v>852</v>
      </c>
      <c r="J1269" s="27" t="str">
        <f>VLOOKUP(Table1323[[#This Row],[Track]],$F$1377:$H$1420,2,FALSE)</f>
        <v>NSW</v>
      </c>
      <c r="K1269" s="27" t="s">
        <v>888</v>
      </c>
      <c r="L1269" s="35">
        <v>150</v>
      </c>
      <c r="M1269" s="35">
        <f>IF(Table1323[[#This Row],[Elite Edge Bet]]="","",IF(Table1323[[#This Row],[Fin]]&lt;&gt;"1st","",Table1323[[#This Row],[Div]]*Table1323[[#This Row],[Elite Edge Bet]]))</f>
        <v>1020</v>
      </c>
      <c r="N1269" s="35">
        <f>IF(Table1323[[#This Row],[Elite Edge Bet]]="","",IF(Table1323[[#This Row],[Elite Edge Return]]="",Table1323[[#This Row],[Elite Edge Bet]]*-1,Table1323[[#This Row],[Elite Edge Return]]-Table1323[[#This Row],[Elite Edge Bet]]))</f>
        <v>870</v>
      </c>
      <c r="O1269" s="35" t="str">
        <f>IF(Table1323[[#This Row],[Date]]&lt;$O$3,"",IF(Table1323[[#This Row],[Date]]&lt;$P$3,"Edge (Orig)",IF(Table1323[[#This Row],[Date]]&lt;$Q$3,"Edge-New","Elite Combo")))</f>
        <v>Edge (Orig)</v>
      </c>
      <c r="P1269" s="27" t="str">
        <f>TEXT(Table1323[[#This Row],[Date]],"DDD")</f>
        <v>Sat</v>
      </c>
      <c r="Q1269" s="27">
        <v>80</v>
      </c>
      <c r="R126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0" spans="1:18" x14ac:dyDescent="0.25">
      <c r="A1270" s="48">
        <v>45689</v>
      </c>
      <c r="B1270" s="20">
        <v>0.55555555555555558</v>
      </c>
      <c r="C1270" s="20" t="s">
        <v>775</v>
      </c>
      <c r="D1270" s="49">
        <v>3</v>
      </c>
      <c r="E1270" s="27">
        <v>4</v>
      </c>
      <c r="F1270" s="50" t="s">
        <v>963</v>
      </c>
      <c r="G1270" s="50"/>
      <c r="H1270" s="51"/>
      <c r="I1270" s="51" t="s">
        <v>805</v>
      </c>
      <c r="J1270" s="27" t="str">
        <f>VLOOKUP(Table1323[[#This Row],[Track]],$F$1377:$H$1420,2,FALSE)</f>
        <v>Vic</v>
      </c>
      <c r="K1270" s="27" t="s">
        <v>888</v>
      </c>
      <c r="L1270" s="35">
        <v>100</v>
      </c>
      <c r="M1270" s="35" t="str">
        <f>IF(Table1323[[#This Row],[Elite Edge Bet]]="","",IF(Table1323[[#This Row],[Fin]]&lt;&gt;"1st","",Table1323[[#This Row],[Div]]*Table1323[[#This Row],[Elite Edge Bet]]))</f>
        <v/>
      </c>
      <c r="N1270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70" s="35" t="str">
        <f>IF(Table1323[[#This Row],[Date]]&lt;$O$3,"",IF(Table1323[[#This Row],[Date]]&lt;$P$3,"Edge (Orig)",IF(Table1323[[#This Row],[Date]]&lt;$Q$3,"Edge-New","Elite Combo")))</f>
        <v>Edge (Orig)</v>
      </c>
      <c r="P1270" s="27" t="str">
        <f>TEXT(Table1323[[#This Row],[Date]],"DDD")</f>
        <v>Sat</v>
      </c>
      <c r="Q1270" s="27">
        <v>81</v>
      </c>
      <c r="R127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1" spans="1:18" x14ac:dyDescent="0.25">
      <c r="A1271" s="48">
        <v>45689</v>
      </c>
      <c r="B1271" s="20">
        <v>0.66666666666666663</v>
      </c>
      <c r="C1271" s="20" t="s">
        <v>6</v>
      </c>
      <c r="D1271" s="49">
        <v>7</v>
      </c>
      <c r="E1271" s="27">
        <v>11</v>
      </c>
      <c r="F1271" s="50" t="s">
        <v>964</v>
      </c>
      <c r="G1271" s="50" t="s">
        <v>14</v>
      </c>
      <c r="H1271" s="51"/>
      <c r="I1271" s="51" t="s">
        <v>852</v>
      </c>
      <c r="J1271" s="27" t="str">
        <f>VLOOKUP(Table1323[[#This Row],[Track]],$F$1377:$H$1420,2,FALSE)</f>
        <v>NSW</v>
      </c>
      <c r="K1271" s="27" t="s">
        <v>888</v>
      </c>
      <c r="L1271" s="35">
        <v>150</v>
      </c>
      <c r="M1271" s="35" t="str">
        <f>IF(Table1323[[#This Row],[Elite Edge Bet]]="","",IF(Table1323[[#This Row],[Fin]]&lt;&gt;"1st","",Table1323[[#This Row],[Div]]*Table1323[[#This Row],[Elite Edge Bet]]))</f>
        <v/>
      </c>
      <c r="N1271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71" s="35" t="str">
        <f>IF(Table1323[[#This Row],[Date]]&lt;$O$3,"",IF(Table1323[[#This Row],[Date]]&lt;$P$3,"Edge (Orig)",IF(Table1323[[#This Row],[Date]]&lt;$Q$3,"Edge-New","Elite Combo")))</f>
        <v>Edge (Orig)</v>
      </c>
      <c r="P1271" s="27" t="str">
        <f>TEXT(Table1323[[#This Row],[Date]],"DDD")</f>
        <v>Sat</v>
      </c>
      <c r="Q1271" s="27">
        <v>82</v>
      </c>
      <c r="R127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2" spans="1:18" x14ac:dyDescent="0.25">
      <c r="A1272" s="48">
        <v>45689</v>
      </c>
      <c r="B1272" s="20">
        <v>0.67708333333333337</v>
      </c>
      <c r="C1272" s="20" t="s">
        <v>775</v>
      </c>
      <c r="D1272" s="49">
        <v>8</v>
      </c>
      <c r="E1272" s="27">
        <v>6</v>
      </c>
      <c r="F1272" s="50" t="s">
        <v>965</v>
      </c>
      <c r="G1272" s="50" t="s">
        <v>13</v>
      </c>
      <c r="H1272" s="51">
        <v>2.2999999999999998</v>
      </c>
      <c r="I1272" s="51" t="s">
        <v>851</v>
      </c>
      <c r="J1272" s="27" t="str">
        <f>VLOOKUP(Table1323[[#This Row],[Track]],$F$1377:$H$1420,2,FALSE)</f>
        <v>Vic</v>
      </c>
      <c r="K1272" s="27" t="s">
        <v>888</v>
      </c>
      <c r="L1272" s="35">
        <v>130</v>
      </c>
      <c r="M1272" s="35">
        <f>IF(Table1323[[#This Row],[Elite Edge Bet]]="","",IF(Table1323[[#This Row],[Fin]]&lt;&gt;"1st","",Table1323[[#This Row],[Div]]*Table1323[[#This Row],[Elite Edge Bet]]))</f>
        <v>299</v>
      </c>
      <c r="N1272" s="35">
        <f>IF(Table1323[[#This Row],[Elite Edge Bet]]="","",IF(Table1323[[#This Row],[Elite Edge Return]]="",Table1323[[#This Row],[Elite Edge Bet]]*-1,Table1323[[#This Row],[Elite Edge Return]]-Table1323[[#This Row],[Elite Edge Bet]]))</f>
        <v>169</v>
      </c>
      <c r="O1272" s="35" t="str">
        <f>IF(Table1323[[#This Row],[Date]]&lt;$O$3,"",IF(Table1323[[#This Row],[Date]]&lt;$P$3,"Edge (Orig)",IF(Table1323[[#This Row],[Date]]&lt;$Q$3,"Edge-New","Elite Combo")))</f>
        <v>Edge (Orig)</v>
      </c>
      <c r="P1272" s="27" t="str">
        <f>TEXT(Table1323[[#This Row],[Date]],"DDD")</f>
        <v>Sat</v>
      </c>
      <c r="Q1272" s="27">
        <v>83</v>
      </c>
      <c r="R127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3" spans="1:18" x14ac:dyDescent="0.25">
      <c r="A1273" s="48">
        <v>45689</v>
      </c>
      <c r="B1273" s="20">
        <v>0.70486111111111116</v>
      </c>
      <c r="C1273" s="20" t="s">
        <v>775</v>
      </c>
      <c r="D1273" s="49">
        <v>9</v>
      </c>
      <c r="E1273" s="27">
        <v>9</v>
      </c>
      <c r="F1273" s="50" t="s">
        <v>885</v>
      </c>
      <c r="G1273" s="50" t="s">
        <v>13</v>
      </c>
      <c r="H1273" s="51">
        <v>4.0999999999999996</v>
      </c>
      <c r="I1273" s="51" t="s">
        <v>851</v>
      </c>
      <c r="J1273" s="27" t="str">
        <f>VLOOKUP(Table1323[[#This Row],[Track]],$F$1377:$H$1420,2,FALSE)</f>
        <v>Vic</v>
      </c>
      <c r="K1273" s="27" t="s">
        <v>888</v>
      </c>
      <c r="L1273" s="35">
        <v>120</v>
      </c>
      <c r="M1273" s="35">
        <f>IF(Table1323[[#This Row],[Elite Edge Bet]]="","",IF(Table1323[[#This Row],[Fin]]&lt;&gt;"1st","",Table1323[[#This Row],[Div]]*Table1323[[#This Row],[Elite Edge Bet]]))</f>
        <v>491.99999999999994</v>
      </c>
      <c r="N1273" s="35">
        <f>IF(Table1323[[#This Row],[Elite Edge Bet]]="","",IF(Table1323[[#This Row],[Elite Edge Return]]="",Table1323[[#This Row],[Elite Edge Bet]]*-1,Table1323[[#This Row],[Elite Edge Return]]-Table1323[[#This Row],[Elite Edge Bet]]))</f>
        <v>371.99999999999994</v>
      </c>
      <c r="O1273" s="35" t="str">
        <f>IF(Table1323[[#This Row],[Date]]&lt;$O$3,"",IF(Table1323[[#This Row],[Date]]&lt;$P$3,"Edge (Orig)",IF(Table1323[[#This Row],[Date]]&lt;$Q$3,"Edge-New","Elite Combo")))</f>
        <v>Edge (Orig)</v>
      </c>
      <c r="P1273" s="27" t="str">
        <f>TEXT(Table1323[[#This Row],[Date]],"DDD")</f>
        <v>Sat</v>
      </c>
      <c r="Q1273" s="27">
        <v>84</v>
      </c>
      <c r="R127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4" spans="1:18" x14ac:dyDescent="0.25">
      <c r="A1274" s="48">
        <v>45689</v>
      </c>
      <c r="B1274" s="20">
        <v>0.71875</v>
      </c>
      <c r="C1274" s="20" t="s">
        <v>6</v>
      </c>
      <c r="D1274" s="49">
        <v>9</v>
      </c>
      <c r="E1274" s="27">
        <v>6</v>
      </c>
      <c r="F1274" s="50" t="s">
        <v>559</v>
      </c>
      <c r="G1274" s="50"/>
      <c r="H1274" s="51"/>
      <c r="I1274" s="51" t="s">
        <v>852</v>
      </c>
      <c r="J1274" s="27" t="str">
        <f>VLOOKUP(Table1323[[#This Row],[Track]],$F$1377:$H$1420,2,FALSE)</f>
        <v>NSW</v>
      </c>
      <c r="K1274" s="27" t="s">
        <v>888</v>
      </c>
      <c r="L1274" s="35">
        <v>150</v>
      </c>
      <c r="M1274" s="35" t="str">
        <f>IF(Table1323[[#This Row],[Elite Edge Bet]]="","",IF(Table1323[[#This Row],[Fin]]&lt;&gt;"1st","",Table1323[[#This Row],[Div]]*Table1323[[#This Row],[Elite Edge Bet]]))</f>
        <v/>
      </c>
      <c r="N127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74" s="35" t="str">
        <f>IF(Table1323[[#This Row],[Date]]&lt;$O$3,"",IF(Table1323[[#This Row],[Date]]&lt;$P$3,"Edge (Orig)",IF(Table1323[[#This Row],[Date]]&lt;$Q$3,"Edge-New","Elite Combo")))</f>
        <v>Edge (Orig)</v>
      </c>
      <c r="P1274" s="27" t="str">
        <f>TEXT(Table1323[[#This Row],[Date]],"DDD")</f>
        <v>Sat</v>
      </c>
      <c r="Q1274" s="27">
        <v>85</v>
      </c>
      <c r="R127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5" spans="1:18" x14ac:dyDescent="0.25">
      <c r="A1275" s="48">
        <v>45689</v>
      </c>
      <c r="B1275" s="20">
        <v>0.73263888888888884</v>
      </c>
      <c r="C1275" s="20" t="s">
        <v>775</v>
      </c>
      <c r="D1275" s="49">
        <v>10</v>
      </c>
      <c r="E1275" s="27">
        <v>11</v>
      </c>
      <c r="F1275" s="50" t="s">
        <v>966</v>
      </c>
      <c r="G1275" s="50" t="s">
        <v>13</v>
      </c>
      <c r="H1275" s="51">
        <v>3.8</v>
      </c>
      <c r="I1275" s="51" t="s">
        <v>878</v>
      </c>
      <c r="J1275" s="27" t="str">
        <f>VLOOKUP(Table1323[[#This Row],[Track]],$F$1377:$H$1420,2,FALSE)</f>
        <v>Vic</v>
      </c>
      <c r="K1275" s="27" t="s">
        <v>888</v>
      </c>
      <c r="L1275" s="35">
        <v>200</v>
      </c>
      <c r="M1275" s="35">
        <f>IF(Table1323[[#This Row],[Elite Edge Bet]]="","",IF(Table1323[[#This Row],[Fin]]&lt;&gt;"1st","",Table1323[[#This Row],[Div]]*Table1323[[#This Row],[Elite Edge Bet]]))</f>
        <v>760</v>
      </c>
      <c r="N1275" s="35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1275" s="35" t="str">
        <f>IF(Table1323[[#This Row],[Date]]&lt;$O$3,"",IF(Table1323[[#This Row],[Date]]&lt;$P$3,"Edge (Orig)",IF(Table1323[[#This Row],[Date]]&lt;$Q$3,"Edge-New","Elite Combo")))</f>
        <v>Edge (Orig)</v>
      </c>
      <c r="P1275" s="27" t="str">
        <f>TEXT(Table1323[[#This Row],[Date]],"DDD")</f>
        <v>Sat</v>
      </c>
      <c r="Q1275" s="27">
        <v>86</v>
      </c>
      <c r="R127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6" spans="1:18" x14ac:dyDescent="0.25">
      <c r="A1276" s="48">
        <v>45689</v>
      </c>
      <c r="B1276" s="20">
        <v>0.74652777777777779</v>
      </c>
      <c r="C1276" s="20" t="s">
        <v>6</v>
      </c>
      <c r="D1276" s="49">
        <v>10</v>
      </c>
      <c r="E1276" s="27">
        <v>8</v>
      </c>
      <c r="F1276" s="50" t="s">
        <v>71</v>
      </c>
      <c r="G1276" s="50" t="s">
        <v>13</v>
      </c>
      <c r="H1276" s="51">
        <v>1.6</v>
      </c>
      <c r="I1276" s="51" t="s">
        <v>92</v>
      </c>
      <c r="J1276" s="27" t="str">
        <f>VLOOKUP(Table1323[[#This Row],[Track]],$F$1377:$H$1420,2,FALSE)</f>
        <v>NSW</v>
      </c>
      <c r="K1276" s="27" t="s">
        <v>888</v>
      </c>
      <c r="L1276" s="35">
        <v>150</v>
      </c>
      <c r="M1276" s="35">
        <f>IF(Table1323[[#This Row],[Elite Edge Bet]]="","",IF(Table1323[[#This Row],[Fin]]&lt;&gt;"1st","",Table1323[[#This Row],[Div]]*Table1323[[#This Row],[Elite Edge Bet]]))</f>
        <v>240</v>
      </c>
      <c r="N1276" s="35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1276" s="35" t="str">
        <f>IF(Table1323[[#This Row],[Date]]&lt;$O$3,"",IF(Table1323[[#This Row],[Date]]&lt;$P$3,"Edge (Orig)",IF(Table1323[[#This Row],[Date]]&lt;$Q$3,"Edge-New","Elite Combo")))</f>
        <v>Edge (Orig)</v>
      </c>
      <c r="P1276" s="27" t="str">
        <f>TEXT(Table1323[[#This Row],[Date]],"DDD")</f>
        <v>Sat</v>
      </c>
      <c r="Q1276" s="27">
        <v>87</v>
      </c>
      <c r="R127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7" spans="1:18" x14ac:dyDescent="0.25">
      <c r="A1277" s="48">
        <v>45693</v>
      </c>
      <c r="B1277" s="20">
        <v>0.67013888888888884</v>
      </c>
      <c r="C1277" s="20" t="s">
        <v>8</v>
      </c>
      <c r="D1277" s="49">
        <v>3</v>
      </c>
      <c r="E1277" s="27">
        <v>5</v>
      </c>
      <c r="F1277" s="50" t="s">
        <v>967</v>
      </c>
      <c r="G1277" s="50"/>
      <c r="H1277" s="51"/>
      <c r="I1277" s="51" t="s">
        <v>92</v>
      </c>
      <c r="J1277" s="27" t="str">
        <f>VLOOKUP(Table1323[[#This Row],[Track]],$F$1377:$H$1420,2,FALSE)</f>
        <v>NSW</v>
      </c>
      <c r="K1277" s="27" t="s">
        <v>888</v>
      </c>
      <c r="L1277" s="35">
        <v>140</v>
      </c>
      <c r="M1277" s="35" t="str">
        <f>IF(Table1323[[#This Row],[Elite Edge Bet]]="","",IF(Table1323[[#This Row],[Fin]]&lt;&gt;"1st","",Table1323[[#This Row],[Div]]*Table1323[[#This Row],[Elite Edge Bet]]))</f>
        <v/>
      </c>
      <c r="N127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77" s="35" t="str">
        <f>IF(Table1323[[#This Row],[Date]]&lt;$O$3,"",IF(Table1323[[#This Row],[Date]]&lt;$P$3,"Edge (Orig)",IF(Table1323[[#This Row],[Date]]&lt;$Q$3,"Edge-New","Elite Combo")))</f>
        <v>Edge (Orig)</v>
      </c>
      <c r="P1277" s="27" t="str">
        <f>TEXT(Table1323[[#This Row],[Date]],"DDD")</f>
        <v>Wed</v>
      </c>
      <c r="Q1277" s="27">
        <v>88</v>
      </c>
      <c r="R127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8" spans="1:18" x14ac:dyDescent="0.25">
      <c r="A1278" s="48">
        <v>45693</v>
      </c>
      <c r="B1278" s="20">
        <v>0.69444444444444442</v>
      </c>
      <c r="C1278" s="20" t="s">
        <v>8</v>
      </c>
      <c r="D1278" s="49">
        <v>4</v>
      </c>
      <c r="E1278" s="27">
        <v>8</v>
      </c>
      <c r="F1278" s="50" t="s">
        <v>968</v>
      </c>
      <c r="G1278" s="50"/>
      <c r="H1278" s="51"/>
      <c r="I1278" s="51" t="s">
        <v>92</v>
      </c>
      <c r="J1278" s="27" t="str">
        <f>VLOOKUP(Table1323[[#This Row],[Track]],$F$1377:$H$1420,2,FALSE)</f>
        <v>NSW</v>
      </c>
      <c r="K1278" s="27" t="s">
        <v>888</v>
      </c>
      <c r="L1278" s="35">
        <v>140</v>
      </c>
      <c r="M1278" s="35" t="str">
        <f>IF(Table1323[[#This Row],[Elite Edge Bet]]="","",IF(Table1323[[#This Row],[Fin]]&lt;&gt;"1st","",Table1323[[#This Row],[Div]]*Table1323[[#This Row],[Elite Edge Bet]]))</f>
        <v/>
      </c>
      <c r="N127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78" s="35" t="str">
        <f>IF(Table1323[[#This Row],[Date]]&lt;$O$3,"",IF(Table1323[[#This Row],[Date]]&lt;$P$3,"Edge (Orig)",IF(Table1323[[#This Row],[Date]]&lt;$Q$3,"Edge-New","Elite Combo")))</f>
        <v>Edge (Orig)</v>
      </c>
      <c r="P1278" s="27" t="str">
        <f>TEXT(Table1323[[#This Row],[Date]],"DDD")</f>
        <v>Wed</v>
      </c>
      <c r="Q1278" s="27">
        <v>89</v>
      </c>
      <c r="R127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79" spans="1:18" x14ac:dyDescent="0.25">
      <c r="A1279" s="48">
        <v>45693</v>
      </c>
      <c r="B1279" s="20">
        <v>0.71875</v>
      </c>
      <c r="C1279" s="20" t="s">
        <v>8</v>
      </c>
      <c r="D1279" s="49">
        <v>5</v>
      </c>
      <c r="E1279" s="27">
        <v>6</v>
      </c>
      <c r="F1279" s="50" t="s">
        <v>969</v>
      </c>
      <c r="G1279" s="50"/>
      <c r="H1279" s="51"/>
      <c r="I1279" s="51" t="s">
        <v>92</v>
      </c>
      <c r="J1279" s="27" t="str">
        <f>VLOOKUP(Table1323[[#This Row],[Track]],$F$1377:$H$1420,2,FALSE)</f>
        <v>NSW</v>
      </c>
      <c r="K1279" s="27" t="s">
        <v>888</v>
      </c>
      <c r="L1279" s="35">
        <v>140</v>
      </c>
      <c r="M1279" s="35" t="str">
        <f>IF(Table1323[[#This Row],[Elite Edge Bet]]="","",IF(Table1323[[#This Row],[Fin]]&lt;&gt;"1st","",Table1323[[#This Row],[Div]]*Table1323[[#This Row],[Elite Edge Bet]]))</f>
        <v/>
      </c>
      <c r="N127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79" s="35" t="str">
        <f>IF(Table1323[[#This Row],[Date]]&lt;$O$3,"",IF(Table1323[[#This Row],[Date]]&lt;$P$3,"Edge (Orig)",IF(Table1323[[#This Row],[Date]]&lt;$Q$3,"Edge-New","Elite Combo")))</f>
        <v>Edge (Orig)</v>
      </c>
      <c r="P1279" s="27" t="str">
        <f>TEXT(Table1323[[#This Row],[Date]],"DDD")</f>
        <v>Wed</v>
      </c>
      <c r="Q1279" s="27">
        <v>90</v>
      </c>
      <c r="R127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0" spans="1:18" x14ac:dyDescent="0.25">
      <c r="A1280" s="48">
        <v>45696</v>
      </c>
      <c r="B1280" s="20">
        <v>0.55555555555555558</v>
      </c>
      <c r="C1280" s="20" t="s">
        <v>761</v>
      </c>
      <c r="D1280" s="49">
        <v>3</v>
      </c>
      <c r="E1280" s="27">
        <v>8</v>
      </c>
      <c r="F1280" s="50" t="s">
        <v>970</v>
      </c>
      <c r="G1280" s="50" t="s">
        <v>14</v>
      </c>
      <c r="H1280" s="51"/>
      <c r="I1280" s="51" t="s">
        <v>878</v>
      </c>
      <c r="J1280" s="27" t="str">
        <f>VLOOKUP(Table1323[[#This Row],[Track]],$F$1377:$H$1420,2,FALSE)</f>
        <v>Vic</v>
      </c>
      <c r="K1280" s="27" t="s">
        <v>888</v>
      </c>
      <c r="L1280" s="35">
        <v>200</v>
      </c>
      <c r="M1280" s="35" t="str">
        <f>IF(Table1323[[#This Row],[Elite Edge Bet]]="","",IF(Table1323[[#This Row],[Fin]]&lt;&gt;"1st","",Table1323[[#This Row],[Div]]*Table1323[[#This Row],[Elite Edge Bet]]))</f>
        <v/>
      </c>
      <c r="N1280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80" s="35" t="str">
        <f>IF(Table1323[[#This Row],[Date]]&lt;$O$3,"",IF(Table1323[[#This Row],[Date]]&lt;$P$3,"Edge (Orig)",IF(Table1323[[#This Row],[Date]]&lt;$Q$3,"Edge-New","Elite Combo")))</f>
        <v>Edge (Orig)</v>
      </c>
      <c r="P1280" s="27" t="str">
        <f>TEXT(Table1323[[#This Row],[Date]],"DDD")</f>
        <v>Sat</v>
      </c>
      <c r="Q1280" s="27">
        <v>91</v>
      </c>
      <c r="R128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1" spans="1:20" x14ac:dyDescent="0.25">
      <c r="A1281" s="48">
        <v>45696</v>
      </c>
      <c r="B1281" s="20">
        <v>0.62847222222222221</v>
      </c>
      <c r="C1281" s="20" t="s">
        <v>761</v>
      </c>
      <c r="D1281" s="49">
        <v>6</v>
      </c>
      <c r="E1281" s="27">
        <v>4</v>
      </c>
      <c r="F1281" s="50" t="s">
        <v>407</v>
      </c>
      <c r="G1281" s="50" t="s">
        <v>13</v>
      </c>
      <c r="H1281" s="51">
        <v>4.5999999999999996</v>
      </c>
      <c r="I1281" s="51" t="s">
        <v>851</v>
      </c>
      <c r="J1281" s="27" t="str">
        <f>VLOOKUP(Table1323[[#This Row],[Track]],$F$1377:$H$1420,2,FALSE)</f>
        <v>Vic</v>
      </c>
      <c r="K1281" s="27" t="s">
        <v>888</v>
      </c>
      <c r="L1281" s="35">
        <v>130</v>
      </c>
      <c r="M1281" s="35">
        <f>IF(Table1323[[#This Row],[Elite Edge Bet]]="","",IF(Table1323[[#This Row],[Fin]]&lt;&gt;"1st","",Table1323[[#This Row],[Div]]*Table1323[[#This Row],[Elite Edge Bet]]))</f>
        <v>598</v>
      </c>
      <c r="N1281" s="35">
        <f>IF(Table1323[[#This Row],[Elite Edge Bet]]="","",IF(Table1323[[#This Row],[Elite Edge Return]]="",Table1323[[#This Row],[Elite Edge Bet]]*-1,Table1323[[#This Row],[Elite Edge Return]]-Table1323[[#This Row],[Elite Edge Bet]]))</f>
        <v>468</v>
      </c>
      <c r="O1281" s="35" t="str">
        <f>IF(Table1323[[#This Row],[Date]]&lt;$O$3,"",IF(Table1323[[#This Row],[Date]]&lt;$P$3,"Edge (Orig)",IF(Table1323[[#This Row],[Date]]&lt;$Q$3,"Edge-New","Elite Combo")))</f>
        <v>Edge (Orig)</v>
      </c>
      <c r="P1281" s="27" t="str">
        <f>TEXT(Table1323[[#This Row],[Date]],"DDD")</f>
        <v>Sat</v>
      </c>
      <c r="Q1281" s="27">
        <v>92</v>
      </c>
      <c r="R128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2" spans="1:20" x14ac:dyDescent="0.25">
      <c r="A1282" s="48">
        <v>45696</v>
      </c>
      <c r="B1282" s="20">
        <v>0.67708333333333337</v>
      </c>
      <c r="C1282" s="20" t="s">
        <v>761</v>
      </c>
      <c r="D1282" s="49">
        <v>8</v>
      </c>
      <c r="E1282" s="27">
        <v>11</v>
      </c>
      <c r="F1282" s="50" t="s">
        <v>971</v>
      </c>
      <c r="G1282" s="50" t="s">
        <v>15</v>
      </c>
      <c r="H1282" s="51"/>
      <c r="I1282" s="51" t="s">
        <v>851</v>
      </c>
      <c r="J1282" s="27" t="str">
        <f>VLOOKUP(Table1323[[#This Row],[Track]],$F$1377:$H$1420,2,FALSE)</f>
        <v>Vic</v>
      </c>
      <c r="K1282" s="27" t="s">
        <v>888</v>
      </c>
      <c r="L1282" s="35">
        <v>130</v>
      </c>
      <c r="M1282" s="35" t="str">
        <f>IF(Table1323[[#This Row],[Elite Edge Bet]]="","",IF(Table1323[[#This Row],[Fin]]&lt;&gt;"1st","",Table1323[[#This Row],[Div]]*Table1323[[#This Row],[Elite Edge Bet]]))</f>
        <v/>
      </c>
      <c r="N1282" s="35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282" s="35" t="str">
        <f>IF(Table1323[[#This Row],[Date]]&lt;$O$3,"",IF(Table1323[[#This Row],[Date]]&lt;$P$3,"Edge (Orig)",IF(Table1323[[#This Row],[Date]]&lt;$Q$3,"Edge-New","Elite Combo")))</f>
        <v>Edge (Orig)</v>
      </c>
      <c r="P1282" s="27" t="str">
        <f>TEXT(Table1323[[#This Row],[Date]],"DDD")</f>
        <v>Sat</v>
      </c>
      <c r="Q1282" s="27">
        <v>93</v>
      </c>
      <c r="R128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3" spans="1:20" x14ac:dyDescent="0.25">
      <c r="A1283" s="48">
        <v>45696</v>
      </c>
      <c r="B1283" s="20">
        <v>0.69097222222222221</v>
      </c>
      <c r="C1283" s="20" t="s">
        <v>7</v>
      </c>
      <c r="D1283" s="49">
        <v>8</v>
      </c>
      <c r="E1283" s="27">
        <v>2</v>
      </c>
      <c r="F1283" s="50" t="s">
        <v>972</v>
      </c>
      <c r="G1283" s="50" t="s">
        <v>14</v>
      </c>
      <c r="H1283" s="51"/>
      <c r="I1283" s="51" t="s">
        <v>92</v>
      </c>
      <c r="J1283" s="27" t="str">
        <f>VLOOKUP(Table1323[[#This Row],[Track]],$F$1377:$H$1420,2,FALSE)</f>
        <v>NSW</v>
      </c>
      <c r="K1283" s="27" t="s">
        <v>888</v>
      </c>
      <c r="L1283" s="35">
        <v>140</v>
      </c>
      <c r="M1283" s="35" t="str">
        <f>IF(Table1323[[#This Row],[Elite Edge Bet]]="","",IF(Table1323[[#This Row],[Fin]]&lt;&gt;"1st","",Table1323[[#This Row],[Div]]*Table1323[[#This Row],[Elite Edge Bet]]))</f>
        <v/>
      </c>
      <c r="N128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83" s="35" t="str">
        <f>IF(Table1323[[#This Row],[Date]]&lt;$O$3,"",IF(Table1323[[#This Row],[Date]]&lt;$P$3,"Edge (Orig)",IF(Table1323[[#This Row],[Date]]&lt;$Q$3,"Edge-New","Elite Combo")))</f>
        <v>Edge (Orig)</v>
      </c>
      <c r="P1283" s="27" t="str">
        <f>TEXT(Table1323[[#This Row],[Date]],"DDD")</f>
        <v>Sat</v>
      </c>
      <c r="Q1283" s="27">
        <v>94</v>
      </c>
      <c r="R128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4" spans="1:20" x14ac:dyDescent="0.25">
      <c r="A1284" s="48">
        <v>45696</v>
      </c>
      <c r="B1284" s="20">
        <v>0.70486111111111116</v>
      </c>
      <c r="C1284" s="20" t="s">
        <v>761</v>
      </c>
      <c r="D1284" s="49">
        <v>9</v>
      </c>
      <c r="E1284" s="27">
        <v>1</v>
      </c>
      <c r="F1284" s="50" t="s">
        <v>35</v>
      </c>
      <c r="G1284" s="50" t="s">
        <v>15</v>
      </c>
      <c r="H1284" s="51"/>
      <c r="I1284" s="51" t="s">
        <v>878</v>
      </c>
      <c r="J1284" s="27" t="str">
        <f>VLOOKUP(Table1323[[#This Row],[Track]],$F$1377:$H$1420,2,FALSE)</f>
        <v>Vic</v>
      </c>
      <c r="K1284" s="27" t="s">
        <v>888</v>
      </c>
      <c r="L1284" s="35">
        <v>200</v>
      </c>
      <c r="M1284" s="35" t="str">
        <f>IF(Table1323[[#This Row],[Elite Edge Bet]]="","",IF(Table1323[[#This Row],[Fin]]&lt;&gt;"1st","",Table1323[[#This Row],[Div]]*Table1323[[#This Row],[Elite Edge Bet]]))</f>
        <v/>
      </c>
      <c r="N1284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84" s="35" t="str">
        <f>IF(Table1323[[#This Row],[Date]]&lt;$O$3,"",IF(Table1323[[#This Row],[Date]]&lt;$P$3,"Edge (Orig)",IF(Table1323[[#This Row],[Date]]&lt;$Q$3,"Edge-New","Elite Combo")))</f>
        <v>Edge (Orig)</v>
      </c>
      <c r="P1284" s="27" t="str">
        <f>TEXT(Table1323[[#This Row],[Date]],"DDD")</f>
        <v>Sat</v>
      </c>
      <c r="Q1284" s="27">
        <v>95</v>
      </c>
      <c r="R128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5" spans="1:20" x14ac:dyDescent="0.25">
      <c r="A1285" s="48">
        <v>45703</v>
      </c>
      <c r="B1285" s="20">
        <v>0.51041666666666663</v>
      </c>
      <c r="C1285" s="20" t="s">
        <v>759</v>
      </c>
      <c r="D1285" s="49">
        <v>1</v>
      </c>
      <c r="E1285" s="27">
        <v>6</v>
      </c>
      <c r="F1285" s="50" t="s">
        <v>957</v>
      </c>
      <c r="G1285" s="50" t="s">
        <v>15</v>
      </c>
      <c r="H1285" s="51"/>
      <c r="I1285" s="51" t="s">
        <v>851</v>
      </c>
      <c r="J1285" s="27" t="str">
        <f>VLOOKUP(Table1323[[#This Row],[Track]],$F$1377:$H$1420,2,FALSE)</f>
        <v>Vic</v>
      </c>
      <c r="K1285" s="27" t="s">
        <v>888</v>
      </c>
      <c r="L1285" s="35">
        <v>120</v>
      </c>
      <c r="M1285" s="35" t="str">
        <f>IF(Table1323[[#This Row],[Elite Edge Bet]]="","",IF(Table1323[[#This Row],[Fin]]&lt;&gt;"1st","",Table1323[[#This Row],[Div]]*Table1323[[#This Row],[Elite Edge Bet]]))</f>
        <v/>
      </c>
      <c r="N128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85" s="35" t="str">
        <f>IF(Table1323[[#This Row],[Date]]&lt;$O$3,"",IF(Table1323[[#This Row],[Date]]&lt;$P$3,"Edge (Orig)",IF(Table1323[[#This Row],[Date]]&lt;$Q$3,"Edge-New","Elite Combo")))</f>
        <v>Edge (Orig)</v>
      </c>
      <c r="P1285" s="27" t="str">
        <f>TEXT(Table1323[[#This Row],[Date]],"DDD")</f>
        <v>Sat</v>
      </c>
      <c r="Q1285" s="27">
        <v>96</v>
      </c>
      <c r="R128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6" spans="1:20" x14ac:dyDescent="0.25">
      <c r="A1286" s="48">
        <v>45703</v>
      </c>
      <c r="B1286" s="20">
        <v>0.55555555555555558</v>
      </c>
      <c r="C1286" s="20" t="s">
        <v>759</v>
      </c>
      <c r="D1286" s="49">
        <v>3</v>
      </c>
      <c r="E1286" s="27">
        <v>3</v>
      </c>
      <c r="F1286" s="50" t="s">
        <v>973</v>
      </c>
      <c r="G1286" s="50"/>
      <c r="H1286" s="51"/>
      <c r="I1286" s="51" t="s">
        <v>851</v>
      </c>
      <c r="J1286" s="27" t="str">
        <f>VLOOKUP(Table1323[[#This Row],[Track]],$F$1377:$H$1420,2,FALSE)</f>
        <v>Vic</v>
      </c>
      <c r="K1286" s="27" t="s">
        <v>888</v>
      </c>
      <c r="L1286" s="35">
        <v>200</v>
      </c>
      <c r="M1286" s="35" t="str">
        <f>IF(Table1323[[#This Row],[Elite Edge Bet]]="","",IF(Table1323[[#This Row],[Fin]]&lt;&gt;"1st","",Table1323[[#This Row],[Div]]*Table1323[[#This Row],[Elite Edge Bet]]))</f>
        <v/>
      </c>
      <c r="N1286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86" s="35" t="str">
        <f>IF(Table1323[[#This Row],[Date]]&lt;$O$3,"",IF(Table1323[[#This Row],[Date]]&lt;$P$3,"Edge (Orig)",IF(Table1323[[#This Row],[Date]]&lt;$Q$3,"Edge-New","Elite Combo")))</f>
        <v>Edge (Orig)</v>
      </c>
      <c r="P1286" s="27" t="str">
        <f>TEXT(Table1323[[#This Row],[Date]],"DDD")</f>
        <v>Sat</v>
      </c>
      <c r="Q1286" s="27">
        <v>97</v>
      </c>
      <c r="R128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7" spans="1:20" x14ac:dyDescent="0.25">
      <c r="A1287" s="48">
        <v>45703</v>
      </c>
      <c r="B1287" s="20">
        <v>0.57986111111111116</v>
      </c>
      <c r="C1287" s="20" t="s">
        <v>759</v>
      </c>
      <c r="D1287" s="49">
        <v>4</v>
      </c>
      <c r="E1287" s="27">
        <v>5</v>
      </c>
      <c r="F1287" s="50" t="s">
        <v>325</v>
      </c>
      <c r="G1287" s="50"/>
      <c r="H1287" s="51"/>
      <c r="I1287" s="51" t="s">
        <v>851</v>
      </c>
      <c r="J1287" s="27" t="str">
        <f>VLOOKUP(Table1323[[#This Row],[Track]],$F$1377:$H$1420,2,FALSE)</f>
        <v>Vic</v>
      </c>
      <c r="K1287" s="27" t="s">
        <v>888</v>
      </c>
      <c r="L1287" s="35">
        <v>120</v>
      </c>
      <c r="M1287" s="35" t="str">
        <f>IF(Table1323[[#This Row],[Elite Edge Bet]]="","",IF(Table1323[[#This Row],[Fin]]&lt;&gt;"1st","",Table1323[[#This Row],[Div]]*Table1323[[#This Row],[Elite Edge Bet]]))</f>
        <v/>
      </c>
      <c r="N1287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87" s="35" t="str">
        <f>IF(Table1323[[#This Row],[Date]]&lt;$O$3,"",IF(Table1323[[#This Row],[Date]]&lt;$P$3,"Edge (Orig)",IF(Table1323[[#This Row],[Date]]&lt;$Q$3,"Edge-New","Elite Combo")))</f>
        <v>Edge (Orig)</v>
      </c>
      <c r="P1287" s="27" t="str">
        <f>TEXT(Table1323[[#This Row],[Date]],"DDD")</f>
        <v>Sat</v>
      </c>
      <c r="Q1287" s="27">
        <v>98</v>
      </c>
      <c r="R128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8" spans="1:20" x14ac:dyDescent="0.25">
      <c r="A1288" s="48">
        <v>45703</v>
      </c>
      <c r="B1288" s="20">
        <v>0.62847222222222221</v>
      </c>
      <c r="C1288" s="20" t="s">
        <v>759</v>
      </c>
      <c r="D1288" s="49">
        <v>6</v>
      </c>
      <c r="E1288" s="27">
        <v>6</v>
      </c>
      <c r="F1288" s="50" t="s">
        <v>72</v>
      </c>
      <c r="G1288" s="50" t="s">
        <v>13</v>
      </c>
      <c r="H1288" s="51">
        <v>4.7</v>
      </c>
      <c r="I1288" s="51" t="s">
        <v>851</v>
      </c>
      <c r="J1288" s="27" t="str">
        <f>VLOOKUP(Table1323[[#This Row],[Track]],$F$1377:$H$1420,2,FALSE)</f>
        <v>Vic</v>
      </c>
      <c r="K1288" s="27" t="s">
        <v>888</v>
      </c>
      <c r="L1288" s="35">
        <v>130</v>
      </c>
      <c r="M1288" s="35">
        <f>IF(Table1323[[#This Row],[Elite Edge Bet]]="","",IF(Table1323[[#This Row],[Fin]]&lt;&gt;"1st","",Table1323[[#This Row],[Div]]*Table1323[[#This Row],[Elite Edge Bet]]))</f>
        <v>611</v>
      </c>
      <c r="N1288" s="35">
        <f>IF(Table1323[[#This Row],[Elite Edge Bet]]="","",IF(Table1323[[#This Row],[Elite Edge Return]]="",Table1323[[#This Row],[Elite Edge Bet]]*-1,Table1323[[#This Row],[Elite Edge Return]]-Table1323[[#This Row],[Elite Edge Bet]]))</f>
        <v>481</v>
      </c>
      <c r="O1288" s="35" t="str">
        <f>IF(Table1323[[#This Row],[Date]]&lt;$O$3,"",IF(Table1323[[#This Row],[Date]]&lt;$P$3,"Edge (Orig)",IF(Table1323[[#This Row],[Date]]&lt;$Q$3,"Edge-New","Elite Combo")))</f>
        <v>Edge (Orig)</v>
      </c>
      <c r="P1288" s="27" t="str">
        <f>TEXT(Table1323[[#This Row],[Date]],"DDD")</f>
        <v>Sat</v>
      </c>
      <c r="Q1288" s="27">
        <v>99</v>
      </c>
      <c r="R128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89" spans="1:20" x14ac:dyDescent="0.25">
      <c r="A1289" s="48">
        <v>45703</v>
      </c>
      <c r="B1289" s="20">
        <v>0.64236111111111116</v>
      </c>
      <c r="C1289" s="20" t="s">
        <v>7</v>
      </c>
      <c r="D1289" s="49">
        <v>6</v>
      </c>
      <c r="E1289" s="27">
        <v>10</v>
      </c>
      <c r="F1289" s="50" t="s">
        <v>974</v>
      </c>
      <c r="G1289" s="50" t="s">
        <v>15</v>
      </c>
      <c r="H1289" s="51"/>
      <c r="I1289" s="51" t="s">
        <v>852</v>
      </c>
      <c r="J1289" s="27" t="str">
        <f>VLOOKUP(Table1323[[#This Row],[Track]],$F$1377:$H$1420,2,FALSE)</f>
        <v>NSW</v>
      </c>
      <c r="K1289" s="27" t="s">
        <v>888</v>
      </c>
      <c r="L1289" s="35">
        <v>120</v>
      </c>
      <c r="M1289" s="35" t="str">
        <f>IF(Table1323[[#This Row],[Elite Edge Bet]]="","",IF(Table1323[[#This Row],[Fin]]&lt;&gt;"1st","",Table1323[[#This Row],[Div]]*Table1323[[#This Row],[Elite Edge Bet]]))</f>
        <v/>
      </c>
      <c r="N1289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89" s="35" t="str">
        <f>IF(Table1323[[#This Row],[Date]]&lt;$O$3,"",IF(Table1323[[#This Row],[Date]]&lt;$P$3,"Edge (Orig)",IF(Table1323[[#This Row],[Date]]&lt;$Q$3,"Edge-New","Elite Combo")))</f>
        <v>Edge (Orig)</v>
      </c>
      <c r="P1289" s="27" t="str">
        <f>TEXT(Table1323[[#This Row],[Date]],"DDD")</f>
        <v>Sat</v>
      </c>
      <c r="Q1289" s="27">
        <v>100</v>
      </c>
      <c r="R128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90" spans="1:20" x14ac:dyDescent="0.25">
      <c r="A1290" s="48">
        <v>45703</v>
      </c>
      <c r="B1290" s="20">
        <v>0.71875</v>
      </c>
      <c r="C1290" s="20" t="s">
        <v>7</v>
      </c>
      <c r="D1290" s="49">
        <v>9</v>
      </c>
      <c r="E1290" s="27">
        <v>9</v>
      </c>
      <c r="F1290" s="50" t="s">
        <v>975</v>
      </c>
      <c r="G1290" s="50" t="s">
        <v>14</v>
      </c>
      <c r="H1290" s="51"/>
      <c r="I1290" s="51" t="s">
        <v>852</v>
      </c>
      <c r="J1290" s="27" t="str">
        <f>VLOOKUP(Table1323[[#This Row],[Track]],$F$1377:$H$1420,2,FALSE)</f>
        <v>NSW</v>
      </c>
      <c r="K1290" s="27" t="s">
        <v>888</v>
      </c>
      <c r="L1290" s="35">
        <v>150</v>
      </c>
      <c r="M1290" s="35" t="str">
        <f>IF(Table1323[[#This Row],[Elite Edge Bet]]="","",IF(Table1323[[#This Row],[Fin]]&lt;&gt;"1st","",Table1323[[#This Row],[Div]]*Table1323[[#This Row],[Elite Edge Bet]]))</f>
        <v/>
      </c>
      <c r="N129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90" s="35" t="str">
        <f>IF(Table1323[[#This Row],[Date]]&lt;$O$3,"",IF(Table1323[[#This Row],[Date]]&lt;$P$3,"Edge (Orig)",IF(Table1323[[#This Row],[Date]]&lt;$Q$3,"Edge-New","Elite Combo")))</f>
        <v>Edge (Orig)</v>
      </c>
      <c r="P1290" s="27" t="str">
        <f>TEXT(Table1323[[#This Row],[Date]],"DDD")</f>
        <v>Sat</v>
      </c>
      <c r="Q1290" s="27">
        <v>101</v>
      </c>
      <c r="R129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91" spans="1:20" x14ac:dyDescent="0.25">
      <c r="A1291" s="48">
        <v>45703</v>
      </c>
      <c r="B1291" s="20">
        <v>0.73263888888888884</v>
      </c>
      <c r="C1291" s="20" t="s">
        <v>759</v>
      </c>
      <c r="D1291" s="49">
        <v>10</v>
      </c>
      <c r="E1291" s="27">
        <v>3</v>
      </c>
      <c r="F1291" s="50" t="s">
        <v>430</v>
      </c>
      <c r="G1291" s="50" t="s">
        <v>13</v>
      </c>
      <c r="H1291" s="51">
        <v>3.8</v>
      </c>
      <c r="I1291" s="51" t="s">
        <v>851</v>
      </c>
      <c r="J1291" s="27" t="str">
        <f>VLOOKUP(Table1323[[#This Row],[Track]],$F$1377:$H$1420,2,FALSE)</f>
        <v>Vic</v>
      </c>
      <c r="K1291" s="27" t="s">
        <v>888</v>
      </c>
      <c r="L1291" s="35">
        <v>140</v>
      </c>
      <c r="M1291" s="35">
        <f>IF(Table1323[[#This Row],[Elite Edge Bet]]="","",IF(Table1323[[#This Row],[Fin]]&lt;&gt;"1st","",Table1323[[#This Row],[Div]]*Table1323[[#This Row],[Elite Edge Bet]]))</f>
        <v>532</v>
      </c>
      <c r="N1291" s="35">
        <f>IF(Table1323[[#This Row],[Elite Edge Bet]]="","",IF(Table1323[[#This Row],[Elite Edge Return]]="",Table1323[[#This Row],[Elite Edge Bet]]*-1,Table1323[[#This Row],[Elite Edge Return]]-Table1323[[#This Row],[Elite Edge Bet]]))</f>
        <v>392</v>
      </c>
      <c r="O1291" s="35" t="str">
        <f>IF(Table1323[[#This Row],[Date]]&lt;$O$3,"",IF(Table1323[[#This Row],[Date]]&lt;$P$3,"Edge (Orig)",IF(Table1323[[#This Row],[Date]]&lt;$Q$3,"Edge-New","Elite Combo")))</f>
        <v>Edge (Orig)</v>
      </c>
      <c r="P1291" s="27" t="str">
        <f>TEXT(Table1323[[#This Row],[Date]],"DDD")</f>
        <v>Sat</v>
      </c>
      <c r="Q1291" s="27">
        <v>102</v>
      </c>
      <c r="R129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92" spans="1:20" x14ac:dyDescent="0.25">
      <c r="A1292" s="48">
        <v>45707</v>
      </c>
      <c r="B1292" s="20">
        <v>0.71875</v>
      </c>
      <c r="C1292" s="20" t="s">
        <v>8</v>
      </c>
      <c r="D1292" s="49">
        <v>6</v>
      </c>
      <c r="E1292" s="27">
        <v>5</v>
      </c>
      <c r="F1292" s="50" t="s">
        <v>977</v>
      </c>
      <c r="G1292" s="50" t="s">
        <v>13</v>
      </c>
      <c r="H1292" s="51">
        <v>2.15</v>
      </c>
      <c r="I1292" s="51" t="s">
        <v>92</v>
      </c>
      <c r="J1292" s="27" t="str">
        <f>VLOOKUP(Table1323[[#This Row],[Track]],$F$1377:$H$1420,2,FALSE)</f>
        <v>NSW</v>
      </c>
      <c r="K1292" s="27" t="s">
        <v>888</v>
      </c>
      <c r="L1292" s="35">
        <v>140</v>
      </c>
      <c r="M1292" s="35">
        <f>IF(Table1323[[#This Row],[Elite Edge Bet]]="","",IF(Table1323[[#This Row],[Fin]]&lt;&gt;"1st","",Table1323[[#This Row],[Div]]*Table1323[[#This Row],[Elite Edge Bet]]))</f>
        <v>301</v>
      </c>
      <c r="N1292" s="35">
        <f>IF(Table1323[[#This Row],[Elite Edge Bet]]="","",IF(Table1323[[#This Row],[Elite Edge Return]]="",Table1323[[#This Row],[Elite Edge Bet]]*-1,Table1323[[#This Row],[Elite Edge Return]]-Table1323[[#This Row],[Elite Edge Bet]]))</f>
        <v>161</v>
      </c>
      <c r="O1292" s="35" t="str">
        <f>IF(Table1323[[#This Row],[Date]]&lt;$O$3,"",IF(Table1323[[#This Row],[Date]]&lt;$P$3,"Edge (Orig)",IF(Table1323[[#This Row],[Date]]&lt;$Q$3,"Edge-New","Elite Combo")))</f>
        <v>Edge (Orig)</v>
      </c>
      <c r="P1292" s="27" t="str">
        <f>TEXT(Table1323[[#This Row],[Date]],"DDD")</f>
        <v>Wed</v>
      </c>
      <c r="Q1292" s="27">
        <v>103</v>
      </c>
      <c r="R129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  <c r="S1292" s="85"/>
      <c r="T1292" s="85"/>
    </row>
    <row r="1293" spans="1:20" x14ac:dyDescent="0.25">
      <c r="A1293" s="48">
        <v>45710</v>
      </c>
      <c r="B1293" s="20">
        <v>0.51041666666666663</v>
      </c>
      <c r="C1293" s="20" t="s">
        <v>761</v>
      </c>
      <c r="D1293" s="49">
        <v>1</v>
      </c>
      <c r="E1293" s="27">
        <v>5</v>
      </c>
      <c r="F1293" s="50" t="s">
        <v>949</v>
      </c>
      <c r="G1293" s="50" t="s">
        <v>13</v>
      </c>
      <c r="H1293" s="51">
        <v>3.4</v>
      </c>
      <c r="I1293" s="51" t="s">
        <v>851</v>
      </c>
      <c r="J1293" s="27" t="str">
        <f>VLOOKUP(Table1323[[#This Row],[Track]],$F$1377:$H$1420,2,FALSE)</f>
        <v>Vic</v>
      </c>
      <c r="K1293" s="27" t="s">
        <v>888</v>
      </c>
      <c r="L1293" s="35">
        <v>140</v>
      </c>
      <c r="M1293" s="35">
        <f>IF(Table1323[[#This Row],[Elite Edge Bet]]="","",IF(Table1323[[#This Row],[Fin]]&lt;&gt;"1st","",Table1323[[#This Row],[Div]]*Table1323[[#This Row],[Elite Edge Bet]]))</f>
        <v>476</v>
      </c>
      <c r="N1293" s="35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1293" s="35" t="str">
        <f>IF(Table1323[[#This Row],[Date]]&lt;$O$3,"",IF(Table1323[[#This Row],[Date]]&lt;$P$3,"Edge (Orig)",IF(Table1323[[#This Row],[Date]]&lt;$Q$3,"Edge-New","Elite Combo")))</f>
        <v>Edge (Orig)</v>
      </c>
      <c r="P1293" s="27" t="str">
        <f>TEXT(Table1323[[#This Row],[Date]],"DDD")</f>
        <v>Sat</v>
      </c>
      <c r="Q1293" s="27">
        <v>104</v>
      </c>
      <c r="R129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  <c r="S1293" s="85"/>
      <c r="T1293" s="85"/>
    </row>
    <row r="1294" spans="1:20" x14ac:dyDescent="0.25">
      <c r="A1294" s="48">
        <v>45710</v>
      </c>
      <c r="B1294" s="20">
        <v>0.62847222222222221</v>
      </c>
      <c r="C1294" s="20" t="s">
        <v>761</v>
      </c>
      <c r="D1294" s="49">
        <v>6</v>
      </c>
      <c r="E1294" s="27">
        <v>4</v>
      </c>
      <c r="F1294" s="50" t="s">
        <v>511</v>
      </c>
      <c r="G1294" s="50"/>
      <c r="H1294" s="51"/>
      <c r="I1294" s="51" t="s">
        <v>851</v>
      </c>
      <c r="J1294" s="27" t="str">
        <f>VLOOKUP(Table1323[[#This Row],[Track]],$F$1377:$H$1420,2,FALSE)</f>
        <v>Vic</v>
      </c>
      <c r="K1294" s="27" t="s">
        <v>888</v>
      </c>
      <c r="L1294" s="35">
        <v>120</v>
      </c>
      <c r="M1294" s="35" t="str">
        <f>IF(Table1323[[#This Row],[Elite Edge Bet]]="","",IF(Table1323[[#This Row],[Fin]]&lt;&gt;"1st","",Table1323[[#This Row],[Div]]*Table1323[[#This Row],[Elite Edge Bet]]))</f>
        <v/>
      </c>
      <c r="N1294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94" s="35" t="str">
        <f>IF(Table1323[[#This Row],[Date]]&lt;$O$3,"",IF(Table1323[[#This Row],[Date]]&lt;$P$3,"Edge (Orig)",IF(Table1323[[#This Row],[Date]]&lt;$Q$3,"Edge-New","Elite Combo")))</f>
        <v>Edge (Orig)</v>
      </c>
      <c r="P1294" s="27" t="str">
        <f>TEXT(Table1323[[#This Row],[Date]],"DDD")</f>
        <v>Sat</v>
      </c>
      <c r="Q1294" s="27">
        <v>105</v>
      </c>
      <c r="R129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95" spans="1:20" x14ac:dyDescent="0.25">
      <c r="A1295" s="48">
        <v>45710</v>
      </c>
      <c r="B1295" s="20">
        <v>0.65277777777777779</v>
      </c>
      <c r="C1295" s="20" t="s">
        <v>761</v>
      </c>
      <c r="D1295" s="49">
        <v>7</v>
      </c>
      <c r="E1295" s="27">
        <v>1</v>
      </c>
      <c r="F1295" s="50" t="s">
        <v>35</v>
      </c>
      <c r="G1295" s="50" t="s">
        <v>13</v>
      </c>
      <c r="H1295" s="51">
        <v>1.8</v>
      </c>
      <c r="I1295" s="51" t="s">
        <v>850</v>
      </c>
      <c r="J1295" s="27" t="str">
        <f>VLOOKUP(Table1323[[#This Row],[Track]],$F$1377:$H$1420,2,FALSE)</f>
        <v>Vic</v>
      </c>
      <c r="K1295" s="27" t="s">
        <v>888</v>
      </c>
      <c r="L1295" s="35">
        <v>200</v>
      </c>
      <c r="M1295" s="35">
        <f>IF(Table1323[[#This Row],[Elite Edge Bet]]="","",IF(Table1323[[#This Row],[Fin]]&lt;&gt;"1st","",Table1323[[#This Row],[Div]]*Table1323[[#This Row],[Elite Edge Bet]]))</f>
        <v>360</v>
      </c>
      <c r="N1295" s="35">
        <f>IF(Table1323[[#This Row],[Elite Edge Bet]]="","",IF(Table1323[[#This Row],[Elite Edge Return]]="",Table1323[[#This Row],[Elite Edge Bet]]*-1,Table1323[[#This Row],[Elite Edge Return]]-Table1323[[#This Row],[Elite Edge Bet]]))</f>
        <v>160</v>
      </c>
      <c r="O1295" s="35" t="str">
        <f>IF(Table1323[[#This Row],[Date]]&lt;$O$3,"",IF(Table1323[[#This Row],[Date]]&lt;$P$3,"Edge (Orig)",IF(Table1323[[#This Row],[Date]]&lt;$Q$3,"Edge-New","Elite Combo")))</f>
        <v>Edge (Orig)</v>
      </c>
      <c r="P1295" s="27" t="str">
        <f>TEXT(Table1323[[#This Row],[Date]],"DDD")</f>
        <v>Sat</v>
      </c>
      <c r="Q1295" s="27">
        <v>106</v>
      </c>
      <c r="R129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96" spans="1:20" x14ac:dyDescent="0.25">
      <c r="A1296" s="48">
        <v>45710</v>
      </c>
      <c r="B1296" s="20">
        <v>0.73263888888888884</v>
      </c>
      <c r="C1296" s="20" t="s">
        <v>761</v>
      </c>
      <c r="D1296" s="49">
        <v>10</v>
      </c>
      <c r="E1296" s="27">
        <v>7</v>
      </c>
      <c r="F1296" s="50" t="s">
        <v>978</v>
      </c>
      <c r="G1296" s="50"/>
      <c r="H1296" s="51"/>
      <c r="I1296" s="51" t="s">
        <v>851</v>
      </c>
      <c r="J1296" s="27" t="str">
        <f>VLOOKUP(Table1323[[#This Row],[Track]],$F$1377:$H$1420,2,FALSE)</f>
        <v>Vic</v>
      </c>
      <c r="K1296" s="27" t="s">
        <v>888</v>
      </c>
      <c r="L1296" s="35">
        <v>120</v>
      </c>
      <c r="M1296" s="35" t="str">
        <f>IF(Table1323[[#This Row],[Elite Edge Bet]]="","",IF(Table1323[[#This Row],[Fin]]&lt;&gt;"1st","",Table1323[[#This Row],[Div]]*Table1323[[#This Row],[Elite Edge Bet]]))</f>
        <v/>
      </c>
      <c r="N1296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96" s="35" t="str">
        <f>IF(Table1323[[#This Row],[Date]]&lt;$O$3,"",IF(Table1323[[#This Row],[Date]]&lt;$P$3,"Edge (Orig)",IF(Table1323[[#This Row],[Date]]&lt;$Q$3,"Edge-New","Elite Combo")))</f>
        <v>Edge (Orig)</v>
      </c>
      <c r="P1296" s="27" t="str">
        <f>TEXT(Table1323[[#This Row],[Date]],"DDD")</f>
        <v>Sat</v>
      </c>
      <c r="Q1296" s="27">
        <v>107</v>
      </c>
      <c r="R129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97" spans="1:18" x14ac:dyDescent="0.25">
      <c r="A1297" s="48">
        <v>45710</v>
      </c>
      <c r="B1297" s="20">
        <v>0.74652777777777779</v>
      </c>
      <c r="C1297" s="20" t="s">
        <v>6</v>
      </c>
      <c r="D1297" s="49">
        <v>10</v>
      </c>
      <c r="E1297" s="27">
        <v>5</v>
      </c>
      <c r="F1297" s="50" t="s">
        <v>27</v>
      </c>
      <c r="G1297" s="50" t="s">
        <v>14</v>
      </c>
      <c r="H1297" s="51"/>
      <c r="I1297" s="51" t="s">
        <v>852</v>
      </c>
      <c r="J1297" s="27" t="str">
        <f>VLOOKUP(Table1323[[#This Row],[Track]],$F$1377:$H$1420,2,FALSE)</f>
        <v>NSW</v>
      </c>
      <c r="K1297" s="27" t="s">
        <v>888</v>
      </c>
      <c r="L1297" s="35">
        <v>150</v>
      </c>
      <c r="M1297" s="35" t="str">
        <f>IF(Table1323[[#This Row],[Elite Edge Bet]]="","",IF(Table1323[[#This Row],[Fin]]&lt;&gt;"1st","",Table1323[[#This Row],[Div]]*Table1323[[#This Row],[Elite Edge Bet]]))</f>
        <v/>
      </c>
      <c r="N1297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97" s="35" t="str">
        <f>IF(Table1323[[#This Row],[Date]]&lt;$O$3,"",IF(Table1323[[#This Row],[Date]]&lt;$P$3,"Edge (Orig)",IF(Table1323[[#This Row],[Date]]&lt;$Q$3,"Edge-New","Elite Combo")))</f>
        <v>Edge (Orig)</v>
      </c>
      <c r="P1297" s="27" t="str">
        <f>TEXT(Table1323[[#This Row],[Date]],"DDD")</f>
        <v>Sat</v>
      </c>
      <c r="Q1297" s="27">
        <v>108</v>
      </c>
      <c r="R129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98" spans="1:18" x14ac:dyDescent="0.25">
      <c r="A1298" s="48">
        <v>45714</v>
      </c>
      <c r="B1298" s="20">
        <v>0.59722222222222221</v>
      </c>
      <c r="C1298" s="20" t="s">
        <v>6</v>
      </c>
      <c r="D1298" s="49">
        <v>1</v>
      </c>
      <c r="E1298" s="27">
        <v>5</v>
      </c>
      <c r="F1298" s="50" t="s">
        <v>979</v>
      </c>
      <c r="G1298" s="50" t="s">
        <v>14</v>
      </c>
      <c r="H1298" s="51"/>
      <c r="I1298" s="51" t="s">
        <v>92</v>
      </c>
      <c r="J1298" s="27" t="str">
        <f>VLOOKUP(Table1323[[#This Row],[Track]],$F$1377:$H$1420,2,FALSE)</f>
        <v>NSW</v>
      </c>
      <c r="K1298" s="27" t="s">
        <v>888</v>
      </c>
      <c r="L1298" s="35">
        <v>140</v>
      </c>
      <c r="M1298" s="35" t="str">
        <f>IF(Table1323[[#This Row],[Elite Edge Bet]]="","",IF(Table1323[[#This Row],[Fin]]&lt;&gt;"1st","",Table1323[[#This Row],[Div]]*Table1323[[#This Row],[Elite Edge Bet]]))</f>
        <v/>
      </c>
      <c r="N1298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98" s="35" t="str">
        <f>IF(Table1323[[#This Row],[Date]]&lt;$O$3,"",IF(Table1323[[#This Row],[Date]]&lt;$P$3,"Edge (Orig)",IF(Table1323[[#This Row],[Date]]&lt;$Q$3,"Edge-New","Elite Combo")))</f>
        <v>Edge (Orig)</v>
      </c>
      <c r="P1298" s="27" t="str">
        <f>TEXT(Table1323[[#This Row],[Date]],"DDD")</f>
        <v>Wed</v>
      </c>
      <c r="Q1298" s="27">
        <v>109</v>
      </c>
      <c r="R129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299" spans="1:18" x14ac:dyDescent="0.25">
      <c r="A1299" s="48">
        <v>45714</v>
      </c>
      <c r="B1299" s="20">
        <v>0.62152777777777779</v>
      </c>
      <c r="C1299" s="20" t="s">
        <v>6</v>
      </c>
      <c r="D1299" s="49">
        <v>2</v>
      </c>
      <c r="E1299" s="27">
        <v>8</v>
      </c>
      <c r="F1299" s="50" t="s">
        <v>980</v>
      </c>
      <c r="G1299" s="50" t="s">
        <v>14</v>
      </c>
      <c r="H1299" s="51"/>
      <c r="I1299" s="51" t="s">
        <v>92</v>
      </c>
      <c r="J1299" s="27" t="str">
        <f>VLOOKUP(Table1323[[#This Row],[Track]],$F$1377:$H$1420,2,FALSE)</f>
        <v>NSW</v>
      </c>
      <c r="K1299" s="27" t="s">
        <v>888</v>
      </c>
      <c r="L1299" s="35">
        <v>140</v>
      </c>
      <c r="M1299" s="35" t="str">
        <f>IF(Table1323[[#This Row],[Elite Edge Bet]]="","",IF(Table1323[[#This Row],[Fin]]&lt;&gt;"1st","",Table1323[[#This Row],[Div]]*Table1323[[#This Row],[Elite Edge Bet]]))</f>
        <v/>
      </c>
      <c r="N1299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99" s="35" t="str">
        <f>IF(Table1323[[#This Row],[Date]]&lt;$O$3,"",IF(Table1323[[#This Row],[Date]]&lt;$P$3,"Edge (Orig)",IF(Table1323[[#This Row],[Date]]&lt;$Q$3,"Edge-New","Elite Combo")))</f>
        <v>Edge (Orig)</v>
      </c>
      <c r="P1299" s="27" t="str">
        <f>TEXT(Table1323[[#This Row],[Date]],"DDD")</f>
        <v>Wed</v>
      </c>
      <c r="Q1299" s="27">
        <v>110</v>
      </c>
      <c r="R129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0" spans="1:18" x14ac:dyDescent="0.25">
      <c r="A1300" s="48">
        <v>45717</v>
      </c>
      <c r="B1300" s="20">
        <v>0.52083333333333337</v>
      </c>
      <c r="C1300" s="20" t="s">
        <v>7</v>
      </c>
      <c r="D1300" s="49">
        <v>1</v>
      </c>
      <c r="E1300" s="27">
        <v>6</v>
      </c>
      <c r="F1300" s="50" t="s">
        <v>981</v>
      </c>
      <c r="G1300" s="50"/>
      <c r="H1300" s="51"/>
      <c r="I1300" s="51" t="s">
        <v>852</v>
      </c>
      <c r="J1300" s="27" t="str">
        <f>VLOOKUP(Table1323[[#This Row],[Track]],$F$1377:$H$1420,2,FALSE)</f>
        <v>NSW</v>
      </c>
      <c r="K1300" s="27" t="s">
        <v>888</v>
      </c>
      <c r="L1300" s="35">
        <v>150</v>
      </c>
      <c r="M1300" s="35" t="str">
        <f>IF(Table1323[[#This Row],[Elite Edge Bet]]="","",IF(Table1323[[#This Row],[Fin]]&lt;&gt;"1st","",Table1323[[#This Row],[Div]]*Table1323[[#This Row],[Elite Edge Bet]]))</f>
        <v/>
      </c>
      <c r="N130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00" s="35" t="str">
        <f>IF(Table1323[[#This Row],[Date]]&lt;$O$3,"",IF(Table1323[[#This Row],[Date]]&lt;$P$3,"Edge (Orig)",IF(Table1323[[#This Row],[Date]]&lt;$Q$3,"Edge-New","Elite Combo")))</f>
        <v>Edge (Orig)</v>
      </c>
      <c r="P1300" s="27" t="str">
        <f>TEXT(Table1323[[#This Row],[Date]],"DDD")</f>
        <v>Sat</v>
      </c>
      <c r="Q1300" s="27">
        <v>111</v>
      </c>
      <c r="R130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1" spans="1:18" x14ac:dyDescent="0.25">
      <c r="A1301" s="48">
        <v>45717</v>
      </c>
      <c r="B1301" s="20">
        <v>0.53125</v>
      </c>
      <c r="C1301" s="20" t="s">
        <v>759</v>
      </c>
      <c r="D1301" s="49">
        <v>2</v>
      </c>
      <c r="E1301" s="27">
        <v>2</v>
      </c>
      <c r="F1301" s="50" t="s">
        <v>965</v>
      </c>
      <c r="G1301" s="50" t="s">
        <v>13</v>
      </c>
      <c r="H1301" s="51">
        <v>1.9</v>
      </c>
      <c r="I1301" s="51" t="s">
        <v>781</v>
      </c>
      <c r="J1301" s="27" t="str">
        <f>VLOOKUP(Table1323[[#This Row],[Track]],$F$1377:$H$1420,2,FALSE)</f>
        <v>Vic</v>
      </c>
      <c r="K1301" s="27" t="s">
        <v>888</v>
      </c>
      <c r="L1301" s="35">
        <v>200</v>
      </c>
      <c r="M1301" s="35">
        <f>IF(Table1323[[#This Row],[Elite Edge Bet]]="","",IF(Table1323[[#This Row],[Fin]]&lt;&gt;"1st","",Table1323[[#This Row],[Div]]*Table1323[[#This Row],[Elite Edge Bet]]))</f>
        <v>380</v>
      </c>
      <c r="N1301" s="35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1301" s="35" t="str">
        <f>IF(Table1323[[#This Row],[Date]]&lt;$O$3,"",IF(Table1323[[#This Row],[Date]]&lt;$P$3,"Edge (Orig)",IF(Table1323[[#This Row],[Date]]&lt;$Q$3,"Edge-New","Elite Combo")))</f>
        <v>Edge (Orig)</v>
      </c>
      <c r="P1301" s="27" t="str">
        <f>TEXT(Table1323[[#This Row],[Date]],"DDD")</f>
        <v>Sat</v>
      </c>
      <c r="Q1301" s="27">
        <v>112</v>
      </c>
      <c r="R130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2" spans="1:18" x14ac:dyDescent="0.25">
      <c r="A1302" s="48">
        <v>45717</v>
      </c>
      <c r="B1302" s="20">
        <v>0.55555555555555558</v>
      </c>
      <c r="C1302" s="20" t="s">
        <v>759</v>
      </c>
      <c r="D1302" s="49">
        <v>3</v>
      </c>
      <c r="E1302" s="27">
        <v>3</v>
      </c>
      <c r="F1302" s="50" t="s">
        <v>982</v>
      </c>
      <c r="G1302" s="50" t="s">
        <v>15</v>
      </c>
      <c r="H1302" s="51"/>
      <c r="I1302" s="51" t="s">
        <v>851</v>
      </c>
      <c r="J1302" s="27" t="str">
        <f>VLOOKUP(Table1323[[#This Row],[Track]],$F$1377:$H$1420,2,FALSE)</f>
        <v>Vic</v>
      </c>
      <c r="K1302" s="27" t="s">
        <v>888</v>
      </c>
      <c r="L1302" s="35">
        <v>150</v>
      </c>
      <c r="M1302" s="35" t="str">
        <f>IF(Table1323[[#This Row],[Elite Edge Bet]]="","",IF(Table1323[[#This Row],[Fin]]&lt;&gt;"1st","",Table1323[[#This Row],[Div]]*Table1323[[#This Row],[Elite Edge Bet]]))</f>
        <v/>
      </c>
      <c r="N130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02" s="35" t="str">
        <f>IF(Table1323[[#This Row],[Date]]&lt;$O$3,"",IF(Table1323[[#This Row],[Date]]&lt;$P$3,"Edge (Orig)",IF(Table1323[[#This Row],[Date]]&lt;$Q$3,"Edge-New","Elite Combo")))</f>
        <v>Edge (Orig)</v>
      </c>
      <c r="P1302" s="27" t="str">
        <f>TEXT(Table1323[[#This Row],[Date]],"DDD")</f>
        <v>Sat</v>
      </c>
      <c r="Q1302" s="27">
        <v>113</v>
      </c>
      <c r="R130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3" spans="1:18" x14ac:dyDescent="0.25">
      <c r="A1303" s="48">
        <v>45717</v>
      </c>
      <c r="B1303" s="20">
        <v>0.55555555555555558</v>
      </c>
      <c r="C1303" s="20" t="s">
        <v>759</v>
      </c>
      <c r="D1303" s="49">
        <v>3</v>
      </c>
      <c r="E1303" s="27">
        <v>2</v>
      </c>
      <c r="F1303" s="50" t="s">
        <v>253</v>
      </c>
      <c r="G1303" s="50" t="s">
        <v>13</v>
      </c>
      <c r="H1303" s="51">
        <v>4.7</v>
      </c>
      <c r="I1303" s="51" t="s">
        <v>781</v>
      </c>
      <c r="J1303" s="27" t="str">
        <f>VLOOKUP(Table1323[[#This Row],[Track]],$F$1377:$H$1420,2,FALSE)</f>
        <v>Vic</v>
      </c>
      <c r="K1303" s="27" t="s">
        <v>888</v>
      </c>
      <c r="L1303" s="35">
        <v>200</v>
      </c>
      <c r="M1303" s="35">
        <f>IF(Table1323[[#This Row],[Elite Edge Bet]]="","",IF(Table1323[[#This Row],[Fin]]&lt;&gt;"1st","",Table1323[[#This Row],[Div]]*Table1323[[#This Row],[Elite Edge Bet]]))</f>
        <v>940</v>
      </c>
      <c r="N1303" s="35">
        <f>IF(Table1323[[#This Row],[Elite Edge Bet]]="","",IF(Table1323[[#This Row],[Elite Edge Return]]="",Table1323[[#This Row],[Elite Edge Bet]]*-1,Table1323[[#This Row],[Elite Edge Return]]-Table1323[[#This Row],[Elite Edge Bet]]))</f>
        <v>740</v>
      </c>
      <c r="O1303" s="35" t="str">
        <f>IF(Table1323[[#This Row],[Date]]&lt;$O$3,"",IF(Table1323[[#This Row],[Date]]&lt;$P$3,"Edge (Orig)",IF(Table1323[[#This Row],[Date]]&lt;$Q$3,"Edge-New","Elite Combo")))</f>
        <v>Edge (Orig)</v>
      </c>
      <c r="P1303" s="27" t="str">
        <f>TEXT(Table1323[[#This Row],[Date]],"DDD")</f>
        <v>Sat</v>
      </c>
      <c r="Q1303" s="27">
        <v>114</v>
      </c>
      <c r="R130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4" spans="1:18" x14ac:dyDescent="0.25">
      <c r="A1304" s="48">
        <v>45717</v>
      </c>
      <c r="B1304" s="20">
        <v>0.56944444444444442</v>
      </c>
      <c r="C1304" s="20" t="s">
        <v>7</v>
      </c>
      <c r="D1304" s="49">
        <v>3</v>
      </c>
      <c r="E1304" s="27">
        <v>6</v>
      </c>
      <c r="F1304" s="50" t="s">
        <v>577</v>
      </c>
      <c r="G1304" s="50" t="s">
        <v>13</v>
      </c>
      <c r="H1304" s="51">
        <v>2.6</v>
      </c>
      <c r="I1304" s="51" t="s">
        <v>92</v>
      </c>
      <c r="J1304" s="27" t="str">
        <f>VLOOKUP(Table1323[[#This Row],[Track]],$F$1377:$H$1420,2,FALSE)</f>
        <v>NSW</v>
      </c>
      <c r="K1304" s="27" t="s">
        <v>888</v>
      </c>
      <c r="L1304" s="35">
        <v>150</v>
      </c>
      <c r="M1304" s="35">
        <f>IF(Table1323[[#This Row],[Elite Edge Bet]]="","",IF(Table1323[[#This Row],[Fin]]&lt;&gt;"1st","",Table1323[[#This Row],[Div]]*Table1323[[#This Row],[Elite Edge Bet]]))</f>
        <v>390</v>
      </c>
      <c r="N1304" s="35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1304" s="35" t="str">
        <f>IF(Table1323[[#This Row],[Date]]&lt;$O$3,"",IF(Table1323[[#This Row],[Date]]&lt;$P$3,"Edge (Orig)",IF(Table1323[[#This Row],[Date]]&lt;$Q$3,"Edge-New","Elite Combo")))</f>
        <v>Edge (Orig)</v>
      </c>
      <c r="P1304" s="27" t="str">
        <f>TEXT(Table1323[[#This Row],[Date]],"DDD")</f>
        <v>Sat</v>
      </c>
      <c r="Q1304" s="27">
        <v>115</v>
      </c>
      <c r="R130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5" spans="1:18" x14ac:dyDescent="0.25">
      <c r="A1305" s="48">
        <v>45717</v>
      </c>
      <c r="B1305" s="20">
        <v>0.64236111111111116</v>
      </c>
      <c r="C1305" s="20" t="s">
        <v>7</v>
      </c>
      <c r="D1305" s="49">
        <v>6</v>
      </c>
      <c r="E1305" s="27">
        <v>1</v>
      </c>
      <c r="F1305" s="50" t="s">
        <v>983</v>
      </c>
      <c r="G1305" s="50" t="s">
        <v>13</v>
      </c>
      <c r="H1305" s="51">
        <v>2.0499999999999998</v>
      </c>
      <c r="I1305" s="51" t="s">
        <v>92</v>
      </c>
      <c r="J1305" s="27" t="str">
        <f>VLOOKUP(Table1323[[#This Row],[Track]],$F$1377:$H$1420,2,FALSE)</f>
        <v>NSW</v>
      </c>
      <c r="K1305" s="27" t="s">
        <v>888</v>
      </c>
      <c r="L1305" s="35">
        <v>150</v>
      </c>
      <c r="M1305" s="35">
        <f>IF(Table1323[[#This Row],[Elite Edge Bet]]="","",IF(Table1323[[#This Row],[Fin]]&lt;&gt;"1st","",Table1323[[#This Row],[Div]]*Table1323[[#This Row],[Elite Edge Bet]]))</f>
        <v>307.5</v>
      </c>
      <c r="N1305" s="35">
        <f>IF(Table1323[[#This Row],[Elite Edge Bet]]="","",IF(Table1323[[#This Row],[Elite Edge Return]]="",Table1323[[#This Row],[Elite Edge Bet]]*-1,Table1323[[#This Row],[Elite Edge Return]]-Table1323[[#This Row],[Elite Edge Bet]]))</f>
        <v>157.5</v>
      </c>
      <c r="O1305" s="35" t="str">
        <f>IF(Table1323[[#This Row],[Date]]&lt;$O$3,"",IF(Table1323[[#This Row],[Date]]&lt;$P$3,"Edge (Orig)",IF(Table1323[[#This Row],[Date]]&lt;$Q$3,"Edge-New","Elite Combo")))</f>
        <v>Edge (Orig)</v>
      </c>
      <c r="P1305" s="27" t="str">
        <f>TEXT(Table1323[[#This Row],[Date]],"DDD")</f>
        <v>Sat</v>
      </c>
      <c r="Q1305" s="27">
        <v>116</v>
      </c>
      <c r="R130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6" spans="1:18" x14ac:dyDescent="0.25">
      <c r="A1306" s="48">
        <v>45717</v>
      </c>
      <c r="B1306" s="20">
        <v>0.64236111111111116</v>
      </c>
      <c r="C1306" s="20" t="s">
        <v>7</v>
      </c>
      <c r="D1306" s="49">
        <v>6</v>
      </c>
      <c r="E1306" s="27">
        <v>2</v>
      </c>
      <c r="F1306" s="50" t="s">
        <v>984</v>
      </c>
      <c r="G1306" s="50"/>
      <c r="H1306" s="51"/>
      <c r="I1306" s="51" t="s">
        <v>852</v>
      </c>
      <c r="J1306" s="27" t="str">
        <f>VLOOKUP(Table1323[[#This Row],[Track]],$F$1377:$H$1420,2,FALSE)</f>
        <v>NSW</v>
      </c>
      <c r="K1306" s="27" t="s">
        <v>888</v>
      </c>
      <c r="L1306" s="35">
        <v>150</v>
      </c>
      <c r="M1306" s="35" t="str">
        <f>IF(Table1323[[#This Row],[Elite Edge Bet]]="","",IF(Table1323[[#This Row],[Fin]]&lt;&gt;"1st","",Table1323[[#This Row],[Div]]*Table1323[[#This Row],[Elite Edge Bet]]))</f>
        <v/>
      </c>
      <c r="N130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06" s="35" t="str">
        <f>IF(Table1323[[#This Row],[Date]]&lt;$O$3,"",IF(Table1323[[#This Row],[Date]]&lt;$P$3,"Edge (Orig)",IF(Table1323[[#This Row],[Date]]&lt;$Q$3,"Edge-New","Elite Combo")))</f>
        <v>Edge (Orig)</v>
      </c>
      <c r="P1306" s="27" t="str">
        <f>TEXT(Table1323[[#This Row],[Date]],"DDD")</f>
        <v>Sat</v>
      </c>
      <c r="Q1306" s="27">
        <v>117</v>
      </c>
      <c r="R130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7" spans="1:18" x14ac:dyDescent="0.25">
      <c r="A1307" s="48">
        <v>45717</v>
      </c>
      <c r="B1307" s="20">
        <v>0.65277777777777779</v>
      </c>
      <c r="C1307" s="20" t="s">
        <v>759</v>
      </c>
      <c r="D1307" s="49">
        <v>7</v>
      </c>
      <c r="E1307" s="27">
        <v>10</v>
      </c>
      <c r="F1307" s="50" t="s">
        <v>985</v>
      </c>
      <c r="G1307" s="50"/>
      <c r="H1307" s="51"/>
      <c r="I1307" s="51" t="s">
        <v>781</v>
      </c>
      <c r="J1307" s="27" t="str">
        <f>VLOOKUP(Table1323[[#This Row],[Track]],$F$1377:$H$1420,2,FALSE)</f>
        <v>Vic</v>
      </c>
      <c r="K1307" s="27" t="s">
        <v>888</v>
      </c>
      <c r="L1307" s="35">
        <v>200</v>
      </c>
      <c r="M1307" s="35" t="str">
        <f>IF(Table1323[[#This Row],[Elite Edge Bet]]="","",IF(Table1323[[#This Row],[Fin]]&lt;&gt;"1st","",Table1323[[#This Row],[Div]]*Table1323[[#This Row],[Elite Edge Bet]]))</f>
        <v/>
      </c>
      <c r="N1307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307" s="35" t="str">
        <f>IF(Table1323[[#This Row],[Date]]&lt;$O$3,"",IF(Table1323[[#This Row],[Date]]&lt;$P$3,"Edge (Orig)",IF(Table1323[[#This Row],[Date]]&lt;$Q$3,"Edge-New","Elite Combo")))</f>
        <v>Edge (Orig)</v>
      </c>
      <c r="P1307" s="27" t="str">
        <f>TEXT(Table1323[[#This Row],[Date]],"DDD")</f>
        <v>Sat</v>
      </c>
      <c r="Q1307" s="27">
        <v>118</v>
      </c>
      <c r="R130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8" spans="1:18" x14ac:dyDescent="0.25">
      <c r="A1308" s="48">
        <v>45717</v>
      </c>
      <c r="B1308" s="20">
        <v>0.66666666666666663</v>
      </c>
      <c r="C1308" s="20" t="s">
        <v>7</v>
      </c>
      <c r="D1308" s="49">
        <v>7</v>
      </c>
      <c r="E1308" s="27">
        <v>1</v>
      </c>
      <c r="F1308" s="50" t="s">
        <v>986</v>
      </c>
      <c r="G1308" s="50" t="s">
        <v>13</v>
      </c>
      <c r="H1308" s="51">
        <v>1.35</v>
      </c>
      <c r="I1308" s="51" t="s">
        <v>92</v>
      </c>
      <c r="J1308" s="27" t="str">
        <f>VLOOKUP(Table1323[[#This Row],[Track]],$F$1377:$H$1420,2,FALSE)</f>
        <v>NSW</v>
      </c>
      <c r="K1308" s="27" t="s">
        <v>888</v>
      </c>
      <c r="L1308" s="35">
        <v>150</v>
      </c>
      <c r="M1308" s="35">
        <f>IF(Table1323[[#This Row],[Elite Edge Bet]]="","",IF(Table1323[[#This Row],[Fin]]&lt;&gt;"1st","",Table1323[[#This Row],[Div]]*Table1323[[#This Row],[Elite Edge Bet]]))</f>
        <v>202.5</v>
      </c>
      <c r="N1308" s="35">
        <f>IF(Table1323[[#This Row],[Elite Edge Bet]]="","",IF(Table1323[[#This Row],[Elite Edge Return]]="",Table1323[[#This Row],[Elite Edge Bet]]*-1,Table1323[[#This Row],[Elite Edge Return]]-Table1323[[#This Row],[Elite Edge Bet]]))</f>
        <v>52.5</v>
      </c>
      <c r="O1308" s="35" t="str">
        <f>IF(Table1323[[#This Row],[Date]]&lt;$O$3,"",IF(Table1323[[#This Row],[Date]]&lt;$P$3,"Edge (Orig)",IF(Table1323[[#This Row],[Date]]&lt;$Q$3,"Edge-New","Elite Combo")))</f>
        <v>Edge (Orig)</v>
      </c>
      <c r="P1308" s="27" t="str">
        <f>TEXT(Table1323[[#This Row],[Date]],"DDD")</f>
        <v>Sat</v>
      </c>
      <c r="Q1308" s="27">
        <v>119</v>
      </c>
      <c r="R130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09" spans="1:18" x14ac:dyDescent="0.25">
      <c r="A1309" s="48">
        <v>45717</v>
      </c>
      <c r="B1309" s="20">
        <v>0.71875</v>
      </c>
      <c r="C1309" s="20" t="s">
        <v>7</v>
      </c>
      <c r="D1309" s="49">
        <v>9</v>
      </c>
      <c r="E1309" s="27">
        <v>3</v>
      </c>
      <c r="F1309" s="50" t="s">
        <v>987</v>
      </c>
      <c r="G1309" s="50" t="s">
        <v>13</v>
      </c>
      <c r="H1309" s="51">
        <v>4.2</v>
      </c>
      <c r="I1309" s="51" t="s">
        <v>852</v>
      </c>
      <c r="J1309" s="27" t="str">
        <f>VLOOKUP(Table1323[[#This Row],[Track]],$F$1377:$H$1420,2,FALSE)</f>
        <v>NSW</v>
      </c>
      <c r="K1309" s="27" t="s">
        <v>888</v>
      </c>
      <c r="L1309" s="35">
        <v>150</v>
      </c>
      <c r="M1309" s="35">
        <f>IF(Table1323[[#This Row],[Elite Edge Bet]]="","",IF(Table1323[[#This Row],[Fin]]&lt;&gt;"1st","",Table1323[[#This Row],[Div]]*Table1323[[#This Row],[Elite Edge Bet]]))</f>
        <v>630</v>
      </c>
      <c r="N1309" s="35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1309" s="35" t="str">
        <f>IF(Table1323[[#This Row],[Date]]&lt;$O$3,"",IF(Table1323[[#This Row],[Date]]&lt;$P$3,"Edge (Orig)",IF(Table1323[[#This Row],[Date]]&lt;$Q$3,"Edge-New","Elite Combo")))</f>
        <v>Edge (Orig)</v>
      </c>
      <c r="P1309" s="27" t="str">
        <f>TEXT(Table1323[[#This Row],[Date]],"DDD")</f>
        <v>Sat</v>
      </c>
      <c r="Q1309" s="27">
        <v>120</v>
      </c>
      <c r="R130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0" spans="1:18" x14ac:dyDescent="0.25">
      <c r="A1310" s="48">
        <v>45717</v>
      </c>
      <c r="B1310" s="20">
        <v>0.73263888888888884</v>
      </c>
      <c r="C1310" s="20" t="s">
        <v>759</v>
      </c>
      <c r="D1310" s="49">
        <v>10</v>
      </c>
      <c r="E1310" s="27">
        <v>8</v>
      </c>
      <c r="F1310" s="50" t="s">
        <v>782</v>
      </c>
      <c r="G1310" s="50" t="s">
        <v>13</v>
      </c>
      <c r="H1310" s="51">
        <v>5.5</v>
      </c>
      <c r="I1310" s="51" t="s">
        <v>851</v>
      </c>
      <c r="J1310" s="27" t="str">
        <f>VLOOKUP(Table1323[[#This Row],[Track]],$F$1377:$H$1420,2,FALSE)</f>
        <v>Vic</v>
      </c>
      <c r="K1310" s="27" t="s">
        <v>888</v>
      </c>
      <c r="L1310" s="35">
        <v>130</v>
      </c>
      <c r="M1310" s="35">
        <f>IF(Table1323[[#This Row],[Elite Edge Bet]]="","",IF(Table1323[[#This Row],[Fin]]&lt;&gt;"1st","",Table1323[[#This Row],[Div]]*Table1323[[#This Row],[Elite Edge Bet]]))</f>
        <v>715</v>
      </c>
      <c r="N1310" s="35">
        <f>IF(Table1323[[#This Row],[Elite Edge Bet]]="","",IF(Table1323[[#This Row],[Elite Edge Return]]="",Table1323[[#This Row],[Elite Edge Bet]]*-1,Table1323[[#This Row],[Elite Edge Return]]-Table1323[[#This Row],[Elite Edge Bet]]))</f>
        <v>585</v>
      </c>
      <c r="O1310" s="35" t="str">
        <f>IF(Table1323[[#This Row],[Date]]&lt;$O$3,"",IF(Table1323[[#This Row],[Date]]&lt;$P$3,"Edge (Orig)",IF(Table1323[[#This Row],[Date]]&lt;$Q$3,"Edge-New","Elite Combo")))</f>
        <v>Edge (Orig)</v>
      </c>
      <c r="P1310" s="27" t="str">
        <f>TEXT(Table1323[[#This Row],[Date]],"DDD")</f>
        <v>Sat</v>
      </c>
      <c r="Q1310" s="27">
        <v>121</v>
      </c>
      <c r="R131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1" spans="1:18" x14ac:dyDescent="0.25">
      <c r="A1311" s="48">
        <v>45717</v>
      </c>
      <c r="B1311" s="20">
        <v>0.74652777777777779</v>
      </c>
      <c r="C1311" s="20" t="s">
        <v>7</v>
      </c>
      <c r="D1311" s="49">
        <v>10</v>
      </c>
      <c r="E1311" s="27">
        <v>14</v>
      </c>
      <c r="F1311" s="50" t="s">
        <v>957</v>
      </c>
      <c r="G1311" s="50" t="s">
        <v>13</v>
      </c>
      <c r="H1311" s="51">
        <v>3.5</v>
      </c>
      <c r="I1311" s="51" t="s">
        <v>852</v>
      </c>
      <c r="J1311" s="27" t="str">
        <f>VLOOKUP(Table1323[[#This Row],[Track]],$F$1377:$H$1420,2,FALSE)</f>
        <v>NSW</v>
      </c>
      <c r="K1311" s="27" t="s">
        <v>888</v>
      </c>
      <c r="L1311" s="35">
        <v>150</v>
      </c>
      <c r="M1311" s="35">
        <f>IF(Table1323[[#This Row],[Elite Edge Bet]]="","",IF(Table1323[[#This Row],[Fin]]&lt;&gt;"1st","",Table1323[[#This Row],[Div]]*Table1323[[#This Row],[Elite Edge Bet]]))</f>
        <v>525</v>
      </c>
      <c r="N1311" s="35">
        <f>IF(Table1323[[#This Row],[Elite Edge Bet]]="","",IF(Table1323[[#This Row],[Elite Edge Return]]="",Table1323[[#This Row],[Elite Edge Bet]]*-1,Table1323[[#This Row],[Elite Edge Return]]-Table1323[[#This Row],[Elite Edge Bet]]))</f>
        <v>375</v>
      </c>
      <c r="O1311" s="35" t="str">
        <f>IF(Table1323[[#This Row],[Date]]&lt;$O$3,"",IF(Table1323[[#This Row],[Date]]&lt;$P$3,"Edge (Orig)",IF(Table1323[[#This Row],[Date]]&lt;$Q$3,"Edge-New","Elite Combo")))</f>
        <v>Edge (Orig)</v>
      </c>
      <c r="P1311" s="27" t="str">
        <f>TEXT(Table1323[[#This Row],[Date]],"DDD")</f>
        <v>Sat</v>
      </c>
      <c r="Q1311" s="27">
        <v>122</v>
      </c>
      <c r="R131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2" spans="1:18" x14ac:dyDescent="0.25">
      <c r="A1312" s="48">
        <v>45721</v>
      </c>
      <c r="B1312" s="20">
        <v>0.67013888888888884</v>
      </c>
      <c r="C1312" s="20" t="s">
        <v>8</v>
      </c>
      <c r="D1312" s="49">
        <v>5</v>
      </c>
      <c r="E1312" s="27">
        <v>3</v>
      </c>
      <c r="F1312" s="50" t="s">
        <v>988</v>
      </c>
      <c r="G1312" s="50"/>
      <c r="H1312" s="51"/>
      <c r="I1312" s="51" t="s">
        <v>92</v>
      </c>
      <c r="J1312" s="27" t="str">
        <f>VLOOKUP(Table1323[[#This Row],[Track]],$F$1377:$H$1420,2,FALSE)</f>
        <v>NSW</v>
      </c>
      <c r="K1312" s="27" t="s">
        <v>888</v>
      </c>
      <c r="L1312" s="35">
        <v>140</v>
      </c>
      <c r="M1312" s="35" t="str">
        <f>IF(Table1323[[#This Row],[Elite Edge Bet]]="","",IF(Table1323[[#This Row],[Fin]]&lt;&gt;"1st","",Table1323[[#This Row],[Div]]*Table1323[[#This Row],[Elite Edge Bet]]))</f>
        <v/>
      </c>
      <c r="N131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12" s="35" t="str">
        <f>IF(Table1323[[#This Row],[Date]]&lt;$O$3,"",IF(Table1323[[#This Row],[Date]]&lt;$P$3,"Edge (Orig)",IF(Table1323[[#This Row],[Date]]&lt;$Q$3,"Edge-New","Elite Combo")))</f>
        <v>Edge (Orig)</v>
      </c>
      <c r="P1312" s="27" t="str">
        <f>TEXT(Table1323[[#This Row],[Date]],"DDD")</f>
        <v>Wed</v>
      </c>
      <c r="Q1312" s="27">
        <v>123</v>
      </c>
      <c r="R131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3" spans="1:18" x14ac:dyDescent="0.25">
      <c r="A1313" s="48">
        <v>45721</v>
      </c>
      <c r="B1313" s="20">
        <v>0.74305555555555558</v>
      </c>
      <c r="C1313" s="20" t="s">
        <v>8</v>
      </c>
      <c r="D1313" s="49">
        <v>8</v>
      </c>
      <c r="E1313" s="27">
        <v>6</v>
      </c>
      <c r="F1313" s="50" t="s">
        <v>989</v>
      </c>
      <c r="G1313" s="50" t="s">
        <v>15</v>
      </c>
      <c r="H1313" s="51"/>
      <c r="I1313" s="51" t="s">
        <v>92</v>
      </c>
      <c r="J1313" s="27" t="str">
        <f>VLOOKUP(Table1323[[#This Row],[Track]],$F$1377:$H$1420,2,FALSE)</f>
        <v>NSW</v>
      </c>
      <c r="K1313" s="27" t="s">
        <v>888</v>
      </c>
      <c r="L1313" s="35">
        <v>140</v>
      </c>
      <c r="M1313" s="35" t="str">
        <f>IF(Table1323[[#This Row],[Elite Edge Bet]]="","",IF(Table1323[[#This Row],[Fin]]&lt;&gt;"1st","",Table1323[[#This Row],[Div]]*Table1323[[#This Row],[Elite Edge Bet]]))</f>
        <v/>
      </c>
      <c r="N131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13" s="35" t="str">
        <f>IF(Table1323[[#This Row],[Date]]&lt;$O$3,"",IF(Table1323[[#This Row],[Date]]&lt;$P$3,"Edge (Orig)",IF(Table1323[[#This Row],[Date]]&lt;$Q$3,"Edge-New","Elite Combo")))</f>
        <v>Edge (Orig)</v>
      </c>
      <c r="P1313" s="27" t="str">
        <f>TEXT(Table1323[[#This Row],[Date]],"DDD")</f>
        <v>Wed</v>
      </c>
      <c r="Q1313" s="27">
        <v>124</v>
      </c>
      <c r="R131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4" spans="1:18" x14ac:dyDescent="0.25">
      <c r="A1314" s="48">
        <v>45724</v>
      </c>
      <c r="B1314" s="20">
        <v>0.50347222222222221</v>
      </c>
      <c r="C1314" s="20" t="s">
        <v>759</v>
      </c>
      <c r="D1314" s="49">
        <v>1</v>
      </c>
      <c r="E1314" s="27">
        <v>3</v>
      </c>
      <c r="F1314" s="50" t="s">
        <v>990</v>
      </c>
      <c r="G1314" s="50"/>
      <c r="H1314" s="51"/>
      <c r="I1314" s="51" t="s">
        <v>805</v>
      </c>
      <c r="J1314" s="27" t="str">
        <f>VLOOKUP(Table1323[[#This Row],[Track]],$F$1377:$H$1420,2,FALSE)</f>
        <v>Vic</v>
      </c>
      <c r="K1314" s="27" t="s">
        <v>888</v>
      </c>
      <c r="L1314" s="35">
        <v>100</v>
      </c>
      <c r="M1314" s="35" t="str">
        <f>IF(Table1323[[#This Row],[Elite Edge Bet]]="","",IF(Table1323[[#This Row],[Fin]]&lt;&gt;"1st","",Table1323[[#This Row],[Div]]*Table1323[[#This Row],[Elite Edge Bet]]))</f>
        <v/>
      </c>
      <c r="N1314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14" s="35" t="str">
        <f>IF(Table1323[[#This Row],[Date]]&lt;$O$3,"",IF(Table1323[[#This Row],[Date]]&lt;$P$3,"Edge (Orig)",IF(Table1323[[#This Row],[Date]]&lt;$Q$3,"Edge-New","Elite Combo")))</f>
        <v>Edge (Orig)</v>
      </c>
      <c r="P1314" s="27" t="str">
        <f>TEXT(Table1323[[#This Row],[Date]],"DDD")</f>
        <v>Sat</v>
      </c>
      <c r="Q1314" s="27">
        <v>125</v>
      </c>
      <c r="R131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5" spans="1:18" x14ac:dyDescent="0.25">
      <c r="A1315" s="48">
        <v>45724</v>
      </c>
      <c r="B1315" s="20">
        <v>0.51388888888888884</v>
      </c>
      <c r="C1315" s="20" t="s">
        <v>7</v>
      </c>
      <c r="D1315" s="49">
        <v>1</v>
      </c>
      <c r="E1315" s="27">
        <v>4</v>
      </c>
      <c r="F1315" s="50" t="s">
        <v>991</v>
      </c>
      <c r="G1315" s="50" t="s">
        <v>15</v>
      </c>
      <c r="H1315" s="51"/>
      <c r="I1315" s="51" t="s">
        <v>852</v>
      </c>
      <c r="J1315" s="27" t="str">
        <f>VLOOKUP(Table1323[[#This Row],[Track]],$F$1377:$H$1420,2,FALSE)</f>
        <v>NSW</v>
      </c>
      <c r="K1315" s="27" t="s">
        <v>888</v>
      </c>
      <c r="L1315" s="35">
        <v>150</v>
      </c>
      <c r="M1315" s="35" t="str">
        <f>IF(Table1323[[#This Row],[Elite Edge Bet]]="","",IF(Table1323[[#This Row],[Fin]]&lt;&gt;"1st","",Table1323[[#This Row],[Div]]*Table1323[[#This Row],[Elite Edge Bet]]))</f>
        <v/>
      </c>
      <c r="N1315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15" s="35" t="str">
        <f>IF(Table1323[[#This Row],[Date]]&lt;$O$3,"",IF(Table1323[[#This Row],[Date]]&lt;$P$3,"Edge (Orig)",IF(Table1323[[#This Row],[Date]]&lt;$Q$3,"Edge-New","Elite Combo")))</f>
        <v>Edge (Orig)</v>
      </c>
      <c r="P1315" s="27" t="str">
        <f>TEXT(Table1323[[#This Row],[Date]],"DDD")</f>
        <v>Sat</v>
      </c>
      <c r="Q1315" s="27">
        <v>126</v>
      </c>
      <c r="R131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6" spans="1:18" x14ac:dyDescent="0.25">
      <c r="A1316" s="48">
        <v>45724</v>
      </c>
      <c r="B1316" s="20">
        <v>0.57291666666666663</v>
      </c>
      <c r="C1316" s="20" t="s">
        <v>759</v>
      </c>
      <c r="D1316" s="49">
        <v>4</v>
      </c>
      <c r="E1316" s="27">
        <v>4</v>
      </c>
      <c r="F1316" s="50" t="s">
        <v>992</v>
      </c>
      <c r="G1316" s="50"/>
      <c r="H1316" s="51"/>
      <c r="I1316" s="51" t="s">
        <v>851</v>
      </c>
      <c r="J1316" s="27" t="str">
        <f>VLOOKUP(Table1323[[#This Row],[Track]],$F$1377:$H$1420,2,FALSE)</f>
        <v>Vic</v>
      </c>
      <c r="K1316" s="27" t="s">
        <v>888</v>
      </c>
      <c r="L1316" s="35">
        <v>100</v>
      </c>
      <c r="M1316" s="35" t="str">
        <f>IF(Table1323[[#This Row],[Elite Edge Bet]]="","",IF(Table1323[[#This Row],[Fin]]&lt;&gt;"1st","",Table1323[[#This Row],[Div]]*Table1323[[#This Row],[Elite Edge Bet]]))</f>
        <v/>
      </c>
      <c r="N131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16" s="35" t="str">
        <f>IF(Table1323[[#This Row],[Date]]&lt;$O$3,"",IF(Table1323[[#This Row],[Date]]&lt;$P$3,"Edge (Orig)",IF(Table1323[[#This Row],[Date]]&lt;$Q$3,"Edge-New","Elite Combo")))</f>
        <v>Edge (Orig)</v>
      </c>
      <c r="P1316" s="27" t="str">
        <f>TEXT(Table1323[[#This Row],[Date]],"DDD")</f>
        <v>Sat</v>
      </c>
      <c r="Q1316" s="27">
        <v>127</v>
      </c>
      <c r="R131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7" spans="1:18" x14ac:dyDescent="0.25">
      <c r="A1317" s="48">
        <v>45724</v>
      </c>
      <c r="B1317" s="20">
        <v>0.57291666666666663</v>
      </c>
      <c r="C1317" s="20" t="s">
        <v>759</v>
      </c>
      <c r="D1317" s="49">
        <v>4</v>
      </c>
      <c r="E1317" s="27">
        <v>6</v>
      </c>
      <c r="F1317" s="50" t="s">
        <v>973</v>
      </c>
      <c r="G1317" s="50"/>
      <c r="H1317" s="51"/>
      <c r="I1317" s="51" t="s">
        <v>851</v>
      </c>
      <c r="J1317" s="27" t="str">
        <f>VLOOKUP(Table1323[[#This Row],[Track]],$F$1377:$H$1420,2,FALSE)</f>
        <v>Vic</v>
      </c>
      <c r="K1317" s="27" t="s">
        <v>888</v>
      </c>
      <c r="L1317" s="35">
        <v>140</v>
      </c>
      <c r="M1317" s="35" t="str">
        <f>IF(Table1323[[#This Row],[Elite Edge Bet]]="","",IF(Table1323[[#This Row],[Fin]]&lt;&gt;"1st","",Table1323[[#This Row],[Div]]*Table1323[[#This Row],[Elite Edge Bet]]))</f>
        <v/>
      </c>
      <c r="N131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17" s="35" t="str">
        <f>IF(Table1323[[#This Row],[Date]]&lt;$O$3,"",IF(Table1323[[#This Row],[Date]]&lt;$P$3,"Edge (Orig)",IF(Table1323[[#This Row],[Date]]&lt;$Q$3,"Edge-New","Elite Combo")))</f>
        <v>Edge (Orig)</v>
      </c>
      <c r="P1317" s="27" t="str">
        <f>TEXT(Table1323[[#This Row],[Date]],"DDD")</f>
        <v>Sat</v>
      </c>
      <c r="Q1317" s="27">
        <v>128</v>
      </c>
      <c r="R131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8" spans="1:18" x14ac:dyDescent="0.25">
      <c r="A1318" s="48">
        <v>45724</v>
      </c>
      <c r="B1318" s="20">
        <v>0.62152777777777779</v>
      </c>
      <c r="C1318" s="20" t="s">
        <v>759</v>
      </c>
      <c r="D1318" s="49">
        <v>6</v>
      </c>
      <c r="E1318" s="27">
        <v>10</v>
      </c>
      <c r="F1318" s="50" t="s">
        <v>30</v>
      </c>
      <c r="G1318" s="50"/>
      <c r="H1318" s="51"/>
      <c r="I1318" s="51" t="s">
        <v>781</v>
      </c>
      <c r="J1318" s="27" t="str">
        <f>VLOOKUP(Table1323[[#This Row],[Track]],$F$1377:$H$1420,2,FALSE)</f>
        <v>Vic</v>
      </c>
      <c r="K1318" s="27" t="s">
        <v>888</v>
      </c>
      <c r="L1318" s="35">
        <v>200</v>
      </c>
      <c r="M1318" s="35" t="str">
        <f>IF(Table1323[[#This Row],[Elite Edge Bet]]="","",IF(Table1323[[#This Row],[Fin]]&lt;&gt;"1st","",Table1323[[#This Row],[Div]]*Table1323[[#This Row],[Elite Edge Bet]]))</f>
        <v/>
      </c>
      <c r="N1318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318" s="35" t="str">
        <f>IF(Table1323[[#This Row],[Date]]&lt;$O$3,"",IF(Table1323[[#This Row],[Date]]&lt;$P$3,"Edge (Orig)",IF(Table1323[[#This Row],[Date]]&lt;$Q$3,"Edge-New","Elite Combo")))</f>
        <v>Edge (Orig)</v>
      </c>
      <c r="P1318" s="27" t="str">
        <f>TEXT(Table1323[[#This Row],[Date]],"DDD")</f>
        <v>Sat</v>
      </c>
      <c r="Q1318" s="27">
        <v>129</v>
      </c>
      <c r="R131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19" spans="1:18" x14ac:dyDescent="0.25">
      <c r="A1319" s="48">
        <v>45724</v>
      </c>
      <c r="B1319" s="20">
        <v>0.62152777777777779</v>
      </c>
      <c r="C1319" s="20" t="s">
        <v>759</v>
      </c>
      <c r="D1319" s="49">
        <v>6</v>
      </c>
      <c r="E1319" s="27">
        <v>6</v>
      </c>
      <c r="F1319" s="50" t="s">
        <v>691</v>
      </c>
      <c r="G1319" s="50"/>
      <c r="H1319" s="51"/>
      <c r="I1319" s="51" t="s">
        <v>851</v>
      </c>
      <c r="J1319" s="27" t="str">
        <f>VLOOKUP(Table1323[[#This Row],[Track]],$F$1377:$H$1420,2,FALSE)</f>
        <v>Vic</v>
      </c>
      <c r="K1319" s="27" t="s">
        <v>888</v>
      </c>
      <c r="L1319" s="35">
        <v>100</v>
      </c>
      <c r="M1319" s="35" t="str">
        <f>IF(Table1323[[#This Row],[Elite Edge Bet]]="","",IF(Table1323[[#This Row],[Fin]]&lt;&gt;"1st","",Table1323[[#This Row],[Div]]*Table1323[[#This Row],[Elite Edge Bet]]))</f>
        <v/>
      </c>
      <c r="N131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19" s="35" t="str">
        <f>IF(Table1323[[#This Row],[Date]]&lt;$O$3,"",IF(Table1323[[#This Row],[Date]]&lt;$P$3,"Edge (Orig)",IF(Table1323[[#This Row],[Date]]&lt;$Q$3,"Edge-New","Elite Combo")))</f>
        <v>Edge (Orig)</v>
      </c>
      <c r="P1319" s="27" t="str">
        <f>TEXT(Table1323[[#This Row],[Date]],"DDD")</f>
        <v>Sat</v>
      </c>
      <c r="Q1319" s="27">
        <v>130</v>
      </c>
      <c r="R131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0" spans="1:18" x14ac:dyDescent="0.25">
      <c r="A1320" s="48">
        <v>45724</v>
      </c>
      <c r="B1320" s="20">
        <v>0.71527777777777779</v>
      </c>
      <c r="C1320" s="20" t="s">
        <v>7</v>
      </c>
      <c r="D1320" s="49">
        <v>9</v>
      </c>
      <c r="E1320" s="27">
        <v>9</v>
      </c>
      <c r="F1320" s="50" t="s">
        <v>993</v>
      </c>
      <c r="G1320" s="50"/>
      <c r="H1320" s="51"/>
      <c r="I1320" s="51" t="s">
        <v>852</v>
      </c>
      <c r="J1320" s="27" t="str">
        <f>VLOOKUP(Table1323[[#This Row],[Track]],$F$1377:$H$1420,2,FALSE)</f>
        <v>NSW</v>
      </c>
      <c r="K1320" s="27" t="s">
        <v>888</v>
      </c>
      <c r="L1320" s="35">
        <v>150</v>
      </c>
      <c r="M1320" s="35" t="str">
        <f>IF(Table1323[[#This Row],[Elite Edge Bet]]="","",IF(Table1323[[#This Row],[Fin]]&lt;&gt;"1st","",Table1323[[#This Row],[Div]]*Table1323[[#This Row],[Elite Edge Bet]]))</f>
        <v/>
      </c>
      <c r="N132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20" s="35" t="str">
        <f>IF(Table1323[[#This Row],[Date]]&lt;$O$3,"",IF(Table1323[[#This Row],[Date]]&lt;$P$3,"Edge (Orig)",IF(Table1323[[#This Row],[Date]]&lt;$Q$3,"Edge-New","Elite Combo")))</f>
        <v>Edge (Orig)</v>
      </c>
      <c r="P1320" s="27" t="str">
        <f>TEXT(Table1323[[#This Row],[Date]],"DDD")</f>
        <v>Sat</v>
      </c>
      <c r="Q1320" s="27">
        <v>131</v>
      </c>
      <c r="R132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1" spans="1:18" x14ac:dyDescent="0.25">
      <c r="A1321" s="48">
        <v>45724</v>
      </c>
      <c r="B1321" s="20">
        <v>0.72916666666666663</v>
      </c>
      <c r="C1321" s="20" t="s">
        <v>759</v>
      </c>
      <c r="D1321" s="49">
        <v>10</v>
      </c>
      <c r="E1321" s="27">
        <v>8</v>
      </c>
      <c r="F1321" s="50" t="s">
        <v>876</v>
      </c>
      <c r="G1321" s="50"/>
      <c r="H1321" s="51"/>
      <c r="I1321" s="51" t="s">
        <v>851</v>
      </c>
      <c r="J1321" s="27" t="str">
        <f>VLOOKUP(Table1323[[#This Row],[Track]],$F$1377:$H$1420,2,FALSE)</f>
        <v>Vic</v>
      </c>
      <c r="K1321" s="27" t="s">
        <v>888</v>
      </c>
      <c r="L1321" s="35">
        <v>100</v>
      </c>
      <c r="M1321" s="35" t="str">
        <f>IF(Table1323[[#This Row],[Elite Edge Bet]]="","",IF(Table1323[[#This Row],[Fin]]&lt;&gt;"1st","",Table1323[[#This Row],[Div]]*Table1323[[#This Row],[Elite Edge Bet]]))</f>
        <v/>
      </c>
      <c r="N1321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21" s="35" t="str">
        <f>IF(Table1323[[#This Row],[Date]]&lt;$O$3,"",IF(Table1323[[#This Row],[Date]]&lt;$P$3,"Edge (Orig)",IF(Table1323[[#This Row],[Date]]&lt;$Q$3,"Edge-New","Elite Combo")))</f>
        <v>Edge (Orig)</v>
      </c>
      <c r="P1321" s="27" t="str">
        <f>TEXT(Table1323[[#This Row],[Date]],"DDD")</f>
        <v>Sat</v>
      </c>
      <c r="Q1321" s="27">
        <v>132</v>
      </c>
      <c r="R132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2" spans="1:18" x14ac:dyDescent="0.25">
      <c r="A1322" s="48">
        <v>45724</v>
      </c>
      <c r="B1322" s="20">
        <v>0.72916666666666663</v>
      </c>
      <c r="C1322" s="20" t="s">
        <v>759</v>
      </c>
      <c r="D1322" s="49">
        <v>10</v>
      </c>
      <c r="E1322" s="27">
        <v>3</v>
      </c>
      <c r="F1322" s="50" t="s">
        <v>647</v>
      </c>
      <c r="G1322" s="50" t="s">
        <v>14</v>
      </c>
      <c r="H1322" s="51"/>
      <c r="I1322" s="51" t="s">
        <v>851</v>
      </c>
      <c r="J1322" s="27" t="str">
        <f>VLOOKUP(Table1323[[#This Row],[Track]],$F$1377:$H$1420,2,FALSE)</f>
        <v>Vic</v>
      </c>
      <c r="K1322" s="27" t="s">
        <v>888</v>
      </c>
      <c r="L1322" s="35">
        <v>140</v>
      </c>
      <c r="M1322" s="35" t="str">
        <f>IF(Table1323[[#This Row],[Elite Edge Bet]]="","",IF(Table1323[[#This Row],[Fin]]&lt;&gt;"1st","",Table1323[[#This Row],[Div]]*Table1323[[#This Row],[Elite Edge Bet]]))</f>
        <v/>
      </c>
      <c r="N132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22" s="35" t="str">
        <f>IF(Table1323[[#This Row],[Date]]&lt;$O$3,"",IF(Table1323[[#This Row],[Date]]&lt;$P$3,"Edge (Orig)",IF(Table1323[[#This Row],[Date]]&lt;$Q$3,"Edge-New","Elite Combo")))</f>
        <v>Edge (Orig)</v>
      </c>
      <c r="P1322" s="27" t="str">
        <f>TEXT(Table1323[[#This Row],[Date]],"DDD")</f>
        <v>Sat</v>
      </c>
      <c r="Q1322" s="27">
        <v>133</v>
      </c>
      <c r="R132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3" spans="1:18" x14ac:dyDescent="0.25">
      <c r="A1323" s="48">
        <v>45724</v>
      </c>
      <c r="B1323" s="20">
        <v>0.74305555555555558</v>
      </c>
      <c r="C1323" s="20" t="s">
        <v>7</v>
      </c>
      <c r="D1323" s="49">
        <v>10</v>
      </c>
      <c r="E1323" s="27">
        <v>8</v>
      </c>
      <c r="F1323" s="50" t="s">
        <v>27</v>
      </c>
      <c r="G1323" s="50"/>
      <c r="H1323" s="51"/>
      <c r="I1323" s="51" t="s">
        <v>852</v>
      </c>
      <c r="J1323" s="27" t="str">
        <f>VLOOKUP(Table1323[[#This Row],[Track]],$F$1377:$H$1420,2,FALSE)</f>
        <v>NSW</v>
      </c>
      <c r="K1323" s="27" t="s">
        <v>888</v>
      </c>
      <c r="L1323" s="35">
        <v>150</v>
      </c>
      <c r="M1323" s="35" t="str">
        <f>IF(Table1323[[#This Row],[Elite Edge Bet]]="","",IF(Table1323[[#This Row],[Fin]]&lt;&gt;"1st","",Table1323[[#This Row],[Div]]*Table1323[[#This Row],[Elite Edge Bet]]))</f>
        <v/>
      </c>
      <c r="N132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23" s="35" t="str">
        <f>IF(Table1323[[#This Row],[Date]]&lt;$O$3,"",IF(Table1323[[#This Row],[Date]]&lt;$P$3,"Edge (Orig)",IF(Table1323[[#This Row],[Date]]&lt;$Q$3,"Edge-New","Elite Combo")))</f>
        <v>Edge (Orig)</v>
      </c>
      <c r="P1323" s="27" t="str">
        <f>TEXT(Table1323[[#This Row],[Date]],"DDD")</f>
        <v>Sat</v>
      </c>
      <c r="Q1323" s="27">
        <v>134</v>
      </c>
      <c r="R132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4" spans="1:18" x14ac:dyDescent="0.25">
      <c r="A1324" s="48">
        <v>45731</v>
      </c>
      <c r="B1324" s="20">
        <v>0.51041666666666663</v>
      </c>
      <c r="C1324" s="20" t="s">
        <v>761</v>
      </c>
      <c r="D1324" s="49">
        <v>1</v>
      </c>
      <c r="E1324" s="27">
        <v>1</v>
      </c>
      <c r="F1324" s="50" t="s">
        <v>994</v>
      </c>
      <c r="G1324" s="50" t="s">
        <v>13</v>
      </c>
      <c r="H1324" s="51">
        <v>4.4000000000000004</v>
      </c>
      <c r="I1324" s="51" t="s">
        <v>851</v>
      </c>
      <c r="J1324" s="27" t="str">
        <f>VLOOKUP(Table1323[[#This Row],[Track]],$F$1377:$H$1420,2,FALSE)</f>
        <v>Vic</v>
      </c>
      <c r="K1324" s="27" t="s">
        <v>888</v>
      </c>
      <c r="L1324" s="35">
        <v>150</v>
      </c>
      <c r="M1324" s="35">
        <f>IF(Table1323[[#This Row],[Elite Edge Bet]]="","",IF(Table1323[[#This Row],[Fin]]&lt;&gt;"1st","",Table1323[[#This Row],[Div]]*Table1323[[#This Row],[Elite Edge Bet]]))</f>
        <v>660</v>
      </c>
      <c r="N1324" s="35">
        <f>IF(Table1323[[#This Row],[Elite Edge Bet]]="","",IF(Table1323[[#This Row],[Elite Edge Return]]="",Table1323[[#This Row],[Elite Edge Bet]]*-1,Table1323[[#This Row],[Elite Edge Return]]-Table1323[[#This Row],[Elite Edge Bet]]))</f>
        <v>510</v>
      </c>
      <c r="O1324" s="35" t="str">
        <f>IF(Table1323[[#This Row],[Date]]&lt;$O$3,"",IF(Table1323[[#This Row],[Date]]&lt;$P$3,"Edge (Orig)",IF(Table1323[[#This Row],[Date]]&lt;$Q$3,"Edge-New","Elite Combo")))</f>
        <v>Edge (Orig)</v>
      </c>
      <c r="P1324" s="27" t="str">
        <f>TEXT(Table1323[[#This Row],[Date]],"DDD")</f>
        <v>Sat</v>
      </c>
      <c r="Q1324" s="27">
        <v>135</v>
      </c>
      <c r="R132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5" spans="1:18" x14ac:dyDescent="0.25">
      <c r="A1325" s="48">
        <v>45731</v>
      </c>
      <c r="B1325" s="20">
        <v>0.51041666666666663</v>
      </c>
      <c r="C1325" s="20" t="s">
        <v>761</v>
      </c>
      <c r="D1325" s="49">
        <v>1</v>
      </c>
      <c r="E1325" s="27">
        <v>2</v>
      </c>
      <c r="F1325" s="50" t="s">
        <v>666</v>
      </c>
      <c r="G1325" s="50" t="s">
        <v>14</v>
      </c>
      <c r="H1325" s="51"/>
      <c r="I1325" s="51" t="s">
        <v>805</v>
      </c>
      <c r="J1325" s="27" t="str">
        <f>VLOOKUP(Table1323[[#This Row],[Track]],$F$1377:$H$1420,2,FALSE)</f>
        <v>Vic</v>
      </c>
      <c r="K1325" s="27" t="s">
        <v>888</v>
      </c>
      <c r="L1325" s="35">
        <v>100</v>
      </c>
      <c r="M1325" s="35" t="str">
        <f>IF(Table1323[[#This Row],[Elite Edge Bet]]="","",IF(Table1323[[#This Row],[Fin]]&lt;&gt;"1st","",Table1323[[#This Row],[Div]]*Table1323[[#This Row],[Elite Edge Bet]]))</f>
        <v/>
      </c>
      <c r="N132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25" s="35" t="str">
        <f>IF(Table1323[[#This Row],[Date]]&lt;$O$3,"",IF(Table1323[[#This Row],[Date]]&lt;$P$3,"Edge (Orig)",IF(Table1323[[#This Row],[Date]]&lt;$Q$3,"Edge-New","Elite Combo")))</f>
        <v>Edge (Orig)</v>
      </c>
      <c r="P1325" s="27" t="str">
        <f>TEXT(Table1323[[#This Row],[Date]],"DDD")</f>
        <v>Sat</v>
      </c>
      <c r="Q1325" s="27">
        <v>136</v>
      </c>
      <c r="R132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6" spans="1:18" x14ac:dyDescent="0.25">
      <c r="A1326" s="48">
        <v>45731</v>
      </c>
      <c r="B1326" s="20">
        <v>0.55555555555555558</v>
      </c>
      <c r="C1326" s="20" t="s">
        <v>761</v>
      </c>
      <c r="D1326" s="49">
        <v>3</v>
      </c>
      <c r="E1326" s="27">
        <v>2</v>
      </c>
      <c r="F1326" s="50" t="s">
        <v>995</v>
      </c>
      <c r="G1326" s="50"/>
      <c r="H1326" s="51"/>
      <c r="I1326" s="51" t="s">
        <v>851</v>
      </c>
      <c r="J1326" s="27" t="str">
        <f>VLOOKUP(Table1323[[#This Row],[Track]],$F$1377:$H$1420,2,FALSE)</f>
        <v>Vic</v>
      </c>
      <c r="K1326" s="27" t="s">
        <v>888</v>
      </c>
      <c r="L1326" s="35">
        <v>150</v>
      </c>
      <c r="M1326" s="35" t="str">
        <f>IF(Table1323[[#This Row],[Elite Edge Bet]]="","",IF(Table1323[[#This Row],[Fin]]&lt;&gt;"1st","",Table1323[[#This Row],[Div]]*Table1323[[#This Row],[Elite Edge Bet]]))</f>
        <v/>
      </c>
      <c r="N132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26" s="35" t="str">
        <f>IF(Table1323[[#This Row],[Date]]&lt;$O$3,"",IF(Table1323[[#This Row],[Date]]&lt;$P$3,"Edge (Orig)",IF(Table1323[[#This Row],[Date]]&lt;$Q$3,"Edge-New","Elite Combo")))</f>
        <v>Edge (Orig)</v>
      </c>
      <c r="P1326" s="27" t="str">
        <f>TEXT(Table1323[[#This Row],[Date]],"DDD")</f>
        <v>Sat</v>
      </c>
      <c r="Q1326" s="27">
        <v>137</v>
      </c>
      <c r="R132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7" spans="1:18" x14ac:dyDescent="0.25">
      <c r="A1327" s="48">
        <v>45731</v>
      </c>
      <c r="B1327" s="20">
        <v>0.55555555555555558</v>
      </c>
      <c r="C1327" s="20" t="s">
        <v>761</v>
      </c>
      <c r="D1327" s="49">
        <v>3</v>
      </c>
      <c r="E1327" s="27">
        <v>5</v>
      </c>
      <c r="F1327" s="50" t="s">
        <v>949</v>
      </c>
      <c r="G1327" s="50" t="s">
        <v>13</v>
      </c>
      <c r="H1327" s="51">
        <v>3.3</v>
      </c>
      <c r="I1327" s="51" t="s">
        <v>851</v>
      </c>
      <c r="J1327" s="27" t="str">
        <f>VLOOKUP(Table1323[[#This Row],[Track]],$F$1377:$H$1420,2,FALSE)</f>
        <v>Vic</v>
      </c>
      <c r="K1327" s="27" t="s">
        <v>888</v>
      </c>
      <c r="L1327" s="35">
        <v>100</v>
      </c>
      <c r="M1327" s="35">
        <f>IF(Table1323[[#This Row],[Elite Edge Bet]]="","",IF(Table1323[[#This Row],[Fin]]&lt;&gt;"1st","",Table1323[[#This Row],[Div]]*Table1323[[#This Row],[Elite Edge Bet]]))</f>
        <v>330</v>
      </c>
      <c r="N1327" s="35">
        <f>IF(Table1323[[#This Row],[Elite Edge Bet]]="","",IF(Table1323[[#This Row],[Elite Edge Return]]="",Table1323[[#This Row],[Elite Edge Bet]]*-1,Table1323[[#This Row],[Elite Edge Return]]-Table1323[[#This Row],[Elite Edge Bet]]))</f>
        <v>230</v>
      </c>
      <c r="O1327" s="35" t="str">
        <f>IF(Table1323[[#This Row],[Date]]&lt;$O$3,"",IF(Table1323[[#This Row],[Date]]&lt;$P$3,"Edge (Orig)",IF(Table1323[[#This Row],[Date]]&lt;$Q$3,"Edge-New","Elite Combo")))</f>
        <v>Edge (Orig)</v>
      </c>
      <c r="P1327" s="27" t="str">
        <f>TEXT(Table1323[[#This Row],[Date]],"DDD")</f>
        <v>Sat</v>
      </c>
      <c r="Q1327" s="27">
        <v>138</v>
      </c>
      <c r="R132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8" spans="1:18" x14ac:dyDescent="0.25">
      <c r="A1328" s="48">
        <v>45731</v>
      </c>
      <c r="B1328" s="20">
        <v>0.61805555555555558</v>
      </c>
      <c r="C1328" s="20" t="s">
        <v>6</v>
      </c>
      <c r="D1328" s="49">
        <v>5</v>
      </c>
      <c r="E1328" s="27">
        <v>2</v>
      </c>
      <c r="F1328" s="50" t="s">
        <v>996</v>
      </c>
      <c r="G1328" s="50" t="s">
        <v>15</v>
      </c>
      <c r="H1328" s="51"/>
      <c r="I1328" s="51" t="s">
        <v>852</v>
      </c>
      <c r="J1328" s="27" t="str">
        <f>VLOOKUP(Table1323[[#This Row],[Track]],$F$1377:$H$1420,2,FALSE)</f>
        <v>NSW</v>
      </c>
      <c r="K1328" s="27" t="s">
        <v>888</v>
      </c>
      <c r="L1328" s="35">
        <v>150</v>
      </c>
      <c r="M1328" s="35" t="str">
        <f>IF(Table1323[[#This Row],[Elite Edge Bet]]="","",IF(Table1323[[#This Row],[Fin]]&lt;&gt;"1st","",Table1323[[#This Row],[Div]]*Table1323[[#This Row],[Elite Edge Bet]]))</f>
        <v/>
      </c>
      <c r="N132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28" s="35" t="str">
        <f>IF(Table1323[[#This Row],[Date]]&lt;$O$3,"",IF(Table1323[[#This Row],[Date]]&lt;$P$3,"Edge (Orig)",IF(Table1323[[#This Row],[Date]]&lt;$Q$3,"Edge-New","Elite Combo")))</f>
        <v>Edge (Orig)</v>
      </c>
      <c r="P1328" s="27" t="str">
        <f>TEXT(Table1323[[#This Row],[Date]],"DDD")</f>
        <v>Sat</v>
      </c>
      <c r="Q1328" s="27">
        <v>139</v>
      </c>
      <c r="R132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29" spans="1:18" x14ac:dyDescent="0.25">
      <c r="A1329" s="48">
        <v>45731</v>
      </c>
      <c r="B1329" s="20">
        <v>0.62847222222222221</v>
      </c>
      <c r="C1329" s="20" t="s">
        <v>761</v>
      </c>
      <c r="D1329" s="49">
        <v>6</v>
      </c>
      <c r="E1329" s="27">
        <v>4</v>
      </c>
      <c r="F1329" s="50" t="s">
        <v>834</v>
      </c>
      <c r="G1329" s="50"/>
      <c r="H1329" s="51"/>
      <c r="I1329" s="51" t="s">
        <v>805</v>
      </c>
      <c r="J1329" s="27" t="str">
        <f>VLOOKUP(Table1323[[#This Row],[Track]],$F$1377:$H$1420,2,FALSE)</f>
        <v>Vic</v>
      </c>
      <c r="K1329" s="27" t="s">
        <v>888</v>
      </c>
      <c r="L1329" s="35">
        <v>100</v>
      </c>
      <c r="M1329" s="35" t="str">
        <f>IF(Table1323[[#This Row],[Elite Edge Bet]]="","",IF(Table1323[[#This Row],[Fin]]&lt;&gt;"1st","",Table1323[[#This Row],[Div]]*Table1323[[#This Row],[Elite Edge Bet]]))</f>
        <v/>
      </c>
      <c r="N1329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29" s="35" t="str">
        <f>IF(Table1323[[#This Row],[Date]]&lt;$O$3,"",IF(Table1323[[#This Row],[Date]]&lt;$P$3,"Edge (Orig)",IF(Table1323[[#This Row],[Date]]&lt;$Q$3,"Edge-New","Elite Combo")))</f>
        <v>Edge (Orig)</v>
      </c>
      <c r="P1329" s="27" t="str">
        <f>TEXT(Table1323[[#This Row],[Date]],"DDD")</f>
        <v>Sat</v>
      </c>
      <c r="Q1329" s="27">
        <v>140</v>
      </c>
      <c r="R132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0" spans="1:18" x14ac:dyDescent="0.25">
      <c r="A1330" s="48">
        <v>45731</v>
      </c>
      <c r="B1330" s="20">
        <v>0.70486111111111116</v>
      </c>
      <c r="C1330" s="20" t="s">
        <v>761</v>
      </c>
      <c r="D1330" s="49">
        <v>9</v>
      </c>
      <c r="E1330" s="27">
        <v>4</v>
      </c>
      <c r="F1330" s="50" t="s">
        <v>997</v>
      </c>
      <c r="G1330" s="50" t="s">
        <v>13</v>
      </c>
      <c r="H1330" s="51">
        <v>3.5</v>
      </c>
      <c r="I1330" s="51" t="s">
        <v>805</v>
      </c>
      <c r="J1330" s="27" t="str">
        <f>VLOOKUP(Table1323[[#This Row],[Track]],$F$1377:$H$1420,2,FALSE)</f>
        <v>Vic</v>
      </c>
      <c r="K1330" s="27" t="s">
        <v>888</v>
      </c>
      <c r="L1330" s="35">
        <v>100</v>
      </c>
      <c r="M1330" s="35">
        <f>IF(Table1323[[#This Row],[Elite Edge Bet]]="","",IF(Table1323[[#This Row],[Fin]]&lt;&gt;"1st","",Table1323[[#This Row],[Div]]*Table1323[[#This Row],[Elite Edge Bet]]))</f>
        <v>350</v>
      </c>
      <c r="N1330" s="35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1330" s="35" t="str">
        <f>IF(Table1323[[#This Row],[Date]]&lt;$O$3,"",IF(Table1323[[#This Row],[Date]]&lt;$P$3,"Edge (Orig)",IF(Table1323[[#This Row],[Date]]&lt;$Q$3,"Edge-New","Elite Combo")))</f>
        <v>Edge (Orig)</v>
      </c>
      <c r="P1330" s="27" t="str">
        <f>TEXT(Table1323[[#This Row],[Date]],"DDD")</f>
        <v>Sat</v>
      </c>
      <c r="Q1330" s="27">
        <v>141</v>
      </c>
      <c r="R133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1" spans="1:18" x14ac:dyDescent="0.25">
      <c r="A1331" s="48">
        <v>45731</v>
      </c>
      <c r="B1331" s="20">
        <v>0.71875</v>
      </c>
      <c r="C1331" s="20" t="s">
        <v>6</v>
      </c>
      <c r="D1331" s="49">
        <v>9</v>
      </c>
      <c r="E1331" s="27">
        <v>11</v>
      </c>
      <c r="F1331" s="50" t="s">
        <v>998</v>
      </c>
      <c r="G1331" s="50"/>
      <c r="H1331" s="51"/>
      <c r="I1331" s="51" t="s">
        <v>92</v>
      </c>
      <c r="J1331" s="27" t="str">
        <f>VLOOKUP(Table1323[[#This Row],[Track]],$F$1377:$H$1420,2,FALSE)</f>
        <v>NSW</v>
      </c>
      <c r="K1331" s="27" t="s">
        <v>888</v>
      </c>
      <c r="L1331" s="35">
        <v>140</v>
      </c>
      <c r="M1331" s="35" t="str">
        <f>IF(Table1323[[#This Row],[Elite Edge Bet]]="","",IF(Table1323[[#This Row],[Fin]]&lt;&gt;"1st","",Table1323[[#This Row],[Div]]*Table1323[[#This Row],[Elite Edge Bet]]))</f>
        <v/>
      </c>
      <c r="N1331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31" s="35" t="str">
        <f>IF(Table1323[[#This Row],[Date]]&lt;$O$3,"",IF(Table1323[[#This Row],[Date]]&lt;$P$3,"Edge (Orig)",IF(Table1323[[#This Row],[Date]]&lt;$Q$3,"Edge-New","Elite Combo")))</f>
        <v>Edge (Orig)</v>
      </c>
      <c r="P1331" s="27" t="str">
        <f>TEXT(Table1323[[#This Row],[Date]],"DDD")</f>
        <v>Sat</v>
      </c>
      <c r="Q1331" s="27">
        <v>142</v>
      </c>
      <c r="R133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2" spans="1:18" x14ac:dyDescent="0.25">
      <c r="A1332" s="48">
        <v>45731</v>
      </c>
      <c r="B1332" s="20">
        <v>0.71875</v>
      </c>
      <c r="C1332" s="20" t="s">
        <v>6</v>
      </c>
      <c r="D1332" s="49">
        <v>9</v>
      </c>
      <c r="E1332" s="27">
        <v>9</v>
      </c>
      <c r="F1332" s="50" t="s">
        <v>79</v>
      </c>
      <c r="G1332" s="50" t="s">
        <v>15</v>
      </c>
      <c r="H1332" s="51"/>
      <c r="I1332" s="51" t="s">
        <v>852</v>
      </c>
      <c r="J1332" s="27" t="str">
        <f>VLOOKUP(Table1323[[#This Row],[Track]],$F$1377:$H$1420,2,FALSE)</f>
        <v>NSW</v>
      </c>
      <c r="K1332" s="27" t="s">
        <v>888</v>
      </c>
      <c r="L1332" s="35">
        <v>150</v>
      </c>
      <c r="M1332" s="35" t="str">
        <f>IF(Table1323[[#This Row],[Elite Edge Bet]]="","",IF(Table1323[[#This Row],[Fin]]&lt;&gt;"1st","",Table1323[[#This Row],[Div]]*Table1323[[#This Row],[Elite Edge Bet]]))</f>
        <v/>
      </c>
      <c r="N1332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32" s="35" t="str">
        <f>IF(Table1323[[#This Row],[Date]]&lt;$O$3,"",IF(Table1323[[#This Row],[Date]]&lt;$P$3,"Edge (Orig)",IF(Table1323[[#This Row],[Date]]&lt;$Q$3,"Edge-New","Elite Combo")))</f>
        <v>Edge (Orig)</v>
      </c>
      <c r="P1332" s="27" t="str">
        <f>TEXT(Table1323[[#This Row],[Date]],"DDD")</f>
        <v>Sat</v>
      </c>
      <c r="Q1332" s="27">
        <v>143</v>
      </c>
      <c r="R133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3" spans="1:18" x14ac:dyDescent="0.25">
      <c r="A1333" s="48">
        <v>45731</v>
      </c>
      <c r="B1333" s="20">
        <v>0.74652777777777779</v>
      </c>
      <c r="C1333" s="20" t="s">
        <v>6</v>
      </c>
      <c r="D1333" s="49">
        <v>10</v>
      </c>
      <c r="E1333" s="27">
        <v>10</v>
      </c>
      <c r="F1333" s="50" t="s">
        <v>86</v>
      </c>
      <c r="G1333" s="50"/>
      <c r="H1333" s="51"/>
      <c r="I1333" s="51" t="s">
        <v>852</v>
      </c>
      <c r="J1333" s="27" t="str">
        <f>VLOOKUP(Table1323[[#This Row],[Track]],$F$1377:$H$1420,2,FALSE)</f>
        <v>NSW</v>
      </c>
      <c r="K1333" s="27" t="s">
        <v>888</v>
      </c>
      <c r="L1333" s="35">
        <v>150</v>
      </c>
      <c r="M1333" s="35" t="str">
        <f>IF(Table1323[[#This Row],[Elite Edge Bet]]="","",IF(Table1323[[#This Row],[Fin]]&lt;&gt;"1st","",Table1323[[#This Row],[Div]]*Table1323[[#This Row],[Elite Edge Bet]]))</f>
        <v/>
      </c>
      <c r="N1333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33" s="35" t="str">
        <f>IF(Table1323[[#This Row],[Date]]&lt;$O$3,"",IF(Table1323[[#This Row],[Date]]&lt;$P$3,"Edge (Orig)",IF(Table1323[[#This Row],[Date]]&lt;$Q$3,"Edge-New","Elite Combo")))</f>
        <v>Edge (Orig)</v>
      </c>
      <c r="P1333" s="27" t="str">
        <f>TEXT(Table1323[[#This Row],[Date]],"DDD")</f>
        <v>Sat</v>
      </c>
      <c r="Q1333" s="27">
        <v>144</v>
      </c>
      <c r="R133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4" spans="1:18" x14ac:dyDescent="0.25">
      <c r="A1334" s="48">
        <v>45738</v>
      </c>
      <c r="B1334" s="20">
        <v>0.51041666666666663</v>
      </c>
      <c r="C1334" s="20" t="s">
        <v>762</v>
      </c>
      <c r="D1334" s="49">
        <v>1</v>
      </c>
      <c r="E1334" s="27">
        <v>7</v>
      </c>
      <c r="F1334" s="50" t="s">
        <v>1036</v>
      </c>
      <c r="G1334" s="50" t="s">
        <v>13</v>
      </c>
      <c r="H1334" s="51">
        <v>3.1</v>
      </c>
      <c r="I1334" s="51" t="s">
        <v>851</v>
      </c>
      <c r="J1334" s="27" t="str">
        <f>VLOOKUP(Table1323[[#This Row],[Track]],$F$1377:$H$1420,2,FALSE)</f>
        <v>Vic</v>
      </c>
      <c r="K1334" s="27" t="s">
        <v>888</v>
      </c>
      <c r="L1334" s="35">
        <v>140</v>
      </c>
      <c r="M1334" s="35">
        <f>IF(Table1323[[#This Row],[Elite Edge Bet]]="","",IF(Table1323[[#This Row],[Fin]]&lt;&gt;"1st","",Table1323[[#This Row],[Div]]*Table1323[[#This Row],[Elite Edge Bet]]))</f>
        <v>434</v>
      </c>
      <c r="N1334" s="35">
        <f>IF(Table1323[[#This Row],[Elite Edge Bet]]="","",IF(Table1323[[#This Row],[Elite Edge Return]]="",Table1323[[#This Row],[Elite Edge Bet]]*-1,Table1323[[#This Row],[Elite Edge Return]]-Table1323[[#This Row],[Elite Edge Bet]]))</f>
        <v>294</v>
      </c>
      <c r="O1334" s="35" t="str">
        <f>IF(Table1323[[#This Row],[Date]]&lt;$O$3,"",IF(Table1323[[#This Row],[Date]]&lt;$P$3,"Edge (Orig)",IF(Table1323[[#This Row],[Date]]&lt;$Q$3,"Edge-New","Elite Combo")))</f>
        <v>Edge (Orig)</v>
      </c>
      <c r="P1334" s="27" t="str">
        <f>TEXT(Table1323[[#This Row],[Date]],"DDD")</f>
        <v>Sat</v>
      </c>
      <c r="Q1334" s="27">
        <v>145</v>
      </c>
      <c r="R133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5" spans="1:18" x14ac:dyDescent="0.25">
      <c r="A1335" s="48">
        <v>45738</v>
      </c>
      <c r="B1335" s="20">
        <v>0.57986111111111116</v>
      </c>
      <c r="C1335" s="20" t="s">
        <v>762</v>
      </c>
      <c r="D1335" s="49">
        <v>4</v>
      </c>
      <c r="E1335" s="27">
        <v>7</v>
      </c>
      <c r="F1335" s="50" t="s">
        <v>1037</v>
      </c>
      <c r="G1335" s="50"/>
      <c r="H1335" s="51"/>
      <c r="I1335" s="51" t="s">
        <v>851</v>
      </c>
      <c r="J1335" s="27" t="str">
        <f>VLOOKUP(Table1323[[#This Row],[Track]],$F$1377:$H$1420,2,FALSE)</f>
        <v>Vic</v>
      </c>
      <c r="K1335" s="27" t="s">
        <v>888</v>
      </c>
      <c r="L1335" s="35">
        <v>120</v>
      </c>
      <c r="M1335" s="35" t="str">
        <f>IF(Table1323[[#This Row],[Elite Edge Bet]]="","",IF(Table1323[[#This Row],[Fin]]&lt;&gt;"1st","",Table1323[[#This Row],[Div]]*Table1323[[#This Row],[Elite Edge Bet]]))</f>
        <v/>
      </c>
      <c r="N1335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335" s="35" t="str">
        <f>IF(Table1323[[#This Row],[Date]]&lt;$O$3,"",IF(Table1323[[#This Row],[Date]]&lt;$P$3,"Edge (Orig)",IF(Table1323[[#This Row],[Date]]&lt;$Q$3,"Edge-New","Elite Combo")))</f>
        <v>Edge (Orig)</v>
      </c>
      <c r="P1335" s="27" t="str">
        <f>TEXT(Table1323[[#This Row],[Date]],"DDD")</f>
        <v>Sat</v>
      </c>
      <c r="Q1335" s="27">
        <v>146</v>
      </c>
      <c r="R133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6" spans="1:18" x14ac:dyDescent="0.25">
      <c r="A1336" s="48">
        <v>45738</v>
      </c>
      <c r="B1336" s="20">
        <v>0.59375</v>
      </c>
      <c r="C1336" s="20" t="s">
        <v>6</v>
      </c>
      <c r="D1336" s="49">
        <v>4</v>
      </c>
      <c r="E1336" s="27">
        <v>3</v>
      </c>
      <c r="F1336" s="50" t="s">
        <v>1038</v>
      </c>
      <c r="G1336" s="50" t="s">
        <v>13</v>
      </c>
      <c r="H1336" s="51">
        <v>1.95</v>
      </c>
      <c r="I1336" s="51" t="s">
        <v>92</v>
      </c>
      <c r="J1336" s="27" t="str">
        <f>VLOOKUP(Table1323[[#This Row],[Track]],$F$1377:$H$1420,2,FALSE)</f>
        <v>NSW</v>
      </c>
      <c r="K1336" s="27" t="s">
        <v>888</v>
      </c>
      <c r="L1336" s="35">
        <v>150</v>
      </c>
      <c r="M1336" s="35">
        <f>IF(Table1323[[#This Row],[Elite Edge Bet]]="","",IF(Table1323[[#This Row],[Fin]]&lt;&gt;"1st","",Table1323[[#This Row],[Div]]*Table1323[[#This Row],[Elite Edge Bet]]))</f>
        <v>292.5</v>
      </c>
      <c r="N1336" s="35">
        <f>IF(Table1323[[#This Row],[Elite Edge Bet]]="","",IF(Table1323[[#This Row],[Elite Edge Return]]="",Table1323[[#This Row],[Elite Edge Bet]]*-1,Table1323[[#This Row],[Elite Edge Return]]-Table1323[[#This Row],[Elite Edge Bet]]))</f>
        <v>142.5</v>
      </c>
      <c r="O1336" s="35" t="str">
        <f>IF(Table1323[[#This Row],[Date]]&lt;$O$3,"",IF(Table1323[[#This Row],[Date]]&lt;$P$3,"Edge (Orig)",IF(Table1323[[#This Row],[Date]]&lt;$Q$3,"Edge-New","Elite Combo")))</f>
        <v>Edge (Orig)</v>
      </c>
      <c r="P1336" s="27" t="str">
        <f>TEXT(Table1323[[#This Row],[Date]],"DDD")</f>
        <v>Sat</v>
      </c>
      <c r="Q1336" s="27">
        <v>147</v>
      </c>
      <c r="R133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7" spans="1:18" x14ac:dyDescent="0.25">
      <c r="A1337" s="48">
        <v>45738</v>
      </c>
      <c r="B1337" s="20">
        <v>0.60416666666666663</v>
      </c>
      <c r="C1337" s="20" t="s">
        <v>762</v>
      </c>
      <c r="D1337" s="49">
        <v>5</v>
      </c>
      <c r="E1337" s="27">
        <v>2</v>
      </c>
      <c r="F1337" s="50" t="s">
        <v>74</v>
      </c>
      <c r="G1337" s="50"/>
      <c r="H1337" s="51"/>
      <c r="I1337" s="51" t="s">
        <v>851</v>
      </c>
      <c r="J1337" s="27" t="str">
        <f>VLOOKUP(Table1323[[#This Row],[Track]],$F$1377:$H$1420,2,FALSE)</f>
        <v>Vic</v>
      </c>
      <c r="K1337" s="27" t="s">
        <v>888</v>
      </c>
      <c r="L1337" s="35">
        <v>140</v>
      </c>
      <c r="M1337" s="35" t="str">
        <f>IF(Table1323[[#This Row],[Elite Edge Bet]]="","",IF(Table1323[[#This Row],[Fin]]&lt;&gt;"1st","",Table1323[[#This Row],[Div]]*Table1323[[#This Row],[Elite Edge Bet]]))</f>
        <v/>
      </c>
      <c r="N1337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37" s="35" t="str">
        <f>IF(Table1323[[#This Row],[Date]]&lt;$O$3,"",IF(Table1323[[#This Row],[Date]]&lt;$P$3,"Edge (Orig)",IF(Table1323[[#This Row],[Date]]&lt;$Q$3,"Edge-New","Elite Combo")))</f>
        <v>Edge (Orig)</v>
      </c>
      <c r="P1337" s="27" t="str">
        <f>TEXT(Table1323[[#This Row],[Date]],"DDD")</f>
        <v>Sat</v>
      </c>
      <c r="Q1337" s="27">
        <v>148</v>
      </c>
      <c r="R133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8" spans="1:18" x14ac:dyDescent="0.25">
      <c r="A1338" s="48">
        <v>45738</v>
      </c>
      <c r="B1338" s="20">
        <v>0.61805555555555558</v>
      </c>
      <c r="C1338" s="20" t="s">
        <v>6</v>
      </c>
      <c r="D1338" s="49">
        <v>5</v>
      </c>
      <c r="E1338" s="27">
        <v>6</v>
      </c>
      <c r="F1338" s="50" t="s">
        <v>712</v>
      </c>
      <c r="G1338" s="50" t="s">
        <v>13</v>
      </c>
      <c r="H1338" s="51">
        <v>1.3</v>
      </c>
      <c r="I1338" s="51" t="s">
        <v>92</v>
      </c>
      <c r="J1338" s="27" t="str">
        <f>VLOOKUP(Table1323[[#This Row],[Track]],$F$1377:$H$1420,2,FALSE)</f>
        <v>NSW</v>
      </c>
      <c r="K1338" s="27" t="s">
        <v>888</v>
      </c>
      <c r="L1338" s="35">
        <v>150</v>
      </c>
      <c r="M1338" s="35">
        <f>IF(Table1323[[#This Row],[Elite Edge Bet]]="","",IF(Table1323[[#This Row],[Fin]]&lt;&gt;"1st","",Table1323[[#This Row],[Div]]*Table1323[[#This Row],[Elite Edge Bet]]))</f>
        <v>195</v>
      </c>
      <c r="N1338" s="35">
        <f>IF(Table1323[[#This Row],[Elite Edge Bet]]="","",IF(Table1323[[#This Row],[Elite Edge Return]]="",Table1323[[#This Row],[Elite Edge Bet]]*-1,Table1323[[#This Row],[Elite Edge Return]]-Table1323[[#This Row],[Elite Edge Bet]]))</f>
        <v>45</v>
      </c>
      <c r="O1338" s="35" t="str">
        <f>IF(Table1323[[#This Row],[Date]]&lt;$O$3,"",IF(Table1323[[#This Row],[Date]]&lt;$P$3,"Edge (Orig)",IF(Table1323[[#This Row],[Date]]&lt;$Q$3,"Edge-New","Elite Combo")))</f>
        <v>Edge (Orig)</v>
      </c>
      <c r="P1338" s="27" t="str">
        <f>TEXT(Table1323[[#This Row],[Date]],"DDD")</f>
        <v>Sat</v>
      </c>
      <c r="Q1338" s="27">
        <v>149</v>
      </c>
      <c r="R133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39" spans="1:18" x14ac:dyDescent="0.25">
      <c r="A1339" s="48">
        <v>45738</v>
      </c>
      <c r="B1339" s="20">
        <v>0.73263888888888884</v>
      </c>
      <c r="C1339" s="20" t="s">
        <v>762</v>
      </c>
      <c r="D1339" s="49">
        <v>10</v>
      </c>
      <c r="E1339" s="27">
        <v>8</v>
      </c>
      <c r="F1339" s="50" t="s">
        <v>1019</v>
      </c>
      <c r="G1339" s="50"/>
      <c r="H1339" s="51"/>
      <c r="I1339" s="51" t="s">
        <v>781</v>
      </c>
      <c r="J1339" s="27" t="str">
        <f>VLOOKUP(Table1323[[#This Row],[Track]],$F$1377:$H$1420,2,FALSE)</f>
        <v>Vic</v>
      </c>
      <c r="K1339" s="27" t="s">
        <v>888</v>
      </c>
      <c r="L1339" s="35">
        <v>200</v>
      </c>
      <c r="M1339" s="35" t="str">
        <f>IF(Table1323[[#This Row],[Elite Edge Bet]]="","",IF(Table1323[[#This Row],[Fin]]&lt;&gt;"1st","",Table1323[[#This Row],[Div]]*Table1323[[#This Row],[Elite Edge Bet]]))</f>
        <v/>
      </c>
      <c r="N1339" s="35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339" s="35" t="str">
        <f>IF(Table1323[[#This Row],[Date]]&lt;$O$3,"",IF(Table1323[[#This Row],[Date]]&lt;$P$3,"Edge (Orig)",IF(Table1323[[#This Row],[Date]]&lt;$Q$3,"Edge-New","Elite Combo")))</f>
        <v>Edge (Orig)</v>
      </c>
      <c r="P1339" s="27" t="str">
        <f>TEXT(Table1323[[#This Row],[Date]],"DDD")</f>
        <v>Sat</v>
      </c>
      <c r="Q1339" s="27">
        <v>150</v>
      </c>
      <c r="R133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0" spans="1:18" x14ac:dyDescent="0.25">
      <c r="A1340" s="48">
        <v>45738</v>
      </c>
      <c r="B1340" s="20">
        <v>0.74652777777777779</v>
      </c>
      <c r="C1340" s="20" t="s">
        <v>6</v>
      </c>
      <c r="D1340" s="49">
        <v>10</v>
      </c>
      <c r="E1340" s="27">
        <v>8</v>
      </c>
      <c r="F1340" s="50" t="s">
        <v>577</v>
      </c>
      <c r="G1340" s="50"/>
      <c r="H1340" s="51"/>
      <c r="I1340" s="51" t="s">
        <v>852</v>
      </c>
      <c r="J1340" s="27" t="str">
        <f>VLOOKUP(Table1323[[#This Row],[Track]],$F$1377:$H$1420,2,FALSE)</f>
        <v>NSW</v>
      </c>
      <c r="K1340" s="27" t="s">
        <v>888</v>
      </c>
      <c r="L1340" s="35">
        <v>150</v>
      </c>
      <c r="M1340" s="35" t="str">
        <f>IF(Table1323[[#This Row],[Elite Edge Bet]]="","",IF(Table1323[[#This Row],[Fin]]&lt;&gt;"1st","",Table1323[[#This Row],[Div]]*Table1323[[#This Row],[Elite Edge Bet]]))</f>
        <v/>
      </c>
      <c r="N134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40" s="35" t="str">
        <f>IF(Table1323[[#This Row],[Date]]&lt;$O$3,"",IF(Table1323[[#This Row],[Date]]&lt;$P$3,"Edge (Orig)",IF(Table1323[[#This Row],[Date]]&lt;$Q$3,"Edge-New","Elite Combo")))</f>
        <v>Edge (Orig)</v>
      </c>
      <c r="P1340" s="27" t="str">
        <f>TEXT(Table1323[[#This Row],[Date]],"DDD")</f>
        <v>Sat</v>
      </c>
      <c r="Q1340" s="27">
        <v>151</v>
      </c>
      <c r="R134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1" spans="1:18" x14ac:dyDescent="0.25">
      <c r="A1341" s="48">
        <v>45738</v>
      </c>
      <c r="B1341" s="20">
        <v>0.75347222222222221</v>
      </c>
      <c r="C1341" s="20" t="s">
        <v>762</v>
      </c>
      <c r="D1341" s="49">
        <v>11</v>
      </c>
      <c r="E1341" s="27">
        <v>10</v>
      </c>
      <c r="F1341" s="50" t="s">
        <v>1023</v>
      </c>
      <c r="G1341" s="50"/>
      <c r="H1341" s="51"/>
      <c r="I1341" s="51" t="s">
        <v>851</v>
      </c>
      <c r="J1341" s="27" t="str">
        <f>VLOOKUP(Table1323[[#This Row],[Track]],$F$1377:$H$1420,2,FALSE)</f>
        <v>Vic</v>
      </c>
      <c r="K1341" s="27" t="s">
        <v>888</v>
      </c>
      <c r="L1341" s="35">
        <v>120</v>
      </c>
      <c r="M1341" s="35" t="str">
        <f>IF(Table1323[[#This Row],[Elite Edge Bet]]="","",IF(Table1323[[#This Row],[Fin]]&lt;&gt;"1st","",Table1323[[#This Row],[Div]]*Table1323[[#This Row],[Elite Edge Bet]]))</f>
        <v/>
      </c>
      <c r="N1341" s="35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341" s="35" t="str">
        <f>IF(Table1323[[#This Row],[Date]]&lt;$O$3,"",IF(Table1323[[#This Row],[Date]]&lt;$P$3,"Edge (Orig)",IF(Table1323[[#This Row],[Date]]&lt;$Q$3,"Edge-New","Elite Combo")))</f>
        <v>Edge (Orig)</v>
      </c>
      <c r="P1341" s="27" t="str">
        <f>TEXT(Table1323[[#This Row],[Date]],"DDD")</f>
        <v>Sat</v>
      </c>
      <c r="Q1341" s="27">
        <v>152</v>
      </c>
      <c r="R134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2" spans="1:18" x14ac:dyDescent="0.25">
      <c r="A1342" s="48">
        <v>45742</v>
      </c>
      <c r="B1342" s="20">
        <v>0.69444444444444442</v>
      </c>
      <c r="C1342" s="20" t="s">
        <v>1005</v>
      </c>
      <c r="D1342" s="49">
        <v>6</v>
      </c>
      <c r="E1342" s="27">
        <v>8</v>
      </c>
      <c r="F1342" s="50" t="s">
        <v>1045</v>
      </c>
      <c r="G1342" s="50" t="s">
        <v>15</v>
      </c>
      <c r="H1342" s="51"/>
      <c r="I1342" s="51" t="s">
        <v>92</v>
      </c>
      <c r="J1342" s="27" t="str">
        <f>VLOOKUP(Table1323[[#This Row],[Track]],$F$1377:$H$1420,2,FALSE)</f>
        <v>NSW</v>
      </c>
      <c r="K1342" s="27" t="s">
        <v>888</v>
      </c>
      <c r="L1342" s="35">
        <v>140</v>
      </c>
      <c r="M1342" s="35" t="str">
        <f>IF(Table1323[[#This Row],[Elite Edge Bet]]="","",IF(Table1323[[#This Row],[Fin]]&lt;&gt;"1st","",Table1323[[#This Row],[Div]]*Table1323[[#This Row],[Elite Edge Bet]]))</f>
        <v/>
      </c>
      <c r="N1342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42" s="35" t="str">
        <f>IF(Table1323[[#This Row],[Date]]&lt;$O$3,"",IF(Table1323[[#This Row],[Date]]&lt;$P$3,"Edge (Orig)",IF(Table1323[[#This Row],[Date]]&lt;$Q$3,"Edge-New","Elite Combo")))</f>
        <v>Edge (Orig)</v>
      </c>
      <c r="P1342" s="27" t="str">
        <f>TEXT(Table1323[[#This Row],[Date]],"DDD")</f>
        <v>Wed</v>
      </c>
      <c r="Q1342" s="27">
        <v>153</v>
      </c>
      <c r="R134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3" spans="1:18" x14ac:dyDescent="0.25">
      <c r="A1343" s="48">
        <v>45742</v>
      </c>
      <c r="B1343" s="20">
        <v>0.71875</v>
      </c>
      <c r="C1343" s="20" t="s">
        <v>1005</v>
      </c>
      <c r="D1343" s="49">
        <v>7</v>
      </c>
      <c r="E1343" s="27">
        <v>1</v>
      </c>
      <c r="F1343" s="50" t="s">
        <v>1046</v>
      </c>
      <c r="G1343" s="50"/>
      <c r="H1343" s="51"/>
      <c r="I1343" s="51" t="s">
        <v>92</v>
      </c>
      <c r="J1343" s="27" t="str">
        <f>VLOOKUP(Table1323[[#This Row],[Track]],$F$1377:$H$1420,2,FALSE)</f>
        <v>NSW</v>
      </c>
      <c r="K1343" s="27" t="s">
        <v>888</v>
      </c>
      <c r="L1343" s="35">
        <v>140</v>
      </c>
      <c r="M1343" s="35" t="str">
        <f>IF(Table1323[[#This Row],[Elite Edge Bet]]="","",IF(Table1323[[#This Row],[Fin]]&lt;&gt;"1st","",Table1323[[#This Row],[Div]]*Table1323[[#This Row],[Elite Edge Bet]]))</f>
        <v/>
      </c>
      <c r="N1343" s="35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43" s="35" t="str">
        <f>IF(Table1323[[#This Row],[Date]]&lt;$O$3,"",IF(Table1323[[#This Row],[Date]]&lt;$P$3,"Edge (Orig)",IF(Table1323[[#This Row],[Date]]&lt;$Q$3,"Edge-New","Elite Combo")))</f>
        <v>Edge (Orig)</v>
      </c>
      <c r="P1343" s="27" t="str">
        <f>TEXT(Table1323[[#This Row],[Date]],"DDD")</f>
        <v>Wed</v>
      </c>
      <c r="Q1343" s="27">
        <v>154</v>
      </c>
      <c r="R134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4" spans="1:18" x14ac:dyDescent="0.25">
      <c r="A1344" s="48">
        <v>45745</v>
      </c>
      <c r="B1344" s="20">
        <v>0.51041666666666663</v>
      </c>
      <c r="C1344" s="20" t="s">
        <v>759</v>
      </c>
      <c r="D1344" s="49">
        <v>1</v>
      </c>
      <c r="E1344" s="27">
        <v>2</v>
      </c>
      <c r="F1344" s="50" t="s">
        <v>982</v>
      </c>
      <c r="G1344" s="50" t="s">
        <v>14</v>
      </c>
      <c r="H1344" s="51"/>
      <c r="I1344" s="51" t="s">
        <v>1074</v>
      </c>
      <c r="J1344" s="27" t="str">
        <f>VLOOKUP(Table1323[[#This Row],[Track]],$F$1377:$H$1420,2,FALSE)</f>
        <v>Vic</v>
      </c>
      <c r="K1344" s="27" t="s">
        <v>888</v>
      </c>
      <c r="L1344" s="35">
        <v>20</v>
      </c>
      <c r="M1344" s="35" t="str">
        <f>IF(Table1323[[#This Row],[Elite Edge Bet]]="","",IF(Table1323[[#This Row],[Fin]]&lt;&gt;"1st","",Table1323[[#This Row],[Div]]*Table1323[[#This Row],[Elite Edge Bet]]))</f>
        <v/>
      </c>
      <c r="N1344" s="35">
        <f>IF(Table1323[[#This Row],[Elite Edge Bet]]="","",IF(Table1323[[#This Row],[Elite Edge Return]]="",Table1323[[#This Row],[Elite Edge Bet]]*-1,Table1323[[#This Row],[Elite Edge Return]]-Table1323[[#This Row],[Elite Edge Bet]]))</f>
        <v>-20</v>
      </c>
      <c r="O1344" s="35" t="str">
        <f>IF(Table1323[[#This Row],[Date]]&lt;$O$3,"",IF(Table1323[[#This Row],[Date]]&lt;$P$3,"Edge (Orig)",IF(Table1323[[#This Row],[Date]]&lt;$Q$3,"Edge-New","Elite Combo")))</f>
        <v>Edge-New</v>
      </c>
      <c r="P1344" s="27" t="str">
        <f>TEXT(Table1323[[#This Row],[Date]],"DDD")</f>
        <v>Sat</v>
      </c>
      <c r="Q1344" s="27">
        <v>155</v>
      </c>
      <c r="R134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5" spans="1:18" x14ac:dyDescent="0.25">
      <c r="A1345" s="48">
        <v>45745</v>
      </c>
      <c r="B1345" s="20">
        <v>0.51041666666666663</v>
      </c>
      <c r="C1345" s="20" t="s">
        <v>759</v>
      </c>
      <c r="D1345" s="49">
        <v>1</v>
      </c>
      <c r="E1345" s="27">
        <v>5</v>
      </c>
      <c r="F1345" s="50" t="s">
        <v>1061</v>
      </c>
      <c r="G1345" s="50"/>
      <c r="H1345" s="51"/>
      <c r="I1345" s="51" t="s">
        <v>1075</v>
      </c>
      <c r="J1345" s="27" t="str">
        <f>VLOOKUP(Table1323[[#This Row],[Track]],$F$1377:$H$1420,2,FALSE)</f>
        <v>Vic</v>
      </c>
      <c r="K1345" s="27" t="s">
        <v>888</v>
      </c>
      <c r="L1345" s="35">
        <v>100</v>
      </c>
      <c r="M1345" s="35" t="str">
        <f>IF(Table1323[[#This Row],[Elite Edge Bet]]="","",IF(Table1323[[#This Row],[Fin]]&lt;&gt;"1st","",Table1323[[#This Row],[Div]]*Table1323[[#This Row],[Elite Edge Bet]]))</f>
        <v/>
      </c>
      <c r="N134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45" s="35" t="str">
        <f>IF(Table1323[[#This Row],[Date]]&lt;$O$3,"",IF(Table1323[[#This Row],[Date]]&lt;$P$3,"Edge (Orig)",IF(Table1323[[#This Row],[Date]]&lt;$Q$3,"Edge-New","Elite Combo")))</f>
        <v>Edge-New</v>
      </c>
      <c r="P1345" s="27" t="str">
        <f>TEXT(Table1323[[#This Row],[Date]],"DDD")</f>
        <v>Sat</v>
      </c>
      <c r="Q1345" s="27">
        <v>156</v>
      </c>
      <c r="R134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6" spans="1:18" x14ac:dyDescent="0.25">
      <c r="A1346" s="48">
        <v>45745</v>
      </c>
      <c r="B1346" s="20">
        <v>0.57986111111111116</v>
      </c>
      <c r="C1346" s="20" t="s">
        <v>759</v>
      </c>
      <c r="D1346" s="49">
        <v>4</v>
      </c>
      <c r="E1346" s="27">
        <v>1</v>
      </c>
      <c r="F1346" s="50" t="s">
        <v>1062</v>
      </c>
      <c r="G1346" s="50" t="s">
        <v>14</v>
      </c>
      <c r="H1346" s="51"/>
      <c r="I1346" s="51" t="s">
        <v>1075</v>
      </c>
      <c r="J1346" s="27" t="str">
        <f>VLOOKUP(Table1323[[#This Row],[Track]],$F$1377:$H$1420,2,FALSE)</f>
        <v>Vic</v>
      </c>
      <c r="K1346" s="27"/>
      <c r="L1346" s="35">
        <v>100</v>
      </c>
      <c r="M1346" s="35" t="str">
        <f>IF(Table1323[[#This Row],[Elite Edge Bet]]="","",IF(Table1323[[#This Row],[Fin]]&lt;&gt;"1st","",Table1323[[#This Row],[Div]]*Table1323[[#This Row],[Elite Edge Bet]]))</f>
        <v/>
      </c>
      <c r="N1346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46" s="35" t="str">
        <f>IF(Table1323[[#This Row],[Date]]&lt;$O$3,"",IF(Table1323[[#This Row],[Date]]&lt;$P$3,"Edge (Orig)",IF(Table1323[[#This Row],[Date]]&lt;$Q$3,"Edge-New","Elite Combo")))</f>
        <v>Edge-New</v>
      </c>
      <c r="P1346" s="27" t="str">
        <f>TEXT(Table1323[[#This Row],[Date]],"DDD")</f>
        <v>Sat</v>
      </c>
      <c r="Q1346" s="27">
        <v>157</v>
      </c>
      <c r="R134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7" spans="1:18" x14ac:dyDescent="0.25">
      <c r="A1347" s="48">
        <v>45745</v>
      </c>
      <c r="B1347" s="20">
        <v>0.60416666666666663</v>
      </c>
      <c r="C1347" s="20" t="s">
        <v>759</v>
      </c>
      <c r="D1347" s="49">
        <v>5</v>
      </c>
      <c r="E1347" s="27">
        <v>11</v>
      </c>
      <c r="F1347" s="50" t="s">
        <v>1063</v>
      </c>
      <c r="G1347" s="50"/>
      <c r="H1347" s="51"/>
      <c r="I1347" s="51" t="s">
        <v>1074</v>
      </c>
      <c r="J1347" s="27" t="str">
        <f>VLOOKUP(Table1323[[#This Row],[Track]],$F$1377:$H$1420,2,FALSE)</f>
        <v>Vic</v>
      </c>
      <c r="K1347" s="27"/>
      <c r="L1347" s="35">
        <v>20</v>
      </c>
      <c r="M1347" s="35" t="str">
        <f>IF(Table1323[[#This Row],[Elite Edge Bet]]="","",IF(Table1323[[#This Row],[Fin]]&lt;&gt;"1st","",Table1323[[#This Row],[Div]]*Table1323[[#This Row],[Elite Edge Bet]]))</f>
        <v/>
      </c>
      <c r="N1347" s="35">
        <f>IF(Table1323[[#This Row],[Elite Edge Bet]]="","",IF(Table1323[[#This Row],[Elite Edge Return]]="",Table1323[[#This Row],[Elite Edge Bet]]*-1,Table1323[[#This Row],[Elite Edge Return]]-Table1323[[#This Row],[Elite Edge Bet]]))</f>
        <v>-20</v>
      </c>
      <c r="O1347" s="35" t="str">
        <f>IF(Table1323[[#This Row],[Date]]&lt;$O$3,"",IF(Table1323[[#This Row],[Date]]&lt;$P$3,"Edge (Orig)",IF(Table1323[[#This Row],[Date]]&lt;$Q$3,"Edge-New","Elite Combo")))</f>
        <v>Edge-New</v>
      </c>
      <c r="P1347" s="27" t="str">
        <f>TEXT(Table1323[[#This Row],[Date]],"DDD")</f>
        <v>Sat</v>
      </c>
      <c r="Q1347" s="27">
        <v>158</v>
      </c>
      <c r="R134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8" spans="1:18" x14ac:dyDescent="0.25">
      <c r="A1348" s="48">
        <v>45745</v>
      </c>
      <c r="B1348" s="20">
        <v>0.62847222222222221</v>
      </c>
      <c r="C1348" s="20" t="s">
        <v>759</v>
      </c>
      <c r="D1348" s="49">
        <v>6</v>
      </c>
      <c r="E1348" s="27">
        <v>1</v>
      </c>
      <c r="F1348" s="50" t="s">
        <v>1047</v>
      </c>
      <c r="G1348" s="50"/>
      <c r="H1348" s="51"/>
      <c r="I1348" s="51" t="s">
        <v>1076</v>
      </c>
      <c r="J1348" s="27" t="str">
        <f>VLOOKUP(Table1323[[#This Row],[Track]],$F$1377:$H$1420,2,FALSE)</f>
        <v>Vic</v>
      </c>
      <c r="K1348" s="27"/>
      <c r="L1348" s="35">
        <v>150</v>
      </c>
      <c r="M1348" s="35" t="str">
        <f>IF(Table1323[[#This Row],[Elite Edge Bet]]="","",IF(Table1323[[#This Row],[Fin]]&lt;&gt;"1st","",Table1323[[#This Row],[Div]]*Table1323[[#This Row],[Elite Edge Bet]]))</f>
        <v/>
      </c>
      <c r="N1348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48" s="35" t="str">
        <f>IF(Table1323[[#This Row],[Date]]&lt;$O$3,"",IF(Table1323[[#This Row],[Date]]&lt;$P$3,"Edge (Orig)",IF(Table1323[[#This Row],[Date]]&lt;$Q$3,"Edge-New","Elite Combo")))</f>
        <v>Edge-New</v>
      </c>
      <c r="P1348" s="27" t="str">
        <f>TEXT(Table1323[[#This Row],[Date]],"DDD")</f>
        <v>Sat</v>
      </c>
      <c r="Q1348" s="27">
        <v>159</v>
      </c>
      <c r="R134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49" spans="1:18" x14ac:dyDescent="0.25">
      <c r="A1349" s="48">
        <v>45745</v>
      </c>
      <c r="B1349" s="20">
        <v>0.70486111111111116</v>
      </c>
      <c r="C1349" s="20" t="s">
        <v>759</v>
      </c>
      <c r="D1349" s="49">
        <v>9</v>
      </c>
      <c r="E1349" s="27">
        <v>3</v>
      </c>
      <c r="F1349" s="50" t="s">
        <v>1048</v>
      </c>
      <c r="G1349" s="50" t="s">
        <v>13</v>
      </c>
      <c r="H1349" s="51">
        <v>1.9</v>
      </c>
      <c r="I1349" s="51" t="s">
        <v>1077</v>
      </c>
      <c r="J1349" s="27" t="str">
        <f>VLOOKUP(Table1323[[#This Row],[Track]],$F$1377:$H$1420,2,FALSE)</f>
        <v>Vic</v>
      </c>
      <c r="K1349" s="27"/>
      <c r="L1349" s="35">
        <v>150</v>
      </c>
      <c r="M1349" s="35">
        <f>IF(Table1323[[#This Row],[Elite Edge Bet]]="","",IF(Table1323[[#This Row],[Fin]]&lt;&gt;"1st","",Table1323[[#This Row],[Div]]*Table1323[[#This Row],[Elite Edge Bet]]))</f>
        <v>285</v>
      </c>
      <c r="N1349" s="35">
        <f>IF(Table1323[[#This Row],[Elite Edge Bet]]="","",IF(Table1323[[#This Row],[Elite Edge Return]]="",Table1323[[#This Row],[Elite Edge Bet]]*-1,Table1323[[#This Row],[Elite Edge Return]]-Table1323[[#This Row],[Elite Edge Bet]]))</f>
        <v>135</v>
      </c>
      <c r="O1349" s="35" t="str">
        <f>IF(Table1323[[#This Row],[Date]]&lt;$O$3,"",IF(Table1323[[#This Row],[Date]]&lt;$P$3,"Edge (Orig)",IF(Table1323[[#This Row],[Date]]&lt;$Q$3,"Edge-New","Elite Combo")))</f>
        <v>Edge-New</v>
      </c>
      <c r="P1349" s="27" t="str">
        <f>TEXT(Table1323[[#This Row],[Date]],"DDD")</f>
        <v>Sat</v>
      </c>
      <c r="Q1349" s="27">
        <v>160</v>
      </c>
      <c r="R134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0" spans="1:18" x14ac:dyDescent="0.25">
      <c r="A1350" s="48">
        <v>45752</v>
      </c>
      <c r="B1350" s="20">
        <v>0.55208333333333337</v>
      </c>
      <c r="C1350" s="20" t="s">
        <v>761</v>
      </c>
      <c r="D1350" s="49">
        <v>3</v>
      </c>
      <c r="E1350" s="27">
        <v>13</v>
      </c>
      <c r="F1350" s="50" t="s">
        <v>989</v>
      </c>
      <c r="G1350" s="50" t="s">
        <v>14</v>
      </c>
      <c r="H1350" s="51"/>
      <c r="I1350" s="51" t="s">
        <v>1077</v>
      </c>
      <c r="J1350" s="27" t="str">
        <f>VLOOKUP(Table1323[[#This Row],[Track]],$F$1377:$H$1420,2,FALSE)</f>
        <v>Vic</v>
      </c>
      <c r="K1350" s="27"/>
      <c r="L1350" s="35">
        <v>150</v>
      </c>
      <c r="M1350" s="35" t="str">
        <f>IF(Table1323[[#This Row],[Elite Edge Bet]]="","",IF(Table1323[[#This Row],[Fin]]&lt;&gt;"1st","",Table1323[[#This Row],[Div]]*Table1323[[#This Row],[Elite Edge Bet]]))</f>
        <v/>
      </c>
      <c r="N135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50" s="35" t="str">
        <f>IF(Table1323[[#This Row],[Date]]&lt;$O$3,"",IF(Table1323[[#This Row],[Date]]&lt;$P$3,"Edge (Orig)",IF(Table1323[[#This Row],[Date]]&lt;$Q$3,"Edge-New","Elite Combo")))</f>
        <v>Elite Combo</v>
      </c>
      <c r="P1350" s="27" t="str">
        <f>TEXT(Table1323[[#This Row],[Date]],"DDD")</f>
        <v>Sat</v>
      </c>
      <c r="Q1350" s="27">
        <v>161</v>
      </c>
      <c r="R135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1" spans="1:18" x14ac:dyDescent="0.25">
      <c r="A1351" s="48">
        <v>45752</v>
      </c>
      <c r="B1351" s="20">
        <v>0.56597222222222221</v>
      </c>
      <c r="C1351" s="20" t="s">
        <v>7</v>
      </c>
      <c r="D1351" s="49">
        <v>3</v>
      </c>
      <c r="E1351" s="27">
        <v>3</v>
      </c>
      <c r="F1351" s="50" t="s">
        <v>1064</v>
      </c>
      <c r="G1351" s="50" t="s">
        <v>13</v>
      </c>
      <c r="H1351" s="51">
        <v>3</v>
      </c>
      <c r="I1351" s="51" t="s">
        <v>1078</v>
      </c>
      <c r="J1351" s="27" t="str">
        <f>VLOOKUP(Table1323[[#This Row],[Track]],$F$1377:$H$1420,2,FALSE)</f>
        <v>NSW</v>
      </c>
      <c r="K1351" s="27"/>
      <c r="L1351" s="35">
        <v>150</v>
      </c>
      <c r="M1351" s="35">
        <f>IF(Table1323[[#This Row],[Elite Edge Bet]]="","",IF(Table1323[[#This Row],[Fin]]&lt;&gt;"1st","",Table1323[[#This Row],[Div]]*Table1323[[#This Row],[Elite Edge Bet]]))</f>
        <v>450</v>
      </c>
      <c r="N1351" s="35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1351" s="35" t="str">
        <f>IF(Table1323[[#This Row],[Date]]&lt;$O$3,"",IF(Table1323[[#This Row],[Date]]&lt;$P$3,"Edge (Orig)",IF(Table1323[[#This Row],[Date]]&lt;$Q$3,"Edge-New","Elite Combo")))</f>
        <v>Elite Combo</v>
      </c>
      <c r="P1351" s="27" t="str">
        <f>TEXT(Table1323[[#This Row],[Date]],"DDD")</f>
        <v>Sat</v>
      </c>
      <c r="Q1351" s="27">
        <v>162</v>
      </c>
      <c r="R1351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2" spans="1:18" x14ac:dyDescent="0.25">
      <c r="A1352" s="48">
        <v>45752</v>
      </c>
      <c r="B1352" s="20">
        <v>0.57638888888888884</v>
      </c>
      <c r="C1352" s="20" t="s">
        <v>761</v>
      </c>
      <c r="D1352" s="49">
        <v>4</v>
      </c>
      <c r="E1352" s="27">
        <v>2</v>
      </c>
      <c r="F1352" s="50" t="s">
        <v>1065</v>
      </c>
      <c r="G1352" s="50" t="s">
        <v>13</v>
      </c>
      <c r="H1352" s="51">
        <v>5.5</v>
      </c>
      <c r="I1352" s="51" t="s">
        <v>1075</v>
      </c>
      <c r="J1352" s="27" t="str">
        <f>VLOOKUP(Table1323[[#This Row],[Track]],$F$1377:$H$1420,2,FALSE)</f>
        <v>Vic</v>
      </c>
      <c r="K1352" s="27"/>
      <c r="L1352" s="35">
        <v>100</v>
      </c>
      <c r="M1352" s="35">
        <f>IF(Table1323[[#This Row],[Elite Edge Bet]]="","",IF(Table1323[[#This Row],[Fin]]&lt;&gt;"1st","",Table1323[[#This Row],[Div]]*Table1323[[#This Row],[Elite Edge Bet]]))</f>
        <v>550</v>
      </c>
      <c r="N1352" s="35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1352" s="35" t="str">
        <f>IF(Table1323[[#This Row],[Date]]&lt;$O$3,"",IF(Table1323[[#This Row],[Date]]&lt;$P$3,"Edge (Orig)",IF(Table1323[[#This Row],[Date]]&lt;$Q$3,"Edge-New","Elite Combo")))</f>
        <v>Elite Combo</v>
      </c>
      <c r="P1352" s="27" t="str">
        <f>TEXT(Table1323[[#This Row],[Date]],"DDD")</f>
        <v>Sat</v>
      </c>
      <c r="Q1352" s="27">
        <v>163</v>
      </c>
      <c r="R1352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3" spans="1:18" x14ac:dyDescent="0.25">
      <c r="A1353" s="48">
        <v>45752</v>
      </c>
      <c r="B1353" s="20">
        <v>0.625</v>
      </c>
      <c r="C1353" s="20" t="s">
        <v>761</v>
      </c>
      <c r="D1353" s="49">
        <v>6</v>
      </c>
      <c r="E1353" s="27">
        <v>6</v>
      </c>
      <c r="F1353" s="50" t="s">
        <v>1066</v>
      </c>
      <c r="G1353" s="50"/>
      <c r="H1353" s="51"/>
      <c r="I1353" s="51" t="s">
        <v>1079</v>
      </c>
      <c r="J1353" s="27" t="str">
        <f>VLOOKUP(Table1323[[#This Row],[Track]],$F$1377:$H$1420,2,FALSE)</f>
        <v>Vic</v>
      </c>
      <c r="K1353" s="27"/>
      <c r="L1353" s="35">
        <v>100</v>
      </c>
      <c r="M1353" s="35" t="str">
        <f>IF(Table1323[[#This Row],[Elite Edge Bet]]="","",IF(Table1323[[#This Row],[Fin]]&lt;&gt;"1st","",Table1323[[#This Row],[Div]]*Table1323[[#This Row],[Elite Edge Bet]]))</f>
        <v/>
      </c>
      <c r="N1353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53" s="35" t="str">
        <f>IF(Table1323[[#This Row],[Date]]&lt;$O$3,"",IF(Table1323[[#This Row],[Date]]&lt;$P$3,"Edge (Orig)",IF(Table1323[[#This Row],[Date]]&lt;$Q$3,"Edge-New","Elite Combo")))</f>
        <v>Elite Combo</v>
      </c>
      <c r="P1353" s="27" t="str">
        <f>TEXT(Table1323[[#This Row],[Date]],"DDD")</f>
        <v>Sat</v>
      </c>
      <c r="Q1353" s="27">
        <v>164</v>
      </c>
      <c r="R1353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4" spans="1:18" x14ac:dyDescent="0.25">
      <c r="A1354" s="48">
        <v>45752</v>
      </c>
      <c r="B1354" s="20">
        <v>0.625</v>
      </c>
      <c r="C1354" s="20" t="s">
        <v>761</v>
      </c>
      <c r="D1354" s="49">
        <v>6</v>
      </c>
      <c r="E1354" s="27">
        <v>12</v>
      </c>
      <c r="F1354" s="50" t="s">
        <v>1067</v>
      </c>
      <c r="G1354" s="50" t="s">
        <v>15</v>
      </c>
      <c r="H1354" s="51"/>
      <c r="I1354" s="51" t="s">
        <v>1080</v>
      </c>
      <c r="J1354" s="27" t="str">
        <f>VLOOKUP(Table1323[[#This Row],[Track]],$F$1377:$H$1420,2,FALSE)</f>
        <v>Vic</v>
      </c>
      <c r="K1354" s="27"/>
      <c r="L1354" s="35">
        <v>150</v>
      </c>
      <c r="M1354" s="35" t="str">
        <f>IF(Table1323[[#This Row],[Elite Edge Bet]]="","",IF(Table1323[[#This Row],[Fin]]&lt;&gt;"1st","",Table1323[[#This Row],[Div]]*Table1323[[#This Row],[Elite Edge Bet]]))</f>
        <v/>
      </c>
      <c r="N1354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54" s="35" t="str">
        <f>IF(Table1323[[#This Row],[Date]]&lt;$O$3,"",IF(Table1323[[#This Row],[Date]]&lt;$P$3,"Edge (Orig)",IF(Table1323[[#This Row],[Date]]&lt;$Q$3,"Edge-New","Elite Combo")))</f>
        <v>Elite Combo</v>
      </c>
      <c r="P1354" s="27" t="str">
        <f>TEXT(Table1323[[#This Row],[Date]],"DDD")</f>
        <v>Sat</v>
      </c>
      <c r="Q1354" s="27">
        <v>165</v>
      </c>
      <c r="R1354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5" spans="1:18" x14ac:dyDescent="0.25">
      <c r="A1355" s="48">
        <v>45752</v>
      </c>
      <c r="B1355" s="20">
        <v>0.64930555555555558</v>
      </c>
      <c r="C1355" s="20" t="s">
        <v>761</v>
      </c>
      <c r="D1355" s="49">
        <v>7</v>
      </c>
      <c r="E1355" s="27">
        <v>9</v>
      </c>
      <c r="F1355" s="50" t="s">
        <v>1068</v>
      </c>
      <c r="G1355" s="50" t="s">
        <v>15</v>
      </c>
      <c r="H1355" s="51"/>
      <c r="I1355" s="51" t="s">
        <v>1075</v>
      </c>
      <c r="J1355" s="27" t="str">
        <f>VLOOKUP(Table1323[[#This Row],[Track]],$F$1377:$H$1420,2,FALSE)</f>
        <v>Vic</v>
      </c>
      <c r="K1355" s="27"/>
      <c r="L1355" s="35">
        <v>100</v>
      </c>
      <c r="M1355" s="35" t="str">
        <f>IF(Table1323[[#This Row],[Elite Edge Bet]]="","",IF(Table1323[[#This Row],[Fin]]&lt;&gt;"1st","",Table1323[[#This Row],[Div]]*Table1323[[#This Row],[Elite Edge Bet]]))</f>
        <v/>
      </c>
      <c r="N1355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55" s="35" t="str">
        <f>IF(Table1323[[#This Row],[Date]]&lt;$O$3,"",IF(Table1323[[#This Row],[Date]]&lt;$P$3,"Edge (Orig)",IF(Table1323[[#This Row],[Date]]&lt;$Q$3,"Edge-New","Elite Combo")))</f>
        <v>Elite Combo</v>
      </c>
      <c r="P1355" s="27" t="str">
        <f>TEXT(Table1323[[#This Row],[Date]],"DDD")</f>
        <v>Sat</v>
      </c>
      <c r="Q1355" s="27">
        <v>166</v>
      </c>
      <c r="R1355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6" spans="1:18" x14ac:dyDescent="0.25">
      <c r="A1356" s="48">
        <v>45752</v>
      </c>
      <c r="B1356" s="20">
        <v>0.66319444444444442</v>
      </c>
      <c r="C1356" s="20" t="s">
        <v>7</v>
      </c>
      <c r="D1356" s="49">
        <v>7</v>
      </c>
      <c r="E1356" s="27">
        <v>7</v>
      </c>
      <c r="F1356" s="50" t="s">
        <v>1069</v>
      </c>
      <c r="G1356" s="50"/>
      <c r="H1356" s="51"/>
      <c r="I1356" s="51" t="s">
        <v>1078</v>
      </c>
      <c r="J1356" s="27" t="str">
        <f>VLOOKUP(Table1323[[#This Row],[Track]],$F$1377:$H$1420,2,FALSE)</f>
        <v>NSW</v>
      </c>
      <c r="K1356" s="27"/>
      <c r="L1356" s="35">
        <v>150</v>
      </c>
      <c r="M1356" s="35" t="str">
        <f>IF(Table1323[[#This Row],[Elite Edge Bet]]="","",IF(Table1323[[#This Row],[Fin]]&lt;&gt;"1st","",Table1323[[#This Row],[Div]]*Table1323[[#This Row],[Elite Edge Bet]]))</f>
        <v/>
      </c>
      <c r="N1356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56" s="35" t="str">
        <f>IF(Table1323[[#This Row],[Date]]&lt;$O$3,"",IF(Table1323[[#This Row],[Date]]&lt;$P$3,"Edge (Orig)",IF(Table1323[[#This Row],[Date]]&lt;$Q$3,"Edge-New","Elite Combo")))</f>
        <v>Elite Combo</v>
      </c>
      <c r="P1356" s="27" t="str">
        <f>TEXT(Table1323[[#This Row],[Date]],"DDD")</f>
        <v>Sat</v>
      </c>
      <c r="Q1356" s="27">
        <v>167</v>
      </c>
      <c r="R1356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7" spans="1:18" x14ac:dyDescent="0.25">
      <c r="A1357" s="48">
        <v>45752</v>
      </c>
      <c r="B1357" s="20">
        <v>0.67708333333333337</v>
      </c>
      <c r="C1357" s="20" t="s">
        <v>761</v>
      </c>
      <c r="D1357" s="49">
        <v>8</v>
      </c>
      <c r="E1357" s="27">
        <v>6</v>
      </c>
      <c r="F1357" s="50" t="s">
        <v>1070</v>
      </c>
      <c r="G1357" s="50"/>
      <c r="H1357" s="51"/>
      <c r="I1357" s="51" t="s">
        <v>1075</v>
      </c>
      <c r="J1357" s="27" t="str">
        <f>VLOOKUP(Table1323[[#This Row],[Track]],$F$1377:$H$1420,2,FALSE)</f>
        <v>Vic</v>
      </c>
      <c r="K1357" s="27"/>
      <c r="L1357" s="35">
        <v>100</v>
      </c>
      <c r="M1357" s="35" t="str">
        <f>IF(Table1323[[#This Row],[Elite Edge Bet]]="","",IF(Table1323[[#This Row],[Fin]]&lt;&gt;"1st","",Table1323[[#This Row],[Div]]*Table1323[[#This Row],[Elite Edge Bet]]))</f>
        <v/>
      </c>
      <c r="N1357" s="35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57" s="35" t="str">
        <f>IF(Table1323[[#This Row],[Date]]&lt;$O$3,"",IF(Table1323[[#This Row],[Date]]&lt;$P$3,"Edge (Orig)",IF(Table1323[[#This Row],[Date]]&lt;$Q$3,"Edge-New","Elite Combo")))</f>
        <v>Elite Combo</v>
      </c>
      <c r="P1357" s="27" t="str">
        <f>TEXT(Table1323[[#This Row],[Date]],"DDD")</f>
        <v>Sat</v>
      </c>
      <c r="Q1357" s="27">
        <v>168</v>
      </c>
      <c r="R1357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8" spans="1:18" x14ac:dyDescent="0.25">
      <c r="A1358" s="48">
        <v>45752</v>
      </c>
      <c r="B1358" s="20">
        <v>0.71875</v>
      </c>
      <c r="C1358" s="20" t="s">
        <v>7</v>
      </c>
      <c r="D1358" s="49">
        <v>9</v>
      </c>
      <c r="E1358" s="27">
        <v>18</v>
      </c>
      <c r="F1358" s="50" t="s">
        <v>1071</v>
      </c>
      <c r="G1358" s="50" t="s">
        <v>13</v>
      </c>
      <c r="H1358" s="51">
        <v>2.4500000000000002</v>
      </c>
      <c r="I1358" s="51" t="s">
        <v>1081</v>
      </c>
      <c r="J1358" s="27" t="str">
        <f>VLOOKUP(Table1323[[#This Row],[Track]],$F$1377:$H$1420,2,FALSE)</f>
        <v>NSW</v>
      </c>
      <c r="K1358" s="27"/>
      <c r="L1358" s="35">
        <v>150</v>
      </c>
      <c r="M1358" s="35">
        <f>IF(Table1323[[#This Row],[Elite Edge Bet]]="","",IF(Table1323[[#This Row],[Fin]]&lt;&gt;"1st","",Table1323[[#This Row],[Div]]*Table1323[[#This Row],[Elite Edge Bet]]))</f>
        <v>367.5</v>
      </c>
      <c r="N1358" s="35">
        <f>IF(Table1323[[#This Row],[Elite Edge Bet]]="","",IF(Table1323[[#This Row],[Elite Edge Return]]="",Table1323[[#This Row],[Elite Edge Bet]]*-1,Table1323[[#This Row],[Elite Edge Return]]-Table1323[[#This Row],[Elite Edge Bet]]))</f>
        <v>217.5</v>
      </c>
      <c r="O1358" s="35" t="str">
        <f>IF(Table1323[[#This Row],[Date]]&lt;$O$3,"",IF(Table1323[[#This Row],[Date]]&lt;$P$3,"Edge (Orig)",IF(Table1323[[#This Row],[Date]]&lt;$Q$3,"Edge-New","Elite Combo")))</f>
        <v>Elite Combo</v>
      </c>
      <c r="P1358" s="27" t="str">
        <f>TEXT(Table1323[[#This Row],[Date]],"DDD")</f>
        <v>Sat</v>
      </c>
      <c r="Q1358" s="27">
        <v>169</v>
      </c>
      <c r="R1358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59" spans="1:18" x14ac:dyDescent="0.25">
      <c r="A1359" s="48">
        <v>45752</v>
      </c>
      <c r="B1359" s="20">
        <v>0.73263888888888884</v>
      </c>
      <c r="C1359" s="20" t="s">
        <v>761</v>
      </c>
      <c r="D1359" s="49">
        <v>10</v>
      </c>
      <c r="E1359" s="27">
        <v>1</v>
      </c>
      <c r="F1359" s="50" t="s">
        <v>1072</v>
      </c>
      <c r="G1359" s="50"/>
      <c r="H1359" s="51"/>
      <c r="I1359" s="51" t="s">
        <v>1076</v>
      </c>
      <c r="J1359" s="27" t="str">
        <f>VLOOKUP(Table1323[[#This Row],[Track]],$F$1377:$H$1420,2,FALSE)</f>
        <v>Vic</v>
      </c>
      <c r="K1359" s="27"/>
      <c r="L1359" s="35">
        <v>150</v>
      </c>
      <c r="M1359" s="35" t="str">
        <f>IF(Table1323[[#This Row],[Elite Edge Bet]]="","",IF(Table1323[[#This Row],[Fin]]&lt;&gt;"1st","",Table1323[[#This Row],[Div]]*Table1323[[#This Row],[Elite Edge Bet]]))</f>
        <v/>
      </c>
      <c r="N1359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59" s="35" t="str">
        <f>IF(Table1323[[#This Row],[Date]]&lt;$O$3,"",IF(Table1323[[#This Row],[Date]]&lt;$P$3,"Edge (Orig)",IF(Table1323[[#This Row],[Date]]&lt;$Q$3,"Edge-New","Elite Combo")))</f>
        <v>Elite Combo</v>
      </c>
      <c r="P1359" s="27" t="str">
        <f>TEXT(Table1323[[#This Row],[Date]],"DDD")</f>
        <v>Sat</v>
      </c>
      <c r="Q1359" s="27">
        <v>170</v>
      </c>
      <c r="R1359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60" spans="1:18" x14ac:dyDescent="0.25">
      <c r="A1360" s="48">
        <v>45752</v>
      </c>
      <c r="B1360" s="20">
        <v>0.74305555555555558</v>
      </c>
      <c r="C1360" s="20" t="s">
        <v>7</v>
      </c>
      <c r="D1360" s="49">
        <v>10</v>
      </c>
      <c r="E1360" s="27">
        <v>1</v>
      </c>
      <c r="F1360" s="50" t="s">
        <v>1073</v>
      </c>
      <c r="G1360" s="50"/>
      <c r="H1360" s="51"/>
      <c r="I1360" s="51" t="s">
        <v>1081</v>
      </c>
      <c r="J1360" s="27" t="str">
        <f>VLOOKUP(Table1323[[#This Row],[Track]],$F$1377:$H$1420,2,FALSE)</f>
        <v>NSW</v>
      </c>
      <c r="K1360" s="27"/>
      <c r="L1360" s="35">
        <v>150</v>
      </c>
      <c r="M1360" s="35" t="str">
        <f>IF(Table1323[[#This Row],[Elite Edge Bet]]="","",IF(Table1323[[#This Row],[Fin]]&lt;&gt;"1st","",Table1323[[#This Row],[Div]]*Table1323[[#This Row],[Elite Edge Bet]]))</f>
        <v/>
      </c>
      <c r="N1360" s="35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60" s="35" t="str">
        <f>IF(Table1323[[#This Row],[Date]]&lt;$O$3,"",IF(Table1323[[#This Row],[Date]]&lt;$P$3,"Edge (Orig)",IF(Table1323[[#This Row],[Date]]&lt;$Q$3,"Edge-New","Elite Combo")))</f>
        <v>Elite Combo</v>
      </c>
      <c r="P1360" s="27" t="str">
        <f>TEXT(Table1323[[#This Row],[Date]],"DDD")</f>
        <v>Sat</v>
      </c>
      <c r="Q1360" s="27">
        <v>171</v>
      </c>
      <c r="R1360" s="27" t="str">
        <f>IF(Table1323[[#This Row],[Date]]&gt;=$A$1389,"2026-2027",IF(Table1323[[#This Row],[Date]]&gt;=$A$1388,"2025-2026",IF(Table1323[[#This Row],[Date]]&gt;=$A$1387,"2024-2025",IF(Table1323[[#This Row],[Date]]&gt;=$A$1386,"2023-2024",IF(Table1323[[#This Row],[Date]]&gt;=$A$1385,"2022-2023",IF(Table1323[[#This Row],[Date]]&gt;=$A$1384,"2021-2022",IF(Table1323[[#This Row],[Date]]&lt;$A$1384,"2020-2021","xx")))))))</f>
        <v>2024-2025</v>
      </c>
    </row>
    <row r="1361" spans="1:17" ht="30" customHeight="1" x14ac:dyDescent="0.25">
      <c r="L1361" s="43">
        <f>SUBTOTAL(9,L7:L1360)</f>
        <v>17450</v>
      </c>
      <c r="M1361" s="43">
        <f>SUBTOTAL(9,M7:M1360)</f>
        <v>20618.5</v>
      </c>
      <c r="N1361" s="118">
        <f>SUBTOTAL(9,N7:N1360)</f>
        <v>3168.5</v>
      </c>
      <c r="O1361" s="44"/>
      <c r="P1361" s="44"/>
      <c r="Q1361" s="44"/>
    </row>
    <row r="1362" spans="1:17" x14ac:dyDescent="0.25">
      <c r="A1362" s="4"/>
      <c r="I1362" s="41">
        <f>SUBTOTAL(3,I7:I1360)</f>
        <v>126</v>
      </c>
      <c r="L1362" s="36">
        <f>SUBTOTAL(2,L7:L1360)</f>
        <v>126</v>
      </c>
      <c r="M1362" s="36">
        <f>SUBTOTAL(2,M7:M1360)</f>
        <v>40</v>
      </c>
      <c r="N1362" s="8">
        <f>N1361/L1361</f>
        <v>0.1815759312320917</v>
      </c>
      <c r="O1362" s="45"/>
    </row>
    <row r="1363" spans="1:17" x14ac:dyDescent="0.25">
      <c r="A1363" s="4"/>
      <c r="O1363" s="45"/>
    </row>
    <row r="1364" spans="1:17" ht="18.75" x14ac:dyDescent="0.3">
      <c r="A1364" s="4"/>
      <c r="L1364" s="101" t="s">
        <v>838</v>
      </c>
      <c r="M1364" s="102"/>
      <c r="N1364" s="25">
        <f>L1362</f>
        <v>126</v>
      </c>
      <c r="O1364" s="45"/>
    </row>
    <row r="1365" spans="1:17" ht="18.75" x14ac:dyDescent="0.3">
      <c r="L1365" s="101" t="s">
        <v>837</v>
      </c>
      <c r="M1365" s="102"/>
      <c r="N1365" s="25">
        <f>M1362</f>
        <v>40</v>
      </c>
      <c r="O1365" s="45"/>
    </row>
    <row r="1366" spans="1:17" ht="18.75" x14ac:dyDescent="0.3">
      <c r="L1366" s="101" t="s">
        <v>839</v>
      </c>
      <c r="M1366" s="102"/>
      <c r="N1366" s="26">
        <f>M1362/L1362</f>
        <v>0.31746031746031744</v>
      </c>
      <c r="O1366" s="45"/>
    </row>
    <row r="1367" spans="1:17" ht="18.75" x14ac:dyDescent="0.25">
      <c r="F1367" s="5" t="s">
        <v>17</v>
      </c>
      <c r="G1367" s="41">
        <f>SUBTOTAL(3,G7:G1360)</f>
        <v>76</v>
      </c>
      <c r="L1367" s="101" t="s">
        <v>806</v>
      </c>
      <c r="M1367" s="102"/>
      <c r="N1367" s="24">
        <f>SUBTOTAL(1,Table1323[Div])</f>
        <v>3.5824999999999996</v>
      </c>
      <c r="O1367" s="45"/>
    </row>
    <row r="1368" spans="1:17" ht="18.75" x14ac:dyDescent="0.25">
      <c r="G1368" s="68">
        <f>G1367/I1362</f>
        <v>0.60317460317460314</v>
      </c>
      <c r="L1368" s="101" t="s">
        <v>21</v>
      </c>
      <c r="M1368" s="102"/>
      <c r="N1368" s="17">
        <f>(N1361/$A$1374)</f>
        <v>235.95212765957447</v>
      </c>
      <c r="O1368" s="45"/>
    </row>
    <row r="1369" spans="1:17" ht="18.75" x14ac:dyDescent="0.25">
      <c r="L1369" s="101" t="s">
        <v>754</v>
      </c>
      <c r="M1369" s="102"/>
      <c r="N1369" s="17">
        <f>N1368*52/12</f>
        <v>1022.459219858156</v>
      </c>
      <c r="O1369" s="45"/>
    </row>
    <row r="1370" spans="1:17" ht="18.75" x14ac:dyDescent="0.25">
      <c r="L1370" s="101" t="s">
        <v>755</v>
      </c>
      <c r="M1370" s="102"/>
      <c r="N1370" s="17">
        <f>N1369*12</f>
        <v>12269.510638297872</v>
      </c>
      <c r="O1370" s="45"/>
    </row>
    <row r="1371" spans="1:17" x14ac:dyDescent="0.25">
      <c r="A1371" s="1" t="s">
        <v>20</v>
      </c>
      <c r="O1371" s="45"/>
    </row>
    <row r="1372" spans="1:17" x14ac:dyDescent="0.25">
      <c r="A1372" s="42">
        <f>SUBTOTAL(5,A6:A1360)</f>
        <v>45658</v>
      </c>
      <c r="O1372" s="45"/>
    </row>
    <row r="1373" spans="1:17" x14ac:dyDescent="0.25">
      <c r="A1373" s="42">
        <f>SUBTOTAL(4,A6:A1360)</f>
        <v>45752</v>
      </c>
      <c r="O1373" s="45"/>
    </row>
    <row r="1374" spans="1:17" x14ac:dyDescent="0.25">
      <c r="A1374" s="7">
        <f>(A1373-A1372)/7</f>
        <v>13.428571428571429</v>
      </c>
    </row>
    <row r="1376" spans="1:17" ht="18.75" x14ac:dyDescent="0.3">
      <c r="E1376" s="1"/>
      <c r="F1376" s="112" t="s">
        <v>1082</v>
      </c>
      <c r="G1376"/>
      <c r="H1376" s="113"/>
    </row>
    <row r="1377" spans="1:8" x14ac:dyDescent="0.25">
      <c r="F1377" s="114" t="s">
        <v>2</v>
      </c>
      <c r="G1377" s="114" t="s">
        <v>22</v>
      </c>
      <c r="H1377" s="115" t="s">
        <v>887</v>
      </c>
    </row>
    <row r="1378" spans="1:8" x14ac:dyDescent="0.25">
      <c r="F1378" s="116" t="s">
        <v>1083</v>
      </c>
      <c r="G1378" s="116" t="s">
        <v>456</v>
      </c>
      <c r="H1378" s="117" t="s">
        <v>888</v>
      </c>
    </row>
    <row r="1379" spans="1:8" x14ac:dyDescent="0.25">
      <c r="F1379" s="116" t="s">
        <v>761</v>
      </c>
      <c r="G1379" s="116" t="s">
        <v>456</v>
      </c>
      <c r="H1379" s="117" t="s">
        <v>888</v>
      </c>
    </row>
    <row r="1380" spans="1:8" x14ac:dyDescent="0.25">
      <c r="F1380" s="116" t="s">
        <v>1084</v>
      </c>
      <c r="G1380" s="116" t="s">
        <v>456</v>
      </c>
      <c r="H1380" s="117" t="s">
        <v>888</v>
      </c>
    </row>
    <row r="1381" spans="1:8" x14ac:dyDescent="0.25">
      <c r="F1381" s="116" t="s">
        <v>1085</v>
      </c>
      <c r="G1381" s="116" t="s">
        <v>456</v>
      </c>
      <c r="H1381" s="117" t="s">
        <v>888</v>
      </c>
    </row>
    <row r="1382" spans="1:8" x14ac:dyDescent="0.25">
      <c r="F1382" s="116" t="s">
        <v>1012</v>
      </c>
      <c r="G1382" s="116" t="s">
        <v>1014</v>
      </c>
      <c r="H1382" s="117" t="s">
        <v>888</v>
      </c>
    </row>
    <row r="1383" spans="1:8" x14ac:dyDescent="0.25">
      <c r="A1383" s="1" t="s">
        <v>897</v>
      </c>
      <c r="E1383" s="1"/>
      <c r="F1383" s="116" t="s">
        <v>1086</v>
      </c>
      <c r="G1383" s="116" t="s">
        <v>1014</v>
      </c>
      <c r="H1383" s="117" t="s">
        <v>888</v>
      </c>
    </row>
    <row r="1384" spans="1:8" x14ac:dyDescent="0.25">
      <c r="A1384" s="47">
        <v>44409</v>
      </c>
      <c r="E1384" s="1"/>
      <c r="F1384" s="116" t="s">
        <v>1087</v>
      </c>
      <c r="G1384" s="116" t="s">
        <v>456</v>
      </c>
      <c r="H1384" s="117" t="s">
        <v>888</v>
      </c>
    </row>
    <row r="1385" spans="1:8" x14ac:dyDescent="0.25">
      <c r="A1385" s="47">
        <v>44774</v>
      </c>
      <c r="E1385" s="1"/>
      <c r="F1385" s="116" t="s">
        <v>1088</v>
      </c>
      <c r="G1385" s="116" t="s">
        <v>456</v>
      </c>
      <c r="H1385" s="117" t="s">
        <v>888</v>
      </c>
    </row>
    <row r="1386" spans="1:8" x14ac:dyDescent="0.25">
      <c r="A1386" s="47">
        <v>45139</v>
      </c>
      <c r="E1386" s="1"/>
      <c r="F1386" s="116" t="s">
        <v>759</v>
      </c>
      <c r="G1386" s="116" t="s">
        <v>456</v>
      </c>
      <c r="H1386" s="117" t="s">
        <v>888</v>
      </c>
    </row>
    <row r="1387" spans="1:8" x14ac:dyDescent="0.25">
      <c r="A1387" s="47">
        <v>45505</v>
      </c>
      <c r="E1387" s="1"/>
      <c r="F1387" s="116" t="s">
        <v>765</v>
      </c>
      <c r="G1387" s="116" t="s">
        <v>456</v>
      </c>
      <c r="H1387" s="117" t="s">
        <v>887</v>
      </c>
    </row>
    <row r="1388" spans="1:8" x14ac:dyDescent="0.25">
      <c r="A1388" s="47">
        <v>45870</v>
      </c>
      <c r="E1388" s="1"/>
      <c r="F1388" s="116" t="s">
        <v>1089</v>
      </c>
      <c r="G1388" s="116" t="s">
        <v>456</v>
      </c>
      <c r="H1388" s="117" t="s">
        <v>887</v>
      </c>
    </row>
    <row r="1389" spans="1:8" x14ac:dyDescent="0.25">
      <c r="A1389" s="47">
        <v>46235</v>
      </c>
      <c r="E1389" s="1"/>
      <c r="F1389" s="116" t="s">
        <v>771</v>
      </c>
      <c r="G1389" s="116" t="s">
        <v>456</v>
      </c>
      <c r="H1389" s="117" t="s">
        <v>887</v>
      </c>
    </row>
    <row r="1390" spans="1:8" x14ac:dyDescent="0.25">
      <c r="E1390" s="1"/>
      <c r="F1390" s="116" t="s">
        <v>1090</v>
      </c>
      <c r="G1390" s="116" t="s">
        <v>456</v>
      </c>
      <c r="H1390" s="117" t="s">
        <v>887</v>
      </c>
    </row>
    <row r="1391" spans="1:8" x14ac:dyDescent="0.25">
      <c r="F1391" s="116" t="s">
        <v>9</v>
      </c>
      <c r="G1391" s="116" t="s">
        <v>23</v>
      </c>
      <c r="H1391" s="117" t="s">
        <v>888</v>
      </c>
    </row>
    <row r="1392" spans="1:8" x14ac:dyDescent="0.25">
      <c r="F1392" s="116" t="s">
        <v>764</v>
      </c>
      <c r="G1392" s="116" t="s">
        <v>456</v>
      </c>
      <c r="H1392" s="117" t="s">
        <v>887</v>
      </c>
    </row>
    <row r="1393" spans="5:8" x14ac:dyDescent="0.25">
      <c r="E1393" s="1"/>
      <c r="F1393" s="116" t="s">
        <v>1091</v>
      </c>
      <c r="G1393" s="116" t="s">
        <v>456</v>
      </c>
      <c r="H1393" s="117" t="s">
        <v>887</v>
      </c>
    </row>
    <row r="1394" spans="5:8" x14ac:dyDescent="0.25">
      <c r="E1394" s="1"/>
      <c r="F1394" s="116" t="s">
        <v>94</v>
      </c>
      <c r="G1394" s="116" t="s">
        <v>456</v>
      </c>
      <c r="H1394" s="117" t="s">
        <v>887</v>
      </c>
    </row>
    <row r="1395" spans="5:8" x14ac:dyDescent="0.25">
      <c r="E1395" s="1"/>
      <c r="F1395" s="116" t="s">
        <v>18</v>
      </c>
      <c r="G1395" s="116" t="s">
        <v>23</v>
      </c>
      <c r="H1395" s="117" t="s">
        <v>887</v>
      </c>
    </row>
    <row r="1396" spans="5:8" x14ac:dyDescent="0.25">
      <c r="E1396" s="1"/>
      <c r="F1396" s="116" t="s">
        <v>43</v>
      </c>
      <c r="G1396" s="116" t="s">
        <v>23</v>
      </c>
      <c r="H1396" s="117" t="s">
        <v>887</v>
      </c>
    </row>
    <row r="1397" spans="5:8" x14ac:dyDescent="0.25">
      <c r="F1397" s="116" t="s">
        <v>88</v>
      </c>
      <c r="G1397" s="116" t="s">
        <v>23</v>
      </c>
      <c r="H1397" s="117" t="s">
        <v>887</v>
      </c>
    </row>
    <row r="1398" spans="5:8" x14ac:dyDescent="0.25">
      <c r="F1398" s="116" t="s">
        <v>88</v>
      </c>
      <c r="G1398" s="116" t="s">
        <v>23</v>
      </c>
      <c r="H1398" s="117" t="s">
        <v>887</v>
      </c>
    </row>
    <row r="1399" spans="5:8" x14ac:dyDescent="0.25">
      <c r="F1399" s="116" t="s">
        <v>1005</v>
      </c>
      <c r="G1399" s="116" t="s">
        <v>23</v>
      </c>
      <c r="H1399" s="117" t="s">
        <v>888</v>
      </c>
    </row>
    <row r="1400" spans="5:8" x14ac:dyDescent="0.25">
      <c r="F1400" s="116" t="s">
        <v>770</v>
      </c>
      <c r="G1400" s="116" t="s">
        <v>456</v>
      </c>
      <c r="H1400" s="117" t="s">
        <v>887</v>
      </c>
    </row>
    <row r="1401" spans="5:8" x14ac:dyDescent="0.25">
      <c r="F1401" s="116" t="s">
        <v>1092</v>
      </c>
      <c r="G1401" s="116" t="s">
        <v>1093</v>
      </c>
      <c r="H1401" s="117" t="s">
        <v>888</v>
      </c>
    </row>
    <row r="1402" spans="5:8" x14ac:dyDescent="0.25">
      <c r="F1402" s="116" t="s">
        <v>1094</v>
      </c>
      <c r="G1402" s="116" t="s">
        <v>1093</v>
      </c>
      <c r="H1402" s="117" t="s">
        <v>888</v>
      </c>
    </row>
    <row r="1403" spans="5:8" x14ac:dyDescent="0.25">
      <c r="F1403" s="116" t="s">
        <v>1095</v>
      </c>
      <c r="G1403" s="116" t="s">
        <v>456</v>
      </c>
      <c r="H1403" s="117" t="s">
        <v>887</v>
      </c>
    </row>
    <row r="1404" spans="5:8" x14ac:dyDescent="0.25">
      <c r="F1404" s="116" t="s">
        <v>1096</v>
      </c>
      <c r="G1404" s="116" t="s">
        <v>456</v>
      </c>
      <c r="H1404" s="117" t="s">
        <v>888</v>
      </c>
    </row>
    <row r="1405" spans="5:8" x14ac:dyDescent="0.25">
      <c r="F1405" s="116" t="s">
        <v>1097</v>
      </c>
      <c r="G1405" s="116" t="s">
        <v>456</v>
      </c>
      <c r="H1405" s="117" t="s">
        <v>888</v>
      </c>
    </row>
    <row r="1406" spans="5:8" x14ac:dyDescent="0.25">
      <c r="F1406" s="116" t="s">
        <v>762</v>
      </c>
      <c r="G1406" s="116" t="s">
        <v>456</v>
      </c>
      <c r="H1406" s="117" t="s">
        <v>888</v>
      </c>
    </row>
    <row r="1407" spans="5:8" x14ac:dyDescent="0.25">
      <c r="F1407" s="116" t="s">
        <v>1096</v>
      </c>
      <c r="G1407" s="116" t="s">
        <v>456</v>
      </c>
      <c r="H1407" s="117" t="s">
        <v>888</v>
      </c>
    </row>
    <row r="1408" spans="5:8" x14ac:dyDescent="0.25">
      <c r="F1408" s="116" t="s">
        <v>24</v>
      </c>
      <c r="G1408" s="116" t="s">
        <v>23</v>
      </c>
      <c r="H1408" s="117" t="s">
        <v>887</v>
      </c>
    </row>
    <row r="1409" spans="6:8" x14ac:dyDescent="0.25">
      <c r="F1409" s="116" t="s">
        <v>773</v>
      </c>
      <c r="G1409" s="116" t="s">
        <v>456</v>
      </c>
      <c r="H1409" s="117" t="s">
        <v>887</v>
      </c>
    </row>
    <row r="1410" spans="6:8" x14ac:dyDescent="0.25">
      <c r="F1410" s="116" t="s">
        <v>1098</v>
      </c>
      <c r="G1410" s="116" t="s">
        <v>456</v>
      </c>
      <c r="H1410" s="117" t="s">
        <v>887</v>
      </c>
    </row>
    <row r="1411" spans="6:8" x14ac:dyDescent="0.25">
      <c r="F1411" s="116" t="s">
        <v>7</v>
      </c>
      <c r="G1411" s="116" t="s">
        <v>23</v>
      </c>
      <c r="H1411" s="117" t="s">
        <v>888</v>
      </c>
    </row>
    <row r="1412" spans="6:8" x14ac:dyDescent="0.25">
      <c r="F1412" s="116" t="s">
        <v>10</v>
      </c>
      <c r="G1412" s="116" t="s">
        <v>23</v>
      </c>
      <c r="H1412" s="117" t="s">
        <v>888</v>
      </c>
    </row>
    <row r="1413" spans="6:8" x14ac:dyDescent="0.25">
      <c r="F1413" s="116" t="s">
        <v>6</v>
      </c>
      <c r="G1413" s="116" t="s">
        <v>23</v>
      </c>
      <c r="H1413" s="117" t="s">
        <v>888</v>
      </c>
    </row>
    <row r="1414" spans="6:8" x14ac:dyDescent="0.25">
      <c r="F1414" s="116" t="s">
        <v>760</v>
      </c>
      <c r="G1414" s="116" t="s">
        <v>456</v>
      </c>
      <c r="H1414" s="117" t="s">
        <v>888</v>
      </c>
    </row>
    <row r="1415" spans="6:8" x14ac:dyDescent="0.25">
      <c r="F1415" s="116" t="s">
        <v>775</v>
      </c>
      <c r="G1415" s="116" t="s">
        <v>456</v>
      </c>
      <c r="H1415" s="117" t="s">
        <v>888</v>
      </c>
    </row>
    <row r="1416" spans="6:8" x14ac:dyDescent="0.25">
      <c r="F1416" s="116" t="s">
        <v>1099</v>
      </c>
      <c r="G1416" s="116" t="s">
        <v>456</v>
      </c>
      <c r="H1416" s="117" t="s">
        <v>888</v>
      </c>
    </row>
    <row r="1417" spans="6:8" x14ac:dyDescent="0.25">
      <c r="F1417" s="116" t="s">
        <v>1100</v>
      </c>
      <c r="G1417" s="116" t="s">
        <v>456</v>
      </c>
      <c r="H1417" s="117" t="s">
        <v>888</v>
      </c>
    </row>
    <row r="1418" spans="6:8" x14ac:dyDescent="0.25">
      <c r="F1418" s="116" t="s">
        <v>1101</v>
      </c>
      <c r="G1418" s="116" t="s">
        <v>23</v>
      </c>
      <c r="H1418" s="117" t="s">
        <v>887</v>
      </c>
    </row>
    <row r="1419" spans="6:8" x14ac:dyDescent="0.25">
      <c r="F1419" s="116" t="s">
        <v>935</v>
      </c>
      <c r="G1419" s="116" t="s">
        <v>23</v>
      </c>
      <c r="H1419" s="117" t="s">
        <v>887</v>
      </c>
    </row>
    <row r="1420" spans="6:8" x14ac:dyDescent="0.25">
      <c r="F1420" s="16" t="s">
        <v>8</v>
      </c>
      <c r="G1420" s="16" t="s">
        <v>23</v>
      </c>
      <c r="H1420" s="117" t="s">
        <v>888</v>
      </c>
    </row>
  </sheetData>
  <mergeCells count="11">
    <mergeCell ref="F2:K2"/>
    <mergeCell ref="F3:K3"/>
    <mergeCell ref="F4:K4"/>
    <mergeCell ref="A4:E4"/>
    <mergeCell ref="L1370:M1370"/>
    <mergeCell ref="L1369:M1369"/>
    <mergeCell ref="L1364:M1364"/>
    <mergeCell ref="L1368:M1368"/>
    <mergeCell ref="L1367:M1367"/>
    <mergeCell ref="L1365:M1365"/>
    <mergeCell ref="L1366:M1366"/>
  </mergeCells>
  <phoneticPr fontId="15" type="noConversion"/>
  <conditionalFormatting sqref="B6:C6">
    <cfRule type="containsText" dxfId="17" priority="10" operator="containsText" text="Top-2">
      <formula>NOT(ISERROR(SEARCH("Top-2",B6)))</formula>
    </cfRule>
  </conditionalFormatting>
  <conditionalFormatting sqref="N1361 O1362:O1373">
    <cfRule type="cellIs" dxfId="16" priority="5" operator="greaterThan">
      <formula>0</formula>
    </cfRule>
  </conditionalFormatting>
  <conditionalFormatting sqref="N1361:N1362 O1362:O1373">
    <cfRule type="cellIs" dxfId="15" priority="6" operator="lessThan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66" fitToHeight="26" orientation="landscape" r:id="rId1"/>
  <headerFooter>
    <oddHeader>&amp;C&amp;18Elite Edge and Elite Combo LIVE as Listed&amp;RSaturdays 2025</oddHeader>
    <oddFooter>&amp;Lwww.eliteracing.com.au&amp;C&amp;14Elite Edge and Elite COMBO Betting&amp;R2025 Live as Listed on race morning.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47E9-32B3-4858-98B9-423C80E19020}">
  <sheetPr codeName="Sheet2">
    <tabColor theme="0" tint="-0.34998626667073579"/>
  </sheetPr>
  <dimension ref="D5:N316"/>
  <sheetViews>
    <sheetView showGridLines="0" zoomScale="90" zoomScaleNormal="90" workbookViewId="0">
      <pane xSplit="20985" ySplit="4995" topLeftCell="J1" activePane="bottomLeft"/>
      <selection activeCell="D5" sqref="D5"/>
      <selection pane="topRight" activeCell="J1" sqref="J1"/>
      <selection pane="bottomLeft" activeCell="M44" sqref="M44"/>
      <selection pane="bottomRight" activeCell="N1059" sqref="N1059"/>
    </sheetView>
  </sheetViews>
  <sheetFormatPr defaultColWidth="10.42578125" defaultRowHeight="15" x14ac:dyDescent="0.25"/>
  <cols>
    <col min="4" max="4" width="15.7109375" customWidth="1"/>
    <col min="5" max="5" width="10.7109375" customWidth="1"/>
    <col min="6" max="6" width="13.140625" customWidth="1"/>
    <col min="7" max="7" width="12.7109375" customWidth="1"/>
    <col min="8" max="8" width="12.5703125" style="15" customWidth="1"/>
    <col min="12" max="12" width="11.7109375" customWidth="1"/>
  </cols>
  <sheetData>
    <row r="5" spans="4:14" x14ac:dyDescent="0.25">
      <c r="D5" s="10" t="s">
        <v>896</v>
      </c>
      <c r="E5" s="9" t="s">
        <v>1056</v>
      </c>
    </row>
    <row r="6" spans="4:14" x14ac:dyDescent="0.25">
      <c r="D6" s="10" t="s">
        <v>19</v>
      </c>
      <c r="E6" s="9" t="s">
        <v>16</v>
      </c>
    </row>
    <row r="7" spans="4:14" x14ac:dyDescent="0.25">
      <c r="D7" s="10" t="s">
        <v>2</v>
      </c>
      <c r="E7" s="9" t="s">
        <v>16</v>
      </c>
    </row>
    <row r="8" spans="4:14" s="12" customFormat="1" ht="19.5" customHeight="1" x14ac:dyDescent="0.2">
      <c r="D8" s="10" t="s">
        <v>60</v>
      </c>
      <c r="E8" s="9" t="s">
        <v>16</v>
      </c>
    </row>
    <row r="9" spans="4:14" x14ac:dyDescent="0.25">
      <c r="D9" s="10" t="s">
        <v>22</v>
      </c>
      <c r="E9" s="9" t="s">
        <v>16</v>
      </c>
      <c r="N9" s="16">
        <v>100</v>
      </c>
    </row>
    <row r="10" spans="4:14" x14ac:dyDescent="0.25">
      <c r="D10" s="10" t="s">
        <v>843</v>
      </c>
      <c r="E10" s="9" t="s">
        <v>16</v>
      </c>
    </row>
    <row r="12" spans="4:14" s="11" customFormat="1" ht="41.25" customHeight="1" x14ac:dyDescent="0.2">
      <c r="D12" s="10" t="s">
        <v>0</v>
      </c>
      <c r="E12" s="21" t="s">
        <v>846</v>
      </c>
      <c r="F12" s="21" t="s">
        <v>849</v>
      </c>
      <c r="G12" s="21" t="s">
        <v>847</v>
      </c>
      <c r="H12" s="100" t="s">
        <v>848</v>
      </c>
    </row>
    <row r="13" spans="4:14" s="29" customFormat="1" ht="17.25" customHeight="1" x14ac:dyDescent="0.2">
      <c r="D13" s="9" t="s">
        <v>1049</v>
      </c>
      <c r="E13" s="98">
        <v>45</v>
      </c>
      <c r="F13" s="98">
        <v>6260</v>
      </c>
      <c r="G13" s="38">
        <v>5316</v>
      </c>
      <c r="H13" s="37">
        <v>-944</v>
      </c>
    </row>
    <row r="14" spans="4:14" s="29" customFormat="1" ht="17.25" customHeight="1" x14ac:dyDescent="0.2">
      <c r="D14" s="99" t="s">
        <v>1050</v>
      </c>
      <c r="E14" s="98">
        <v>18</v>
      </c>
      <c r="F14" s="98">
        <v>2560</v>
      </c>
      <c r="G14" s="38">
        <v>1000</v>
      </c>
      <c r="H14" s="37">
        <v>-1560</v>
      </c>
    </row>
    <row r="15" spans="4:14" s="29" customFormat="1" ht="17.25" customHeight="1" x14ac:dyDescent="0.2">
      <c r="D15" s="99" t="s">
        <v>1051</v>
      </c>
      <c r="E15" s="98">
        <v>27</v>
      </c>
      <c r="F15" s="98">
        <v>3700</v>
      </c>
      <c r="G15" s="38">
        <v>4316</v>
      </c>
      <c r="H15" s="37">
        <v>616</v>
      </c>
    </row>
    <row r="16" spans="4:14" s="29" customFormat="1" ht="17.25" customHeight="1" x14ac:dyDescent="0.25">
      <c r="D16" s="9" t="s">
        <v>1052</v>
      </c>
      <c r="E16" s="98">
        <v>111</v>
      </c>
      <c r="F16" s="98">
        <v>15860</v>
      </c>
      <c r="G16" s="38">
        <v>19346</v>
      </c>
      <c r="H16" s="37">
        <v>3486</v>
      </c>
      <c r="K16" s="1"/>
    </row>
    <row r="17" spans="4:11" s="29" customFormat="1" ht="17.25" customHeight="1" x14ac:dyDescent="0.25">
      <c r="D17" s="99" t="s">
        <v>1053</v>
      </c>
      <c r="E17" s="98">
        <v>33</v>
      </c>
      <c r="F17" s="98">
        <v>4530</v>
      </c>
      <c r="G17" s="38">
        <v>6618</v>
      </c>
      <c r="H17" s="37">
        <v>2088</v>
      </c>
      <c r="K17" s="1"/>
    </row>
    <row r="18" spans="4:11" s="29" customFormat="1" ht="17.25" customHeight="1" x14ac:dyDescent="0.25">
      <c r="D18" s="99" t="s">
        <v>1054</v>
      </c>
      <c r="E18" s="98">
        <v>32</v>
      </c>
      <c r="F18" s="98">
        <v>4650</v>
      </c>
      <c r="G18" s="38">
        <v>5996.5</v>
      </c>
      <c r="H18" s="37">
        <v>1346.5</v>
      </c>
      <c r="K18" s="1"/>
    </row>
    <row r="19" spans="4:11" s="29" customFormat="1" ht="17.25" customHeight="1" x14ac:dyDescent="0.25">
      <c r="D19" s="99" t="s">
        <v>1055</v>
      </c>
      <c r="E19" s="98">
        <v>46</v>
      </c>
      <c r="F19" s="98">
        <v>6680</v>
      </c>
      <c r="G19" s="38">
        <v>6731.5</v>
      </c>
      <c r="H19" s="37">
        <v>51.5</v>
      </c>
      <c r="K19" s="1"/>
    </row>
    <row r="20" spans="4:11" s="29" customFormat="1" x14ac:dyDescent="0.25">
      <c r="D20" s="98" t="s">
        <v>840</v>
      </c>
      <c r="E20" s="98">
        <v>156</v>
      </c>
      <c r="F20" s="98">
        <v>22120</v>
      </c>
      <c r="G20" s="38">
        <v>24662</v>
      </c>
      <c r="H20" s="37">
        <v>2542</v>
      </c>
      <c r="K20" s="1"/>
    </row>
    <row r="21" spans="4:11" s="29" customFormat="1" x14ac:dyDescent="0.25">
      <c r="D21"/>
      <c r="E21"/>
      <c r="F21"/>
      <c r="G21"/>
      <c r="H21"/>
      <c r="K21" s="1"/>
    </row>
    <row r="22" spans="4:11" s="29" customFormat="1" ht="17.25" customHeight="1" x14ac:dyDescent="0.25">
      <c r="D22"/>
      <c r="E22"/>
      <c r="F22"/>
      <c r="G22"/>
      <c r="H22"/>
      <c r="K22" s="1"/>
    </row>
    <row r="23" spans="4:11" s="29" customFormat="1" x14ac:dyDescent="0.25">
      <c r="D23"/>
      <c r="E23"/>
      <c r="F23"/>
      <c r="G23"/>
      <c r="H23"/>
      <c r="K23" s="1"/>
    </row>
    <row r="24" spans="4:11" s="29" customFormat="1" ht="17.25" customHeight="1" x14ac:dyDescent="0.25">
      <c r="D24"/>
      <c r="E24"/>
      <c r="F24"/>
      <c r="G24"/>
      <c r="H24"/>
      <c r="K24" s="1"/>
    </row>
    <row r="25" spans="4:11" s="29" customFormat="1" x14ac:dyDescent="0.25">
      <c r="D25"/>
      <c r="E25"/>
      <c r="F25"/>
      <c r="G25"/>
      <c r="H25"/>
      <c r="K25" s="1"/>
    </row>
    <row r="26" spans="4:11" s="29" customFormat="1" ht="17.25" customHeight="1" x14ac:dyDescent="0.25">
      <c r="D26"/>
      <c r="E26"/>
      <c r="F26"/>
      <c r="G26"/>
      <c r="H26"/>
      <c r="K26" s="1"/>
    </row>
    <row r="27" spans="4:11" s="29" customFormat="1" ht="17.25" customHeight="1" x14ac:dyDescent="0.25">
      <c r="D27"/>
      <c r="E27"/>
      <c r="F27"/>
      <c r="G27"/>
      <c r="H27"/>
      <c r="K27" s="1"/>
    </row>
    <row r="28" spans="4:11" s="29" customFormat="1" ht="17.25" customHeight="1" x14ac:dyDescent="0.25">
      <c r="D28"/>
      <c r="E28"/>
      <c r="F28"/>
      <c r="G28"/>
      <c r="H28"/>
      <c r="K28" s="1"/>
    </row>
    <row r="29" spans="4:11" s="29" customFormat="1" ht="17.25" customHeight="1" x14ac:dyDescent="0.25">
      <c r="D29"/>
      <c r="E29"/>
      <c r="F29"/>
      <c r="G29"/>
      <c r="H29"/>
      <c r="K29" s="1"/>
    </row>
    <row r="30" spans="4:11" s="29" customFormat="1" x14ac:dyDescent="0.25">
      <c r="D30"/>
      <c r="E30"/>
      <c r="F30"/>
      <c r="G30"/>
      <c r="H30"/>
      <c r="K30" s="1"/>
    </row>
    <row r="31" spans="4:11" s="29" customFormat="1" x14ac:dyDescent="0.25">
      <c r="D31"/>
      <c r="E31"/>
      <c r="F31"/>
      <c r="G31"/>
      <c r="H31"/>
      <c r="K31" s="1"/>
    </row>
    <row r="32" spans="4:11" s="29" customFormat="1" x14ac:dyDescent="0.25">
      <c r="D32"/>
      <c r="E32"/>
      <c r="F32"/>
      <c r="G32"/>
      <c r="H32"/>
      <c r="K32" s="1"/>
    </row>
    <row r="33" spans="4:11" s="29" customFormat="1" ht="17.25" customHeight="1" x14ac:dyDescent="0.25">
      <c r="D33"/>
      <c r="E33"/>
      <c r="F33"/>
      <c r="G33"/>
      <c r="H33"/>
      <c r="K33" s="1"/>
    </row>
    <row r="34" spans="4:11" s="29" customFormat="1" ht="17.25" customHeight="1" x14ac:dyDescent="0.25">
      <c r="D34"/>
      <c r="E34"/>
      <c r="F34"/>
      <c r="G34"/>
      <c r="H34"/>
      <c r="K34" s="1"/>
    </row>
    <row r="35" spans="4:11" s="30" customFormat="1" x14ac:dyDescent="0.25">
      <c r="D35"/>
      <c r="E35"/>
      <c r="F35"/>
      <c r="G35"/>
      <c r="H35"/>
      <c r="K35" s="1"/>
    </row>
    <row r="36" spans="4:11" s="29" customFormat="1" ht="17.25" customHeight="1" x14ac:dyDescent="0.25">
      <c r="D36"/>
      <c r="E36"/>
      <c r="F36"/>
      <c r="G36"/>
      <c r="H36"/>
      <c r="K36" s="1"/>
    </row>
    <row r="37" spans="4:11" s="29" customFormat="1" ht="17.25" customHeight="1" x14ac:dyDescent="0.25">
      <c r="D37"/>
      <c r="E37"/>
      <c r="F37"/>
      <c r="G37"/>
      <c r="H37"/>
      <c r="K37" s="1"/>
    </row>
    <row r="38" spans="4:11" s="29" customFormat="1" x14ac:dyDescent="0.25">
      <c r="D38"/>
      <c r="E38"/>
      <c r="F38"/>
      <c r="G38"/>
      <c r="H38"/>
      <c r="K38" s="1"/>
    </row>
    <row r="39" spans="4:11" s="29" customFormat="1" x14ac:dyDescent="0.25">
      <c r="D39"/>
      <c r="E39"/>
      <c r="F39"/>
      <c r="G39"/>
      <c r="H39"/>
      <c r="K39" s="1"/>
    </row>
    <row r="40" spans="4:11" s="29" customFormat="1" x14ac:dyDescent="0.25">
      <c r="D40"/>
      <c r="E40"/>
      <c r="F40"/>
      <c r="G40"/>
      <c r="H40"/>
      <c r="K40" s="1"/>
    </row>
    <row r="41" spans="4:11" s="29" customFormat="1" ht="17.25" customHeight="1" x14ac:dyDescent="0.25">
      <c r="D41"/>
      <c r="E41"/>
      <c r="F41"/>
      <c r="G41"/>
      <c r="H41"/>
      <c r="K41" s="1"/>
    </row>
    <row r="42" spans="4:11" s="29" customFormat="1" ht="22.5" customHeight="1" x14ac:dyDescent="0.25">
      <c r="D42"/>
      <c r="E42"/>
      <c r="F42"/>
      <c r="G42"/>
      <c r="H42"/>
      <c r="K42" s="1"/>
    </row>
    <row r="43" spans="4:11" s="29" customFormat="1" ht="17.25" customHeight="1" x14ac:dyDescent="0.25">
      <c r="D43"/>
      <c r="E43"/>
      <c r="F43"/>
      <c r="G43"/>
      <c r="H43"/>
      <c r="K43" s="1"/>
    </row>
    <row r="44" spans="4:11" s="29" customFormat="1" ht="17.25" customHeight="1" x14ac:dyDescent="0.25">
      <c r="D44"/>
      <c r="E44"/>
      <c r="F44"/>
      <c r="G44"/>
      <c r="H44"/>
      <c r="K44" s="1"/>
    </row>
    <row r="45" spans="4:11" s="29" customFormat="1" ht="17.25" customHeight="1" x14ac:dyDescent="0.25">
      <c r="D45"/>
      <c r="E45"/>
      <c r="F45"/>
      <c r="G45"/>
      <c r="H45"/>
      <c r="K45" s="1"/>
    </row>
    <row r="46" spans="4:11" s="29" customFormat="1" ht="17.25" customHeight="1" x14ac:dyDescent="0.25">
      <c r="D46"/>
      <c r="E46"/>
      <c r="F46"/>
      <c r="G46"/>
      <c r="H46"/>
      <c r="K46" s="1"/>
    </row>
    <row r="47" spans="4:11" s="29" customFormat="1" ht="17.25" customHeight="1" x14ac:dyDescent="0.25">
      <c r="D47"/>
      <c r="E47"/>
      <c r="F47"/>
      <c r="G47"/>
      <c r="H47"/>
      <c r="K47" s="1"/>
    </row>
    <row r="48" spans="4:11" s="29" customFormat="1" ht="17.25" customHeight="1" x14ac:dyDescent="0.25">
      <c r="D48"/>
      <c r="E48"/>
      <c r="F48"/>
      <c r="G48"/>
      <c r="H48"/>
      <c r="K48" s="1"/>
    </row>
    <row r="49" spans="4:11" s="29" customFormat="1" ht="17.25" customHeight="1" x14ac:dyDescent="0.25">
      <c r="D49"/>
      <c r="E49"/>
      <c r="F49"/>
      <c r="G49"/>
      <c r="H49"/>
      <c r="K49" s="1"/>
    </row>
    <row r="50" spans="4:11" s="29" customFormat="1" ht="17.25" customHeight="1" x14ac:dyDescent="0.25">
      <c r="D50"/>
      <c r="E50"/>
      <c r="F50"/>
      <c r="G50"/>
      <c r="H50"/>
      <c r="K50" s="1"/>
    </row>
    <row r="51" spans="4:11" s="29" customFormat="1" ht="17.25" customHeight="1" x14ac:dyDescent="0.25">
      <c r="D51"/>
      <c r="E51"/>
      <c r="F51"/>
      <c r="G51"/>
      <c r="H51"/>
      <c r="K51" s="1"/>
    </row>
    <row r="52" spans="4:11" s="29" customFormat="1" ht="17.25" customHeight="1" x14ac:dyDescent="0.25">
      <c r="D52"/>
      <c r="E52"/>
      <c r="F52"/>
      <c r="G52"/>
      <c r="H52"/>
      <c r="K52" s="1"/>
    </row>
    <row r="53" spans="4:11" s="29" customFormat="1" ht="17.25" customHeight="1" x14ac:dyDescent="0.25">
      <c r="D53"/>
      <c r="E53"/>
      <c r="F53"/>
      <c r="G53"/>
      <c r="H53"/>
      <c r="K53" s="1"/>
    </row>
    <row r="54" spans="4:11" s="29" customFormat="1" ht="17.25" customHeight="1" x14ac:dyDescent="0.25">
      <c r="D54"/>
      <c r="E54"/>
      <c r="F54"/>
      <c r="G54"/>
      <c r="H54"/>
      <c r="K54" s="1"/>
    </row>
    <row r="55" spans="4:11" s="29" customFormat="1" ht="17.25" customHeight="1" x14ac:dyDescent="0.25">
      <c r="D55"/>
      <c r="E55"/>
      <c r="F55"/>
      <c r="G55"/>
      <c r="H55"/>
      <c r="K55" s="1"/>
    </row>
    <row r="56" spans="4:11" s="29" customFormat="1" ht="17.25" customHeight="1" x14ac:dyDescent="0.25">
      <c r="D56"/>
      <c r="E56"/>
      <c r="F56"/>
      <c r="G56"/>
      <c r="H56"/>
      <c r="K56" s="1"/>
    </row>
    <row r="57" spans="4:11" s="29" customFormat="1" ht="17.25" customHeight="1" x14ac:dyDescent="0.25">
      <c r="D57"/>
      <c r="E57"/>
      <c r="F57"/>
      <c r="G57"/>
      <c r="H57"/>
      <c r="K57" s="1"/>
    </row>
    <row r="58" spans="4:11" s="29" customFormat="1" ht="17.25" customHeight="1" x14ac:dyDescent="0.25">
      <c r="D58"/>
      <c r="E58"/>
      <c r="F58"/>
      <c r="G58"/>
      <c r="H58"/>
      <c r="K58" s="1"/>
    </row>
    <row r="59" spans="4:11" s="29" customFormat="1" ht="17.25" customHeight="1" x14ac:dyDescent="0.25">
      <c r="D59"/>
      <c r="E59"/>
      <c r="F59"/>
      <c r="G59"/>
      <c r="H59"/>
      <c r="K59" s="1"/>
    </row>
    <row r="60" spans="4:11" s="29" customFormat="1" ht="17.25" customHeight="1" x14ac:dyDescent="0.25">
      <c r="D60"/>
      <c r="E60"/>
      <c r="F60"/>
      <c r="G60"/>
      <c r="H60"/>
      <c r="K60" s="1"/>
    </row>
    <row r="61" spans="4:11" s="29" customFormat="1" ht="17.25" customHeight="1" x14ac:dyDescent="0.25">
      <c r="D61"/>
      <c r="E61"/>
      <c r="F61"/>
      <c r="G61"/>
      <c r="H61"/>
      <c r="K61" s="1"/>
    </row>
    <row r="62" spans="4:11" s="29" customFormat="1" ht="17.25" customHeight="1" x14ac:dyDescent="0.25">
      <c r="D62"/>
      <c r="E62"/>
      <c r="F62"/>
      <c r="G62"/>
      <c r="H62"/>
      <c r="K62" s="1"/>
    </row>
    <row r="63" spans="4:11" ht="17.25" customHeight="1" x14ac:dyDescent="0.25">
      <c r="H63"/>
      <c r="K63" s="1"/>
    </row>
    <row r="64" spans="4:11" ht="17.25" customHeight="1" x14ac:dyDescent="0.25">
      <c r="H64"/>
      <c r="K64" s="1"/>
    </row>
    <row r="65" spans="8:11" ht="17.25" customHeight="1" x14ac:dyDescent="0.25">
      <c r="H65"/>
      <c r="K65" s="1"/>
    </row>
    <row r="66" spans="8:11" ht="17.25" customHeight="1" x14ac:dyDescent="0.25">
      <c r="H66"/>
      <c r="K66" s="1"/>
    </row>
    <row r="67" spans="8:11" ht="17.25" customHeight="1" x14ac:dyDescent="0.25">
      <c r="H67"/>
      <c r="K67" s="1"/>
    </row>
    <row r="68" spans="8:11" ht="17.25" customHeight="1" x14ac:dyDescent="0.25">
      <c r="H68"/>
      <c r="K68" s="1"/>
    </row>
    <row r="69" spans="8:11" ht="17.25" customHeight="1" x14ac:dyDescent="0.25">
      <c r="H69"/>
      <c r="K69" s="1"/>
    </row>
    <row r="70" spans="8:11" ht="17.25" customHeight="1" x14ac:dyDescent="0.25">
      <c r="H70"/>
      <c r="K70" s="1"/>
    </row>
    <row r="71" spans="8:11" ht="17.25" customHeight="1" x14ac:dyDescent="0.25">
      <c r="H71"/>
      <c r="K71" s="1"/>
    </row>
    <row r="72" spans="8:11" ht="17.25" customHeight="1" x14ac:dyDescent="0.25">
      <c r="H72"/>
      <c r="K72" s="1"/>
    </row>
    <row r="73" spans="8:11" ht="17.25" customHeight="1" x14ac:dyDescent="0.25">
      <c r="H73"/>
      <c r="K73" s="1"/>
    </row>
    <row r="74" spans="8:11" ht="17.25" customHeight="1" x14ac:dyDescent="0.25">
      <c r="H74"/>
      <c r="K74" s="1"/>
    </row>
    <row r="75" spans="8:11" ht="17.25" customHeight="1" x14ac:dyDescent="0.25">
      <c r="H75"/>
      <c r="K75" s="1"/>
    </row>
    <row r="76" spans="8:11" ht="17.25" customHeight="1" x14ac:dyDescent="0.25">
      <c r="H76"/>
      <c r="K76" s="1"/>
    </row>
    <row r="77" spans="8:11" ht="17.25" customHeight="1" x14ac:dyDescent="0.25">
      <c r="H77"/>
      <c r="K77" s="1"/>
    </row>
    <row r="78" spans="8:11" ht="17.25" customHeight="1" x14ac:dyDescent="0.25">
      <c r="H78"/>
      <c r="K78" s="1"/>
    </row>
    <row r="79" spans="8:11" ht="17.25" customHeight="1" x14ac:dyDescent="0.25">
      <c r="H79"/>
      <c r="K79" s="1"/>
    </row>
    <row r="80" spans="8:11" ht="17.25" customHeight="1" x14ac:dyDescent="0.25">
      <c r="H80"/>
      <c r="K80" s="1"/>
    </row>
    <row r="81" spans="8:11" ht="17.25" customHeight="1" x14ac:dyDescent="0.25">
      <c r="H81"/>
      <c r="K81" s="1"/>
    </row>
    <row r="82" spans="8:11" ht="17.25" customHeight="1" x14ac:dyDescent="0.25">
      <c r="H82"/>
      <c r="K82" s="1"/>
    </row>
    <row r="83" spans="8:11" ht="17.25" customHeight="1" x14ac:dyDescent="0.25">
      <c r="H83"/>
      <c r="K83" s="1"/>
    </row>
    <row r="84" spans="8:11" ht="17.25" customHeight="1" x14ac:dyDescent="0.25">
      <c r="H84"/>
      <c r="K84" s="1"/>
    </row>
    <row r="85" spans="8:11" ht="17.25" customHeight="1" x14ac:dyDescent="0.25">
      <c r="H85"/>
      <c r="K85" s="1"/>
    </row>
    <row r="86" spans="8:11" ht="17.25" customHeight="1" x14ac:dyDescent="0.25">
      <c r="H86"/>
      <c r="K86" s="1"/>
    </row>
    <row r="87" spans="8:11" ht="17.25" customHeight="1" x14ac:dyDescent="0.25">
      <c r="H87"/>
      <c r="K87" s="1"/>
    </row>
    <row r="88" spans="8:11" ht="17.25" customHeight="1" x14ac:dyDescent="0.25">
      <c r="H88"/>
      <c r="K88" s="1"/>
    </row>
    <row r="89" spans="8:11" ht="17.25" customHeight="1" x14ac:dyDescent="0.25">
      <c r="H89"/>
      <c r="K89" s="1"/>
    </row>
    <row r="90" spans="8:11" ht="17.25" customHeight="1" x14ac:dyDescent="0.25">
      <c r="H90"/>
      <c r="K90" s="1"/>
    </row>
    <row r="91" spans="8:11" ht="17.25" customHeight="1" x14ac:dyDescent="0.25">
      <c r="H91"/>
      <c r="K91" s="1"/>
    </row>
    <row r="92" spans="8:11" ht="17.25" customHeight="1" x14ac:dyDescent="0.25">
      <c r="H92"/>
      <c r="K92" s="1"/>
    </row>
    <row r="93" spans="8:11" ht="17.25" customHeight="1" x14ac:dyDescent="0.25">
      <c r="H93"/>
      <c r="K93" s="1"/>
    </row>
    <row r="94" spans="8:11" ht="17.25" customHeight="1" x14ac:dyDescent="0.25">
      <c r="H94"/>
      <c r="K94" s="1"/>
    </row>
    <row r="95" spans="8:11" ht="17.25" customHeight="1" x14ac:dyDescent="0.25">
      <c r="H95"/>
      <c r="K95" s="1"/>
    </row>
    <row r="96" spans="8:11" ht="17.25" customHeight="1" x14ac:dyDescent="0.25">
      <c r="H96"/>
      <c r="K96" s="1"/>
    </row>
    <row r="97" spans="8:11" ht="17.25" customHeight="1" x14ac:dyDescent="0.25">
      <c r="H97"/>
      <c r="K97" s="1"/>
    </row>
    <row r="98" spans="8:11" ht="17.25" customHeight="1" x14ac:dyDescent="0.25">
      <c r="H98"/>
      <c r="K98" s="1"/>
    </row>
    <row r="99" spans="8:11" ht="17.25" customHeight="1" x14ac:dyDescent="0.25">
      <c r="H99"/>
      <c r="K99" s="1"/>
    </row>
    <row r="100" spans="8:11" ht="17.25" customHeight="1" x14ac:dyDescent="0.25">
      <c r="H100"/>
      <c r="K100" s="1"/>
    </row>
    <row r="101" spans="8:11" ht="17.25" customHeight="1" x14ac:dyDescent="0.25">
      <c r="H101"/>
      <c r="K101" s="1"/>
    </row>
    <row r="102" spans="8:11" ht="17.25" customHeight="1" x14ac:dyDescent="0.25">
      <c r="H102"/>
      <c r="K102" s="1"/>
    </row>
    <row r="103" spans="8:11" ht="17.25" customHeight="1" x14ac:dyDescent="0.25">
      <c r="H103"/>
      <c r="K103" s="1"/>
    </row>
    <row r="104" spans="8:11" ht="17.25" customHeight="1" x14ac:dyDescent="0.25">
      <c r="H104"/>
      <c r="K104" s="1"/>
    </row>
    <row r="105" spans="8:11" ht="17.25" customHeight="1" x14ac:dyDescent="0.25">
      <c r="H105"/>
      <c r="K105" s="1"/>
    </row>
    <row r="106" spans="8:11" ht="17.25" customHeight="1" x14ac:dyDescent="0.25">
      <c r="H106"/>
      <c r="K106" s="1"/>
    </row>
    <row r="107" spans="8:11" ht="17.25" customHeight="1" x14ac:dyDescent="0.25">
      <c r="H107"/>
      <c r="K107" s="1"/>
    </row>
    <row r="108" spans="8:11" ht="17.25" customHeight="1" x14ac:dyDescent="0.25">
      <c r="H108"/>
      <c r="K108" s="1"/>
    </row>
    <row r="109" spans="8:11" ht="17.25" customHeight="1" x14ac:dyDescent="0.25">
      <c r="H109"/>
      <c r="K109" s="1"/>
    </row>
    <row r="110" spans="8:11" ht="17.25" customHeight="1" x14ac:dyDescent="0.25">
      <c r="H110"/>
      <c r="K110" s="1"/>
    </row>
    <row r="111" spans="8:11" ht="17.25" customHeight="1" x14ac:dyDescent="0.25">
      <c r="H111"/>
      <c r="K111" s="1"/>
    </row>
    <row r="112" spans="8:11" ht="17.25" customHeight="1" x14ac:dyDescent="0.25">
      <c r="H112"/>
      <c r="K112" s="1"/>
    </row>
    <row r="113" spans="8:11" ht="17.25" customHeight="1" x14ac:dyDescent="0.25">
      <c r="H113"/>
      <c r="K113" s="1"/>
    </row>
    <row r="114" spans="8:11" ht="17.25" customHeight="1" x14ac:dyDescent="0.25">
      <c r="H114"/>
      <c r="K114" s="1"/>
    </row>
    <row r="115" spans="8:11" ht="17.25" customHeight="1" x14ac:dyDescent="0.25">
      <c r="H115"/>
      <c r="K115" s="1"/>
    </row>
    <row r="116" spans="8:11" ht="17.25" customHeight="1" x14ac:dyDescent="0.25">
      <c r="H116"/>
      <c r="K116" s="1"/>
    </row>
    <row r="117" spans="8:11" ht="17.25" customHeight="1" x14ac:dyDescent="0.25">
      <c r="H117"/>
      <c r="K117" s="1"/>
    </row>
    <row r="118" spans="8:11" ht="17.25" customHeight="1" x14ac:dyDescent="0.25">
      <c r="H118"/>
      <c r="K118" s="1"/>
    </row>
    <row r="119" spans="8:11" ht="17.25" customHeight="1" x14ac:dyDescent="0.25">
      <c r="H119"/>
      <c r="K119" s="1"/>
    </row>
    <row r="120" spans="8:11" ht="17.25" customHeight="1" x14ac:dyDescent="0.25">
      <c r="H120"/>
      <c r="K120" s="1"/>
    </row>
    <row r="121" spans="8:11" ht="17.25" customHeight="1" x14ac:dyDescent="0.25">
      <c r="H121"/>
      <c r="K121" s="1"/>
    </row>
    <row r="122" spans="8:11" ht="17.25" customHeight="1" x14ac:dyDescent="0.25">
      <c r="H122"/>
      <c r="K122" s="1"/>
    </row>
    <row r="123" spans="8:11" ht="17.25" customHeight="1" x14ac:dyDescent="0.25">
      <c r="H123"/>
      <c r="K123" s="1"/>
    </row>
    <row r="124" spans="8:11" ht="17.25" customHeight="1" x14ac:dyDescent="0.25">
      <c r="H124"/>
      <c r="K124" s="1"/>
    </row>
    <row r="125" spans="8:11" ht="17.25" customHeight="1" x14ac:dyDescent="0.25">
      <c r="H125"/>
      <c r="K125" s="1"/>
    </row>
    <row r="126" spans="8:11" ht="17.25" customHeight="1" x14ac:dyDescent="0.25">
      <c r="H126"/>
      <c r="K126" s="1"/>
    </row>
    <row r="127" spans="8:11" ht="17.25" customHeight="1" x14ac:dyDescent="0.25">
      <c r="H127"/>
      <c r="K127" s="1"/>
    </row>
    <row r="128" spans="8:11" ht="17.25" customHeight="1" x14ac:dyDescent="0.25">
      <c r="H128"/>
      <c r="K128" s="1"/>
    </row>
    <row r="129" spans="8:11" ht="17.25" customHeight="1" x14ac:dyDescent="0.25">
      <c r="H129"/>
      <c r="K129" s="1"/>
    </row>
    <row r="130" spans="8:11" ht="17.25" customHeight="1" x14ac:dyDescent="0.25">
      <c r="H130"/>
      <c r="K130" s="1"/>
    </row>
    <row r="131" spans="8:11" ht="17.25" customHeight="1" x14ac:dyDescent="0.25">
      <c r="H131"/>
      <c r="K131" s="1"/>
    </row>
    <row r="132" spans="8:11" ht="17.25" customHeight="1" x14ac:dyDescent="0.25">
      <c r="H132"/>
      <c r="K132" s="1"/>
    </row>
    <row r="133" spans="8:11" ht="17.25" customHeight="1" x14ac:dyDescent="0.25">
      <c r="H133"/>
      <c r="K133" s="1"/>
    </row>
    <row r="134" spans="8:11" ht="17.25" customHeight="1" x14ac:dyDescent="0.25">
      <c r="H134"/>
      <c r="K134" s="1"/>
    </row>
    <row r="135" spans="8:11" ht="17.25" customHeight="1" x14ac:dyDescent="0.25">
      <c r="H135"/>
      <c r="K135" s="1"/>
    </row>
    <row r="136" spans="8:11" ht="17.25" customHeight="1" x14ac:dyDescent="0.25">
      <c r="H136"/>
      <c r="K136" s="1"/>
    </row>
    <row r="137" spans="8:11" ht="17.25" customHeight="1" x14ac:dyDescent="0.25">
      <c r="H137"/>
      <c r="K137" s="1"/>
    </row>
    <row r="138" spans="8:11" ht="17.25" customHeight="1" x14ac:dyDescent="0.25">
      <c r="H138"/>
      <c r="K138" s="1"/>
    </row>
    <row r="139" spans="8:11" ht="17.25" customHeight="1" x14ac:dyDescent="0.25">
      <c r="H139"/>
      <c r="K139" s="1"/>
    </row>
    <row r="140" spans="8:11" ht="17.25" customHeight="1" x14ac:dyDescent="0.25">
      <c r="H140"/>
      <c r="K140" s="1"/>
    </row>
    <row r="141" spans="8:11" ht="17.25" customHeight="1" x14ac:dyDescent="0.25">
      <c r="H141"/>
      <c r="K141" s="1"/>
    </row>
    <row r="142" spans="8:11" ht="17.25" customHeight="1" x14ac:dyDescent="0.25">
      <c r="H142"/>
      <c r="K142" s="1"/>
    </row>
    <row r="143" spans="8:11" ht="17.25" customHeight="1" x14ac:dyDescent="0.25">
      <c r="H143"/>
      <c r="K143" s="1"/>
    </row>
    <row r="144" spans="8:11" ht="17.25" customHeight="1" x14ac:dyDescent="0.25">
      <c r="H144"/>
      <c r="K144" s="1"/>
    </row>
    <row r="145" spans="8:11" ht="17.25" customHeight="1" x14ac:dyDescent="0.25">
      <c r="H145"/>
      <c r="K145" s="1"/>
    </row>
    <row r="146" spans="8:11" ht="17.25" customHeight="1" x14ac:dyDescent="0.25">
      <c r="H146"/>
      <c r="K146" s="1"/>
    </row>
    <row r="147" spans="8:11" ht="17.25" customHeight="1" x14ac:dyDescent="0.25">
      <c r="H147"/>
      <c r="K147" s="1"/>
    </row>
    <row r="148" spans="8:11" ht="17.25" customHeight="1" x14ac:dyDescent="0.25">
      <c r="H148"/>
      <c r="K148" s="1"/>
    </row>
    <row r="149" spans="8:11" ht="17.25" customHeight="1" x14ac:dyDescent="0.25">
      <c r="H149"/>
      <c r="K149" s="1"/>
    </row>
    <row r="150" spans="8:11" ht="17.25" customHeight="1" x14ac:dyDescent="0.25">
      <c r="H150"/>
      <c r="K150" s="1"/>
    </row>
    <row r="151" spans="8:11" ht="17.25" customHeight="1" x14ac:dyDescent="0.25">
      <c r="H151"/>
      <c r="K151" s="1"/>
    </row>
    <row r="152" spans="8:11" ht="17.25" customHeight="1" x14ac:dyDescent="0.25">
      <c r="H152"/>
      <c r="K152" s="1"/>
    </row>
    <row r="153" spans="8:11" ht="17.25" customHeight="1" x14ac:dyDescent="0.25">
      <c r="H153"/>
      <c r="K153" s="1"/>
    </row>
    <row r="154" spans="8:11" ht="17.25" customHeight="1" x14ac:dyDescent="0.25">
      <c r="H154"/>
      <c r="K154" s="1"/>
    </row>
    <row r="155" spans="8:11" ht="17.25" customHeight="1" x14ac:dyDescent="0.25">
      <c r="H155"/>
      <c r="K155" s="1"/>
    </row>
    <row r="156" spans="8:11" ht="17.25" customHeight="1" x14ac:dyDescent="0.25">
      <c r="H156"/>
      <c r="K156" s="1"/>
    </row>
    <row r="157" spans="8:11" ht="17.25" customHeight="1" x14ac:dyDescent="0.25">
      <c r="H157"/>
      <c r="K157" s="1"/>
    </row>
    <row r="158" spans="8:11" ht="17.25" customHeight="1" x14ac:dyDescent="0.25">
      <c r="H158"/>
      <c r="K158" s="1"/>
    </row>
    <row r="159" spans="8:11" ht="17.25" customHeight="1" x14ac:dyDescent="0.25">
      <c r="H159"/>
      <c r="K159" s="1"/>
    </row>
    <row r="160" spans="8:11" ht="17.25" customHeight="1" x14ac:dyDescent="0.25">
      <c r="H160"/>
      <c r="K160" s="1"/>
    </row>
    <row r="161" spans="8:11" ht="17.25" customHeight="1" x14ac:dyDescent="0.25">
      <c r="H161"/>
      <c r="K161" s="1"/>
    </row>
    <row r="162" spans="8:11" ht="17.25" customHeight="1" x14ac:dyDescent="0.25">
      <c r="H162"/>
      <c r="K162" s="1"/>
    </row>
    <row r="163" spans="8:11" ht="17.25" customHeight="1" x14ac:dyDescent="0.25">
      <c r="H163"/>
      <c r="K163" s="1"/>
    </row>
    <row r="164" spans="8:11" ht="17.25" customHeight="1" x14ac:dyDescent="0.25">
      <c r="H164"/>
      <c r="K164" s="1"/>
    </row>
    <row r="165" spans="8:11" ht="17.25" customHeight="1" x14ac:dyDescent="0.25">
      <c r="H165"/>
      <c r="K165" s="1"/>
    </row>
    <row r="166" spans="8:11" ht="17.25" customHeight="1" x14ac:dyDescent="0.25">
      <c r="H166"/>
      <c r="K166" s="1"/>
    </row>
    <row r="167" spans="8:11" ht="17.25" customHeight="1" x14ac:dyDescent="0.25">
      <c r="H167"/>
      <c r="K167" s="1"/>
    </row>
    <row r="168" spans="8:11" ht="17.25" customHeight="1" x14ac:dyDescent="0.25">
      <c r="H168"/>
      <c r="K168" s="1"/>
    </row>
    <row r="169" spans="8:11" ht="17.25" customHeight="1" x14ac:dyDescent="0.25">
      <c r="H169"/>
      <c r="K169" s="1"/>
    </row>
    <row r="170" spans="8:11" ht="17.25" customHeight="1" x14ac:dyDescent="0.25">
      <c r="H170"/>
      <c r="K170" s="1"/>
    </row>
    <row r="171" spans="8:11" ht="17.25" customHeight="1" x14ac:dyDescent="0.25">
      <c r="H171"/>
      <c r="K171" s="1"/>
    </row>
    <row r="172" spans="8:11" ht="17.25" customHeight="1" x14ac:dyDescent="0.25">
      <c r="H172"/>
      <c r="K172" s="1"/>
    </row>
    <row r="173" spans="8:11" ht="17.25" customHeight="1" x14ac:dyDescent="0.25">
      <c r="H173"/>
      <c r="K173" s="1"/>
    </row>
    <row r="174" spans="8:11" ht="17.25" customHeight="1" x14ac:dyDescent="0.25">
      <c r="H174"/>
      <c r="K174" s="1"/>
    </row>
    <row r="175" spans="8:11" ht="17.25" customHeight="1" x14ac:dyDescent="0.25">
      <c r="H175"/>
      <c r="K175" s="1"/>
    </row>
    <row r="176" spans="8:11" ht="17.25" customHeight="1" x14ac:dyDescent="0.25">
      <c r="H176"/>
      <c r="K176" s="1"/>
    </row>
    <row r="177" spans="8:11" ht="17.25" customHeight="1" x14ac:dyDescent="0.25">
      <c r="H177"/>
      <c r="K177" s="1"/>
    </row>
    <row r="178" spans="8:11" ht="17.25" customHeight="1" x14ac:dyDescent="0.25">
      <c r="H178"/>
      <c r="K178" s="1"/>
    </row>
    <row r="179" spans="8:11" ht="17.25" customHeight="1" x14ac:dyDescent="0.25">
      <c r="H179"/>
      <c r="K179" s="1"/>
    </row>
    <row r="180" spans="8:11" ht="17.25" customHeight="1" x14ac:dyDescent="0.25">
      <c r="H180"/>
      <c r="K180" s="1"/>
    </row>
    <row r="181" spans="8:11" ht="17.25" customHeight="1" x14ac:dyDescent="0.25">
      <c r="H181"/>
      <c r="K181" s="1"/>
    </row>
    <row r="182" spans="8:11" ht="17.25" customHeight="1" x14ac:dyDescent="0.25">
      <c r="H182"/>
      <c r="K182" s="1"/>
    </row>
    <row r="183" spans="8:11" ht="17.25" customHeight="1" x14ac:dyDescent="0.25">
      <c r="H183"/>
      <c r="K183" s="1"/>
    </row>
    <row r="184" spans="8:11" ht="17.25" customHeight="1" x14ac:dyDescent="0.25">
      <c r="H184"/>
      <c r="K184" s="1"/>
    </row>
    <row r="185" spans="8:11" ht="17.25" customHeight="1" x14ac:dyDescent="0.25">
      <c r="H185"/>
      <c r="K185" s="1"/>
    </row>
    <row r="186" spans="8:11" ht="17.25" customHeight="1" x14ac:dyDescent="0.25">
      <c r="H186"/>
      <c r="K186" s="1"/>
    </row>
    <row r="187" spans="8:11" ht="17.25" customHeight="1" x14ac:dyDescent="0.25">
      <c r="H187"/>
      <c r="K187" s="1"/>
    </row>
    <row r="188" spans="8:11" ht="17.25" customHeight="1" x14ac:dyDescent="0.25">
      <c r="H188"/>
      <c r="K188" s="1"/>
    </row>
    <row r="189" spans="8:11" ht="17.25" customHeight="1" x14ac:dyDescent="0.25">
      <c r="H189"/>
      <c r="K189" s="1"/>
    </row>
    <row r="190" spans="8:11" ht="17.25" customHeight="1" x14ac:dyDescent="0.25">
      <c r="H190"/>
      <c r="K190" s="1"/>
    </row>
    <row r="191" spans="8:11" ht="17.25" customHeight="1" x14ac:dyDescent="0.25">
      <c r="H191"/>
      <c r="K191" s="1"/>
    </row>
    <row r="192" spans="8:11" ht="17.25" customHeight="1" x14ac:dyDescent="0.25">
      <c r="H192"/>
      <c r="K192" s="1"/>
    </row>
    <row r="193" spans="8:11" ht="17.25" customHeight="1" x14ac:dyDescent="0.25">
      <c r="H193"/>
      <c r="K193" s="1"/>
    </row>
    <row r="194" spans="8:11" ht="17.25" customHeight="1" x14ac:dyDescent="0.25">
      <c r="H194"/>
      <c r="K194" s="1"/>
    </row>
    <row r="195" spans="8:11" ht="17.25" customHeight="1" x14ac:dyDescent="0.25">
      <c r="H195"/>
      <c r="K195" s="1"/>
    </row>
    <row r="196" spans="8:11" ht="17.25" customHeight="1" x14ac:dyDescent="0.25">
      <c r="H196"/>
      <c r="K196" s="1"/>
    </row>
    <row r="197" spans="8:11" ht="17.25" customHeight="1" x14ac:dyDescent="0.25">
      <c r="H197"/>
      <c r="K197" s="1"/>
    </row>
    <row r="198" spans="8:11" ht="17.25" customHeight="1" x14ac:dyDescent="0.25">
      <c r="H198"/>
      <c r="K198" s="1"/>
    </row>
    <row r="199" spans="8:11" ht="17.25" customHeight="1" x14ac:dyDescent="0.25">
      <c r="H199"/>
      <c r="K199" s="1"/>
    </row>
    <row r="200" spans="8:11" ht="17.25" customHeight="1" x14ac:dyDescent="0.25">
      <c r="H200"/>
      <c r="K200" s="1"/>
    </row>
    <row r="201" spans="8:11" ht="17.25" customHeight="1" x14ac:dyDescent="0.25">
      <c r="H201"/>
      <c r="K201" s="1"/>
    </row>
    <row r="202" spans="8:11" ht="17.25" customHeight="1" x14ac:dyDescent="0.25">
      <c r="H202"/>
      <c r="K202" s="1"/>
    </row>
    <row r="203" spans="8:11" ht="17.25" customHeight="1" x14ac:dyDescent="0.25">
      <c r="H203"/>
      <c r="K203" s="1"/>
    </row>
    <row r="204" spans="8:11" ht="17.25" customHeight="1" x14ac:dyDescent="0.25">
      <c r="H204"/>
      <c r="K204" s="1"/>
    </row>
    <row r="205" spans="8:11" ht="17.25" customHeight="1" x14ac:dyDescent="0.25">
      <c r="H205"/>
      <c r="K205" s="1"/>
    </row>
    <row r="206" spans="8:11" ht="17.25" customHeight="1" x14ac:dyDescent="0.25">
      <c r="H206"/>
      <c r="K206" s="1"/>
    </row>
    <row r="207" spans="8:11" ht="17.25" customHeight="1" x14ac:dyDescent="0.25">
      <c r="H207"/>
      <c r="K207" s="1"/>
    </row>
    <row r="208" spans="8:11" ht="17.25" customHeight="1" x14ac:dyDescent="0.25">
      <c r="H208"/>
      <c r="K208" s="1"/>
    </row>
    <row r="209" spans="8:11" ht="17.25" customHeight="1" x14ac:dyDescent="0.25">
      <c r="H209"/>
      <c r="K209" s="1"/>
    </row>
    <row r="210" spans="8:11" ht="17.25" customHeight="1" x14ac:dyDescent="0.25">
      <c r="H210"/>
      <c r="K210" s="1"/>
    </row>
    <row r="211" spans="8:11" ht="17.25" customHeight="1" x14ac:dyDescent="0.25">
      <c r="H211"/>
      <c r="K211" s="1"/>
    </row>
    <row r="212" spans="8:11" ht="17.25" customHeight="1" x14ac:dyDescent="0.25">
      <c r="H212"/>
      <c r="K212" s="1"/>
    </row>
    <row r="213" spans="8:11" ht="17.25" customHeight="1" x14ac:dyDescent="0.25">
      <c r="H213"/>
      <c r="K213" s="1"/>
    </row>
    <row r="214" spans="8:11" ht="17.25" customHeight="1" x14ac:dyDescent="0.25">
      <c r="H214"/>
      <c r="K214" s="1"/>
    </row>
    <row r="215" spans="8:11" ht="17.25" customHeight="1" x14ac:dyDescent="0.25">
      <c r="H215"/>
      <c r="K215" s="1"/>
    </row>
    <row r="216" spans="8:11" ht="17.25" customHeight="1" x14ac:dyDescent="0.25">
      <c r="H216"/>
      <c r="K216" s="1"/>
    </row>
    <row r="217" spans="8:11" ht="17.25" customHeight="1" x14ac:dyDescent="0.25">
      <c r="H217"/>
      <c r="K217" s="1"/>
    </row>
    <row r="218" spans="8:11" ht="17.25" customHeight="1" x14ac:dyDescent="0.25">
      <c r="H218"/>
      <c r="K218" s="1"/>
    </row>
    <row r="219" spans="8:11" ht="17.25" customHeight="1" x14ac:dyDescent="0.25">
      <c r="H219"/>
      <c r="K219" s="1"/>
    </row>
    <row r="220" spans="8:11" ht="17.25" customHeight="1" x14ac:dyDescent="0.25">
      <c r="H220"/>
      <c r="K220" s="1"/>
    </row>
    <row r="221" spans="8:11" ht="17.25" customHeight="1" x14ac:dyDescent="0.25">
      <c r="H221"/>
      <c r="K221" s="1"/>
    </row>
    <row r="222" spans="8:11" ht="17.25" customHeight="1" x14ac:dyDescent="0.25">
      <c r="H222"/>
      <c r="K222" s="1"/>
    </row>
    <row r="223" spans="8:11" ht="17.25" customHeight="1" x14ac:dyDescent="0.25">
      <c r="H223"/>
      <c r="K223" s="1"/>
    </row>
    <row r="224" spans="8:11" ht="17.25" customHeight="1" x14ac:dyDescent="0.25">
      <c r="H224"/>
      <c r="K224" s="1"/>
    </row>
    <row r="225" spans="8:11" ht="17.25" customHeight="1" x14ac:dyDescent="0.25">
      <c r="H225"/>
      <c r="K225" s="1"/>
    </row>
    <row r="226" spans="8:11" ht="17.25" customHeight="1" x14ac:dyDescent="0.25">
      <c r="H226"/>
      <c r="K226" s="1"/>
    </row>
    <row r="227" spans="8:11" ht="17.25" customHeight="1" x14ac:dyDescent="0.25">
      <c r="H227"/>
      <c r="K227" s="1"/>
    </row>
    <row r="228" spans="8:11" ht="17.25" customHeight="1" x14ac:dyDescent="0.25">
      <c r="H228"/>
      <c r="K228" s="1"/>
    </row>
    <row r="229" spans="8:11" ht="17.25" customHeight="1" x14ac:dyDescent="0.25">
      <c r="H229"/>
      <c r="K229" s="1"/>
    </row>
    <row r="230" spans="8:11" ht="17.25" customHeight="1" x14ac:dyDescent="0.25">
      <c r="H230"/>
      <c r="K230" s="1"/>
    </row>
    <row r="231" spans="8:11" ht="17.25" customHeight="1" x14ac:dyDescent="0.25">
      <c r="H231"/>
      <c r="K231" s="1"/>
    </row>
    <row r="232" spans="8:11" ht="17.25" customHeight="1" x14ac:dyDescent="0.25">
      <c r="H232"/>
      <c r="K232" s="1"/>
    </row>
    <row r="233" spans="8:11" ht="17.25" customHeight="1" x14ac:dyDescent="0.25">
      <c r="H233"/>
      <c r="K233" s="1"/>
    </row>
    <row r="234" spans="8:11" ht="17.25" customHeight="1" x14ac:dyDescent="0.25">
      <c r="H234"/>
      <c r="K234" s="1"/>
    </row>
    <row r="235" spans="8:11" ht="17.25" customHeight="1" x14ac:dyDescent="0.25">
      <c r="H235"/>
      <c r="K235" s="1"/>
    </row>
    <row r="236" spans="8:11" ht="17.25" customHeight="1" x14ac:dyDescent="0.25">
      <c r="H236"/>
      <c r="K236" s="1"/>
    </row>
    <row r="237" spans="8:11" ht="17.25" customHeight="1" x14ac:dyDescent="0.25">
      <c r="H237"/>
      <c r="K237" s="1"/>
    </row>
    <row r="238" spans="8:11" ht="17.25" customHeight="1" x14ac:dyDescent="0.25">
      <c r="H238"/>
      <c r="K238" s="1"/>
    </row>
    <row r="239" spans="8:11" ht="17.25" customHeight="1" x14ac:dyDescent="0.25">
      <c r="H239"/>
      <c r="K239" s="1"/>
    </row>
    <row r="240" spans="8:11" ht="17.25" customHeight="1" x14ac:dyDescent="0.25">
      <c r="H240"/>
      <c r="K240" s="1"/>
    </row>
    <row r="241" spans="8:11" ht="17.25" customHeight="1" x14ac:dyDescent="0.25">
      <c r="H241"/>
      <c r="K241" s="1"/>
    </row>
    <row r="242" spans="8:11" ht="17.25" customHeight="1" x14ac:dyDescent="0.25">
      <c r="H242"/>
      <c r="K242" s="1"/>
    </row>
    <row r="243" spans="8:11" ht="17.25" customHeight="1" x14ac:dyDescent="0.25">
      <c r="H243"/>
      <c r="K243" s="1"/>
    </row>
    <row r="244" spans="8:11" ht="17.25" customHeight="1" x14ac:dyDescent="0.25">
      <c r="H244"/>
      <c r="K244" s="1"/>
    </row>
    <row r="245" spans="8:11" ht="17.25" customHeight="1" x14ac:dyDescent="0.25">
      <c r="H245"/>
      <c r="K245" s="1"/>
    </row>
    <row r="246" spans="8:11" ht="17.25" customHeight="1" x14ac:dyDescent="0.25">
      <c r="H246"/>
      <c r="K246" s="1"/>
    </row>
    <row r="247" spans="8:11" ht="17.25" customHeight="1" x14ac:dyDescent="0.25">
      <c r="H247"/>
      <c r="K247" s="1"/>
    </row>
    <row r="248" spans="8:11" ht="17.25" customHeight="1" x14ac:dyDescent="0.25">
      <c r="H248"/>
      <c r="K248" s="1"/>
    </row>
    <row r="249" spans="8:11" ht="17.25" customHeight="1" x14ac:dyDescent="0.25">
      <c r="H249"/>
      <c r="K249" s="1"/>
    </row>
    <row r="250" spans="8:11" ht="17.25" customHeight="1" x14ac:dyDescent="0.25">
      <c r="H250"/>
      <c r="K250" s="1"/>
    </row>
    <row r="251" spans="8:11" ht="17.25" customHeight="1" x14ac:dyDescent="0.25">
      <c r="H251"/>
      <c r="K251" s="1"/>
    </row>
    <row r="252" spans="8:11" ht="17.25" customHeight="1" x14ac:dyDescent="0.25">
      <c r="H252"/>
      <c r="K252" s="1"/>
    </row>
    <row r="253" spans="8:11" ht="17.25" customHeight="1" x14ac:dyDescent="0.25">
      <c r="H253"/>
      <c r="K253" s="1"/>
    </row>
    <row r="254" spans="8:11" ht="17.25" customHeight="1" x14ac:dyDescent="0.25">
      <c r="H254"/>
      <c r="K254" s="1"/>
    </row>
    <row r="255" spans="8:11" ht="17.25" customHeight="1" x14ac:dyDescent="0.25">
      <c r="H255"/>
      <c r="K255" s="1"/>
    </row>
    <row r="256" spans="8:11" ht="17.25" customHeight="1" x14ac:dyDescent="0.25">
      <c r="H256"/>
      <c r="K256" s="1"/>
    </row>
    <row r="257" spans="8:11" ht="17.25" customHeight="1" x14ac:dyDescent="0.25">
      <c r="H257"/>
      <c r="K257" s="1"/>
    </row>
    <row r="258" spans="8:11" ht="17.25" customHeight="1" x14ac:dyDescent="0.25">
      <c r="H258"/>
      <c r="K258" s="1"/>
    </row>
    <row r="259" spans="8:11" ht="17.25" customHeight="1" x14ac:dyDescent="0.25">
      <c r="H259"/>
      <c r="K259" s="1"/>
    </row>
    <row r="260" spans="8:11" ht="17.25" customHeight="1" x14ac:dyDescent="0.25">
      <c r="H260"/>
      <c r="K260" s="1"/>
    </row>
    <row r="261" spans="8:11" ht="17.25" customHeight="1" x14ac:dyDescent="0.25">
      <c r="H261"/>
      <c r="K261" s="1"/>
    </row>
    <row r="262" spans="8:11" ht="17.25" customHeight="1" x14ac:dyDescent="0.25">
      <c r="H262"/>
      <c r="K262" s="1"/>
    </row>
    <row r="263" spans="8:11" ht="17.25" customHeight="1" x14ac:dyDescent="0.25">
      <c r="H263"/>
      <c r="K263" s="1"/>
    </row>
    <row r="264" spans="8:11" ht="17.25" customHeight="1" x14ac:dyDescent="0.25">
      <c r="H264"/>
      <c r="K264" s="1"/>
    </row>
    <row r="265" spans="8:11" ht="17.25" customHeight="1" x14ac:dyDescent="0.25">
      <c r="H265"/>
      <c r="K265" s="1"/>
    </row>
    <row r="266" spans="8:11" ht="17.25" customHeight="1" x14ac:dyDescent="0.25">
      <c r="H266"/>
      <c r="K266" s="1"/>
    </row>
    <row r="267" spans="8:11" ht="17.25" customHeight="1" x14ac:dyDescent="0.25">
      <c r="H267"/>
      <c r="K267" s="1"/>
    </row>
    <row r="268" spans="8:11" ht="17.25" customHeight="1" x14ac:dyDescent="0.25">
      <c r="H268"/>
      <c r="K268" s="1"/>
    </row>
    <row r="269" spans="8:11" ht="17.25" customHeight="1" x14ac:dyDescent="0.25">
      <c r="H269"/>
      <c r="K269" s="1"/>
    </row>
    <row r="270" spans="8:11" ht="17.25" customHeight="1" x14ac:dyDescent="0.25">
      <c r="H270"/>
      <c r="K270" s="1"/>
    </row>
    <row r="271" spans="8:11" ht="17.25" customHeight="1" x14ac:dyDescent="0.25">
      <c r="H271"/>
      <c r="K271" s="1"/>
    </row>
    <row r="272" spans="8:11" ht="17.25" customHeight="1" x14ac:dyDescent="0.25">
      <c r="H272"/>
      <c r="K272" s="1"/>
    </row>
    <row r="273" spans="8:11" ht="17.25" customHeight="1" x14ac:dyDescent="0.25">
      <c r="H273"/>
      <c r="K273" s="1"/>
    </row>
    <row r="274" spans="8:11" ht="17.25" customHeight="1" x14ac:dyDescent="0.25">
      <c r="H274"/>
      <c r="K274" s="1"/>
    </row>
    <row r="275" spans="8:11" ht="17.25" customHeight="1" x14ac:dyDescent="0.25">
      <c r="H275"/>
      <c r="K275" s="1"/>
    </row>
    <row r="276" spans="8:11" ht="17.25" customHeight="1" x14ac:dyDescent="0.25">
      <c r="H276"/>
      <c r="K276" s="1"/>
    </row>
    <row r="277" spans="8:11" ht="17.25" customHeight="1" x14ac:dyDescent="0.25">
      <c r="H277"/>
      <c r="K277" s="1"/>
    </row>
    <row r="278" spans="8:11" ht="17.25" customHeight="1" x14ac:dyDescent="0.25">
      <c r="H278"/>
      <c r="K278" s="1"/>
    </row>
    <row r="279" spans="8:11" ht="17.25" customHeight="1" x14ac:dyDescent="0.25">
      <c r="H279"/>
      <c r="K279" s="1"/>
    </row>
    <row r="280" spans="8:11" ht="17.25" customHeight="1" x14ac:dyDescent="0.25">
      <c r="H280"/>
      <c r="K280" s="1"/>
    </row>
    <row r="281" spans="8:11" ht="17.25" customHeight="1" x14ac:dyDescent="0.25">
      <c r="H281"/>
      <c r="K281" s="1"/>
    </row>
    <row r="282" spans="8:11" ht="17.25" customHeight="1" x14ac:dyDescent="0.25">
      <c r="H282"/>
      <c r="K282" s="1"/>
    </row>
    <row r="283" spans="8:11" ht="17.25" customHeight="1" x14ac:dyDescent="0.25">
      <c r="H283"/>
      <c r="K283" s="1"/>
    </row>
    <row r="284" spans="8:11" ht="17.25" customHeight="1" x14ac:dyDescent="0.25">
      <c r="H284"/>
      <c r="K284" s="1"/>
    </row>
    <row r="285" spans="8:11" ht="17.25" customHeight="1" x14ac:dyDescent="0.25">
      <c r="H285"/>
      <c r="K285" s="1"/>
    </row>
    <row r="286" spans="8:11" ht="17.25" customHeight="1" x14ac:dyDescent="0.25">
      <c r="H286"/>
      <c r="K286" s="1"/>
    </row>
    <row r="287" spans="8:11" ht="17.25" customHeight="1" x14ac:dyDescent="0.25">
      <c r="H287"/>
      <c r="K287" s="1"/>
    </row>
    <row r="288" spans="8:11" ht="17.25" customHeight="1" x14ac:dyDescent="0.25">
      <c r="H288"/>
      <c r="K288" s="1"/>
    </row>
    <row r="289" spans="8:11" ht="17.25" customHeight="1" x14ac:dyDescent="0.25">
      <c r="H289"/>
      <c r="K289" s="1"/>
    </row>
    <row r="290" spans="8:11" ht="17.25" customHeight="1" x14ac:dyDescent="0.25">
      <c r="H290"/>
      <c r="K290" s="1"/>
    </row>
    <row r="291" spans="8:11" ht="17.25" customHeight="1" x14ac:dyDescent="0.25">
      <c r="H291"/>
      <c r="K291" s="1"/>
    </row>
    <row r="292" spans="8:11" ht="17.25" customHeight="1" x14ac:dyDescent="0.25">
      <c r="H292"/>
      <c r="K292" s="1"/>
    </row>
    <row r="293" spans="8:11" ht="17.25" customHeight="1" x14ac:dyDescent="0.25">
      <c r="H293"/>
      <c r="K293" s="1"/>
    </row>
    <row r="294" spans="8:11" ht="17.25" customHeight="1" x14ac:dyDescent="0.25">
      <c r="H294"/>
      <c r="K294" s="1"/>
    </row>
    <row r="295" spans="8:11" ht="17.25" customHeight="1" x14ac:dyDescent="0.25">
      <c r="H295"/>
      <c r="K295" s="1"/>
    </row>
    <row r="296" spans="8:11" ht="17.25" customHeight="1" x14ac:dyDescent="0.25">
      <c r="H296"/>
      <c r="K296" s="1"/>
    </row>
    <row r="297" spans="8:11" ht="17.25" customHeight="1" x14ac:dyDescent="0.25">
      <c r="H297"/>
      <c r="K297" s="1"/>
    </row>
    <row r="298" spans="8:11" ht="17.25" customHeight="1" x14ac:dyDescent="0.25">
      <c r="H298"/>
      <c r="K298" s="1"/>
    </row>
    <row r="299" spans="8:11" ht="17.25" customHeight="1" x14ac:dyDescent="0.25">
      <c r="H299"/>
      <c r="K299" s="1"/>
    </row>
    <row r="300" spans="8:11" ht="17.25" customHeight="1" x14ac:dyDescent="0.25">
      <c r="H300"/>
      <c r="K300" s="1"/>
    </row>
    <row r="301" spans="8:11" ht="17.25" customHeight="1" x14ac:dyDescent="0.25">
      <c r="H301"/>
      <c r="K301" s="1"/>
    </row>
    <row r="302" spans="8:11" ht="17.25" customHeight="1" x14ac:dyDescent="0.25">
      <c r="H302"/>
      <c r="K302" s="1"/>
    </row>
    <row r="303" spans="8:11" ht="17.25" customHeight="1" x14ac:dyDescent="0.25">
      <c r="H303"/>
      <c r="K303" s="1"/>
    </row>
    <row r="304" spans="8:11" ht="17.25" customHeight="1" x14ac:dyDescent="0.25">
      <c r="H304"/>
      <c r="K304" s="1"/>
    </row>
    <row r="305" spans="8:11" ht="17.25" customHeight="1" x14ac:dyDescent="0.25">
      <c r="H305"/>
      <c r="K305" s="1"/>
    </row>
    <row r="306" spans="8:11" ht="19.5" customHeight="1" x14ac:dyDescent="0.25">
      <c r="H306"/>
    </row>
    <row r="307" spans="8:11" x14ac:dyDescent="0.25">
      <c r="H307"/>
    </row>
    <row r="308" spans="8:11" x14ac:dyDescent="0.25">
      <c r="H308"/>
    </row>
    <row r="309" spans="8:11" x14ac:dyDescent="0.25">
      <c r="H309"/>
    </row>
    <row r="310" spans="8:11" x14ac:dyDescent="0.25">
      <c r="H310"/>
    </row>
    <row r="311" spans="8:11" x14ac:dyDescent="0.25">
      <c r="H311"/>
    </row>
    <row r="312" spans="8:11" x14ac:dyDescent="0.25">
      <c r="H312"/>
    </row>
    <row r="313" spans="8:11" x14ac:dyDescent="0.25">
      <c r="H313"/>
    </row>
    <row r="314" spans="8:11" x14ac:dyDescent="0.25">
      <c r="H314"/>
    </row>
    <row r="315" spans="8:11" x14ac:dyDescent="0.25">
      <c r="H315"/>
    </row>
    <row r="316" spans="8:11" x14ac:dyDescent="0.25">
      <c r="H316"/>
    </row>
  </sheetData>
  <conditionalFormatting sqref="N9">
    <cfRule type="cellIs" dxfId="14" priority="8" operator="lessThan">
      <formula>0</formula>
    </cfRule>
  </conditionalFormatting>
  <conditionalFormatting sqref="N9">
    <cfRule type="cellIs" dxfId="13" priority="7" operator="greaterThan">
      <formula>0</formula>
    </cfRule>
  </conditionalFormatting>
  <conditionalFormatting sqref="H12">
    <cfRule type="cellIs" dxfId="12" priority="4" operator="lessThan">
      <formula>0</formula>
    </cfRule>
  </conditionalFormatting>
  <conditionalFormatting sqref="H12">
    <cfRule type="cellIs" dxfId="11" priority="3" operator="greaterThan">
      <formula>0</formula>
    </cfRule>
  </conditionalFormatting>
  <conditionalFormatting pivot="1" sqref="H13:H20">
    <cfRule type="cellIs" dxfId="10" priority="2" operator="lessThan">
      <formula>0</formula>
    </cfRule>
  </conditionalFormatting>
  <conditionalFormatting pivot="1" sqref="H13:H20">
    <cfRule type="cellIs" dxfId="9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D083-8077-44E6-9EF9-D891D8A5B1E8}">
  <sheetPr codeName="Sheet3"/>
  <dimension ref="E7:AE77"/>
  <sheetViews>
    <sheetView showGridLines="0" topLeftCell="A19" workbookViewId="0">
      <selection activeCell="AE77" sqref="AE77"/>
    </sheetView>
  </sheetViews>
  <sheetFormatPr defaultRowHeight="15" x14ac:dyDescent="0.25"/>
  <cols>
    <col min="8" max="8" width="6.140625" customWidth="1"/>
    <col min="9" max="9" width="7.5703125" customWidth="1"/>
    <col min="10" max="10" width="8" customWidth="1"/>
    <col min="11" max="11" width="7" customWidth="1"/>
    <col min="12" max="12" width="2.140625" customWidth="1"/>
    <col min="13" max="13" width="8.85546875" customWidth="1"/>
    <col min="14" max="14" width="5.85546875" customWidth="1"/>
    <col min="15" max="15" width="6.85546875" customWidth="1"/>
    <col min="16" max="16" width="6.7109375" customWidth="1"/>
    <col min="17" max="17" width="7.5703125" customWidth="1"/>
    <col min="18" max="18" width="1.28515625" customWidth="1"/>
    <col min="19" max="19" width="9.28515625" customWidth="1"/>
    <col min="20" max="20" width="8.7109375" customWidth="1"/>
  </cols>
  <sheetData>
    <row r="7" spans="7:31" ht="15" customHeight="1" thickBot="1" x14ac:dyDescent="0.3"/>
    <row r="8" spans="7:31" ht="15" customHeight="1" x14ac:dyDescent="0.25">
      <c r="G8" s="57"/>
      <c r="H8" s="57"/>
      <c r="I8" s="110" t="s">
        <v>913</v>
      </c>
      <c r="J8" s="110"/>
      <c r="K8" s="110"/>
      <c r="M8" s="106" t="s">
        <v>912</v>
      </c>
      <c r="N8" s="107"/>
      <c r="O8" s="107"/>
      <c r="P8" s="107"/>
      <c r="Q8" s="107"/>
      <c r="S8" s="111" t="s">
        <v>909</v>
      </c>
      <c r="T8" s="111"/>
    </row>
    <row r="9" spans="7:31" ht="15" customHeight="1" thickBot="1" x14ac:dyDescent="0.3">
      <c r="G9" s="57"/>
      <c r="H9" s="57"/>
      <c r="I9" s="110"/>
      <c r="J9" s="110"/>
      <c r="K9" s="110"/>
      <c r="M9" s="108"/>
      <c r="N9" s="109"/>
      <c r="O9" s="109"/>
      <c r="P9" s="109"/>
      <c r="Q9" s="109"/>
      <c r="S9" s="111"/>
      <c r="T9" s="111"/>
    </row>
    <row r="10" spans="7:31" ht="15" customHeight="1" x14ac:dyDescent="0.25">
      <c r="G10" s="57"/>
      <c r="H10" s="57"/>
      <c r="I10" s="110"/>
      <c r="J10" s="110"/>
      <c r="K10" s="110"/>
      <c r="M10" s="108"/>
      <c r="N10" s="109"/>
      <c r="O10" s="109"/>
      <c r="P10" s="109"/>
      <c r="Q10" s="109"/>
      <c r="S10" s="111"/>
      <c r="T10" s="111"/>
      <c r="AA10" s="79"/>
      <c r="AB10" s="80"/>
      <c r="AC10" s="80"/>
      <c r="AD10" s="80"/>
      <c r="AE10" s="81"/>
    </row>
    <row r="11" spans="7:31" ht="6" customHeight="1" x14ac:dyDescent="0.25">
      <c r="AA11" s="82"/>
      <c r="AB11" s="83"/>
      <c r="AC11" s="83"/>
      <c r="AD11" s="83"/>
      <c r="AE11" s="84"/>
    </row>
    <row r="12" spans="7:31" ht="75" x14ac:dyDescent="0.25">
      <c r="G12" s="39" t="s">
        <v>0</v>
      </c>
      <c r="H12" s="39" t="s">
        <v>846</v>
      </c>
      <c r="I12" s="39" t="s">
        <v>849</v>
      </c>
      <c r="J12" s="39" t="s">
        <v>847</v>
      </c>
      <c r="K12" s="40" t="s">
        <v>848</v>
      </c>
      <c r="M12" s="39" t="s">
        <v>0</v>
      </c>
      <c r="N12" s="39" t="s">
        <v>905</v>
      </c>
      <c r="O12" s="39" t="s">
        <v>906</v>
      </c>
      <c r="P12" s="39" t="s">
        <v>907</v>
      </c>
      <c r="Q12" s="39" t="s">
        <v>908</v>
      </c>
      <c r="S12" s="58" t="s">
        <v>910</v>
      </c>
      <c r="T12" s="58" t="s">
        <v>911</v>
      </c>
    </row>
    <row r="13" spans="7:31" ht="14.25" customHeight="1" x14ac:dyDescent="0.25">
      <c r="G13" s="62">
        <v>45507</v>
      </c>
      <c r="H13" s="63">
        <v>9</v>
      </c>
      <c r="I13" s="63">
        <v>1330</v>
      </c>
      <c r="J13" s="64">
        <v>1205</v>
      </c>
      <c r="K13" s="64">
        <f>J13-I13</f>
        <v>-125</v>
      </c>
      <c r="L13" s="29"/>
      <c r="M13" s="62">
        <v>45507</v>
      </c>
      <c r="N13" s="65">
        <v>14</v>
      </c>
      <c r="O13" s="65">
        <v>1840</v>
      </c>
      <c r="P13" s="65">
        <v>1500</v>
      </c>
      <c r="Q13" s="64">
        <f>P13-O13</f>
        <v>-340</v>
      </c>
      <c r="R13" s="29"/>
      <c r="S13" s="67">
        <f t="shared" ref="S13:S37" si="0">IF(K13&gt;Q13,K13-Q13,"")</f>
        <v>215</v>
      </c>
      <c r="T13" s="67" t="str">
        <f t="shared" ref="T13:T37" si="1">IF(Q13&gt;K13,Q13-K13,"")</f>
        <v/>
      </c>
    </row>
    <row r="14" spans="7:31" ht="14.25" customHeight="1" x14ac:dyDescent="0.25">
      <c r="G14" s="62">
        <v>45511</v>
      </c>
      <c r="H14" s="63">
        <v>1</v>
      </c>
      <c r="I14" s="63">
        <v>140</v>
      </c>
      <c r="J14" s="64">
        <v>0</v>
      </c>
      <c r="K14" s="64">
        <f t="shared" ref="K14:K64" si="2">J14-I14</f>
        <v>-140</v>
      </c>
      <c r="L14" s="29"/>
      <c r="M14" s="62">
        <v>45511</v>
      </c>
      <c r="N14" s="65">
        <v>2</v>
      </c>
      <c r="O14" s="65">
        <v>240</v>
      </c>
      <c r="P14" s="65">
        <v>0</v>
      </c>
      <c r="Q14" s="64">
        <f t="shared" ref="Q14:Q72" si="3">P14-O14</f>
        <v>-240</v>
      </c>
      <c r="R14" s="29"/>
      <c r="S14" s="67">
        <f t="shared" si="0"/>
        <v>100</v>
      </c>
      <c r="T14" s="67" t="str">
        <f t="shared" si="1"/>
        <v/>
      </c>
    </row>
    <row r="15" spans="7:31" ht="14.25" customHeight="1" x14ac:dyDescent="0.25">
      <c r="G15" s="62">
        <v>45514</v>
      </c>
      <c r="H15" s="63">
        <v>4</v>
      </c>
      <c r="I15" s="63">
        <v>600</v>
      </c>
      <c r="J15" s="64">
        <v>620</v>
      </c>
      <c r="K15" s="64">
        <f t="shared" si="2"/>
        <v>20</v>
      </c>
      <c r="L15" s="29"/>
      <c r="M15" s="62">
        <v>45514</v>
      </c>
      <c r="N15" s="65">
        <v>8</v>
      </c>
      <c r="O15" s="65">
        <v>1080</v>
      </c>
      <c r="P15" s="65">
        <v>880</v>
      </c>
      <c r="Q15" s="64">
        <f t="shared" si="3"/>
        <v>-200</v>
      </c>
      <c r="R15" s="29"/>
      <c r="S15" s="67">
        <f t="shared" si="0"/>
        <v>220</v>
      </c>
      <c r="T15" s="67" t="str">
        <f t="shared" si="1"/>
        <v/>
      </c>
    </row>
    <row r="16" spans="7:31" ht="14.25" customHeight="1" x14ac:dyDescent="0.25">
      <c r="G16" s="62">
        <v>45518</v>
      </c>
      <c r="H16" s="63">
        <v>1</v>
      </c>
      <c r="I16" s="63">
        <v>140</v>
      </c>
      <c r="J16" s="64">
        <v>196</v>
      </c>
      <c r="K16" s="64">
        <f t="shared" si="2"/>
        <v>56</v>
      </c>
      <c r="L16" s="29"/>
      <c r="M16" s="62">
        <v>45518</v>
      </c>
      <c r="N16" s="65">
        <v>3</v>
      </c>
      <c r="O16" s="65">
        <v>360</v>
      </c>
      <c r="P16" s="65">
        <v>168</v>
      </c>
      <c r="Q16" s="64">
        <f t="shared" si="3"/>
        <v>-192</v>
      </c>
      <c r="R16" s="29"/>
      <c r="S16" s="67">
        <f t="shared" si="0"/>
        <v>248</v>
      </c>
      <c r="T16" s="67" t="str">
        <f t="shared" si="1"/>
        <v/>
      </c>
    </row>
    <row r="17" spans="7:20" ht="14.25" customHeight="1" x14ac:dyDescent="0.25">
      <c r="G17" s="62">
        <v>45521</v>
      </c>
      <c r="H17" s="63">
        <v>7</v>
      </c>
      <c r="I17" s="63">
        <v>970</v>
      </c>
      <c r="J17" s="64">
        <v>2948</v>
      </c>
      <c r="K17" s="64">
        <f t="shared" si="2"/>
        <v>1978</v>
      </c>
      <c r="L17" s="29"/>
      <c r="M17" s="62">
        <v>45521</v>
      </c>
      <c r="N17" s="65">
        <v>7</v>
      </c>
      <c r="O17" s="65">
        <v>930</v>
      </c>
      <c r="P17" s="65">
        <v>1298</v>
      </c>
      <c r="Q17" s="64">
        <f t="shared" si="3"/>
        <v>368</v>
      </c>
      <c r="R17" s="29"/>
      <c r="S17" s="67">
        <f t="shared" si="0"/>
        <v>1610</v>
      </c>
      <c r="T17" s="67" t="str">
        <f t="shared" si="1"/>
        <v/>
      </c>
    </row>
    <row r="18" spans="7:20" ht="14.25" customHeight="1" x14ac:dyDescent="0.25">
      <c r="G18" s="62">
        <v>45525</v>
      </c>
      <c r="H18" s="63">
        <v>2</v>
      </c>
      <c r="I18" s="63">
        <v>280</v>
      </c>
      <c r="J18" s="64">
        <v>308</v>
      </c>
      <c r="K18" s="64">
        <f t="shared" si="2"/>
        <v>28</v>
      </c>
      <c r="L18" s="29"/>
      <c r="M18" s="62">
        <v>45525</v>
      </c>
      <c r="N18" s="65">
        <v>4</v>
      </c>
      <c r="O18" s="65">
        <v>480</v>
      </c>
      <c r="P18" s="65">
        <v>264</v>
      </c>
      <c r="Q18" s="64">
        <f t="shared" si="3"/>
        <v>-216</v>
      </c>
      <c r="R18" s="29"/>
      <c r="S18" s="67">
        <f t="shared" si="0"/>
        <v>244</v>
      </c>
      <c r="T18" s="67" t="str">
        <f t="shared" si="1"/>
        <v/>
      </c>
    </row>
    <row r="19" spans="7:20" ht="14.25" customHeight="1" x14ac:dyDescent="0.25">
      <c r="G19" s="62">
        <v>45528</v>
      </c>
      <c r="H19" s="63">
        <v>8</v>
      </c>
      <c r="I19" s="63">
        <v>1120</v>
      </c>
      <c r="J19" s="64">
        <v>1330</v>
      </c>
      <c r="K19" s="64">
        <f t="shared" si="2"/>
        <v>210</v>
      </c>
      <c r="L19" s="29"/>
      <c r="M19" s="62">
        <v>45528</v>
      </c>
      <c r="N19" s="65">
        <v>10</v>
      </c>
      <c r="O19" s="65">
        <v>1240</v>
      </c>
      <c r="P19" s="65">
        <v>748</v>
      </c>
      <c r="Q19" s="64">
        <f t="shared" si="3"/>
        <v>-492</v>
      </c>
      <c r="R19" s="29"/>
      <c r="S19" s="67">
        <f t="shared" si="0"/>
        <v>702</v>
      </c>
      <c r="T19" s="67" t="str">
        <f t="shared" si="1"/>
        <v/>
      </c>
    </row>
    <row r="20" spans="7:20" ht="14.25" customHeight="1" x14ac:dyDescent="0.25">
      <c r="G20" s="62">
        <v>45532</v>
      </c>
      <c r="H20" s="63">
        <v>2</v>
      </c>
      <c r="I20" s="63">
        <v>280</v>
      </c>
      <c r="J20" s="64">
        <v>0</v>
      </c>
      <c r="K20" s="64">
        <f t="shared" si="2"/>
        <v>-280</v>
      </c>
      <c r="L20" s="29"/>
      <c r="M20" s="62">
        <v>45532</v>
      </c>
      <c r="N20" s="65">
        <v>2</v>
      </c>
      <c r="O20" s="65">
        <v>240</v>
      </c>
      <c r="P20" s="65">
        <v>0</v>
      </c>
      <c r="Q20" s="64">
        <f t="shared" si="3"/>
        <v>-240</v>
      </c>
      <c r="R20" s="29"/>
      <c r="S20" s="67" t="str">
        <f t="shared" si="0"/>
        <v/>
      </c>
      <c r="T20" s="67">
        <f t="shared" si="1"/>
        <v>40</v>
      </c>
    </row>
    <row r="21" spans="7:20" ht="14.25" customHeight="1" x14ac:dyDescent="0.25">
      <c r="G21" s="62">
        <v>45535</v>
      </c>
      <c r="H21" s="63">
        <v>7</v>
      </c>
      <c r="I21" s="63">
        <v>1010</v>
      </c>
      <c r="J21" s="64">
        <v>2902</v>
      </c>
      <c r="K21" s="64">
        <f t="shared" si="2"/>
        <v>1892</v>
      </c>
      <c r="L21" s="29"/>
      <c r="M21" s="62">
        <v>45535</v>
      </c>
      <c r="N21" s="65">
        <v>8</v>
      </c>
      <c r="O21" s="65">
        <v>940</v>
      </c>
      <c r="P21" s="65">
        <v>950</v>
      </c>
      <c r="Q21" s="64">
        <f t="shared" si="3"/>
        <v>10</v>
      </c>
      <c r="R21" s="29"/>
      <c r="S21" s="67">
        <f t="shared" si="0"/>
        <v>1882</v>
      </c>
      <c r="T21" s="67" t="str">
        <f t="shared" si="1"/>
        <v/>
      </c>
    </row>
    <row r="22" spans="7:20" ht="14.25" customHeight="1" x14ac:dyDescent="0.25">
      <c r="G22" s="62">
        <v>45539</v>
      </c>
      <c r="H22" s="63">
        <v>2</v>
      </c>
      <c r="I22" s="63">
        <v>280</v>
      </c>
      <c r="J22" s="64">
        <v>231</v>
      </c>
      <c r="K22" s="64">
        <f t="shared" si="2"/>
        <v>-49</v>
      </c>
      <c r="L22" s="29"/>
      <c r="M22" s="62">
        <v>45539</v>
      </c>
      <c r="N22" s="65">
        <v>4</v>
      </c>
      <c r="O22" s="65">
        <v>480</v>
      </c>
      <c r="P22" s="65">
        <v>378</v>
      </c>
      <c r="Q22" s="64">
        <f t="shared" si="3"/>
        <v>-102</v>
      </c>
      <c r="R22" s="29"/>
      <c r="S22" s="67">
        <f t="shared" si="0"/>
        <v>53</v>
      </c>
      <c r="T22" s="67" t="str">
        <f t="shared" si="1"/>
        <v/>
      </c>
    </row>
    <row r="23" spans="7:20" ht="14.25" customHeight="1" x14ac:dyDescent="0.25">
      <c r="G23" s="62">
        <v>45542</v>
      </c>
      <c r="H23" s="63">
        <v>6</v>
      </c>
      <c r="I23" s="63">
        <v>710</v>
      </c>
      <c r="J23" s="64">
        <v>1013</v>
      </c>
      <c r="K23" s="64">
        <f t="shared" si="2"/>
        <v>303</v>
      </c>
      <c r="L23" s="29"/>
      <c r="M23" s="62">
        <v>45542</v>
      </c>
      <c r="N23" s="65">
        <v>5</v>
      </c>
      <c r="O23" s="65">
        <v>500</v>
      </c>
      <c r="P23" s="65">
        <v>650</v>
      </c>
      <c r="Q23" s="64">
        <f t="shared" si="3"/>
        <v>150</v>
      </c>
      <c r="R23" s="29"/>
      <c r="S23" s="67">
        <f t="shared" si="0"/>
        <v>153</v>
      </c>
      <c r="T23" s="67" t="str">
        <f t="shared" si="1"/>
        <v/>
      </c>
    </row>
    <row r="24" spans="7:20" ht="14.25" customHeight="1" x14ac:dyDescent="0.25">
      <c r="G24" s="62">
        <v>45546</v>
      </c>
      <c r="H24" s="63">
        <v>1</v>
      </c>
      <c r="I24" s="63">
        <v>140</v>
      </c>
      <c r="J24" s="64">
        <v>840</v>
      </c>
      <c r="K24" s="64">
        <f t="shared" si="2"/>
        <v>700</v>
      </c>
      <c r="L24" s="29"/>
      <c r="M24" s="62">
        <v>45546</v>
      </c>
      <c r="N24" s="65">
        <v>2</v>
      </c>
      <c r="O24" s="65">
        <v>240</v>
      </c>
      <c r="P24" s="65">
        <v>0</v>
      </c>
      <c r="Q24" s="64">
        <f t="shared" si="3"/>
        <v>-240</v>
      </c>
      <c r="R24" s="29"/>
      <c r="S24" s="67">
        <f t="shared" si="0"/>
        <v>940</v>
      </c>
      <c r="T24" s="67" t="str">
        <f t="shared" si="1"/>
        <v/>
      </c>
    </row>
    <row r="25" spans="7:20" ht="14.25" customHeight="1" x14ac:dyDescent="0.25">
      <c r="G25" s="62">
        <v>45549</v>
      </c>
      <c r="H25" s="63">
        <v>3</v>
      </c>
      <c r="I25" s="63">
        <v>470</v>
      </c>
      <c r="J25" s="64">
        <v>919.99999999999989</v>
      </c>
      <c r="K25" s="64">
        <f t="shared" si="2"/>
        <v>449.99999999999989</v>
      </c>
      <c r="L25" s="29"/>
      <c r="M25" s="62">
        <v>45549</v>
      </c>
      <c r="N25" s="65">
        <v>3</v>
      </c>
      <c r="O25" s="65">
        <v>410</v>
      </c>
      <c r="P25" s="65">
        <v>1310</v>
      </c>
      <c r="Q25" s="64">
        <f t="shared" si="3"/>
        <v>900</v>
      </c>
      <c r="R25" s="29"/>
      <c r="S25" s="67" t="str">
        <f t="shared" si="0"/>
        <v/>
      </c>
      <c r="T25" s="67">
        <f t="shared" si="1"/>
        <v>450.00000000000011</v>
      </c>
    </row>
    <row r="26" spans="7:20" ht="14.25" customHeight="1" x14ac:dyDescent="0.25">
      <c r="G26" s="62">
        <v>45553</v>
      </c>
      <c r="H26" s="63">
        <v>2</v>
      </c>
      <c r="I26" s="63">
        <v>280</v>
      </c>
      <c r="J26" s="64">
        <v>252</v>
      </c>
      <c r="K26" s="64">
        <f t="shared" si="2"/>
        <v>-28</v>
      </c>
      <c r="L26" s="29"/>
      <c r="M26" s="62">
        <v>45553</v>
      </c>
      <c r="N26" s="65">
        <v>3</v>
      </c>
      <c r="O26" s="65">
        <v>360</v>
      </c>
      <c r="P26" s="65">
        <v>216</v>
      </c>
      <c r="Q26" s="64">
        <f t="shared" si="3"/>
        <v>-144</v>
      </c>
      <c r="R26" s="29"/>
      <c r="S26" s="67">
        <f t="shared" si="0"/>
        <v>116</v>
      </c>
      <c r="T26" s="67" t="str">
        <f t="shared" si="1"/>
        <v/>
      </c>
    </row>
    <row r="27" spans="7:20" ht="14.25" customHeight="1" x14ac:dyDescent="0.25">
      <c r="G27" s="62">
        <v>45556</v>
      </c>
      <c r="H27" s="63">
        <v>7</v>
      </c>
      <c r="I27" s="63">
        <v>1010</v>
      </c>
      <c r="J27" s="64">
        <v>960</v>
      </c>
      <c r="K27" s="64">
        <f t="shared" si="2"/>
        <v>-50</v>
      </c>
      <c r="L27" s="29"/>
      <c r="M27" s="62">
        <v>45556</v>
      </c>
      <c r="N27" s="65">
        <v>6</v>
      </c>
      <c r="O27" s="65">
        <v>720</v>
      </c>
      <c r="P27" s="65">
        <v>770</v>
      </c>
      <c r="Q27" s="64">
        <f t="shared" si="3"/>
        <v>50</v>
      </c>
      <c r="R27" s="29"/>
      <c r="S27" s="67" t="str">
        <f t="shared" si="0"/>
        <v/>
      </c>
      <c r="T27" s="67">
        <f t="shared" si="1"/>
        <v>100</v>
      </c>
    </row>
    <row r="28" spans="7:20" ht="14.25" customHeight="1" x14ac:dyDescent="0.25">
      <c r="G28" s="62">
        <v>45560</v>
      </c>
      <c r="H28" s="63">
        <v>1</v>
      </c>
      <c r="I28" s="63">
        <v>150</v>
      </c>
      <c r="J28" s="64">
        <v>322.5</v>
      </c>
      <c r="K28" s="64">
        <f t="shared" si="2"/>
        <v>172.5</v>
      </c>
      <c r="L28" s="29"/>
      <c r="M28" s="62">
        <v>45560</v>
      </c>
      <c r="N28" s="65">
        <v>2</v>
      </c>
      <c r="O28" s="65">
        <v>240</v>
      </c>
      <c r="P28" s="65">
        <v>258</v>
      </c>
      <c r="Q28" s="64">
        <f t="shared" si="3"/>
        <v>18</v>
      </c>
      <c r="R28" s="29"/>
      <c r="S28" s="67">
        <f t="shared" si="0"/>
        <v>154.5</v>
      </c>
      <c r="T28" s="67" t="str">
        <f t="shared" si="1"/>
        <v/>
      </c>
    </row>
    <row r="29" spans="7:20" ht="14.25" customHeight="1" x14ac:dyDescent="0.25">
      <c r="G29" s="62">
        <v>45562</v>
      </c>
      <c r="H29" s="63">
        <v>4</v>
      </c>
      <c r="I29" s="63">
        <v>500</v>
      </c>
      <c r="J29" s="64">
        <v>500</v>
      </c>
      <c r="K29" s="64">
        <f t="shared" si="2"/>
        <v>0</v>
      </c>
      <c r="L29" s="29"/>
      <c r="M29" s="62">
        <v>45562</v>
      </c>
      <c r="N29" s="65">
        <v>1</v>
      </c>
      <c r="O29" s="65">
        <v>200</v>
      </c>
      <c r="P29" s="65">
        <v>0</v>
      </c>
      <c r="Q29" s="64">
        <f t="shared" si="3"/>
        <v>-200</v>
      </c>
      <c r="R29" s="29"/>
      <c r="S29" s="67">
        <f t="shared" si="0"/>
        <v>200</v>
      </c>
      <c r="T29" s="67" t="str">
        <f t="shared" si="1"/>
        <v/>
      </c>
    </row>
    <row r="30" spans="7:20" ht="14.25" customHeight="1" x14ac:dyDescent="0.25">
      <c r="G30" s="62">
        <v>45563</v>
      </c>
      <c r="H30" s="63">
        <v>1</v>
      </c>
      <c r="I30" s="63">
        <v>150</v>
      </c>
      <c r="J30" s="64">
        <v>0</v>
      </c>
      <c r="K30" s="64">
        <f t="shared" si="2"/>
        <v>-150</v>
      </c>
      <c r="L30" s="29"/>
      <c r="M30" s="62">
        <v>45563</v>
      </c>
      <c r="N30" s="65">
        <v>2</v>
      </c>
      <c r="O30" s="65">
        <v>200</v>
      </c>
      <c r="P30" s="65">
        <v>0</v>
      </c>
      <c r="Q30" s="64">
        <f t="shared" si="3"/>
        <v>-200</v>
      </c>
      <c r="R30" s="29"/>
      <c r="S30" s="67">
        <f t="shared" si="0"/>
        <v>50</v>
      </c>
      <c r="T30" s="67" t="str">
        <f t="shared" si="1"/>
        <v/>
      </c>
    </row>
    <row r="31" spans="7:20" ht="14.25" customHeight="1" x14ac:dyDescent="0.25">
      <c r="G31" s="62">
        <v>45567</v>
      </c>
      <c r="H31" s="63">
        <v>0</v>
      </c>
      <c r="I31" s="63">
        <v>0</v>
      </c>
      <c r="J31" s="64">
        <v>0</v>
      </c>
      <c r="K31" s="64">
        <f t="shared" si="2"/>
        <v>0</v>
      </c>
      <c r="L31" s="29"/>
      <c r="M31" s="62">
        <v>45567</v>
      </c>
      <c r="N31" s="65">
        <v>1</v>
      </c>
      <c r="O31" s="65">
        <v>120</v>
      </c>
      <c r="P31" s="65">
        <v>0</v>
      </c>
      <c r="Q31" s="64">
        <f t="shared" si="3"/>
        <v>-120</v>
      </c>
      <c r="R31" s="29"/>
      <c r="S31" s="67">
        <f t="shared" si="0"/>
        <v>120</v>
      </c>
      <c r="T31" s="67" t="str">
        <f t="shared" si="1"/>
        <v/>
      </c>
    </row>
    <row r="32" spans="7:20" ht="14.25" customHeight="1" x14ac:dyDescent="0.25">
      <c r="G32" s="62">
        <v>45570</v>
      </c>
      <c r="H32" s="63">
        <v>5</v>
      </c>
      <c r="I32" s="63">
        <v>590</v>
      </c>
      <c r="J32" s="64">
        <v>500</v>
      </c>
      <c r="K32" s="64">
        <f t="shared" si="2"/>
        <v>-90</v>
      </c>
      <c r="L32" s="29"/>
      <c r="M32" s="62">
        <v>45570</v>
      </c>
      <c r="N32" s="65">
        <v>3</v>
      </c>
      <c r="O32" s="65">
        <v>310</v>
      </c>
      <c r="P32" s="65">
        <v>0</v>
      </c>
      <c r="Q32" s="64">
        <f t="shared" si="3"/>
        <v>-310</v>
      </c>
      <c r="R32" s="29"/>
      <c r="S32" s="67">
        <f t="shared" si="0"/>
        <v>220</v>
      </c>
      <c r="T32" s="67" t="str">
        <f t="shared" si="1"/>
        <v/>
      </c>
    </row>
    <row r="33" spans="5:20" ht="14.25" customHeight="1" x14ac:dyDescent="0.25">
      <c r="G33" s="62">
        <v>45574</v>
      </c>
      <c r="H33" s="63">
        <v>1</v>
      </c>
      <c r="I33" s="63">
        <v>150</v>
      </c>
      <c r="J33" s="64">
        <v>0</v>
      </c>
      <c r="K33" s="64">
        <f t="shared" si="2"/>
        <v>-150</v>
      </c>
      <c r="L33" s="29"/>
      <c r="M33" s="62">
        <v>45574</v>
      </c>
      <c r="N33" s="65">
        <v>1</v>
      </c>
      <c r="O33" s="65">
        <v>120</v>
      </c>
      <c r="P33" s="65">
        <v>0</v>
      </c>
      <c r="Q33" s="64">
        <f t="shared" si="3"/>
        <v>-120</v>
      </c>
      <c r="R33" s="29"/>
      <c r="S33" s="67" t="str">
        <f t="shared" si="0"/>
        <v/>
      </c>
      <c r="T33" s="67">
        <f t="shared" si="1"/>
        <v>30</v>
      </c>
    </row>
    <row r="34" spans="5:20" ht="14.25" customHeight="1" x14ac:dyDescent="0.25">
      <c r="G34" s="62">
        <v>45577</v>
      </c>
      <c r="H34" s="63">
        <v>7</v>
      </c>
      <c r="I34" s="63">
        <v>1010</v>
      </c>
      <c r="J34" s="64">
        <v>1800</v>
      </c>
      <c r="K34" s="64">
        <f t="shared" si="2"/>
        <v>790</v>
      </c>
      <c r="L34" s="29"/>
      <c r="M34" s="62">
        <v>45577</v>
      </c>
      <c r="N34" s="65">
        <v>3</v>
      </c>
      <c r="O34" s="65">
        <v>560</v>
      </c>
      <c r="P34" s="65">
        <v>1800</v>
      </c>
      <c r="Q34" s="64">
        <f t="shared" si="3"/>
        <v>1240</v>
      </c>
      <c r="R34" s="29"/>
      <c r="S34" s="67" t="str">
        <f t="shared" si="0"/>
        <v/>
      </c>
      <c r="T34" s="67">
        <f t="shared" si="1"/>
        <v>450</v>
      </c>
    </row>
    <row r="35" spans="5:20" ht="14.25" customHeight="1" x14ac:dyDescent="0.25">
      <c r="G35" s="62">
        <v>45581</v>
      </c>
      <c r="H35" s="63">
        <v>8</v>
      </c>
      <c r="I35" s="63">
        <v>920</v>
      </c>
      <c r="J35" s="64">
        <v>1394</v>
      </c>
      <c r="K35" s="64">
        <f t="shared" si="2"/>
        <v>474</v>
      </c>
      <c r="L35" s="29"/>
      <c r="M35" s="62">
        <v>45581</v>
      </c>
      <c r="N35" s="65">
        <v>3</v>
      </c>
      <c r="O35" s="65">
        <v>360</v>
      </c>
      <c r="P35" s="65">
        <v>456</v>
      </c>
      <c r="Q35" s="64">
        <f t="shared" si="3"/>
        <v>96</v>
      </c>
      <c r="R35" s="29"/>
      <c r="S35" s="67">
        <f t="shared" si="0"/>
        <v>378</v>
      </c>
      <c r="T35" s="67" t="str">
        <f t="shared" si="1"/>
        <v/>
      </c>
    </row>
    <row r="36" spans="5:20" ht="14.25" customHeight="1" x14ac:dyDescent="0.25">
      <c r="G36" s="62">
        <v>45584</v>
      </c>
      <c r="H36" s="63">
        <v>1</v>
      </c>
      <c r="I36" s="63">
        <v>120</v>
      </c>
      <c r="J36" s="64">
        <v>0</v>
      </c>
      <c r="K36" s="64">
        <f t="shared" si="2"/>
        <v>-120</v>
      </c>
      <c r="L36" s="29"/>
      <c r="M36" s="62">
        <v>45584</v>
      </c>
      <c r="N36" s="65">
        <v>2</v>
      </c>
      <c r="O36" s="65">
        <v>200</v>
      </c>
      <c r="P36" s="65">
        <v>0</v>
      </c>
      <c r="Q36" s="64">
        <f t="shared" si="3"/>
        <v>-200</v>
      </c>
      <c r="R36" s="29"/>
      <c r="S36" s="67">
        <f t="shared" si="0"/>
        <v>80</v>
      </c>
      <c r="T36" s="67" t="str">
        <f t="shared" si="1"/>
        <v/>
      </c>
    </row>
    <row r="37" spans="5:20" ht="14.25" customHeight="1" x14ac:dyDescent="0.25">
      <c r="G37" s="62">
        <v>45588</v>
      </c>
      <c r="H37" s="63">
        <v>1</v>
      </c>
      <c r="I37" s="63">
        <v>140</v>
      </c>
      <c r="J37" s="64">
        <v>0</v>
      </c>
      <c r="K37" s="64">
        <f t="shared" si="2"/>
        <v>-140</v>
      </c>
      <c r="L37" s="29"/>
      <c r="M37" s="62">
        <v>45588</v>
      </c>
      <c r="N37" s="65">
        <v>1</v>
      </c>
      <c r="O37" s="65">
        <v>120</v>
      </c>
      <c r="P37" s="65">
        <v>0</v>
      </c>
      <c r="Q37" s="64">
        <f t="shared" si="3"/>
        <v>-120</v>
      </c>
      <c r="R37" s="29"/>
      <c r="S37" s="67" t="str">
        <f t="shared" si="0"/>
        <v/>
      </c>
      <c r="T37" s="67">
        <f t="shared" si="1"/>
        <v>20</v>
      </c>
    </row>
    <row r="38" spans="5:20" ht="14.25" customHeight="1" x14ac:dyDescent="0.25">
      <c r="G38" s="62">
        <v>45591</v>
      </c>
      <c r="H38" s="63">
        <v>3</v>
      </c>
      <c r="I38" s="63">
        <v>450</v>
      </c>
      <c r="J38" s="64">
        <v>919.99999999999989</v>
      </c>
      <c r="K38" s="64">
        <f t="shared" si="2"/>
        <v>469.99999999999989</v>
      </c>
      <c r="L38" s="29"/>
      <c r="M38" s="62">
        <v>45591</v>
      </c>
      <c r="N38" s="65">
        <v>3</v>
      </c>
      <c r="O38" s="65">
        <v>410</v>
      </c>
      <c r="P38" s="65">
        <v>919.99999999999989</v>
      </c>
      <c r="Q38" s="64">
        <f t="shared" si="3"/>
        <v>509.99999999999989</v>
      </c>
      <c r="R38" s="29"/>
      <c r="S38" s="67" t="str">
        <f t="shared" ref="S38:S40" si="4">IF(K38&gt;Q38,K38-Q38,"")</f>
        <v/>
      </c>
      <c r="T38" s="67">
        <f t="shared" ref="T38:T40" si="5">IF(Q38&gt;K38,Q38-K38,"")</f>
        <v>40</v>
      </c>
    </row>
    <row r="39" spans="5:20" ht="14.25" customHeight="1" x14ac:dyDescent="0.25">
      <c r="G39" s="62">
        <v>45592</v>
      </c>
      <c r="H39" s="63">
        <v>1</v>
      </c>
      <c r="I39" s="63">
        <v>140</v>
      </c>
      <c r="J39" s="64">
        <v>224</v>
      </c>
      <c r="K39" s="64">
        <f t="shared" si="2"/>
        <v>84</v>
      </c>
      <c r="L39" s="29"/>
      <c r="M39" s="62">
        <v>45592</v>
      </c>
      <c r="N39" s="65">
        <v>0</v>
      </c>
      <c r="O39" s="65">
        <v>0</v>
      </c>
      <c r="P39" s="65">
        <v>0</v>
      </c>
      <c r="Q39" s="64">
        <f t="shared" si="3"/>
        <v>0</v>
      </c>
      <c r="R39" s="29"/>
      <c r="S39" s="67">
        <f t="shared" si="4"/>
        <v>84</v>
      </c>
      <c r="T39" s="67" t="str">
        <f t="shared" si="5"/>
        <v/>
      </c>
    </row>
    <row r="40" spans="5:20" ht="14.25" customHeight="1" x14ac:dyDescent="0.25">
      <c r="G40" s="62">
        <v>45595</v>
      </c>
      <c r="H40" s="63">
        <v>0</v>
      </c>
      <c r="I40" s="63">
        <v>0</v>
      </c>
      <c r="J40" s="64">
        <v>0</v>
      </c>
      <c r="K40" s="64">
        <f t="shared" si="2"/>
        <v>0</v>
      </c>
      <c r="L40" s="29"/>
      <c r="M40" s="62">
        <v>45595</v>
      </c>
      <c r="N40" s="65">
        <v>1</v>
      </c>
      <c r="O40" s="65">
        <v>120</v>
      </c>
      <c r="P40" s="65">
        <v>192</v>
      </c>
      <c r="Q40" s="64">
        <f t="shared" si="3"/>
        <v>72</v>
      </c>
      <c r="R40" s="29"/>
      <c r="S40" s="67" t="str">
        <f t="shared" si="4"/>
        <v/>
      </c>
      <c r="T40" s="67">
        <f t="shared" si="5"/>
        <v>72</v>
      </c>
    </row>
    <row r="41" spans="5:20" ht="14.25" customHeight="1" x14ac:dyDescent="0.25">
      <c r="G41" s="62">
        <v>45598</v>
      </c>
      <c r="H41" s="63">
        <v>4</v>
      </c>
      <c r="I41" s="63">
        <v>540</v>
      </c>
      <c r="J41" s="64">
        <v>504</v>
      </c>
      <c r="K41" s="64">
        <f t="shared" si="2"/>
        <v>-36</v>
      </c>
      <c r="L41" s="29"/>
      <c r="M41" s="62">
        <v>45598</v>
      </c>
      <c r="N41" s="65">
        <v>3</v>
      </c>
      <c r="O41" s="65">
        <v>420</v>
      </c>
      <c r="P41" s="65">
        <v>0</v>
      </c>
      <c r="Q41" s="64">
        <f t="shared" si="3"/>
        <v>-420</v>
      </c>
      <c r="R41" s="29"/>
      <c r="S41" s="67">
        <f t="shared" ref="S41:S50" si="6">IF(K41&gt;Q41,K41-Q41,"")</f>
        <v>384</v>
      </c>
      <c r="T41" s="67" t="str">
        <f t="shared" ref="T41:T50" si="7">IF(Q41&gt;K41,Q41-K41,"")</f>
        <v/>
      </c>
    </row>
    <row r="42" spans="5:20" ht="14.25" customHeight="1" x14ac:dyDescent="0.25">
      <c r="G42" s="62">
        <v>45601</v>
      </c>
      <c r="H42" s="63">
        <v>4</v>
      </c>
      <c r="I42" s="63">
        <v>400</v>
      </c>
      <c r="J42" s="64">
        <v>0</v>
      </c>
      <c r="K42" s="64">
        <f t="shared" si="2"/>
        <v>-400</v>
      </c>
      <c r="L42" s="29"/>
      <c r="M42" s="62">
        <v>45601</v>
      </c>
      <c r="N42" s="65">
        <v>0</v>
      </c>
      <c r="O42" s="65">
        <v>0</v>
      </c>
      <c r="P42" s="65">
        <v>0</v>
      </c>
      <c r="Q42" s="64">
        <f t="shared" si="3"/>
        <v>0</v>
      </c>
      <c r="R42" s="29"/>
      <c r="S42" s="67" t="str">
        <f t="shared" si="6"/>
        <v/>
      </c>
      <c r="T42" s="67">
        <f t="shared" si="7"/>
        <v>400</v>
      </c>
    </row>
    <row r="43" spans="5:20" ht="14.25" customHeight="1" x14ac:dyDescent="0.25">
      <c r="G43" s="62">
        <v>45603</v>
      </c>
      <c r="H43" s="63">
        <v>3</v>
      </c>
      <c r="I43" s="63">
        <v>360</v>
      </c>
      <c r="J43" s="64">
        <v>0</v>
      </c>
      <c r="K43" s="64">
        <f t="shared" si="2"/>
        <v>-360</v>
      </c>
      <c r="L43" s="29"/>
      <c r="M43" s="62">
        <v>45603</v>
      </c>
      <c r="N43" s="65">
        <v>0</v>
      </c>
      <c r="O43" s="65">
        <v>0</v>
      </c>
      <c r="P43" s="65">
        <v>0</v>
      </c>
      <c r="Q43" s="64">
        <f t="shared" si="3"/>
        <v>0</v>
      </c>
      <c r="R43" s="29"/>
      <c r="S43" s="67" t="str">
        <f t="shared" si="6"/>
        <v/>
      </c>
      <c r="T43" s="67">
        <f t="shared" si="7"/>
        <v>360</v>
      </c>
    </row>
    <row r="44" spans="5:20" ht="14.25" customHeight="1" x14ac:dyDescent="0.25">
      <c r="G44" s="62">
        <v>45605</v>
      </c>
      <c r="H44" s="63">
        <v>5</v>
      </c>
      <c r="I44" s="63">
        <v>590</v>
      </c>
      <c r="J44" s="64">
        <v>1272</v>
      </c>
      <c r="K44" s="64">
        <f t="shared" si="2"/>
        <v>682</v>
      </c>
      <c r="L44" s="29"/>
      <c r="M44" s="62">
        <v>45605</v>
      </c>
      <c r="N44" s="65">
        <v>5</v>
      </c>
      <c r="O44" s="65">
        <v>510</v>
      </c>
      <c r="P44" s="65">
        <v>535</v>
      </c>
      <c r="Q44" s="64">
        <f t="shared" si="3"/>
        <v>25</v>
      </c>
      <c r="R44" s="29"/>
      <c r="S44" s="67">
        <f t="shared" si="6"/>
        <v>657</v>
      </c>
      <c r="T44" s="67" t="str">
        <f t="shared" si="7"/>
        <v/>
      </c>
    </row>
    <row r="45" spans="5:20" ht="14.25" customHeight="1" x14ac:dyDescent="0.25">
      <c r="E45" t="s">
        <v>976</v>
      </c>
      <c r="G45" s="72">
        <v>45612</v>
      </c>
      <c r="H45" s="73">
        <v>9</v>
      </c>
      <c r="I45" s="73">
        <v>1270</v>
      </c>
      <c r="J45" s="74">
        <v>0</v>
      </c>
      <c r="K45" s="64">
        <f t="shared" si="2"/>
        <v>-1270</v>
      </c>
      <c r="L45" s="75"/>
      <c r="M45" s="72">
        <v>45612</v>
      </c>
      <c r="N45" s="76">
        <v>6</v>
      </c>
      <c r="O45" s="76">
        <v>880</v>
      </c>
      <c r="P45" s="76">
        <v>0</v>
      </c>
      <c r="Q45" s="64">
        <f t="shared" si="3"/>
        <v>-880</v>
      </c>
      <c r="R45" s="75"/>
      <c r="S45" s="77" t="str">
        <f t="shared" si="6"/>
        <v/>
      </c>
      <c r="T45" s="77">
        <f t="shared" si="7"/>
        <v>390</v>
      </c>
    </row>
    <row r="46" spans="5:20" ht="14.25" customHeight="1" x14ac:dyDescent="0.25">
      <c r="G46" s="72">
        <v>45616</v>
      </c>
      <c r="H46" s="73">
        <v>1</v>
      </c>
      <c r="I46" s="73">
        <v>140</v>
      </c>
      <c r="J46" s="74">
        <v>700</v>
      </c>
      <c r="K46" s="64">
        <f t="shared" si="2"/>
        <v>560</v>
      </c>
      <c r="L46" s="75"/>
      <c r="M46" s="72">
        <v>45616</v>
      </c>
      <c r="N46" s="76">
        <v>2</v>
      </c>
      <c r="O46" s="76">
        <v>240</v>
      </c>
      <c r="P46" s="76">
        <v>600</v>
      </c>
      <c r="Q46" s="64">
        <f t="shared" si="3"/>
        <v>360</v>
      </c>
      <c r="R46" s="75"/>
      <c r="S46" s="77">
        <f t="shared" si="6"/>
        <v>200</v>
      </c>
      <c r="T46" s="77" t="str">
        <f t="shared" si="7"/>
        <v/>
      </c>
    </row>
    <row r="47" spans="5:20" ht="14.25" customHeight="1" x14ac:dyDescent="0.25">
      <c r="G47" s="72">
        <v>45619</v>
      </c>
      <c r="H47" s="73">
        <v>8</v>
      </c>
      <c r="I47" s="73">
        <v>1150</v>
      </c>
      <c r="J47" s="74">
        <v>300</v>
      </c>
      <c r="K47" s="64">
        <f t="shared" si="2"/>
        <v>-850</v>
      </c>
      <c r="L47" s="75"/>
      <c r="M47" s="72">
        <v>45619</v>
      </c>
      <c r="N47" s="76">
        <v>7</v>
      </c>
      <c r="O47" s="76">
        <v>840</v>
      </c>
      <c r="P47" s="76">
        <v>300</v>
      </c>
      <c r="Q47" s="64">
        <f t="shared" si="3"/>
        <v>-540</v>
      </c>
      <c r="R47" s="75"/>
      <c r="S47" s="77" t="str">
        <f t="shared" si="6"/>
        <v/>
      </c>
      <c r="T47" s="77">
        <f t="shared" si="7"/>
        <v>310</v>
      </c>
    </row>
    <row r="48" spans="5:20" ht="14.25" customHeight="1" x14ac:dyDescent="0.25">
      <c r="G48" s="72">
        <v>45626</v>
      </c>
      <c r="H48" s="73">
        <v>0</v>
      </c>
      <c r="I48" s="73">
        <v>0</v>
      </c>
      <c r="J48" s="74">
        <v>0</v>
      </c>
      <c r="K48" s="64">
        <f t="shared" si="2"/>
        <v>0</v>
      </c>
      <c r="L48" s="75"/>
      <c r="M48" s="72">
        <v>45626</v>
      </c>
      <c r="N48" s="76">
        <v>1</v>
      </c>
      <c r="O48" s="76">
        <v>120</v>
      </c>
      <c r="P48" s="76">
        <v>0</v>
      </c>
      <c r="Q48" s="64">
        <f t="shared" si="3"/>
        <v>-120</v>
      </c>
      <c r="R48" s="75"/>
      <c r="S48" s="77">
        <f t="shared" si="6"/>
        <v>120</v>
      </c>
      <c r="T48" s="77" t="str">
        <f t="shared" si="7"/>
        <v/>
      </c>
    </row>
    <row r="49" spans="7:20" ht="14.25" customHeight="1" x14ac:dyDescent="0.25">
      <c r="G49" s="72">
        <v>45630</v>
      </c>
      <c r="H49" s="73">
        <v>2</v>
      </c>
      <c r="I49" s="73">
        <v>280</v>
      </c>
      <c r="J49" s="74">
        <v>231</v>
      </c>
      <c r="K49" s="64">
        <f t="shared" si="2"/>
        <v>-49</v>
      </c>
      <c r="L49" s="75"/>
      <c r="M49" s="72">
        <v>45630</v>
      </c>
      <c r="N49" s="76">
        <v>2</v>
      </c>
      <c r="O49" s="76">
        <v>240</v>
      </c>
      <c r="P49" s="76">
        <v>198</v>
      </c>
      <c r="Q49" s="64">
        <f t="shared" si="3"/>
        <v>-42</v>
      </c>
      <c r="R49" s="75"/>
      <c r="S49" s="77" t="str">
        <f t="shared" si="6"/>
        <v/>
      </c>
      <c r="T49" s="77">
        <f t="shared" si="7"/>
        <v>7</v>
      </c>
    </row>
    <row r="50" spans="7:20" ht="14.25" customHeight="1" x14ac:dyDescent="0.25">
      <c r="G50" s="72">
        <v>45633</v>
      </c>
      <c r="H50" s="73">
        <v>4</v>
      </c>
      <c r="I50" s="73">
        <v>610</v>
      </c>
      <c r="J50" s="74">
        <v>680</v>
      </c>
      <c r="K50" s="64">
        <f t="shared" si="2"/>
        <v>70</v>
      </c>
      <c r="L50" s="75"/>
      <c r="M50" s="72">
        <v>45633</v>
      </c>
      <c r="N50" s="76">
        <v>4</v>
      </c>
      <c r="O50" s="76">
        <v>560</v>
      </c>
      <c r="P50" s="76">
        <v>1280</v>
      </c>
      <c r="Q50" s="64">
        <f t="shared" si="3"/>
        <v>720</v>
      </c>
      <c r="R50" s="75"/>
      <c r="S50" s="77" t="str">
        <f t="shared" si="6"/>
        <v/>
      </c>
      <c r="T50" s="77">
        <f t="shared" si="7"/>
        <v>650</v>
      </c>
    </row>
    <row r="51" spans="7:20" ht="14.25" customHeight="1" x14ac:dyDescent="0.25">
      <c r="G51" s="72">
        <v>45640</v>
      </c>
      <c r="H51" s="73">
        <v>6</v>
      </c>
      <c r="I51" s="73">
        <v>840</v>
      </c>
      <c r="J51" s="74">
        <v>552</v>
      </c>
      <c r="K51" s="64">
        <f t="shared" si="2"/>
        <v>-288</v>
      </c>
      <c r="L51" s="75"/>
      <c r="M51" s="72">
        <v>45640</v>
      </c>
      <c r="N51" s="76">
        <v>6</v>
      </c>
      <c r="O51" s="76">
        <v>800</v>
      </c>
      <c r="P51" s="76">
        <v>0</v>
      </c>
      <c r="Q51" s="64">
        <f t="shared" si="3"/>
        <v>-800</v>
      </c>
      <c r="R51" s="75"/>
      <c r="S51" s="77">
        <f t="shared" ref="S51:S72" si="8">IF(K51&gt;Q51,K51-Q51,"")</f>
        <v>512</v>
      </c>
      <c r="T51" s="77" t="str">
        <f t="shared" ref="T51:T72" si="9">IF(Q51&gt;K51,Q51-K51,"")</f>
        <v/>
      </c>
    </row>
    <row r="52" spans="7:20" ht="14.25" customHeight="1" x14ac:dyDescent="0.25">
      <c r="G52" s="72">
        <v>45647</v>
      </c>
      <c r="H52" s="73">
        <v>9</v>
      </c>
      <c r="I52" s="73">
        <v>1100</v>
      </c>
      <c r="J52" s="74">
        <v>1398</v>
      </c>
      <c r="K52" s="64">
        <f t="shared" si="2"/>
        <v>298</v>
      </c>
      <c r="L52" s="75"/>
      <c r="M52" s="72">
        <v>45647</v>
      </c>
      <c r="N52" s="76">
        <v>7</v>
      </c>
      <c r="O52" s="76">
        <v>880</v>
      </c>
      <c r="P52" s="76">
        <v>612</v>
      </c>
      <c r="Q52" s="64">
        <f t="shared" si="3"/>
        <v>-268</v>
      </c>
      <c r="R52" s="75"/>
      <c r="S52" s="77">
        <f t="shared" si="8"/>
        <v>566</v>
      </c>
      <c r="T52" s="77" t="str">
        <f t="shared" si="9"/>
        <v/>
      </c>
    </row>
    <row r="53" spans="7:20" ht="14.25" customHeight="1" x14ac:dyDescent="0.25">
      <c r="G53" s="72">
        <v>45654</v>
      </c>
      <c r="H53" s="73">
        <v>6</v>
      </c>
      <c r="I53" s="73">
        <v>870</v>
      </c>
      <c r="J53" s="74">
        <v>1455</v>
      </c>
      <c r="K53" s="64">
        <f t="shared" si="2"/>
        <v>585</v>
      </c>
      <c r="L53" s="75"/>
      <c r="M53" s="72">
        <v>45654</v>
      </c>
      <c r="N53" s="76">
        <v>9</v>
      </c>
      <c r="O53" s="76">
        <v>960</v>
      </c>
      <c r="P53" s="76">
        <v>1818</v>
      </c>
      <c r="Q53" s="64">
        <f t="shared" si="3"/>
        <v>858</v>
      </c>
      <c r="R53" s="75"/>
      <c r="S53" s="77" t="str">
        <f t="shared" si="8"/>
        <v/>
      </c>
      <c r="T53" s="77">
        <f t="shared" si="9"/>
        <v>273</v>
      </c>
    </row>
    <row r="54" spans="7:20" ht="14.25" customHeight="1" x14ac:dyDescent="0.25">
      <c r="G54" s="72">
        <v>45658</v>
      </c>
      <c r="H54" s="73">
        <v>2</v>
      </c>
      <c r="I54" s="73">
        <v>280</v>
      </c>
      <c r="J54" s="74">
        <v>476</v>
      </c>
      <c r="K54" s="64">
        <f t="shared" si="2"/>
        <v>196</v>
      </c>
      <c r="L54" s="75"/>
      <c r="M54" s="72">
        <v>45658</v>
      </c>
      <c r="N54" s="76">
        <v>4</v>
      </c>
      <c r="O54" s="76">
        <v>480</v>
      </c>
      <c r="P54" s="76">
        <v>408</v>
      </c>
      <c r="Q54" s="64">
        <f t="shared" si="3"/>
        <v>-72</v>
      </c>
      <c r="R54" s="75"/>
      <c r="S54" s="77">
        <f t="shared" si="8"/>
        <v>268</v>
      </c>
      <c r="T54" s="77" t="str">
        <f t="shared" si="9"/>
        <v/>
      </c>
    </row>
    <row r="55" spans="7:20" ht="14.25" customHeight="1" x14ac:dyDescent="0.25">
      <c r="G55" s="72">
        <v>45661</v>
      </c>
      <c r="H55" s="73">
        <v>2</v>
      </c>
      <c r="I55" s="73">
        <v>320</v>
      </c>
      <c r="J55" s="74">
        <v>0</v>
      </c>
      <c r="K55" s="64">
        <f t="shared" si="2"/>
        <v>-320</v>
      </c>
      <c r="L55" s="75"/>
      <c r="M55" s="72">
        <v>45661</v>
      </c>
      <c r="N55" s="76">
        <v>5</v>
      </c>
      <c r="O55" s="76">
        <v>580</v>
      </c>
      <c r="P55" s="76">
        <v>0</v>
      </c>
      <c r="Q55" s="64">
        <f t="shared" si="3"/>
        <v>-580</v>
      </c>
      <c r="R55" s="75"/>
      <c r="S55" s="77">
        <f t="shared" si="8"/>
        <v>260</v>
      </c>
      <c r="T55" s="77" t="str">
        <f t="shared" si="9"/>
        <v/>
      </c>
    </row>
    <row r="56" spans="7:20" ht="14.25" customHeight="1" x14ac:dyDescent="0.25">
      <c r="G56" s="72">
        <v>45665</v>
      </c>
      <c r="H56" s="73">
        <v>1</v>
      </c>
      <c r="I56" s="73">
        <v>140</v>
      </c>
      <c r="J56" s="74">
        <v>0</v>
      </c>
      <c r="K56" s="64">
        <f t="shared" si="2"/>
        <v>-140</v>
      </c>
      <c r="L56" s="75"/>
      <c r="M56" s="72">
        <v>45665</v>
      </c>
      <c r="N56" s="76">
        <v>1</v>
      </c>
      <c r="O56" s="76">
        <v>120</v>
      </c>
      <c r="P56" s="76">
        <v>0</v>
      </c>
      <c r="Q56" s="64">
        <f t="shared" si="3"/>
        <v>-120</v>
      </c>
      <c r="R56" s="75"/>
      <c r="S56" s="77" t="str">
        <f t="shared" si="8"/>
        <v/>
      </c>
      <c r="T56" s="77">
        <f t="shared" si="9"/>
        <v>20</v>
      </c>
    </row>
    <row r="57" spans="7:20" ht="14.25" customHeight="1" x14ac:dyDescent="0.25">
      <c r="G57" s="72">
        <v>45668</v>
      </c>
      <c r="H57" s="73">
        <v>8</v>
      </c>
      <c r="I57" s="73">
        <v>1180</v>
      </c>
      <c r="J57" s="74">
        <v>2645</v>
      </c>
      <c r="K57" s="64">
        <f t="shared" si="2"/>
        <v>1465</v>
      </c>
      <c r="L57" s="75"/>
      <c r="M57" s="72">
        <v>45668</v>
      </c>
      <c r="N57" s="76">
        <v>8</v>
      </c>
      <c r="O57" s="76">
        <v>990</v>
      </c>
      <c r="P57" s="76">
        <v>1504</v>
      </c>
      <c r="Q57" s="64">
        <f t="shared" si="3"/>
        <v>514</v>
      </c>
      <c r="R57" s="75"/>
      <c r="S57" s="77">
        <f t="shared" si="8"/>
        <v>951</v>
      </c>
      <c r="T57" s="77" t="str">
        <f t="shared" si="9"/>
        <v/>
      </c>
    </row>
    <row r="58" spans="7:20" ht="14.25" customHeight="1" x14ac:dyDescent="0.25">
      <c r="G58" s="72">
        <v>45675</v>
      </c>
      <c r="H58" s="73">
        <v>9</v>
      </c>
      <c r="I58" s="73">
        <v>1240</v>
      </c>
      <c r="J58" s="74">
        <v>1215</v>
      </c>
      <c r="K58" s="64">
        <f t="shared" si="2"/>
        <v>-25</v>
      </c>
      <c r="L58" s="75"/>
      <c r="M58" s="72">
        <v>45675</v>
      </c>
      <c r="N58" s="76">
        <v>5</v>
      </c>
      <c r="O58" s="76">
        <v>600</v>
      </c>
      <c r="P58" s="76">
        <v>810</v>
      </c>
      <c r="Q58" s="64">
        <f t="shared" si="3"/>
        <v>210</v>
      </c>
      <c r="R58" s="75"/>
      <c r="S58" s="77" t="str">
        <f t="shared" si="8"/>
        <v/>
      </c>
      <c r="T58" s="77">
        <f t="shared" si="9"/>
        <v>235</v>
      </c>
    </row>
    <row r="59" spans="7:20" ht="14.25" customHeight="1" x14ac:dyDescent="0.25">
      <c r="G59" s="72">
        <v>45679</v>
      </c>
      <c r="H59" s="73">
        <v>3</v>
      </c>
      <c r="I59" s="73">
        <v>420</v>
      </c>
      <c r="J59" s="74">
        <v>1162</v>
      </c>
      <c r="K59" s="64">
        <f t="shared" si="2"/>
        <v>742</v>
      </c>
      <c r="L59" s="75"/>
      <c r="M59" s="72">
        <v>45679</v>
      </c>
      <c r="N59" s="76">
        <v>3</v>
      </c>
      <c r="O59" s="76">
        <v>360</v>
      </c>
      <c r="P59" s="76">
        <v>996.00000000000011</v>
      </c>
      <c r="Q59" s="64">
        <f t="shared" si="3"/>
        <v>636.00000000000011</v>
      </c>
      <c r="R59" s="75"/>
      <c r="S59" s="77">
        <f t="shared" si="8"/>
        <v>105.99999999999989</v>
      </c>
      <c r="T59" s="77" t="str">
        <f t="shared" si="9"/>
        <v/>
      </c>
    </row>
    <row r="60" spans="7:20" ht="14.25" customHeight="1" x14ac:dyDescent="0.25">
      <c r="G60" s="72">
        <v>45682</v>
      </c>
      <c r="H60" s="73">
        <v>8</v>
      </c>
      <c r="I60" s="73">
        <v>950</v>
      </c>
      <c r="J60" s="74">
        <v>1120</v>
      </c>
      <c r="K60" s="64">
        <f t="shared" si="2"/>
        <v>170</v>
      </c>
      <c r="L60" s="75"/>
      <c r="M60" s="72">
        <v>45682</v>
      </c>
      <c r="N60" s="76">
        <v>9</v>
      </c>
      <c r="O60" s="76">
        <v>1080</v>
      </c>
      <c r="P60" s="76">
        <v>396</v>
      </c>
      <c r="Q60" s="64">
        <f t="shared" si="3"/>
        <v>-684</v>
      </c>
      <c r="R60" s="75"/>
      <c r="S60" s="77">
        <f t="shared" si="8"/>
        <v>854</v>
      </c>
      <c r="T60" s="77" t="str">
        <f t="shared" si="9"/>
        <v/>
      </c>
    </row>
    <row r="61" spans="7:20" ht="14.25" customHeight="1" x14ac:dyDescent="0.25">
      <c r="G61" s="72">
        <v>45689</v>
      </c>
      <c r="H61" s="73">
        <v>9</v>
      </c>
      <c r="I61" s="73">
        <v>1300</v>
      </c>
      <c r="J61" s="74">
        <v>3118.5</v>
      </c>
      <c r="K61" s="64">
        <f t="shared" si="2"/>
        <v>1818.5</v>
      </c>
      <c r="L61" s="75"/>
      <c r="M61" s="72">
        <v>45689</v>
      </c>
      <c r="N61" s="76">
        <v>10</v>
      </c>
      <c r="O61" s="76">
        <v>1320</v>
      </c>
      <c r="P61" s="76">
        <v>2878</v>
      </c>
      <c r="Q61" s="64">
        <f t="shared" si="3"/>
        <v>1558</v>
      </c>
      <c r="R61" s="75"/>
      <c r="S61" s="77">
        <f t="shared" si="8"/>
        <v>260.5</v>
      </c>
      <c r="T61" s="77" t="str">
        <f t="shared" si="9"/>
        <v/>
      </c>
    </row>
    <row r="62" spans="7:20" ht="14.25" customHeight="1" x14ac:dyDescent="0.25">
      <c r="G62" s="72">
        <v>45693</v>
      </c>
      <c r="H62" s="73">
        <v>3</v>
      </c>
      <c r="I62" s="73">
        <v>420</v>
      </c>
      <c r="J62" s="74">
        <v>0</v>
      </c>
      <c r="K62" s="64">
        <f t="shared" si="2"/>
        <v>-420</v>
      </c>
      <c r="L62" s="75"/>
      <c r="M62" s="72">
        <v>45693</v>
      </c>
      <c r="N62" s="76">
        <v>3</v>
      </c>
      <c r="O62" s="76">
        <v>360</v>
      </c>
      <c r="P62" s="76">
        <v>0</v>
      </c>
      <c r="Q62" s="64">
        <f t="shared" si="3"/>
        <v>-360</v>
      </c>
      <c r="R62" s="75"/>
      <c r="S62" s="77" t="str">
        <f t="shared" si="8"/>
        <v/>
      </c>
      <c r="T62" s="77">
        <f t="shared" si="9"/>
        <v>60</v>
      </c>
    </row>
    <row r="63" spans="7:20" ht="14.25" customHeight="1" x14ac:dyDescent="0.25">
      <c r="G63" s="72">
        <v>45696</v>
      </c>
      <c r="H63" s="73">
        <v>5</v>
      </c>
      <c r="I63" s="73">
        <v>800</v>
      </c>
      <c r="J63" s="74">
        <v>598</v>
      </c>
      <c r="K63" s="64">
        <f t="shared" si="2"/>
        <v>-202</v>
      </c>
      <c r="L63" s="75"/>
      <c r="M63" s="72">
        <v>45696</v>
      </c>
      <c r="N63" s="76">
        <v>6</v>
      </c>
      <c r="O63" s="76">
        <v>830</v>
      </c>
      <c r="P63" s="76">
        <v>459.99999999999994</v>
      </c>
      <c r="Q63" s="64">
        <f t="shared" si="3"/>
        <v>-370.00000000000006</v>
      </c>
      <c r="R63" s="75"/>
      <c r="S63" s="77">
        <f t="shared" si="8"/>
        <v>168.00000000000006</v>
      </c>
      <c r="T63" s="77" t="str">
        <f t="shared" si="9"/>
        <v/>
      </c>
    </row>
    <row r="64" spans="7:20" ht="14.25" customHeight="1" x14ac:dyDescent="0.25">
      <c r="G64" s="72">
        <v>45703</v>
      </c>
      <c r="H64" s="73">
        <v>7</v>
      </c>
      <c r="I64" s="73">
        <v>980</v>
      </c>
      <c r="J64" s="74">
        <v>1143</v>
      </c>
      <c r="K64" s="64">
        <f t="shared" si="2"/>
        <v>163</v>
      </c>
      <c r="L64" s="75"/>
      <c r="M64" s="72">
        <v>45703</v>
      </c>
      <c r="N64" s="76">
        <v>5</v>
      </c>
      <c r="O64" s="76">
        <v>560</v>
      </c>
      <c r="P64" s="76">
        <v>1020</v>
      </c>
      <c r="Q64" s="64">
        <f t="shared" si="3"/>
        <v>460</v>
      </c>
      <c r="R64" s="75"/>
      <c r="S64" s="77" t="str">
        <f t="shared" si="8"/>
        <v/>
      </c>
      <c r="T64" s="77">
        <f t="shared" si="9"/>
        <v>297</v>
      </c>
    </row>
    <row r="65" spans="7:20" ht="14.25" customHeight="1" x14ac:dyDescent="0.25">
      <c r="G65" s="72">
        <v>45707</v>
      </c>
      <c r="H65" s="73">
        <v>1</v>
      </c>
      <c r="I65" s="73">
        <v>140</v>
      </c>
      <c r="J65" s="74">
        <v>301</v>
      </c>
      <c r="K65" s="64">
        <f t="shared" ref="K65:K72" si="10">J65-I65</f>
        <v>161</v>
      </c>
      <c r="L65" s="75"/>
      <c r="M65" s="72">
        <v>45707</v>
      </c>
      <c r="N65" s="76">
        <v>1</v>
      </c>
      <c r="O65" s="76">
        <v>120</v>
      </c>
      <c r="P65" s="76">
        <v>258</v>
      </c>
      <c r="Q65" s="64">
        <f t="shared" si="3"/>
        <v>138</v>
      </c>
      <c r="R65" s="75"/>
      <c r="S65" s="77">
        <f t="shared" si="8"/>
        <v>23</v>
      </c>
      <c r="T65" s="77" t="str">
        <f t="shared" si="9"/>
        <v/>
      </c>
    </row>
    <row r="66" spans="7:20" ht="14.25" customHeight="1" x14ac:dyDescent="0.25">
      <c r="G66" s="72">
        <v>45710</v>
      </c>
      <c r="H66" s="73">
        <v>5</v>
      </c>
      <c r="I66" s="73">
        <v>730</v>
      </c>
      <c r="J66" s="74">
        <v>836</v>
      </c>
      <c r="K66" s="64">
        <f t="shared" si="10"/>
        <v>106</v>
      </c>
      <c r="L66" s="75"/>
      <c r="M66" s="72">
        <v>45710</v>
      </c>
      <c r="N66" s="76">
        <v>6</v>
      </c>
      <c r="O66" s="76">
        <v>760</v>
      </c>
      <c r="P66" s="76">
        <v>768</v>
      </c>
      <c r="Q66" s="64">
        <f t="shared" si="3"/>
        <v>8</v>
      </c>
      <c r="R66" s="75"/>
      <c r="S66" s="77">
        <f t="shared" si="8"/>
        <v>98</v>
      </c>
      <c r="T66" s="77" t="str">
        <f t="shared" si="9"/>
        <v/>
      </c>
    </row>
    <row r="67" spans="7:20" ht="14.25" customHeight="1" x14ac:dyDescent="0.25">
      <c r="G67" s="72">
        <v>45714</v>
      </c>
      <c r="H67" s="73">
        <v>2</v>
      </c>
      <c r="I67" s="73">
        <v>280</v>
      </c>
      <c r="J67" s="74">
        <v>0</v>
      </c>
      <c r="K67" s="64">
        <f t="shared" si="10"/>
        <v>-280</v>
      </c>
      <c r="L67" s="75"/>
      <c r="M67" s="72">
        <v>45714</v>
      </c>
      <c r="N67" s="76">
        <v>5</v>
      </c>
      <c r="O67" s="76">
        <v>600</v>
      </c>
      <c r="P67" s="76">
        <v>372</v>
      </c>
      <c r="Q67" s="64">
        <f t="shared" si="3"/>
        <v>-228</v>
      </c>
      <c r="R67" s="75"/>
      <c r="S67" s="77" t="str">
        <f t="shared" si="8"/>
        <v/>
      </c>
      <c r="T67" s="77">
        <f t="shared" si="9"/>
        <v>52</v>
      </c>
    </row>
    <row r="68" spans="7:20" ht="14.25" customHeight="1" x14ac:dyDescent="0.25">
      <c r="G68" s="72">
        <v>45717</v>
      </c>
      <c r="H68" s="73">
        <v>12</v>
      </c>
      <c r="I68" s="73">
        <v>1930</v>
      </c>
      <c r="J68" s="74">
        <v>4090</v>
      </c>
      <c r="K68" s="64">
        <f t="shared" si="10"/>
        <v>2160</v>
      </c>
      <c r="L68" s="75"/>
      <c r="M68" s="72">
        <v>45717</v>
      </c>
      <c r="N68" s="76">
        <v>15</v>
      </c>
      <c r="O68" s="76">
        <v>1890</v>
      </c>
      <c r="P68" s="76">
        <v>3700</v>
      </c>
      <c r="Q68" s="64">
        <f t="shared" si="3"/>
        <v>1810</v>
      </c>
      <c r="R68" s="75"/>
      <c r="S68" s="77">
        <f t="shared" si="8"/>
        <v>350</v>
      </c>
      <c r="T68" s="77" t="str">
        <f t="shared" si="9"/>
        <v/>
      </c>
    </row>
    <row r="69" spans="7:20" ht="14.25" customHeight="1" x14ac:dyDescent="0.25">
      <c r="G69" s="72">
        <v>45721</v>
      </c>
      <c r="H69" s="73">
        <v>2</v>
      </c>
      <c r="I69" s="73">
        <v>280</v>
      </c>
      <c r="J69" s="74">
        <v>0</v>
      </c>
      <c r="K69" s="64">
        <f t="shared" si="10"/>
        <v>-280</v>
      </c>
      <c r="L69" s="75"/>
      <c r="M69" s="72">
        <v>45721</v>
      </c>
      <c r="N69" s="76">
        <v>2</v>
      </c>
      <c r="O69" s="76">
        <v>240</v>
      </c>
      <c r="P69" s="76">
        <v>0</v>
      </c>
      <c r="Q69" s="64">
        <f t="shared" si="3"/>
        <v>-240</v>
      </c>
      <c r="R69" s="75"/>
      <c r="S69" s="77" t="str">
        <f t="shared" si="8"/>
        <v/>
      </c>
      <c r="T69" s="77">
        <f t="shared" si="9"/>
        <v>40</v>
      </c>
    </row>
    <row r="70" spans="7:20" ht="14.25" customHeight="1" x14ac:dyDescent="0.25">
      <c r="G70" s="72">
        <v>45724</v>
      </c>
      <c r="H70" s="73">
        <v>10</v>
      </c>
      <c r="I70" s="73">
        <v>1330</v>
      </c>
      <c r="J70" s="74">
        <v>0</v>
      </c>
      <c r="K70" s="64">
        <f t="shared" si="10"/>
        <v>-1330</v>
      </c>
      <c r="L70" s="75"/>
      <c r="M70" s="72">
        <v>45724</v>
      </c>
      <c r="N70" s="76">
        <v>12</v>
      </c>
      <c r="O70" s="76">
        <v>1390</v>
      </c>
      <c r="P70" s="76">
        <v>400</v>
      </c>
      <c r="Q70" s="64">
        <f t="shared" si="3"/>
        <v>-990</v>
      </c>
      <c r="R70" s="75"/>
      <c r="S70" s="77" t="str">
        <f t="shared" si="8"/>
        <v/>
      </c>
      <c r="T70" s="77">
        <f t="shared" si="9"/>
        <v>340</v>
      </c>
    </row>
    <row r="71" spans="7:20" ht="14.25" customHeight="1" x14ac:dyDescent="0.25">
      <c r="G71" s="72">
        <v>45731</v>
      </c>
      <c r="H71" s="73">
        <v>10</v>
      </c>
      <c r="I71" s="73">
        <v>1290</v>
      </c>
      <c r="J71" s="74">
        <v>1340</v>
      </c>
      <c r="K71" s="64">
        <f t="shared" si="10"/>
        <v>50</v>
      </c>
      <c r="L71" s="75"/>
      <c r="M71" s="72">
        <v>45731</v>
      </c>
      <c r="N71" s="76">
        <v>16</v>
      </c>
      <c r="O71" s="76">
        <v>1840</v>
      </c>
      <c r="P71" s="76">
        <v>3169</v>
      </c>
      <c r="Q71" s="64">
        <f t="shared" si="3"/>
        <v>1329</v>
      </c>
      <c r="R71" s="75"/>
      <c r="S71" s="77" t="str">
        <f t="shared" si="8"/>
        <v/>
      </c>
      <c r="T71" s="77">
        <f t="shared" si="9"/>
        <v>1279</v>
      </c>
    </row>
    <row r="72" spans="7:20" ht="14.25" customHeight="1" x14ac:dyDescent="0.25">
      <c r="G72" s="72">
        <v>45707</v>
      </c>
      <c r="H72" s="73">
        <v>0</v>
      </c>
      <c r="I72" s="73">
        <v>0</v>
      </c>
      <c r="J72" s="74">
        <v>0</v>
      </c>
      <c r="K72" s="64">
        <f t="shared" si="10"/>
        <v>0</v>
      </c>
      <c r="L72" s="75"/>
      <c r="M72" s="72">
        <v>45707</v>
      </c>
      <c r="N72" s="76">
        <v>4</v>
      </c>
      <c r="O72" s="76">
        <v>480</v>
      </c>
      <c r="P72" s="76">
        <v>0</v>
      </c>
      <c r="Q72" s="64">
        <f t="shared" si="3"/>
        <v>-480</v>
      </c>
      <c r="R72" s="75"/>
      <c r="S72" s="77">
        <f t="shared" si="8"/>
        <v>480</v>
      </c>
      <c r="T72" s="77" t="str">
        <f t="shared" si="9"/>
        <v/>
      </c>
    </row>
    <row r="73" spans="7:20" ht="14.25" customHeight="1" x14ac:dyDescent="0.25">
      <c r="G73" s="72">
        <v>45738</v>
      </c>
      <c r="H73" s="73">
        <v>8</v>
      </c>
      <c r="I73" s="73">
        <v>1170</v>
      </c>
      <c r="J73" s="74">
        <v>921.5</v>
      </c>
      <c r="K73" s="64">
        <f t="shared" ref="K73" si="11">J73-I73</f>
        <v>-248.5</v>
      </c>
      <c r="L73" s="75"/>
      <c r="M73" s="72">
        <v>45738</v>
      </c>
      <c r="N73" s="76">
        <v>8</v>
      </c>
      <c r="O73" s="76">
        <v>960</v>
      </c>
      <c r="P73" s="76">
        <v>729.5</v>
      </c>
      <c r="Q73" s="64">
        <f t="shared" ref="Q73" si="12">P73-O73</f>
        <v>-230.5</v>
      </c>
      <c r="R73" s="75"/>
      <c r="S73" s="77" t="str">
        <f t="shared" ref="S73" si="13">IF(K73&gt;Q73,K73-Q73,"")</f>
        <v/>
      </c>
      <c r="T73" s="77">
        <f t="shared" ref="T73" si="14">IF(Q73&gt;K73,Q73-K73,"")</f>
        <v>18</v>
      </c>
    </row>
    <row r="74" spans="7:20" x14ac:dyDescent="0.25">
      <c r="G74" s="62"/>
      <c r="H74" s="63"/>
      <c r="I74" s="63"/>
      <c r="J74" s="64"/>
      <c r="K74" s="64"/>
      <c r="L74" s="29"/>
      <c r="M74" s="62"/>
      <c r="N74" s="65"/>
      <c r="O74" s="65"/>
      <c r="P74" s="65"/>
      <c r="Q74" s="66"/>
      <c r="R74" s="29"/>
      <c r="S74" s="67"/>
      <c r="T74" s="67"/>
    </row>
    <row r="75" spans="7:20" ht="28.5" customHeight="1" x14ac:dyDescent="0.25">
      <c r="G75" s="54" t="s">
        <v>840</v>
      </c>
      <c r="H75" s="55">
        <f>SUBTOTAL(9,H13:H74)</f>
        <v>263</v>
      </c>
      <c r="I75" s="55">
        <f t="shared" ref="I75:K75" si="15">SUBTOTAL(9,I13:I74)</f>
        <v>36410</v>
      </c>
      <c r="J75" s="55">
        <f t="shared" si="15"/>
        <v>45443.5</v>
      </c>
      <c r="K75" s="89">
        <f t="shared" si="15"/>
        <v>9033.5</v>
      </c>
      <c r="M75" s="56" t="s">
        <v>840</v>
      </c>
      <c r="N75" s="55">
        <f>SUBTOTAL(9,N13:N74)</f>
        <v>284</v>
      </c>
      <c r="O75" s="55">
        <f t="shared" ref="O75:Q75" si="16">SUBTOTAL(9,O13:O74)</f>
        <v>35030</v>
      </c>
      <c r="P75" s="55">
        <f t="shared" si="16"/>
        <v>35969.5</v>
      </c>
      <c r="Q75" s="89">
        <f t="shared" si="16"/>
        <v>939.5</v>
      </c>
      <c r="S75" s="90">
        <f>SUBTOTAL(9,S13:S74)</f>
        <v>14027</v>
      </c>
      <c r="T75" s="88">
        <f>SUBTOTAL(9,T13:T74)</f>
        <v>5933</v>
      </c>
    </row>
    <row r="76" spans="7:20" ht="24" customHeight="1" x14ac:dyDescent="0.25">
      <c r="Q76" s="61" t="s">
        <v>915</v>
      </c>
      <c r="S76" s="37">
        <f>SUBTOTAL(2,(S13:S74))</f>
        <v>37</v>
      </c>
      <c r="T76" s="37">
        <f>SUBTOTAL(2,(T13:T74))</f>
        <v>24</v>
      </c>
    </row>
    <row r="77" spans="7:20" ht="20.25" customHeight="1" x14ac:dyDescent="0.25">
      <c r="Q77" s="60" t="s">
        <v>914</v>
      </c>
      <c r="S77" s="59">
        <f>S75-T75</f>
        <v>8094</v>
      </c>
      <c r="T77" s="53"/>
    </row>
  </sheetData>
  <autoFilter ref="G12:K71" xr:uid="{3217D083-8077-44E6-9EF9-D891D8A5B1E8}"/>
  <mergeCells count="3">
    <mergeCell ref="M8:Q10"/>
    <mergeCell ref="I8:K10"/>
    <mergeCell ref="S8:T10"/>
  </mergeCells>
  <conditionalFormatting sqref="K12:K75 Q13:Q75">
    <cfRule type="cellIs" dxfId="8" priority="11" operator="greaterThan">
      <formula>0</formula>
    </cfRule>
    <cfRule type="cellIs" dxfId="7" priority="1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6FE5-0949-44BA-8ABF-FBEE7F805B82}">
  <sheetPr>
    <tabColor rgb="FF00B050"/>
    <pageSetUpPr fitToPage="1"/>
  </sheetPr>
  <dimension ref="A1:W269"/>
  <sheetViews>
    <sheetView showGridLines="0" zoomScale="90" zoomScaleNormal="90" workbookViewId="0">
      <pane xSplit="26760" ySplit="4005" topLeftCell="T186" activePane="bottomLeft"/>
      <selection activeCell="S1" sqref="S1:S1048576"/>
      <selection pane="topRight" activeCell="AD1190" sqref="AD1190"/>
      <selection pane="bottomLeft" activeCell="AA232" sqref="AA232"/>
      <selection pane="bottomRight" activeCell="W249" sqref="W249"/>
    </sheetView>
  </sheetViews>
  <sheetFormatPr defaultRowHeight="15.75" x14ac:dyDescent="0.25"/>
  <cols>
    <col min="1" max="1" width="11.140625" style="1" customWidth="1"/>
    <col min="2" max="2" width="9.140625" style="1" customWidth="1"/>
    <col min="3" max="3" width="14.140625" style="1" customWidth="1"/>
    <col min="4" max="4" width="6.42578125" style="23" customWidth="1"/>
    <col min="5" max="5" width="5" style="3" customWidth="1"/>
    <col min="6" max="6" width="17" style="1" customWidth="1"/>
    <col min="7" max="7" width="6" style="1" customWidth="1"/>
    <col min="8" max="8" width="7.42578125" style="1" customWidth="1"/>
    <col min="9" max="9" width="16.28515625" style="1" customWidth="1"/>
    <col min="10" max="11" width="6.7109375" style="1" customWidth="1"/>
    <col min="12" max="12" width="12.140625" style="15" customWidth="1"/>
    <col min="13" max="13" width="10.7109375" style="15" customWidth="1"/>
    <col min="14" max="15" width="12.140625" style="15" customWidth="1"/>
    <col min="16" max="17" width="7.28515625" customWidth="1"/>
    <col min="18" max="18" width="11.85546875" style="1" customWidth="1"/>
    <col min="19" max="19" width="14.85546875" style="1" hidden="1" customWidth="1"/>
    <col min="20" max="20" width="15.7109375" style="1" customWidth="1"/>
    <col min="21" max="16384" width="9.140625" style="1"/>
  </cols>
  <sheetData>
    <row r="1" spans="1:23" ht="11.25" customHeight="1" x14ac:dyDescent="0.25">
      <c r="A1" s="31"/>
      <c r="B1" s="31"/>
      <c r="C1" s="31"/>
      <c r="D1" s="103"/>
      <c r="E1" s="103"/>
      <c r="F1" s="103"/>
      <c r="G1" s="103"/>
      <c r="H1" s="103"/>
      <c r="I1" s="103"/>
      <c r="J1" s="103"/>
      <c r="K1" s="103"/>
      <c r="R1" s="18"/>
    </row>
    <row r="2" spans="1:23" ht="17.25" customHeight="1" x14ac:dyDescent="0.25">
      <c r="A2" s="31"/>
      <c r="B2" s="31"/>
      <c r="C2" s="31"/>
      <c r="D2" s="103"/>
      <c r="E2" s="103"/>
      <c r="F2" s="103"/>
      <c r="G2" s="103"/>
      <c r="H2" s="103"/>
      <c r="I2" s="103"/>
      <c r="J2" s="103"/>
      <c r="K2" s="103"/>
      <c r="O2" s="69" t="s">
        <v>945</v>
      </c>
    </row>
    <row r="3" spans="1:23" ht="30" customHeight="1" x14ac:dyDescent="0.25">
      <c r="A3" s="31"/>
      <c r="B3" s="31"/>
      <c r="C3" s="31"/>
      <c r="D3" s="103"/>
      <c r="E3" s="103"/>
      <c r="F3" s="103"/>
      <c r="G3" s="103"/>
      <c r="H3" s="103"/>
      <c r="I3" s="103"/>
      <c r="J3" s="103"/>
      <c r="K3" s="103"/>
      <c r="L3" s="5"/>
      <c r="M3" s="5"/>
      <c r="N3" s="5"/>
      <c r="O3" s="70">
        <v>45612</v>
      </c>
      <c r="P3" s="1"/>
      <c r="Q3" s="1"/>
    </row>
    <row r="4" spans="1:23" ht="8.25" customHeight="1" x14ac:dyDescent="0.3">
      <c r="A4" s="31"/>
      <c r="B4" s="31"/>
      <c r="C4" s="31"/>
      <c r="D4" s="103"/>
      <c r="E4" s="103"/>
      <c r="F4" s="103"/>
      <c r="G4" s="103"/>
      <c r="H4" s="103"/>
      <c r="I4" s="103"/>
      <c r="J4" s="103"/>
      <c r="K4" s="103"/>
      <c r="L4" s="22"/>
      <c r="M4" s="22"/>
      <c r="N4" s="22"/>
      <c r="O4" s="22"/>
      <c r="P4" s="1"/>
      <c r="Q4" s="1"/>
    </row>
    <row r="5" spans="1:23" ht="6.75" customHeight="1" x14ac:dyDescent="0.25">
      <c r="E5" s="1"/>
      <c r="L5" s="5"/>
      <c r="M5" s="5"/>
      <c r="N5" s="5"/>
      <c r="O5" s="5"/>
      <c r="P5" s="1"/>
      <c r="Q5" s="1"/>
    </row>
    <row r="6" spans="1:23" s="2" customFormat="1" ht="49.5" customHeight="1" x14ac:dyDescent="0.25">
      <c r="A6" s="32" t="s">
        <v>0</v>
      </c>
      <c r="B6" s="13" t="s">
        <v>1</v>
      </c>
      <c r="C6" s="33" t="s">
        <v>2</v>
      </c>
      <c r="D6" s="34" t="s">
        <v>3</v>
      </c>
      <c r="E6" s="33" t="s">
        <v>4</v>
      </c>
      <c r="F6" s="33" t="s">
        <v>5</v>
      </c>
      <c r="G6" s="33" t="s">
        <v>11</v>
      </c>
      <c r="H6" s="33" t="s">
        <v>12</v>
      </c>
      <c r="I6" s="14" t="s">
        <v>60</v>
      </c>
      <c r="J6" s="13" t="s">
        <v>22</v>
      </c>
      <c r="K6" s="46" t="s">
        <v>887</v>
      </c>
      <c r="L6" s="87" t="s">
        <v>843</v>
      </c>
      <c r="M6" s="87" t="s">
        <v>844</v>
      </c>
      <c r="N6" s="87" t="s">
        <v>845</v>
      </c>
      <c r="O6" s="71" t="s">
        <v>896</v>
      </c>
      <c r="P6" s="6" t="s">
        <v>19</v>
      </c>
      <c r="Q6" s="6" t="s">
        <v>946</v>
      </c>
      <c r="R6" s="86" t="s">
        <v>898</v>
      </c>
      <c r="S6" s="86" t="s">
        <v>1032</v>
      </c>
      <c r="T6" s="86" t="s">
        <v>1031</v>
      </c>
      <c r="U6" s="97" t="s">
        <v>1033</v>
      </c>
      <c r="V6" s="97" t="s">
        <v>1034</v>
      </c>
      <c r="W6" s="97" t="s">
        <v>1035</v>
      </c>
    </row>
    <row r="7" spans="1:23" s="28" customFormat="1" hidden="1" x14ac:dyDescent="0.25">
      <c r="A7" s="48">
        <v>45658</v>
      </c>
      <c r="B7" s="20">
        <v>0.54861111111111116</v>
      </c>
      <c r="C7" s="20" t="s">
        <v>759</v>
      </c>
      <c r="D7" s="49">
        <v>1</v>
      </c>
      <c r="E7" s="27">
        <v>1</v>
      </c>
      <c r="F7" s="50" t="s">
        <v>999</v>
      </c>
      <c r="G7" s="50"/>
      <c r="H7" s="51"/>
      <c r="I7" s="51" t="s">
        <v>1030</v>
      </c>
      <c r="J7" s="27" t="s">
        <v>456</v>
      </c>
      <c r="K7" s="27"/>
      <c r="L7" s="35">
        <v>120</v>
      </c>
      <c r="M7" s="35" t="str">
        <f>IF(Table13232[[#This Row],[Elite Edge Bet]]="","",IF(Table13232[[#This Row],[Fin]]&lt;&gt;"1st","",Table13232[[#This Row],[Div]]*Table13232[[#This Row],[Elite Edge Bet]]))</f>
        <v/>
      </c>
      <c r="N7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7" s="35" t="str">
        <f>IF(Table13232[[#This Row],[Date]]&lt;$O$3,"","Live")</f>
        <v>Live</v>
      </c>
      <c r="P7" s="27" t="str">
        <f>TEXT(Table13232[[#This Row],[Date]],"DDD")</f>
        <v>Wed</v>
      </c>
      <c r="Q7" s="27">
        <v>145</v>
      </c>
      <c r="R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" s="91" t="str">
        <f t="shared" ref="S7:S70" si="0">IF(AND(A7=A8,F7=F8),I7&amp;"-"&amp;I8,IF(F8=F7,"",IF(F8&lt;&gt;F7,I7,)))</f>
        <v>E4</v>
      </c>
      <c r="T7" s="51" t="str">
        <f>IF(S6="E4-Edge","",S7)</f>
        <v>E4</v>
      </c>
      <c r="U7" s="94">
        <f>100</f>
        <v>100</v>
      </c>
      <c r="V7" s="94" t="str">
        <f t="shared" ref="V7:V70" si="1">IF(G7&lt;&gt;"1st","",U7*H7)</f>
        <v/>
      </c>
      <c r="W7" s="92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8" spans="1:23" s="28" customFormat="1" hidden="1" x14ac:dyDescent="0.25">
      <c r="A8" s="48">
        <v>45658</v>
      </c>
      <c r="B8" s="20">
        <v>0.625</v>
      </c>
      <c r="C8" s="20" t="s">
        <v>759</v>
      </c>
      <c r="D8" s="49">
        <v>4</v>
      </c>
      <c r="E8" s="27">
        <v>4</v>
      </c>
      <c r="F8" s="50" t="s">
        <v>49</v>
      </c>
      <c r="G8" s="50"/>
      <c r="H8" s="51"/>
      <c r="I8" s="51" t="s">
        <v>1030</v>
      </c>
      <c r="J8" s="27" t="s">
        <v>456</v>
      </c>
      <c r="K8" s="27"/>
      <c r="L8" s="35">
        <v>120</v>
      </c>
      <c r="M8" s="35" t="str">
        <f>IF(Table13232[[#This Row],[Elite Edge Bet]]="","",IF(Table13232[[#This Row],[Fin]]&lt;&gt;"1st","",Table13232[[#This Row],[Div]]*Table13232[[#This Row],[Elite Edge Bet]]))</f>
        <v/>
      </c>
      <c r="N8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8" s="35" t="str">
        <f>IF(Table13232[[#This Row],[Date]]&lt;$O$3,"","Live")</f>
        <v>Live</v>
      </c>
      <c r="P8" s="27" t="str">
        <f>TEXT(Table13232[[#This Row],[Date]],"DDD")</f>
        <v>Wed</v>
      </c>
      <c r="Q8" s="27">
        <v>146</v>
      </c>
      <c r="R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" s="91" t="str">
        <f t="shared" si="0"/>
        <v>E4</v>
      </c>
      <c r="T8" s="51" t="str">
        <f t="shared" ref="T8:T71" si="2">IF(S7="E4-Edge","",S8)</f>
        <v>E4</v>
      </c>
      <c r="U8" s="94">
        <f>100</f>
        <v>100</v>
      </c>
      <c r="V8" s="94" t="str">
        <f t="shared" si="1"/>
        <v/>
      </c>
      <c r="W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9" spans="1:23" s="28" customFormat="1" x14ac:dyDescent="0.25">
      <c r="A9" s="48">
        <v>45658</v>
      </c>
      <c r="B9" s="20">
        <v>0.66666666666666663</v>
      </c>
      <c r="C9" s="20" t="s">
        <v>9</v>
      </c>
      <c r="D9" s="49">
        <v>3</v>
      </c>
      <c r="E9" s="27">
        <v>10</v>
      </c>
      <c r="F9" s="50" t="s">
        <v>932</v>
      </c>
      <c r="G9" s="50" t="s">
        <v>13</v>
      </c>
      <c r="H9" s="51">
        <v>3.4</v>
      </c>
      <c r="I9" s="51" t="s">
        <v>1030</v>
      </c>
      <c r="J9" s="27" t="s">
        <v>23</v>
      </c>
      <c r="K9" s="27"/>
      <c r="L9" s="35">
        <v>120</v>
      </c>
      <c r="M9" s="35">
        <f>IF(Table13232[[#This Row],[Elite Edge Bet]]="","",IF(Table13232[[#This Row],[Fin]]&lt;&gt;"1st","",Table13232[[#This Row],[Div]]*Table13232[[#This Row],[Elite Edge Bet]]))</f>
        <v>408</v>
      </c>
      <c r="N9" s="35">
        <f>IF(Table13232[[#This Row],[Elite Edge Bet]]="","",IF(Table13232[[#This Row],[Elite Edge Return]]="",Table13232[[#This Row],[Elite Edge Bet]]*-1,Table13232[[#This Row],[Elite Edge Return]]-Table13232[[#This Row],[Elite Edge Bet]]))</f>
        <v>288</v>
      </c>
      <c r="O9" s="35" t="str">
        <f>IF(Table13232[[#This Row],[Date]]&lt;$O$3,"","Live")</f>
        <v>Live</v>
      </c>
      <c r="P9" s="27" t="str">
        <f>TEXT(Table13232[[#This Row],[Date]],"DDD")</f>
        <v>Wed</v>
      </c>
      <c r="Q9" s="27">
        <v>147</v>
      </c>
      <c r="R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" s="95" t="str">
        <f t="shared" si="0"/>
        <v>E4-Edge</v>
      </c>
      <c r="T9" s="51" t="str">
        <f t="shared" si="2"/>
        <v>E4-Edge</v>
      </c>
      <c r="U9" s="94">
        <f>100</f>
        <v>100</v>
      </c>
      <c r="V9" s="94">
        <f t="shared" si="1"/>
        <v>340</v>
      </c>
      <c r="W9" s="27">
        <f>IF(Table13232[[#This Row],[Elite Edge Bet]]="","",IF(Table13232[[#This Row],[Elite Edge Return]]="",Table13232[[#This Row],[Lev $100 Bet]]*-1,Table13232[[#This Row],[Lev $100 Return]]-Table13232[[#This Row],[Lev $100 Bet]]))</f>
        <v>240</v>
      </c>
    </row>
    <row r="10" spans="1:23" s="28" customFormat="1" hidden="1" x14ac:dyDescent="0.25">
      <c r="A10" s="48">
        <v>45658</v>
      </c>
      <c r="B10" s="20">
        <v>0.66666666666666663</v>
      </c>
      <c r="C10" s="20" t="s">
        <v>9</v>
      </c>
      <c r="D10" s="49">
        <v>3</v>
      </c>
      <c r="E10" s="27">
        <v>10</v>
      </c>
      <c r="F10" s="50" t="s">
        <v>932</v>
      </c>
      <c r="G10" s="50" t="s">
        <v>13</v>
      </c>
      <c r="H10" s="51">
        <v>3.4</v>
      </c>
      <c r="I10" s="51" t="s">
        <v>910</v>
      </c>
      <c r="J10" s="27" t="s">
        <v>23</v>
      </c>
      <c r="K10" s="27" t="s">
        <v>888</v>
      </c>
      <c r="L10" s="35">
        <v>140</v>
      </c>
      <c r="M10" s="35">
        <f>IF(Table13232[[#This Row],[Elite Edge Bet]]="","",IF(Table13232[[#This Row],[Fin]]&lt;&gt;"1st","",Table13232[[#This Row],[Div]]*Table13232[[#This Row],[Elite Edge Bet]]))</f>
        <v>476</v>
      </c>
      <c r="N10" s="35">
        <f>IF(Table13232[[#This Row],[Elite Edge Bet]]="","",IF(Table13232[[#This Row],[Elite Edge Return]]="",Table13232[[#This Row],[Elite Edge Bet]]*-1,Table13232[[#This Row],[Elite Edge Return]]-Table13232[[#This Row],[Elite Edge Bet]]))</f>
        <v>336</v>
      </c>
      <c r="O10" s="35" t="str">
        <f>IF(Table13232[[#This Row],[Date]]&lt;$O$3,"","Live")</f>
        <v>Live</v>
      </c>
      <c r="P10" s="27" t="str">
        <f>TEXT(Table13232[[#This Row],[Date]],"DDD")</f>
        <v>Wed</v>
      </c>
      <c r="Q10" s="27">
        <v>46</v>
      </c>
      <c r="R1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" s="93" t="str">
        <f t="shared" si="0"/>
        <v>Edge</v>
      </c>
      <c r="T10" s="51" t="str">
        <f t="shared" si="2"/>
        <v/>
      </c>
      <c r="U10" s="94">
        <f>100</f>
        <v>100</v>
      </c>
      <c r="V10" s="94">
        <f t="shared" si="1"/>
        <v>340</v>
      </c>
      <c r="W10" s="27">
        <f>IF(Table13232[[#This Row],[Elite Edge Bet]]="","",IF(Table13232[[#This Row],[Elite Edge Return]]="",Table13232[[#This Row],[Lev $100 Bet]]*-1,Table13232[[#This Row],[Lev $100 Return]]-Table13232[[#This Row],[Lev $100 Bet]]))</f>
        <v>240</v>
      </c>
    </row>
    <row r="11" spans="1:23" s="28" customFormat="1" x14ac:dyDescent="0.25">
      <c r="A11" s="48">
        <v>45658</v>
      </c>
      <c r="B11" s="20">
        <v>0.69444444444444442</v>
      </c>
      <c r="C11" s="20" t="s">
        <v>9</v>
      </c>
      <c r="D11" s="49">
        <v>4</v>
      </c>
      <c r="E11" s="27">
        <v>4</v>
      </c>
      <c r="F11" s="50" t="s">
        <v>931</v>
      </c>
      <c r="G11" s="50" t="s">
        <v>15</v>
      </c>
      <c r="H11" s="51"/>
      <c r="I11" s="51" t="s">
        <v>1030</v>
      </c>
      <c r="J11" s="27" t="s">
        <v>23</v>
      </c>
      <c r="K11" s="27"/>
      <c r="L11" s="35">
        <v>120</v>
      </c>
      <c r="M11" s="35" t="str">
        <f>IF(Table13232[[#This Row],[Elite Edge Bet]]="","",IF(Table13232[[#This Row],[Fin]]&lt;&gt;"1st","",Table13232[[#This Row],[Div]]*Table13232[[#This Row],[Elite Edge Bet]]))</f>
        <v/>
      </c>
      <c r="N11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1" s="35" t="str">
        <f>IF(Table13232[[#This Row],[Date]]&lt;$O$3,"","Live")</f>
        <v>Live</v>
      </c>
      <c r="P11" s="27" t="str">
        <f>TEXT(Table13232[[#This Row],[Date]],"DDD")</f>
        <v>Wed</v>
      </c>
      <c r="Q11" s="27">
        <v>148</v>
      </c>
      <c r="R1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" s="95" t="str">
        <f t="shared" si="0"/>
        <v>E4-Edge</v>
      </c>
      <c r="T11" s="51" t="str">
        <f t="shared" si="2"/>
        <v>E4-Edge</v>
      </c>
      <c r="U11" s="94">
        <f>100</f>
        <v>100</v>
      </c>
      <c r="V11" s="94" t="str">
        <f t="shared" si="1"/>
        <v/>
      </c>
      <c r="W1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2" spans="1:23" s="28" customFormat="1" hidden="1" x14ac:dyDescent="0.25">
      <c r="A12" s="48">
        <v>45658</v>
      </c>
      <c r="B12" s="20">
        <v>0.69444444444444442</v>
      </c>
      <c r="C12" s="20" t="s">
        <v>9</v>
      </c>
      <c r="D12" s="49">
        <v>4</v>
      </c>
      <c r="E12" s="27">
        <v>4</v>
      </c>
      <c r="F12" s="50" t="s">
        <v>931</v>
      </c>
      <c r="G12" s="50" t="s">
        <v>15</v>
      </c>
      <c r="H12" s="51"/>
      <c r="I12" s="51" t="s">
        <v>910</v>
      </c>
      <c r="J12" s="27" t="s">
        <v>23</v>
      </c>
      <c r="K12" s="27" t="s">
        <v>888</v>
      </c>
      <c r="L12" s="35">
        <v>140</v>
      </c>
      <c r="M12" s="35" t="str">
        <f>IF(Table13232[[#This Row],[Elite Edge Bet]]="","",IF(Table13232[[#This Row],[Fin]]&lt;&gt;"1st","",Table13232[[#This Row],[Div]]*Table13232[[#This Row],[Elite Edge Bet]]))</f>
        <v/>
      </c>
      <c r="N12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12" s="35" t="str">
        <f>IF(Table13232[[#This Row],[Date]]&lt;$O$3,"","Live")</f>
        <v>Live</v>
      </c>
      <c r="P12" s="27" t="str">
        <f>TEXT(Table13232[[#This Row],[Date]],"DDD")</f>
        <v>Wed</v>
      </c>
      <c r="Q12" s="27">
        <v>47</v>
      </c>
      <c r="R1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" s="93" t="str">
        <f t="shared" si="0"/>
        <v>Edge</v>
      </c>
      <c r="T12" s="51" t="str">
        <f t="shared" si="2"/>
        <v/>
      </c>
      <c r="U12" s="94">
        <f>100</f>
        <v>100</v>
      </c>
      <c r="V12" s="94" t="str">
        <f t="shared" si="1"/>
        <v/>
      </c>
      <c r="W1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3" spans="1:23" s="28" customFormat="1" hidden="1" x14ac:dyDescent="0.25">
      <c r="A13" s="48">
        <v>45661</v>
      </c>
      <c r="B13" s="20">
        <v>0.60763888888888884</v>
      </c>
      <c r="C13" s="20" t="s">
        <v>94</v>
      </c>
      <c r="D13" s="49">
        <v>5</v>
      </c>
      <c r="E13" s="27">
        <v>1</v>
      </c>
      <c r="F13" s="50" t="s">
        <v>933</v>
      </c>
      <c r="G13" s="50"/>
      <c r="H13" s="51"/>
      <c r="I13" s="51" t="s">
        <v>910</v>
      </c>
      <c r="J13" s="27" t="s">
        <v>456</v>
      </c>
      <c r="K13" s="27" t="s">
        <v>887</v>
      </c>
      <c r="L13" s="35">
        <v>120</v>
      </c>
      <c r="M13" s="35" t="str">
        <f>IF(Table13232[[#This Row],[Elite Edge Bet]]="","",IF(Table13232[[#This Row],[Fin]]&lt;&gt;"1st","",Table13232[[#This Row],[Div]]*Table13232[[#This Row],[Elite Edge Bet]]))</f>
        <v/>
      </c>
      <c r="N13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3" s="35" t="str">
        <f>IF(Table13232[[#This Row],[Date]]&lt;$O$3,"","Live")</f>
        <v>Live</v>
      </c>
      <c r="P13" s="27" t="str">
        <f>TEXT(Table13232[[#This Row],[Date]],"DDD")</f>
        <v>Sat</v>
      </c>
      <c r="Q13" s="27">
        <v>48</v>
      </c>
      <c r="R1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" s="93" t="str">
        <f t="shared" si="0"/>
        <v>Edge</v>
      </c>
      <c r="T13" s="51" t="str">
        <f t="shared" si="2"/>
        <v>Edge</v>
      </c>
      <c r="U13" s="94">
        <f>100</f>
        <v>100</v>
      </c>
      <c r="V13" s="94" t="str">
        <f t="shared" si="1"/>
        <v/>
      </c>
      <c r="W1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4" spans="1:23" s="28" customFormat="1" hidden="1" x14ac:dyDescent="0.25">
      <c r="A14" s="48">
        <v>45661</v>
      </c>
      <c r="B14" s="20">
        <v>0.60763888888888884</v>
      </c>
      <c r="C14" s="20" t="s">
        <v>94</v>
      </c>
      <c r="D14" s="49">
        <v>5</v>
      </c>
      <c r="E14" s="27">
        <v>2</v>
      </c>
      <c r="F14" s="50" t="s">
        <v>1000</v>
      </c>
      <c r="G14" s="50" t="s">
        <v>15</v>
      </c>
      <c r="H14" s="51"/>
      <c r="I14" s="51" t="s">
        <v>1030</v>
      </c>
      <c r="J14" s="27" t="s">
        <v>456</v>
      </c>
      <c r="K14" s="27"/>
      <c r="L14" s="35">
        <v>120</v>
      </c>
      <c r="M14" s="35" t="str">
        <f>IF(Table13232[[#This Row],[Elite Edge Bet]]="","",IF(Table13232[[#This Row],[Fin]]&lt;&gt;"1st","",Table13232[[#This Row],[Div]]*Table13232[[#This Row],[Elite Edge Bet]]))</f>
        <v/>
      </c>
      <c r="N14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4" s="35" t="str">
        <f>IF(Table13232[[#This Row],[Date]]&lt;$O$3,"","Live")</f>
        <v>Live</v>
      </c>
      <c r="P14" s="27" t="str">
        <f>TEXT(Table13232[[#This Row],[Date]],"DDD")</f>
        <v>Sat</v>
      </c>
      <c r="Q14" s="27">
        <v>149</v>
      </c>
      <c r="R1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" s="91" t="str">
        <f t="shared" si="0"/>
        <v>E4</v>
      </c>
      <c r="T14" s="51" t="str">
        <f t="shared" si="2"/>
        <v>E4</v>
      </c>
      <c r="U14" s="94">
        <f>100</f>
        <v>100</v>
      </c>
      <c r="V14" s="94" t="str">
        <f t="shared" si="1"/>
        <v/>
      </c>
      <c r="W1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5" spans="1:23" s="28" customFormat="1" hidden="1" x14ac:dyDescent="0.25">
      <c r="A15" s="48">
        <v>45661</v>
      </c>
      <c r="B15" s="20">
        <v>0.63541666666666663</v>
      </c>
      <c r="C15" s="20" t="s">
        <v>94</v>
      </c>
      <c r="D15" s="49">
        <v>6</v>
      </c>
      <c r="E15" s="27">
        <v>10</v>
      </c>
      <c r="F15" s="50" t="s">
        <v>1001</v>
      </c>
      <c r="G15" s="50"/>
      <c r="H15" s="51"/>
      <c r="I15" s="51" t="s">
        <v>1030</v>
      </c>
      <c r="J15" s="27" t="s">
        <v>456</v>
      </c>
      <c r="K15" s="27"/>
      <c r="L15" s="35">
        <v>120</v>
      </c>
      <c r="M15" s="35" t="str">
        <f>IF(Table13232[[#This Row],[Elite Edge Bet]]="","",IF(Table13232[[#This Row],[Fin]]&lt;&gt;"1st","",Table13232[[#This Row],[Div]]*Table13232[[#This Row],[Elite Edge Bet]]))</f>
        <v/>
      </c>
      <c r="N15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5" s="35" t="str">
        <f>IF(Table13232[[#This Row],[Date]]&lt;$O$3,"","Live")</f>
        <v>Live</v>
      </c>
      <c r="P15" s="27" t="str">
        <f>TEXT(Table13232[[#This Row],[Date]],"DDD")</f>
        <v>Sat</v>
      </c>
      <c r="Q15" s="27">
        <v>150</v>
      </c>
      <c r="R1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" s="91" t="str">
        <f t="shared" si="0"/>
        <v>E4</v>
      </c>
      <c r="T15" s="51" t="str">
        <f t="shared" si="2"/>
        <v>E4</v>
      </c>
      <c r="U15" s="94">
        <f>100</f>
        <v>100</v>
      </c>
      <c r="V15" s="94" t="str">
        <f t="shared" si="1"/>
        <v/>
      </c>
      <c r="W1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6" spans="1:23" s="28" customFormat="1" x14ac:dyDescent="0.25">
      <c r="A16" s="48">
        <v>45661</v>
      </c>
      <c r="B16" s="20">
        <v>0.69097222222222221</v>
      </c>
      <c r="C16" s="20" t="s">
        <v>94</v>
      </c>
      <c r="D16" s="49">
        <v>8</v>
      </c>
      <c r="E16" s="27">
        <v>3</v>
      </c>
      <c r="F16" s="50" t="s">
        <v>42</v>
      </c>
      <c r="G16" s="50"/>
      <c r="H16" s="51"/>
      <c r="I16" s="51" t="s">
        <v>1030</v>
      </c>
      <c r="J16" s="27" t="s">
        <v>456</v>
      </c>
      <c r="K16" s="27"/>
      <c r="L16" s="35">
        <v>120</v>
      </c>
      <c r="M16" s="35" t="str">
        <f>IF(Table13232[[#This Row],[Elite Edge Bet]]="","",IF(Table13232[[#This Row],[Fin]]&lt;&gt;"1st","",Table13232[[#This Row],[Div]]*Table13232[[#This Row],[Elite Edge Bet]]))</f>
        <v/>
      </c>
      <c r="N16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6" s="35" t="str">
        <f>IF(Table13232[[#This Row],[Date]]&lt;$O$3,"","Live")</f>
        <v>Live</v>
      </c>
      <c r="P16" s="27" t="str">
        <f>TEXT(Table13232[[#This Row],[Date]],"DDD")</f>
        <v>Sat</v>
      </c>
      <c r="Q16" s="27">
        <v>151</v>
      </c>
      <c r="R1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" s="95" t="str">
        <f t="shared" si="0"/>
        <v>E4-Edge</v>
      </c>
      <c r="T16" s="51" t="str">
        <f t="shared" si="2"/>
        <v>E4-Edge</v>
      </c>
      <c r="U16" s="94">
        <f>100</f>
        <v>100</v>
      </c>
      <c r="V16" s="94" t="str">
        <f t="shared" si="1"/>
        <v/>
      </c>
      <c r="W1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" spans="1:23" s="28" customFormat="1" hidden="1" x14ac:dyDescent="0.25">
      <c r="A17" s="48">
        <v>45661</v>
      </c>
      <c r="B17" s="20">
        <v>0.69097222222222221</v>
      </c>
      <c r="C17" s="20" t="s">
        <v>94</v>
      </c>
      <c r="D17" s="49">
        <v>8</v>
      </c>
      <c r="E17" s="27">
        <v>3</v>
      </c>
      <c r="F17" s="50" t="s">
        <v>42</v>
      </c>
      <c r="G17" s="50" t="s">
        <v>14</v>
      </c>
      <c r="H17" s="51"/>
      <c r="I17" s="51" t="s">
        <v>910</v>
      </c>
      <c r="J17" s="27" t="s">
        <v>456</v>
      </c>
      <c r="K17" s="27" t="s">
        <v>887</v>
      </c>
      <c r="L17" s="35">
        <v>200</v>
      </c>
      <c r="M17" s="35" t="str">
        <f>IF(Table13232[[#This Row],[Elite Edge Bet]]="","",IF(Table13232[[#This Row],[Fin]]&lt;&gt;"1st","",Table13232[[#This Row],[Div]]*Table13232[[#This Row],[Elite Edge Bet]]))</f>
        <v/>
      </c>
      <c r="N17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7" s="35" t="str">
        <f>IF(Table13232[[#This Row],[Date]]&lt;$O$3,"","Live")</f>
        <v>Live</v>
      </c>
      <c r="P17" s="27" t="str">
        <f>TEXT(Table13232[[#This Row],[Date]],"DDD")</f>
        <v>Sat</v>
      </c>
      <c r="Q17" s="27">
        <v>49</v>
      </c>
      <c r="R1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" s="93" t="str">
        <f t="shared" si="0"/>
        <v>Edge</v>
      </c>
      <c r="T17" s="51" t="str">
        <f t="shared" si="2"/>
        <v/>
      </c>
      <c r="U17" s="94">
        <f>100</f>
        <v>100</v>
      </c>
      <c r="V17" s="94" t="str">
        <f t="shared" si="1"/>
        <v/>
      </c>
      <c r="W1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" spans="1:23" s="28" customFormat="1" hidden="1" x14ac:dyDescent="0.25">
      <c r="A18" s="48">
        <v>45661</v>
      </c>
      <c r="B18" s="20">
        <v>0.71875</v>
      </c>
      <c r="C18" s="20" t="s">
        <v>94</v>
      </c>
      <c r="D18" s="49">
        <v>9</v>
      </c>
      <c r="E18" s="27">
        <v>8</v>
      </c>
      <c r="F18" s="50" t="s">
        <v>1002</v>
      </c>
      <c r="G18" s="50" t="s">
        <v>15</v>
      </c>
      <c r="H18" s="51"/>
      <c r="I18" s="51" t="s">
        <v>1030</v>
      </c>
      <c r="J18" s="27" t="s">
        <v>456</v>
      </c>
      <c r="K18" s="27"/>
      <c r="L18" s="35">
        <v>120</v>
      </c>
      <c r="M18" s="35" t="str">
        <f>IF(Table13232[[#This Row],[Elite Edge Bet]]="","",IF(Table13232[[#This Row],[Fin]]&lt;&gt;"1st","",Table13232[[#This Row],[Div]]*Table13232[[#This Row],[Elite Edge Bet]]))</f>
        <v/>
      </c>
      <c r="N18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8" s="35" t="str">
        <f>IF(Table13232[[#This Row],[Date]]&lt;$O$3,"","Live")</f>
        <v>Live</v>
      </c>
      <c r="P18" s="27" t="str">
        <f>TEXT(Table13232[[#This Row],[Date]],"DDD")</f>
        <v>Sat</v>
      </c>
      <c r="Q18" s="27">
        <v>152</v>
      </c>
      <c r="R1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" s="91" t="str">
        <f t="shared" si="0"/>
        <v>E4</v>
      </c>
      <c r="T18" s="51" t="str">
        <f t="shared" si="2"/>
        <v>E4</v>
      </c>
      <c r="U18" s="94">
        <f>100</f>
        <v>100</v>
      </c>
      <c r="V18" s="94" t="str">
        <f t="shared" si="1"/>
        <v/>
      </c>
      <c r="W1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9" spans="1:23" s="28" customFormat="1" hidden="1" x14ac:dyDescent="0.25">
      <c r="A19" s="48">
        <v>45661</v>
      </c>
      <c r="B19" s="20">
        <v>0.75694444444444442</v>
      </c>
      <c r="C19" s="20" t="s">
        <v>7</v>
      </c>
      <c r="D19" s="49">
        <v>10</v>
      </c>
      <c r="E19" s="27">
        <v>6</v>
      </c>
      <c r="F19" s="50" t="s">
        <v>1003</v>
      </c>
      <c r="G19" s="50"/>
      <c r="H19" s="51"/>
      <c r="I19" s="51" t="s">
        <v>1030</v>
      </c>
      <c r="J19" s="27" t="s">
        <v>23</v>
      </c>
      <c r="K19" s="27"/>
      <c r="L19" s="35">
        <v>100</v>
      </c>
      <c r="M19" s="35" t="str">
        <f>IF(Table13232[[#This Row],[Elite Edge Bet]]="","",IF(Table13232[[#This Row],[Fin]]&lt;&gt;"1st","",Table13232[[#This Row],[Div]]*Table13232[[#This Row],[Elite Edge Bet]]))</f>
        <v/>
      </c>
      <c r="N19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9" s="35" t="str">
        <f>IF(Table13232[[#This Row],[Date]]&lt;$O$3,"","Live")</f>
        <v>Live</v>
      </c>
      <c r="P19" s="27" t="str">
        <f>TEXT(Table13232[[#This Row],[Date]],"DDD")</f>
        <v>Sat</v>
      </c>
      <c r="Q19" s="27">
        <v>153</v>
      </c>
      <c r="R1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" s="91" t="str">
        <f t="shared" si="0"/>
        <v>E4</v>
      </c>
      <c r="T19" s="51" t="str">
        <f t="shared" si="2"/>
        <v>E4</v>
      </c>
      <c r="U19" s="94">
        <f>100</f>
        <v>100</v>
      </c>
      <c r="V19" s="94" t="str">
        <f t="shared" si="1"/>
        <v/>
      </c>
      <c r="W1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0" spans="1:23" x14ac:dyDescent="0.25">
      <c r="A20" s="48">
        <v>45665</v>
      </c>
      <c r="B20" s="20">
        <v>0.67013888888888884</v>
      </c>
      <c r="C20" s="20" t="s">
        <v>8</v>
      </c>
      <c r="D20" s="49">
        <v>4</v>
      </c>
      <c r="E20" s="27">
        <v>4</v>
      </c>
      <c r="F20" s="50" t="s">
        <v>934</v>
      </c>
      <c r="G20" s="50" t="s">
        <v>15</v>
      </c>
      <c r="H20" s="51"/>
      <c r="I20" s="51" t="s">
        <v>1030</v>
      </c>
      <c r="J20" s="27" t="s">
        <v>23</v>
      </c>
      <c r="K20" s="27"/>
      <c r="L20" s="35">
        <v>120</v>
      </c>
      <c r="M20" s="35" t="str">
        <f>IF(Table13232[[#This Row],[Elite Edge Bet]]="","",IF(Table13232[[#This Row],[Fin]]&lt;&gt;"1st","",Table13232[[#This Row],[Div]]*Table13232[[#This Row],[Elite Edge Bet]]))</f>
        <v/>
      </c>
      <c r="N20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0" s="35" t="str">
        <f>IF(Table13232[[#This Row],[Date]]&lt;$O$3,"","Live")</f>
        <v>Live</v>
      </c>
      <c r="P20" s="27" t="str">
        <f>TEXT(Table13232[[#This Row],[Date]],"DDD")</f>
        <v>Wed</v>
      </c>
      <c r="Q20" s="27">
        <v>154</v>
      </c>
      <c r="R2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" s="95" t="str">
        <f t="shared" si="0"/>
        <v>E4-Edge</v>
      </c>
      <c r="T20" s="51" t="str">
        <f t="shared" si="2"/>
        <v>E4-Edge</v>
      </c>
      <c r="U20" s="94">
        <f>100</f>
        <v>100</v>
      </c>
      <c r="V20" s="94" t="str">
        <f t="shared" si="1"/>
        <v/>
      </c>
      <c r="W2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1" spans="1:23" hidden="1" x14ac:dyDescent="0.25">
      <c r="A21" s="48">
        <v>45665</v>
      </c>
      <c r="B21" s="20">
        <v>0.67013888888888884</v>
      </c>
      <c r="C21" s="20" t="s">
        <v>8</v>
      </c>
      <c r="D21" s="49">
        <v>4</v>
      </c>
      <c r="E21" s="27">
        <v>4</v>
      </c>
      <c r="F21" s="50" t="s">
        <v>934</v>
      </c>
      <c r="G21" s="50" t="s">
        <v>15</v>
      </c>
      <c r="H21" s="51"/>
      <c r="I21" s="51" t="s">
        <v>910</v>
      </c>
      <c r="J21" s="27" t="s">
        <v>23</v>
      </c>
      <c r="K21" s="27" t="s">
        <v>888</v>
      </c>
      <c r="L21" s="35">
        <v>140</v>
      </c>
      <c r="M21" s="35" t="str">
        <f>IF(Table13232[[#This Row],[Elite Edge Bet]]="","",IF(Table13232[[#This Row],[Fin]]&lt;&gt;"1st","",Table13232[[#This Row],[Div]]*Table13232[[#This Row],[Elite Edge Bet]]))</f>
        <v/>
      </c>
      <c r="N21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21" s="35" t="str">
        <f>IF(Table13232[[#This Row],[Date]]&lt;$O$3,"","Live")</f>
        <v>Live</v>
      </c>
      <c r="P21" s="27" t="str">
        <f>TEXT(Table13232[[#This Row],[Date]],"DDD")</f>
        <v>Wed</v>
      </c>
      <c r="Q21" s="27">
        <v>50</v>
      </c>
      <c r="R2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" s="93" t="str">
        <f t="shared" si="0"/>
        <v>Edge</v>
      </c>
      <c r="T21" s="51" t="str">
        <f t="shared" si="2"/>
        <v/>
      </c>
      <c r="U21" s="94">
        <f>100</f>
        <v>100</v>
      </c>
      <c r="V21" s="94" t="str">
        <f t="shared" si="1"/>
        <v/>
      </c>
      <c r="W2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2" spans="1:23" x14ac:dyDescent="0.25">
      <c r="A22" s="48">
        <v>45668</v>
      </c>
      <c r="B22" s="20">
        <v>0.55763888888888891</v>
      </c>
      <c r="C22" s="20" t="s">
        <v>759</v>
      </c>
      <c r="D22" s="49">
        <v>3</v>
      </c>
      <c r="E22" s="27">
        <v>2</v>
      </c>
      <c r="F22" s="50" t="s">
        <v>937</v>
      </c>
      <c r="G22" s="50"/>
      <c r="H22" s="51"/>
      <c r="I22" s="51" t="s">
        <v>1030</v>
      </c>
      <c r="J22" s="27" t="s">
        <v>456</v>
      </c>
      <c r="K22" s="27"/>
      <c r="L22" s="35">
        <v>120</v>
      </c>
      <c r="M22" s="35" t="str">
        <f>IF(Table13232[[#This Row],[Elite Edge Bet]]="","",IF(Table13232[[#This Row],[Fin]]&lt;&gt;"1st","",Table13232[[#This Row],[Div]]*Table13232[[#This Row],[Elite Edge Bet]]))</f>
        <v/>
      </c>
      <c r="N22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2" s="35" t="str">
        <f>IF(Table13232[[#This Row],[Date]]&lt;$O$3,"","Live")</f>
        <v>Live</v>
      </c>
      <c r="P22" s="27" t="str">
        <f>TEXT(Table13232[[#This Row],[Date]],"DDD")</f>
        <v>Sat</v>
      </c>
      <c r="Q22" s="27">
        <v>155</v>
      </c>
      <c r="R2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" s="95" t="str">
        <f t="shared" si="0"/>
        <v>E4-Edge</v>
      </c>
      <c r="T22" s="51" t="str">
        <f t="shared" si="2"/>
        <v>E4-Edge</v>
      </c>
      <c r="U22" s="94">
        <f>100</f>
        <v>100</v>
      </c>
      <c r="V22" s="94" t="str">
        <f t="shared" si="1"/>
        <v/>
      </c>
      <c r="W2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3" spans="1:23" hidden="1" x14ac:dyDescent="0.25">
      <c r="A23" s="48">
        <v>45668</v>
      </c>
      <c r="B23" s="20">
        <v>0.55763888888888891</v>
      </c>
      <c r="C23" s="20" t="s">
        <v>759</v>
      </c>
      <c r="D23" s="49">
        <v>3</v>
      </c>
      <c r="E23" s="27">
        <v>2</v>
      </c>
      <c r="F23" s="50" t="s">
        <v>937</v>
      </c>
      <c r="G23" s="50"/>
      <c r="H23" s="51"/>
      <c r="I23" s="51" t="s">
        <v>910</v>
      </c>
      <c r="J23" s="27" t="s">
        <v>456</v>
      </c>
      <c r="K23" s="27" t="s">
        <v>888</v>
      </c>
      <c r="L23" s="35">
        <v>100</v>
      </c>
      <c r="M23" s="35" t="str">
        <f>IF(Table13232[[#This Row],[Elite Edge Bet]]="","",IF(Table13232[[#This Row],[Fin]]&lt;&gt;"1st","",Table13232[[#This Row],[Div]]*Table13232[[#This Row],[Elite Edge Bet]]))</f>
        <v/>
      </c>
      <c r="N23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3" s="35" t="str">
        <f>IF(Table13232[[#This Row],[Date]]&lt;$O$3,"","Live")</f>
        <v>Live</v>
      </c>
      <c r="P23" s="27" t="str">
        <f>TEXT(Table13232[[#This Row],[Date]],"DDD")</f>
        <v>Sat</v>
      </c>
      <c r="Q23" s="27">
        <v>51</v>
      </c>
      <c r="R2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" s="93" t="str">
        <f t="shared" si="0"/>
        <v>Edge</v>
      </c>
      <c r="T23" s="51" t="str">
        <f t="shared" si="2"/>
        <v/>
      </c>
      <c r="U23" s="94">
        <f>100</f>
        <v>100</v>
      </c>
      <c r="V23" s="94" t="str">
        <f t="shared" si="1"/>
        <v/>
      </c>
      <c r="W2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4" spans="1:23" x14ac:dyDescent="0.25">
      <c r="A24" s="48">
        <v>45668</v>
      </c>
      <c r="B24" s="20">
        <v>0.55763888888888891</v>
      </c>
      <c r="C24" s="20" t="s">
        <v>759</v>
      </c>
      <c r="D24" s="49">
        <v>3</v>
      </c>
      <c r="E24" s="27">
        <v>1</v>
      </c>
      <c r="F24" s="50" t="s">
        <v>936</v>
      </c>
      <c r="G24" s="50" t="s">
        <v>13</v>
      </c>
      <c r="H24" s="51">
        <v>3.2</v>
      </c>
      <c r="I24" s="51" t="s">
        <v>1030</v>
      </c>
      <c r="J24" s="27" t="s">
        <v>456</v>
      </c>
      <c r="K24" s="27"/>
      <c r="L24" s="35">
        <v>120</v>
      </c>
      <c r="M24" s="35">
        <f>IF(Table13232[[#This Row],[Elite Edge Bet]]="","",IF(Table13232[[#This Row],[Fin]]&lt;&gt;"1st","",Table13232[[#This Row],[Div]]*Table13232[[#This Row],[Elite Edge Bet]]))</f>
        <v>384</v>
      </c>
      <c r="N24" s="35">
        <f>IF(Table13232[[#This Row],[Elite Edge Bet]]="","",IF(Table13232[[#This Row],[Elite Edge Return]]="",Table13232[[#This Row],[Elite Edge Bet]]*-1,Table13232[[#This Row],[Elite Edge Return]]-Table13232[[#This Row],[Elite Edge Bet]]))</f>
        <v>264</v>
      </c>
      <c r="O24" s="35" t="str">
        <f>IF(Table13232[[#This Row],[Date]]&lt;$O$3,"","Live")</f>
        <v>Live</v>
      </c>
      <c r="P24" s="27" t="str">
        <f>TEXT(Table13232[[#This Row],[Date]],"DDD")</f>
        <v>Sat</v>
      </c>
      <c r="Q24" s="27">
        <v>156</v>
      </c>
      <c r="R2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4" s="95" t="str">
        <f t="shared" si="0"/>
        <v>E4-Edge</v>
      </c>
      <c r="T24" s="51" t="str">
        <f t="shared" si="2"/>
        <v>E4-Edge</v>
      </c>
      <c r="U24" s="94">
        <f>100</f>
        <v>100</v>
      </c>
      <c r="V24" s="94">
        <f t="shared" si="1"/>
        <v>320</v>
      </c>
      <c r="W24" s="27">
        <f>IF(Table13232[[#This Row],[Elite Edge Bet]]="","",IF(Table13232[[#This Row],[Elite Edge Return]]="",Table13232[[#This Row],[Lev $100 Bet]]*-1,Table13232[[#This Row],[Lev $100 Return]]-Table13232[[#This Row],[Lev $100 Bet]]))</f>
        <v>220</v>
      </c>
    </row>
    <row r="25" spans="1:23" hidden="1" x14ac:dyDescent="0.25">
      <c r="A25" s="48">
        <v>45668</v>
      </c>
      <c r="B25" s="20">
        <v>0.55763888888888891</v>
      </c>
      <c r="C25" s="20" t="s">
        <v>759</v>
      </c>
      <c r="D25" s="49">
        <v>3</v>
      </c>
      <c r="E25" s="27">
        <v>1</v>
      </c>
      <c r="F25" s="50" t="s">
        <v>936</v>
      </c>
      <c r="G25" s="50" t="s">
        <v>13</v>
      </c>
      <c r="H25" s="51">
        <v>3.2</v>
      </c>
      <c r="I25" s="51" t="s">
        <v>910</v>
      </c>
      <c r="J25" s="27" t="s">
        <v>456</v>
      </c>
      <c r="K25" s="27" t="s">
        <v>888</v>
      </c>
      <c r="L25" s="35">
        <v>150</v>
      </c>
      <c r="M25" s="35">
        <f>IF(Table13232[[#This Row],[Elite Edge Bet]]="","",IF(Table13232[[#This Row],[Fin]]&lt;&gt;"1st","",Table13232[[#This Row],[Div]]*Table13232[[#This Row],[Elite Edge Bet]]))</f>
        <v>480</v>
      </c>
      <c r="N25" s="35">
        <f>IF(Table13232[[#This Row],[Elite Edge Bet]]="","",IF(Table13232[[#This Row],[Elite Edge Return]]="",Table13232[[#This Row],[Elite Edge Bet]]*-1,Table13232[[#This Row],[Elite Edge Return]]-Table13232[[#This Row],[Elite Edge Bet]]))</f>
        <v>330</v>
      </c>
      <c r="O25" s="35" t="str">
        <f>IF(Table13232[[#This Row],[Date]]&lt;$O$3,"","Live")</f>
        <v>Live</v>
      </c>
      <c r="P25" s="27" t="str">
        <f>TEXT(Table13232[[#This Row],[Date]],"DDD")</f>
        <v>Sat</v>
      </c>
      <c r="Q25" s="27">
        <v>52</v>
      </c>
      <c r="R2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5" s="93" t="str">
        <f t="shared" si="0"/>
        <v>Edge</v>
      </c>
      <c r="T25" s="51" t="str">
        <f t="shared" si="2"/>
        <v/>
      </c>
      <c r="U25" s="94">
        <f>100</f>
        <v>100</v>
      </c>
      <c r="V25" s="94">
        <f t="shared" si="1"/>
        <v>320</v>
      </c>
      <c r="W25" s="27">
        <f>IF(Table13232[[#This Row],[Elite Edge Bet]]="","",IF(Table13232[[#This Row],[Elite Edge Return]]="",Table13232[[#This Row],[Lev $100 Bet]]*-1,Table13232[[#This Row],[Lev $100 Return]]-Table13232[[#This Row],[Lev $100 Bet]]))</f>
        <v>220</v>
      </c>
    </row>
    <row r="26" spans="1:23" x14ac:dyDescent="0.25">
      <c r="A26" s="48">
        <v>45668</v>
      </c>
      <c r="B26" s="20">
        <v>0.58194444444444449</v>
      </c>
      <c r="C26" s="20" t="s">
        <v>759</v>
      </c>
      <c r="D26" s="49">
        <v>4</v>
      </c>
      <c r="E26" s="27">
        <v>5</v>
      </c>
      <c r="F26" s="50" t="s">
        <v>940</v>
      </c>
      <c r="G26" s="50"/>
      <c r="H26" s="51"/>
      <c r="I26" s="51" t="s">
        <v>1030</v>
      </c>
      <c r="J26" s="27" t="s">
        <v>456</v>
      </c>
      <c r="K26" s="27"/>
      <c r="L26" s="35">
        <v>200</v>
      </c>
      <c r="M26" s="35" t="str">
        <f>IF(Table13232[[#This Row],[Elite Edge Bet]]="","",IF(Table13232[[#This Row],[Fin]]&lt;&gt;"1st","",Table13232[[#This Row],[Div]]*Table13232[[#This Row],[Elite Edge Bet]]))</f>
        <v/>
      </c>
      <c r="N26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26" s="35" t="str">
        <f>IF(Table13232[[#This Row],[Date]]&lt;$O$3,"","Live")</f>
        <v>Live</v>
      </c>
      <c r="P26" s="27" t="str">
        <f>TEXT(Table13232[[#This Row],[Date]],"DDD")</f>
        <v>Sat</v>
      </c>
      <c r="Q26" s="27">
        <v>157</v>
      </c>
      <c r="R2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6" s="95" t="str">
        <f t="shared" si="0"/>
        <v>E4-Edge</v>
      </c>
      <c r="T26" s="51" t="str">
        <f t="shared" si="2"/>
        <v>E4-Edge</v>
      </c>
      <c r="U26" s="94">
        <f>100</f>
        <v>100</v>
      </c>
      <c r="V26" s="94" t="str">
        <f t="shared" si="1"/>
        <v/>
      </c>
      <c r="W2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7" spans="1:23" hidden="1" x14ac:dyDescent="0.25">
      <c r="A27" s="48">
        <v>45668</v>
      </c>
      <c r="B27" s="20">
        <v>0.58194444444444449</v>
      </c>
      <c r="C27" s="20" t="s">
        <v>759</v>
      </c>
      <c r="D27" s="49">
        <v>4</v>
      </c>
      <c r="E27" s="27">
        <v>5</v>
      </c>
      <c r="F27" s="50" t="s">
        <v>940</v>
      </c>
      <c r="G27" s="50"/>
      <c r="H27" s="51"/>
      <c r="I27" s="51" t="s">
        <v>910</v>
      </c>
      <c r="J27" s="27" t="s">
        <v>456</v>
      </c>
      <c r="K27" s="27" t="s">
        <v>888</v>
      </c>
      <c r="L27" s="35">
        <v>200</v>
      </c>
      <c r="M27" s="35" t="str">
        <f>IF(Table13232[[#This Row],[Elite Edge Bet]]="","",IF(Table13232[[#This Row],[Fin]]&lt;&gt;"1st","",Table13232[[#This Row],[Div]]*Table13232[[#This Row],[Elite Edge Bet]]))</f>
        <v/>
      </c>
      <c r="N27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27" s="35" t="str">
        <f>IF(Table13232[[#This Row],[Date]]&lt;$O$3,"","Live")</f>
        <v>Live</v>
      </c>
      <c r="P27" s="27" t="str">
        <f>TEXT(Table13232[[#This Row],[Date]],"DDD")</f>
        <v>Sat</v>
      </c>
      <c r="Q27" s="27">
        <v>53</v>
      </c>
      <c r="R2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7" s="93" t="str">
        <f t="shared" si="0"/>
        <v>Edge</v>
      </c>
      <c r="T27" s="51" t="str">
        <f t="shared" si="2"/>
        <v/>
      </c>
      <c r="U27" s="94">
        <f>100</f>
        <v>100</v>
      </c>
      <c r="V27" s="94" t="str">
        <f t="shared" si="1"/>
        <v/>
      </c>
      <c r="W2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8" spans="1:23" x14ac:dyDescent="0.25">
      <c r="A28" s="48">
        <v>45668</v>
      </c>
      <c r="B28" s="20">
        <v>0.58194444444444449</v>
      </c>
      <c r="C28" s="20" t="s">
        <v>759</v>
      </c>
      <c r="D28" s="49">
        <v>4</v>
      </c>
      <c r="E28" s="27">
        <v>1</v>
      </c>
      <c r="F28" s="50" t="s">
        <v>939</v>
      </c>
      <c r="G28" s="50" t="s">
        <v>13</v>
      </c>
      <c r="H28" s="51">
        <v>5.5</v>
      </c>
      <c r="I28" s="51" t="s">
        <v>1030</v>
      </c>
      <c r="J28" s="27" t="s">
        <v>456</v>
      </c>
      <c r="K28" s="27"/>
      <c r="L28" s="35">
        <v>120</v>
      </c>
      <c r="M28" s="35">
        <f>IF(Table13232[[#This Row],[Elite Edge Bet]]="","",IF(Table13232[[#This Row],[Fin]]&lt;&gt;"1st","",Table13232[[#This Row],[Div]]*Table13232[[#This Row],[Elite Edge Bet]]))</f>
        <v>660</v>
      </c>
      <c r="N28" s="35">
        <f>IF(Table13232[[#This Row],[Elite Edge Bet]]="","",IF(Table13232[[#This Row],[Elite Edge Return]]="",Table13232[[#This Row],[Elite Edge Bet]]*-1,Table13232[[#This Row],[Elite Edge Return]]-Table13232[[#This Row],[Elite Edge Bet]]))</f>
        <v>540</v>
      </c>
      <c r="O28" s="35" t="str">
        <f>IF(Table13232[[#This Row],[Date]]&lt;$O$3,"","Live")</f>
        <v>Live</v>
      </c>
      <c r="P28" s="27" t="str">
        <f>TEXT(Table13232[[#This Row],[Date]],"DDD")</f>
        <v>Sat</v>
      </c>
      <c r="Q28" s="27">
        <v>158</v>
      </c>
      <c r="R2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8" s="95" t="str">
        <f t="shared" si="0"/>
        <v>E4-Edge</v>
      </c>
      <c r="T28" s="51" t="str">
        <f t="shared" si="2"/>
        <v>E4-Edge</v>
      </c>
      <c r="U28" s="94">
        <f>100</f>
        <v>100</v>
      </c>
      <c r="V28" s="94">
        <f t="shared" si="1"/>
        <v>550</v>
      </c>
      <c r="W28" s="27">
        <f>IF(Table13232[[#This Row],[Elite Edge Bet]]="","",IF(Table13232[[#This Row],[Elite Edge Return]]="",Table13232[[#This Row],[Lev $100 Bet]]*-1,Table13232[[#This Row],[Lev $100 Return]]-Table13232[[#This Row],[Lev $100 Bet]]))</f>
        <v>450</v>
      </c>
    </row>
    <row r="29" spans="1:23" hidden="1" x14ac:dyDescent="0.25">
      <c r="A29" s="48">
        <v>45668</v>
      </c>
      <c r="B29" s="20">
        <v>0.58194444444444449</v>
      </c>
      <c r="C29" s="20" t="s">
        <v>759</v>
      </c>
      <c r="D29" s="49">
        <v>4</v>
      </c>
      <c r="E29" s="27">
        <v>1</v>
      </c>
      <c r="F29" s="50" t="s">
        <v>939</v>
      </c>
      <c r="G29" s="50" t="s">
        <v>13</v>
      </c>
      <c r="H29" s="51">
        <v>5.5</v>
      </c>
      <c r="I29" s="51" t="s">
        <v>910</v>
      </c>
      <c r="J29" s="27" t="s">
        <v>456</v>
      </c>
      <c r="K29" s="27" t="s">
        <v>888</v>
      </c>
      <c r="L29" s="35">
        <v>150</v>
      </c>
      <c r="M29" s="35">
        <f>IF(Table13232[[#This Row],[Elite Edge Bet]]="","",IF(Table13232[[#This Row],[Fin]]&lt;&gt;"1st","",Table13232[[#This Row],[Div]]*Table13232[[#This Row],[Elite Edge Bet]]))</f>
        <v>825</v>
      </c>
      <c r="N29" s="35">
        <f>IF(Table13232[[#This Row],[Elite Edge Bet]]="","",IF(Table13232[[#This Row],[Elite Edge Return]]="",Table13232[[#This Row],[Elite Edge Bet]]*-1,Table13232[[#This Row],[Elite Edge Return]]-Table13232[[#This Row],[Elite Edge Bet]]))</f>
        <v>675</v>
      </c>
      <c r="O29" s="35" t="str">
        <f>IF(Table13232[[#This Row],[Date]]&lt;$O$3,"","Live")</f>
        <v>Live</v>
      </c>
      <c r="P29" s="27" t="str">
        <f>TEXT(Table13232[[#This Row],[Date]],"DDD")</f>
        <v>Sat</v>
      </c>
      <c r="Q29" s="27">
        <v>54</v>
      </c>
      <c r="R2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9" s="93" t="str">
        <f t="shared" si="0"/>
        <v>Edge</v>
      </c>
      <c r="T29" s="51" t="str">
        <f t="shared" si="2"/>
        <v/>
      </c>
      <c r="U29" s="94">
        <f>100</f>
        <v>100</v>
      </c>
      <c r="V29" s="94">
        <f t="shared" si="1"/>
        <v>550</v>
      </c>
      <c r="W29" s="27">
        <f>IF(Table13232[[#This Row],[Elite Edge Bet]]="","",IF(Table13232[[#This Row],[Elite Edge Return]]="",Table13232[[#This Row],[Lev $100 Bet]]*-1,Table13232[[#This Row],[Lev $100 Return]]-Table13232[[#This Row],[Lev $100 Bet]]))</f>
        <v>450</v>
      </c>
    </row>
    <row r="30" spans="1:23" x14ac:dyDescent="0.25">
      <c r="A30" s="48">
        <v>45668</v>
      </c>
      <c r="B30" s="20">
        <v>0.59722222222222221</v>
      </c>
      <c r="C30" s="20" t="s">
        <v>935</v>
      </c>
      <c r="D30" s="49">
        <v>4</v>
      </c>
      <c r="E30" s="27">
        <v>8</v>
      </c>
      <c r="F30" s="50" t="s">
        <v>941</v>
      </c>
      <c r="G30" s="50" t="s">
        <v>13</v>
      </c>
      <c r="H30" s="51">
        <v>4.5999999999999996</v>
      </c>
      <c r="I30" s="51" t="s">
        <v>1030</v>
      </c>
      <c r="J30" s="27" t="s">
        <v>23</v>
      </c>
      <c r="K30" s="27"/>
      <c r="L30" s="35">
        <v>100</v>
      </c>
      <c r="M30" s="35">
        <f>IF(Table13232[[#This Row],[Elite Edge Bet]]="","",IF(Table13232[[#This Row],[Fin]]&lt;&gt;"1st","",Table13232[[#This Row],[Div]]*Table13232[[#This Row],[Elite Edge Bet]]))</f>
        <v>459.99999999999994</v>
      </c>
      <c r="N30" s="35">
        <f>IF(Table13232[[#This Row],[Elite Edge Bet]]="","",IF(Table13232[[#This Row],[Elite Edge Return]]="",Table13232[[#This Row],[Elite Edge Bet]]*-1,Table13232[[#This Row],[Elite Edge Return]]-Table13232[[#This Row],[Elite Edge Bet]]))</f>
        <v>359.99999999999994</v>
      </c>
      <c r="O30" s="35" t="str">
        <f>IF(Table13232[[#This Row],[Date]]&lt;$O$3,"","Live")</f>
        <v>Live</v>
      </c>
      <c r="P30" s="27" t="str">
        <f>TEXT(Table13232[[#This Row],[Date]],"DDD")</f>
        <v>Sat</v>
      </c>
      <c r="Q30" s="27">
        <v>159</v>
      </c>
      <c r="R3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0" s="95" t="str">
        <f t="shared" si="0"/>
        <v>E4-Edge</v>
      </c>
      <c r="T30" s="51" t="str">
        <f t="shared" si="2"/>
        <v>E4-Edge</v>
      </c>
      <c r="U30" s="94">
        <f>100</f>
        <v>100</v>
      </c>
      <c r="V30" s="94">
        <f t="shared" si="1"/>
        <v>459.99999999999994</v>
      </c>
      <c r="W30" s="27">
        <f>IF(Table13232[[#This Row],[Elite Edge Bet]]="","",IF(Table13232[[#This Row],[Elite Edge Return]]="",Table13232[[#This Row],[Lev $100 Bet]]*-1,Table13232[[#This Row],[Lev $100 Return]]-Table13232[[#This Row],[Lev $100 Bet]]))</f>
        <v>359.99999999999994</v>
      </c>
    </row>
    <row r="31" spans="1:23" hidden="1" x14ac:dyDescent="0.25">
      <c r="A31" s="48">
        <v>45668</v>
      </c>
      <c r="B31" s="20">
        <v>0.59722222222222221</v>
      </c>
      <c r="C31" s="20" t="s">
        <v>935</v>
      </c>
      <c r="D31" s="49">
        <v>4</v>
      </c>
      <c r="E31" s="27">
        <v>8</v>
      </c>
      <c r="F31" s="50" t="s">
        <v>941</v>
      </c>
      <c r="G31" s="50" t="s">
        <v>13</v>
      </c>
      <c r="H31" s="51">
        <v>4.5999999999999996</v>
      </c>
      <c r="I31" s="51" t="s">
        <v>910</v>
      </c>
      <c r="J31" s="27" t="s">
        <v>23</v>
      </c>
      <c r="K31" s="27" t="s">
        <v>887</v>
      </c>
      <c r="L31" s="35">
        <v>150</v>
      </c>
      <c r="M31" s="35">
        <f>IF(Table13232[[#This Row],[Elite Edge Bet]]="","",IF(Table13232[[#This Row],[Fin]]&lt;&gt;"1st","",Table13232[[#This Row],[Div]]*Table13232[[#This Row],[Elite Edge Bet]]))</f>
        <v>690</v>
      </c>
      <c r="N31" s="35">
        <f>IF(Table13232[[#This Row],[Elite Edge Bet]]="","",IF(Table13232[[#This Row],[Elite Edge Return]]="",Table13232[[#This Row],[Elite Edge Bet]]*-1,Table13232[[#This Row],[Elite Edge Return]]-Table13232[[#This Row],[Elite Edge Bet]]))</f>
        <v>540</v>
      </c>
      <c r="O31" s="35" t="str">
        <f>IF(Table13232[[#This Row],[Date]]&lt;$O$3,"","Live")</f>
        <v>Live</v>
      </c>
      <c r="P31" s="27" t="str">
        <f>TEXT(Table13232[[#This Row],[Date]],"DDD")</f>
        <v>Sat</v>
      </c>
      <c r="Q31" s="27">
        <v>55</v>
      </c>
      <c r="R3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1" s="93" t="str">
        <f t="shared" si="0"/>
        <v>Edge</v>
      </c>
      <c r="T31" s="51" t="str">
        <f t="shared" si="2"/>
        <v/>
      </c>
      <c r="U31" s="94">
        <f>100</f>
        <v>100</v>
      </c>
      <c r="V31" s="94">
        <f t="shared" si="1"/>
        <v>459.99999999999994</v>
      </c>
      <c r="W31" s="27">
        <f>IF(Table13232[[#This Row],[Elite Edge Bet]]="","",IF(Table13232[[#This Row],[Elite Edge Return]]="",Table13232[[#This Row],[Lev $100 Bet]]*-1,Table13232[[#This Row],[Lev $100 Return]]-Table13232[[#This Row],[Lev $100 Bet]]))</f>
        <v>359.99999999999994</v>
      </c>
    </row>
    <row r="32" spans="1:23" hidden="1" x14ac:dyDescent="0.25">
      <c r="A32" s="48">
        <v>45668</v>
      </c>
      <c r="B32" s="20">
        <v>0.65486111111111112</v>
      </c>
      <c r="C32" s="20" t="s">
        <v>759</v>
      </c>
      <c r="D32" s="49">
        <v>7</v>
      </c>
      <c r="E32" s="27">
        <v>19</v>
      </c>
      <c r="F32" s="50" t="s">
        <v>1004</v>
      </c>
      <c r="G32" s="50"/>
      <c r="H32" s="51"/>
      <c r="I32" s="51" t="s">
        <v>1030</v>
      </c>
      <c r="J32" s="27" t="s">
        <v>456</v>
      </c>
      <c r="K32" s="27"/>
      <c r="L32" s="35">
        <v>120</v>
      </c>
      <c r="M32" s="35" t="str">
        <f>IF(Table13232[[#This Row],[Elite Edge Bet]]="","",IF(Table13232[[#This Row],[Fin]]&lt;&gt;"1st","",Table13232[[#This Row],[Div]]*Table13232[[#This Row],[Elite Edge Bet]]))</f>
        <v/>
      </c>
      <c r="N32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32" s="35" t="str">
        <f>IF(Table13232[[#This Row],[Date]]&lt;$O$3,"","Live")</f>
        <v>Live</v>
      </c>
      <c r="P32" s="27" t="str">
        <f>TEXT(Table13232[[#This Row],[Date]],"DDD")</f>
        <v>Sat</v>
      </c>
      <c r="Q32" s="27">
        <v>160</v>
      </c>
      <c r="R3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2" s="91" t="str">
        <f t="shared" si="0"/>
        <v>E4</v>
      </c>
      <c r="T32" s="51" t="str">
        <f t="shared" si="2"/>
        <v>E4</v>
      </c>
      <c r="U32" s="94">
        <f>100</f>
        <v>100</v>
      </c>
      <c r="V32" s="94" t="str">
        <f t="shared" si="1"/>
        <v/>
      </c>
      <c r="W3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33" spans="1:23" x14ac:dyDescent="0.25">
      <c r="A33" s="48">
        <v>45668</v>
      </c>
      <c r="B33" s="20">
        <v>0.67013888888888884</v>
      </c>
      <c r="C33" s="20" t="s">
        <v>935</v>
      </c>
      <c r="D33" s="49">
        <v>7</v>
      </c>
      <c r="E33" s="27">
        <v>8</v>
      </c>
      <c r="F33" s="50" t="s">
        <v>942</v>
      </c>
      <c r="G33" s="50" t="s">
        <v>15</v>
      </c>
      <c r="H33" s="51"/>
      <c r="I33" s="51" t="s">
        <v>1030</v>
      </c>
      <c r="J33" s="27" t="s">
        <v>23</v>
      </c>
      <c r="K33" s="27"/>
      <c r="L33" s="35">
        <v>100</v>
      </c>
      <c r="M33" s="35" t="str">
        <f>IF(Table13232[[#This Row],[Elite Edge Bet]]="","",IF(Table13232[[#This Row],[Fin]]&lt;&gt;"1st","",Table13232[[#This Row],[Div]]*Table13232[[#This Row],[Elite Edge Bet]]))</f>
        <v/>
      </c>
      <c r="N33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33" s="35" t="str">
        <f>IF(Table13232[[#This Row],[Date]]&lt;$O$3,"","Live")</f>
        <v>Live</v>
      </c>
      <c r="P33" s="27" t="str">
        <f>TEXT(Table13232[[#This Row],[Date]],"DDD")</f>
        <v>Sat</v>
      </c>
      <c r="Q33" s="27">
        <v>161</v>
      </c>
      <c r="R3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3" s="95" t="str">
        <f t="shared" si="0"/>
        <v>E4-Edge</v>
      </c>
      <c r="T33" s="51" t="str">
        <f t="shared" si="2"/>
        <v>E4-Edge</v>
      </c>
      <c r="U33" s="94">
        <f>100</f>
        <v>100</v>
      </c>
      <c r="V33" s="94" t="str">
        <f t="shared" si="1"/>
        <v/>
      </c>
      <c r="W3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34" spans="1:23" hidden="1" x14ac:dyDescent="0.25">
      <c r="A34" s="48">
        <v>45668</v>
      </c>
      <c r="B34" s="20">
        <v>0.67013888888888884</v>
      </c>
      <c r="C34" s="20" t="s">
        <v>935</v>
      </c>
      <c r="D34" s="49">
        <v>7</v>
      </c>
      <c r="E34" s="27">
        <v>8</v>
      </c>
      <c r="F34" s="50" t="s">
        <v>942</v>
      </c>
      <c r="G34" s="50" t="s">
        <v>15</v>
      </c>
      <c r="H34" s="51"/>
      <c r="I34" s="51" t="s">
        <v>910</v>
      </c>
      <c r="J34" s="27" t="s">
        <v>23</v>
      </c>
      <c r="K34" s="27" t="s">
        <v>887</v>
      </c>
      <c r="L34" s="35">
        <v>150</v>
      </c>
      <c r="M34" s="35" t="str">
        <f>IF(Table13232[[#This Row],[Elite Edge Bet]]="","",IF(Table13232[[#This Row],[Fin]]&lt;&gt;"1st","",Table13232[[#This Row],[Div]]*Table13232[[#This Row],[Elite Edge Bet]]))</f>
        <v/>
      </c>
      <c r="N34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34" s="35" t="str">
        <f>IF(Table13232[[#This Row],[Date]]&lt;$O$3,"","Live")</f>
        <v>Live</v>
      </c>
      <c r="P34" s="27" t="str">
        <f>TEXT(Table13232[[#This Row],[Date]],"DDD")</f>
        <v>Sat</v>
      </c>
      <c r="Q34" s="27">
        <v>56</v>
      </c>
      <c r="R3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4" s="93" t="str">
        <f t="shared" si="0"/>
        <v>Edge</v>
      </c>
      <c r="T34" s="51" t="str">
        <f t="shared" si="2"/>
        <v/>
      </c>
      <c r="U34" s="94">
        <f>100</f>
        <v>100</v>
      </c>
      <c r="V34" s="94" t="str">
        <f t="shared" si="1"/>
        <v/>
      </c>
      <c r="W3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35" spans="1:23" x14ac:dyDescent="0.25">
      <c r="A35" s="48">
        <v>45668</v>
      </c>
      <c r="B35" s="20">
        <v>0.69444444444444442</v>
      </c>
      <c r="C35" s="20" t="s">
        <v>935</v>
      </c>
      <c r="D35" s="49">
        <v>8</v>
      </c>
      <c r="E35" s="27">
        <v>12</v>
      </c>
      <c r="F35" s="50" t="s">
        <v>938</v>
      </c>
      <c r="G35" s="50"/>
      <c r="H35" s="51"/>
      <c r="I35" s="51" t="s">
        <v>1030</v>
      </c>
      <c r="J35" s="27" t="s">
        <v>23</v>
      </c>
      <c r="K35" s="27"/>
      <c r="L35" s="35">
        <v>110.00000000000001</v>
      </c>
      <c r="M35" s="35" t="str">
        <f>IF(Table13232[[#This Row],[Elite Edge Bet]]="","",IF(Table13232[[#This Row],[Fin]]&lt;&gt;"1st","",Table13232[[#This Row],[Div]]*Table13232[[#This Row],[Elite Edge Bet]]))</f>
        <v/>
      </c>
      <c r="N35" s="35">
        <f>IF(Table13232[[#This Row],[Elite Edge Bet]]="","",IF(Table13232[[#This Row],[Elite Edge Return]]="",Table13232[[#This Row],[Elite Edge Bet]]*-1,Table13232[[#This Row],[Elite Edge Return]]-Table13232[[#This Row],[Elite Edge Bet]]))</f>
        <v>-110.00000000000001</v>
      </c>
      <c r="O35" s="35" t="str">
        <f>IF(Table13232[[#This Row],[Date]]&lt;$O$3,"","Live")</f>
        <v>Live</v>
      </c>
      <c r="P35" s="27" t="str">
        <f>TEXT(Table13232[[#This Row],[Date]],"DDD")</f>
        <v>Sat</v>
      </c>
      <c r="Q35" s="27">
        <v>162</v>
      </c>
      <c r="R3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5" s="95" t="str">
        <f t="shared" si="0"/>
        <v>E4-Edge</v>
      </c>
      <c r="T35" s="51" t="str">
        <f t="shared" si="2"/>
        <v>E4-Edge</v>
      </c>
      <c r="U35" s="94">
        <f>100</f>
        <v>100</v>
      </c>
      <c r="V35" s="94" t="str">
        <f t="shared" si="1"/>
        <v/>
      </c>
      <c r="W3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36" spans="1:23" hidden="1" x14ac:dyDescent="0.25">
      <c r="A36" s="48">
        <v>45668</v>
      </c>
      <c r="B36" s="20">
        <v>0.69444444444444442</v>
      </c>
      <c r="C36" s="20" t="s">
        <v>935</v>
      </c>
      <c r="D36" s="49">
        <v>8</v>
      </c>
      <c r="E36" s="27">
        <v>12</v>
      </c>
      <c r="F36" s="50" t="s">
        <v>938</v>
      </c>
      <c r="G36" s="50"/>
      <c r="H36" s="51"/>
      <c r="I36" s="51" t="s">
        <v>910</v>
      </c>
      <c r="J36" s="27" t="s">
        <v>23</v>
      </c>
      <c r="K36" s="27" t="s">
        <v>887</v>
      </c>
      <c r="L36" s="35">
        <v>150</v>
      </c>
      <c r="M36" s="35" t="str">
        <f>IF(Table13232[[#This Row],[Elite Edge Bet]]="","",IF(Table13232[[#This Row],[Fin]]&lt;&gt;"1st","",Table13232[[#This Row],[Div]]*Table13232[[#This Row],[Elite Edge Bet]]))</f>
        <v/>
      </c>
      <c r="N36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36" s="35" t="str">
        <f>IF(Table13232[[#This Row],[Date]]&lt;$O$3,"","Live")</f>
        <v>Live</v>
      </c>
      <c r="P36" s="27" t="str">
        <f>TEXT(Table13232[[#This Row],[Date]],"DDD")</f>
        <v>Sat</v>
      </c>
      <c r="Q36" s="27">
        <v>57</v>
      </c>
      <c r="R3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6" s="93" t="str">
        <f t="shared" si="0"/>
        <v>Edge</v>
      </c>
      <c r="T36" s="51" t="str">
        <f t="shared" si="2"/>
        <v/>
      </c>
      <c r="U36" s="94">
        <f>100</f>
        <v>100</v>
      </c>
      <c r="V36" s="94" t="str">
        <f t="shared" si="1"/>
        <v/>
      </c>
      <c r="W3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37" spans="1:23" hidden="1" x14ac:dyDescent="0.25">
      <c r="A37" s="48">
        <v>45668</v>
      </c>
      <c r="B37" s="20">
        <v>0.70694444444444449</v>
      </c>
      <c r="C37" s="20" t="s">
        <v>759</v>
      </c>
      <c r="D37" s="49">
        <v>9</v>
      </c>
      <c r="E37" s="27">
        <v>11</v>
      </c>
      <c r="F37" s="50" t="s">
        <v>437</v>
      </c>
      <c r="G37" s="50" t="s">
        <v>13</v>
      </c>
      <c r="H37" s="51">
        <v>5</v>
      </c>
      <c r="I37" s="51" t="s">
        <v>910</v>
      </c>
      <c r="J37" s="27" t="s">
        <v>456</v>
      </c>
      <c r="K37" s="27" t="s">
        <v>888</v>
      </c>
      <c r="L37" s="35">
        <v>130</v>
      </c>
      <c r="M37" s="35">
        <f>IF(Table13232[[#This Row],[Elite Edge Bet]]="","",IF(Table13232[[#This Row],[Fin]]&lt;&gt;"1st","",Table13232[[#This Row],[Div]]*Table13232[[#This Row],[Elite Edge Bet]]))</f>
        <v>650</v>
      </c>
      <c r="N37" s="35">
        <f>IF(Table13232[[#This Row],[Elite Edge Bet]]="","",IF(Table13232[[#This Row],[Elite Edge Return]]="",Table13232[[#This Row],[Elite Edge Bet]]*-1,Table13232[[#This Row],[Elite Edge Return]]-Table13232[[#This Row],[Elite Edge Bet]]))</f>
        <v>520</v>
      </c>
      <c r="O37" s="35" t="str">
        <f>IF(Table13232[[#This Row],[Date]]&lt;$O$3,"","Live")</f>
        <v>Live</v>
      </c>
      <c r="P37" s="27" t="str">
        <f>TEXT(Table13232[[#This Row],[Date]],"DDD")</f>
        <v>Sat</v>
      </c>
      <c r="Q37" s="27">
        <v>58</v>
      </c>
      <c r="R3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7" s="93" t="str">
        <f t="shared" si="0"/>
        <v>Edge</v>
      </c>
      <c r="T37" s="51" t="str">
        <f t="shared" si="2"/>
        <v>Edge</v>
      </c>
      <c r="U37" s="94">
        <f>100</f>
        <v>100</v>
      </c>
      <c r="V37" s="94">
        <f t="shared" si="1"/>
        <v>500</v>
      </c>
      <c r="W37" s="27">
        <f>IF(Table13232[[#This Row],[Elite Edge Bet]]="","",IF(Table13232[[#This Row],[Elite Edge Return]]="",Table13232[[#This Row],[Lev $100 Bet]]*-1,Table13232[[#This Row],[Lev $100 Return]]-Table13232[[#This Row],[Lev $100 Bet]]))</f>
        <v>400</v>
      </c>
    </row>
    <row r="38" spans="1:23" hidden="1" x14ac:dyDescent="0.25">
      <c r="A38" s="48">
        <v>45675</v>
      </c>
      <c r="B38" s="20">
        <v>0.51041666666666663</v>
      </c>
      <c r="C38" s="20" t="s">
        <v>759</v>
      </c>
      <c r="D38" s="49">
        <v>1</v>
      </c>
      <c r="E38" s="27">
        <v>5</v>
      </c>
      <c r="F38" s="50" t="s">
        <v>947</v>
      </c>
      <c r="G38" s="50"/>
      <c r="H38" s="51"/>
      <c r="I38" s="51" t="s">
        <v>910</v>
      </c>
      <c r="J38" s="27" t="s">
        <v>456</v>
      </c>
      <c r="K38" s="27" t="s">
        <v>888</v>
      </c>
      <c r="L38" s="35">
        <v>100</v>
      </c>
      <c r="M38" s="35" t="str">
        <f>IF(Table13232[[#This Row],[Elite Edge Bet]]="","",IF(Table13232[[#This Row],[Fin]]&lt;&gt;"1st","",Table13232[[#This Row],[Div]]*Table13232[[#This Row],[Elite Edge Bet]]))</f>
        <v/>
      </c>
      <c r="N38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38" s="35" t="str">
        <f>IF(Table13232[[#This Row],[Date]]&lt;$O$3,"","Live")</f>
        <v>Live</v>
      </c>
      <c r="P38" s="27" t="str">
        <f>TEXT(Table13232[[#This Row],[Date]],"DDD")</f>
        <v>Sat</v>
      </c>
      <c r="Q38" s="27">
        <v>59</v>
      </c>
      <c r="R3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8" s="93" t="str">
        <f t="shared" si="0"/>
        <v>Edge</v>
      </c>
      <c r="T38" s="51" t="str">
        <f t="shared" si="2"/>
        <v>Edge</v>
      </c>
      <c r="U38" s="94">
        <f>100</f>
        <v>100</v>
      </c>
      <c r="V38" s="94" t="str">
        <f t="shared" si="1"/>
        <v/>
      </c>
      <c r="W3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39" spans="1:23" hidden="1" x14ac:dyDescent="0.25">
      <c r="A39" s="48">
        <v>45675</v>
      </c>
      <c r="B39" s="20">
        <v>0.51041666666666663</v>
      </c>
      <c r="C39" s="20" t="s">
        <v>759</v>
      </c>
      <c r="D39" s="49">
        <v>1</v>
      </c>
      <c r="E39" s="27">
        <v>4</v>
      </c>
      <c r="F39" s="50" t="s">
        <v>948</v>
      </c>
      <c r="G39" s="50" t="s">
        <v>14</v>
      </c>
      <c r="H39" s="51"/>
      <c r="I39" s="51" t="s">
        <v>910</v>
      </c>
      <c r="J39" s="27" t="s">
        <v>456</v>
      </c>
      <c r="K39" s="27" t="s">
        <v>888</v>
      </c>
      <c r="L39" s="35">
        <v>100</v>
      </c>
      <c r="M39" s="35" t="str">
        <f>IF(Table13232[[#This Row],[Elite Edge Bet]]="","",IF(Table13232[[#This Row],[Fin]]&lt;&gt;"1st","",Table13232[[#This Row],[Div]]*Table13232[[#This Row],[Elite Edge Bet]]))</f>
        <v/>
      </c>
      <c r="N39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39" s="35" t="str">
        <f>IF(Table13232[[#This Row],[Date]]&lt;$O$3,"","Live")</f>
        <v>Live</v>
      </c>
      <c r="P39" s="27" t="str">
        <f>TEXT(Table13232[[#This Row],[Date]],"DDD")</f>
        <v>Sat</v>
      </c>
      <c r="Q39" s="27">
        <v>60</v>
      </c>
      <c r="R3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39" s="93" t="str">
        <f t="shared" si="0"/>
        <v>Edge</v>
      </c>
      <c r="T39" s="51" t="str">
        <f t="shared" si="2"/>
        <v>Edge</v>
      </c>
      <c r="U39" s="94">
        <f>100</f>
        <v>100</v>
      </c>
      <c r="V39" s="94" t="str">
        <f t="shared" si="1"/>
        <v/>
      </c>
      <c r="W3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40" spans="1:23" x14ac:dyDescent="0.25">
      <c r="A40" s="48">
        <v>45675</v>
      </c>
      <c r="B40" s="20">
        <v>0.57986111111111116</v>
      </c>
      <c r="C40" s="20" t="s">
        <v>759</v>
      </c>
      <c r="D40" s="49">
        <v>4</v>
      </c>
      <c r="E40" s="27">
        <v>5</v>
      </c>
      <c r="F40" s="50" t="s">
        <v>949</v>
      </c>
      <c r="G40" s="50" t="s">
        <v>14</v>
      </c>
      <c r="H40" s="51"/>
      <c r="I40" s="51" t="s">
        <v>1030</v>
      </c>
      <c r="J40" s="27" t="s">
        <v>456</v>
      </c>
      <c r="K40" s="27"/>
      <c r="L40" s="35">
        <v>200</v>
      </c>
      <c r="M40" s="35" t="str">
        <f>IF(Table13232[[#This Row],[Elite Edge Bet]]="","",IF(Table13232[[#This Row],[Fin]]&lt;&gt;"1st","",Table13232[[#This Row],[Div]]*Table13232[[#This Row],[Elite Edge Bet]]))</f>
        <v/>
      </c>
      <c r="N40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40" s="35" t="str">
        <f>IF(Table13232[[#This Row],[Date]]&lt;$O$3,"","Live")</f>
        <v>Live</v>
      </c>
      <c r="P40" s="27" t="str">
        <f>TEXT(Table13232[[#This Row],[Date]],"DDD")</f>
        <v>Sat</v>
      </c>
      <c r="Q40" s="27">
        <v>163</v>
      </c>
      <c r="R4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0" s="95" t="str">
        <f t="shared" si="0"/>
        <v>E4-Edge</v>
      </c>
      <c r="T40" s="51" t="str">
        <f t="shared" si="2"/>
        <v>E4-Edge</v>
      </c>
      <c r="U40" s="94">
        <f>100</f>
        <v>100</v>
      </c>
      <c r="V40" s="94" t="str">
        <f t="shared" si="1"/>
        <v/>
      </c>
      <c r="W4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41" spans="1:23" hidden="1" x14ac:dyDescent="0.25">
      <c r="A41" s="48">
        <v>45675</v>
      </c>
      <c r="B41" s="20">
        <v>0.57986111111111116</v>
      </c>
      <c r="C41" s="20" t="s">
        <v>759</v>
      </c>
      <c r="D41" s="49">
        <v>4</v>
      </c>
      <c r="E41" s="27">
        <v>5</v>
      </c>
      <c r="F41" s="50" t="s">
        <v>949</v>
      </c>
      <c r="G41" s="50" t="s">
        <v>14</v>
      </c>
      <c r="H41" s="51"/>
      <c r="I41" s="51" t="s">
        <v>910</v>
      </c>
      <c r="J41" s="27" t="s">
        <v>456</v>
      </c>
      <c r="K41" s="27" t="s">
        <v>888</v>
      </c>
      <c r="L41" s="35">
        <v>200</v>
      </c>
      <c r="M41" s="35" t="str">
        <f>IF(Table13232[[#This Row],[Elite Edge Bet]]="","",IF(Table13232[[#This Row],[Fin]]&lt;&gt;"1st","",Table13232[[#This Row],[Div]]*Table13232[[#This Row],[Elite Edge Bet]]))</f>
        <v/>
      </c>
      <c r="N41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41" s="35" t="str">
        <f>IF(Table13232[[#This Row],[Date]]&lt;$O$3,"","Live")</f>
        <v>Live</v>
      </c>
      <c r="P41" s="27" t="str">
        <f>TEXT(Table13232[[#This Row],[Date]],"DDD")</f>
        <v>Sat</v>
      </c>
      <c r="Q41" s="27">
        <v>61</v>
      </c>
      <c r="R4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1" s="93" t="str">
        <f t="shared" si="0"/>
        <v>Edge</v>
      </c>
      <c r="T41" s="51" t="str">
        <f t="shared" si="2"/>
        <v/>
      </c>
      <c r="U41" s="94">
        <f>100</f>
        <v>100</v>
      </c>
      <c r="V41" s="94" t="str">
        <f t="shared" si="1"/>
        <v/>
      </c>
      <c r="W4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42" spans="1:23" x14ac:dyDescent="0.25">
      <c r="A42" s="48">
        <v>45675</v>
      </c>
      <c r="B42" s="20">
        <v>0.61805555555555558</v>
      </c>
      <c r="C42" s="20" t="s">
        <v>6</v>
      </c>
      <c r="D42" s="49">
        <v>5</v>
      </c>
      <c r="E42" s="27">
        <v>5</v>
      </c>
      <c r="F42" s="50" t="s">
        <v>950</v>
      </c>
      <c r="G42" s="50" t="s">
        <v>13</v>
      </c>
      <c r="H42" s="51">
        <v>5</v>
      </c>
      <c r="I42" s="51" t="s">
        <v>1030</v>
      </c>
      <c r="J42" s="27" t="s">
        <v>23</v>
      </c>
      <c r="K42" s="27"/>
      <c r="L42" s="35">
        <v>100</v>
      </c>
      <c r="M42" s="35">
        <f>IF(Table13232[[#This Row],[Elite Edge Bet]]="","",IF(Table13232[[#This Row],[Fin]]&lt;&gt;"1st","",Table13232[[#This Row],[Div]]*Table13232[[#This Row],[Elite Edge Bet]]))</f>
        <v>500</v>
      </c>
      <c r="N42" s="35">
        <f>IF(Table13232[[#This Row],[Elite Edge Bet]]="","",IF(Table13232[[#This Row],[Elite Edge Return]]="",Table13232[[#This Row],[Elite Edge Bet]]*-1,Table13232[[#This Row],[Elite Edge Return]]-Table13232[[#This Row],[Elite Edge Bet]]))</f>
        <v>400</v>
      </c>
      <c r="O42" s="35" t="str">
        <f>IF(Table13232[[#This Row],[Date]]&lt;$O$3,"","Live")</f>
        <v>Live</v>
      </c>
      <c r="P42" s="27" t="str">
        <f>TEXT(Table13232[[#This Row],[Date]],"DDD")</f>
        <v>Sat</v>
      </c>
      <c r="Q42" s="27">
        <v>164</v>
      </c>
      <c r="R4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2" s="95" t="str">
        <f t="shared" si="0"/>
        <v>E4-Edge</v>
      </c>
      <c r="T42" s="51" t="str">
        <f t="shared" si="2"/>
        <v>E4-Edge</v>
      </c>
      <c r="U42" s="94">
        <f>100</f>
        <v>100</v>
      </c>
      <c r="V42" s="94">
        <f t="shared" si="1"/>
        <v>500</v>
      </c>
      <c r="W42" s="27">
        <f>IF(Table13232[[#This Row],[Elite Edge Bet]]="","",IF(Table13232[[#This Row],[Elite Edge Return]]="",Table13232[[#This Row],[Lev $100 Bet]]*-1,Table13232[[#This Row],[Lev $100 Return]]-Table13232[[#This Row],[Lev $100 Bet]]))</f>
        <v>400</v>
      </c>
    </row>
    <row r="43" spans="1:23" hidden="1" x14ac:dyDescent="0.25">
      <c r="A43" s="48">
        <v>45675</v>
      </c>
      <c r="B43" s="20">
        <v>0.61805555555555558</v>
      </c>
      <c r="C43" s="20" t="s">
        <v>6</v>
      </c>
      <c r="D43" s="49">
        <v>5</v>
      </c>
      <c r="E43" s="27">
        <v>5</v>
      </c>
      <c r="F43" s="50" t="s">
        <v>950</v>
      </c>
      <c r="G43" s="50" t="s">
        <v>13</v>
      </c>
      <c r="H43" s="51">
        <v>5</v>
      </c>
      <c r="I43" s="51" t="s">
        <v>910</v>
      </c>
      <c r="J43" s="27" t="s">
        <v>23</v>
      </c>
      <c r="K43" s="27" t="s">
        <v>888</v>
      </c>
      <c r="L43" s="35">
        <v>150</v>
      </c>
      <c r="M43" s="35">
        <f>IF(Table13232[[#This Row],[Elite Edge Bet]]="","",IF(Table13232[[#This Row],[Fin]]&lt;&gt;"1st","",Table13232[[#This Row],[Div]]*Table13232[[#This Row],[Elite Edge Bet]]))</f>
        <v>750</v>
      </c>
      <c r="N43" s="35">
        <f>IF(Table13232[[#This Row],[Elite Edge Bet]]="","",IF(Table13232[[#This Row],[Elite Edge Return]]="",Table13232[[#This Row],[Elite Edge Bet]]*-1,Table13232[[#This Row],[Elite Edge Return]]-Table13232[[#This Row],[Elite Edge Bet]]))</f>
        <v>600</v>
      </c>
      <c r="O43" s="35" t="str">
        <f>IF(Table13232[[#This Row],[Date]]&lt;$O$3,"","Live")</f>
        <v>Live</v>
      </c>
      <c r="P43" s="27" t="str">
        <f>TEXT(Table13232[[#This Row],[Date]],"DDD")</f>
        <v>Sat</v>
      </c>
      <c r="Q43" s="27">
        <v>62</v>
      </c>
      <c r="R4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3" s="93" t="str">
        <f t="shared" si="0"/>
        <v>Edge</v>
      </c>
      <c r="T43" s="51" t="str">
        <f t="shared" si="2"/>
        <v/>
      </c>
      <c r="U43" s="94">
        <f>100</f>
        <v>100</v>
      </c>
      <c r="V43" s="94">
        <f t="shared" si="1"/>
        <v>500</v>
      </c>
      <c r="W43" s="27">
        <f>IF(Table13232[[#This Row],[Elite Edge Bet]]="","",IF(Table13232[[#This Row],[Elite Edge Return]]="",Table13232[[#This Row],[Lev $100 Bet]]*-1,Table13232[[#This Row],[Lev $100 Return]]-Table13232[[#This Row],[Lev $100 Bet]]))</f>
        <v>400</v>
      </c>
    </row>
    <row r="44" spans="1:23" x14ac:dyDescent="0.25">
      <c r="A44" s="48">
        <v>45675</v>
      </c>
      <c r="B44" s="20">
        <v>0.66666666666666663</v>
      </c>
      <c r="C44" s="20" t="s">
        <v>6</v>
      </c>
      <c r="D44" s="49">
        <v>7</v>
      </c>
      <c r="E44" s="27">
        <v>1</v>
      </c>
      <c r="F44" s="50" t="s">
        <v>951</v>
      </c>
      <c r="G44" s="50" t="s">
        <v>13</v>
      </c>
      <c r="H44" s="51">
        <v>3.1</v>
      </c>
      <c r="I44" s="51" t="s">
        <v>1030</v>
      </c>
      <c r="J44" s="27" t="s">
        <v>23</v>
      </c>
      <c r="K44" s="27"/>
      <c r="L44" s="35">
        <v>100</v>
      </c>
      <c r="M44" s="35">
        <f>IF(Table13232[[#This Row],[Elite Edge Bet]]="","",IF(Table13232[[#This Row],[Fin]]&lt;&gt;"1st","",Table13232[[#This Row],[Div]]*Table13232[[#This Row],[Elite Edge Bet]]))</f>
        <v>310</v>
      </c>
      <c r="N44" s="35">
        <f>IF(Table13232[[#This Row],[Elite Edge Bet]]="","",IF(Table13232[[#This Row],[Elite Edge Return]]="",Table13232[[#This Row],[Elite Edge Bet]]*-1,Table13232[[#This Row],[Elite Edge Return]]-Table13232[[#This Row],[Elite Edge Bet]]))</f>
        <v>210</v>
      </c>
      <c r="O44" s="35" t="str">
        <f>IF(Table13232[[#This Row],[Date]]&lt;$O$3,"","Live")</f>
        <v>Live</v>
      </c>
      <c r="P44" s="27" t="str">
        <f>TEXT(Table13232[[#This Row],[Date]],"DDD")</f>
        <v>Sat</v>
      </c>
      <c r="Q44" s="27">
        <v>165</v>
      </c>
      <c r="R4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4" s="95" t="str">
        <f t="shared" si="0"/>
        <v>E4-Edge</v>
      </c>
      <c r="T44" s="51" t="str">
        <f t="shared" si="2"/>
        <v>E4-Edge</v>
      </c>
      <c r="U44" s="94">
        <f>100</f>
        <v>100</v>
      </c>
      <c r="V44" s="94">
        <f t="shared" si="1"/>
        <v>310</v>
      </c>
      <c r="W44" s="27">
        <f>IF(Table13232[[#This Row],[Elite Edge Bet]]="","",IF(Table13232[[#This Row],[Elite Edge Return]]="",Table13232[[#This Row],[Lev $100 Bet]]*-1,Table13232[[#This Row],[Lev $100 Return]]-Table13232[[#This Row],[Lev $100 Bet]]))</f>
        <v>210</v>
      </c>
    </row>
    <row r="45" spans="1:23" hidden="1" x14ac:dyDescent="0.25">
      <c r="A45" s="48">
        <v>45675</v>
      </c>
      <c r="B45" s="20">
        <v>0.66666666666666663</v>
      </c>
      <c r="C45" s="20" t="s">
        <v>6</v>
      </c>
      <c r="D45" s="49">
        <v>7</v>
      </c>
      <c r="E45" s="27">
        <v>1</v>
      </c>
      <c r="F45" s="50" t="s">
        <v>951</v>
      </c>
      <c r="G45" s="50" t="s">
        <v>13</v>
      </c>
      <c r="H45" s="51">
        <v>3.1</v>
      </c>
      <c r="I45" s="51" t="s">
        <v>910</v>
      </c>
      <c r="J45" s="27" t="s">
        <v>23</v>
      </c>
      <c r="K45" s="27" t="s">
        <v>888</v>
      </c>
      <c r="L45" s="35">
        <v>150</v>
      </c>
      <c r="M45" s="35">
        <f>IF(Table13232[[#This Row],[Elite Edge Bet]]="","",IF(Table13232[[#This Row],[Fin]]&lt;&gt;"1st","",Table13232[[#This Row],[Div]]*Table13232[[#This Row],[Elite Edge Bet]]))</f>
        <v>465</v>
      </c>
      <c r="N45" s="35">
        <f>IF(Table13232[[#This Row],[Elite Edge Bet]]="","",IF(Table13232[[#This Row],[Elite Edge Return]]="",Table13232[[#This Row],[Elite Edge Bet]]*-1,Table13232[[#This Row],[Elite Edge Return]]-Table13232[[#This Row],[Elite Edge Bet]]))</f>
        <v>315</v>
      </c>
      <c r="O45" s="35" t="str">
        <f>IF(Table13232[[#This Row],[Date]]&lt;$O$3,"","Live")</f>
        <v>Live</v>
      </c>
      <c r="P45" s="27" t="str">
        <f>TEXT(Table13232[[#This Row],[Date]],"DDD")</f>
        <v>Sat</v>
      </c>
      <c r="Q45" s="27">
        <v>63</v>
      </c>
      <c r="R4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5" s="93" t="str">
        <f t="shared" si="0"/>
        <v>Edge</v>
      </c>
      <c r="T45" s="51" t="str">
        <f t="shared" si="2"/>
        <v/>
      </c>
      <c r="U45" s="94">
        <f>100</f>
        <v>100</v>
      </c>
      <c r="V45" s="94">
        <f t="shared" si="1"/>
        <v>310</v>
      </c>
      <c r="W45" s="27">
        <f>IF(Table13232[[#This Row],[Elite Edge Bet]]="","",IF(Table13232[[#This Row],[Elite Edge Return]]="",Table13232[[#This Row],[Lev $100 Bet]]*-1,Table13232[[#This Row],[Lev $100 Return]]-Table13232[[#This Row],[Lev $100 Bet]]))</f>
        <v>210</v>
      </c>
    </row>
    <row r="46" spans="1:23" hidden="1" x14ac:dyDescent="0.25">
      <c r="A46" s="48">
        <v>45675</v>
      </c>
      <c r="B46" s="20">
        <v>0.67708333333333337</v>
      </c>
      <c r="C46" s="20" t="s">
        <v>759</v>
      </c>
      <c r="D46" s="49">
        <v>8</v>
      </c>
      <c r="E46" s="27">
        <v>14</v>
      </c>
      <c r="F46" s="50" t="s">
        <v>952</v>
      </c>
      <c r="G46" s="50"/>
      <c r="H46" s="51"/>
      <c r="I46" s="51" t="s">
        <v>910</v>
      </c>
      <c r="J46" s="27" t="s">
        <v>456</v>
      </c>
      <c r="K46" s="27" t="s">
        <v>888</v>
      </c>
      <c r="L46" s="35">
        <v>120</v>
      </c>
      <c r="M46" s="35" t="str">
        <f>IF(Table13232[[#This Row],[Elite Edge Bet]]="","",IF(Table13232[[#This Row],[Fin]]&lt;&gt;"1st","",Table13232[[#This Row],[Div]]*Table13232[[#This Row],[Elite Edge Bet]]))</f>
        <v/>
      </c>
      <c r="N46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46" s="35" t="str">
        <f>IF(Table13232[[#This Row],[Date]]&lt;$O$3,"","Live")</f>
        <v>Live</v>
      </c>
      <c r="P46" s="27" t="str">
        <f>TEXT(Table13232[[#This Row],[Date]],"DDD")</f>
        <v>Sat</v>
      </c>
      <c r="Q46" s="27">
        <v>64</v>
      </c>
      <c r="R4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6" s="93" t="str">
        <f t="shared" si="0"/>
        <v>Edge</v>
      </c>
      <c r="T46" s="51" t="str">
        <f t="shared" si="2"/>
        <v>Edge</v>
      </c>
      <c r="U46" s="94">
        <f>100</f>
        <v>100</v>
      </c>
      <c r="V46" s="94" t="str">
        <f t="shared" si="1"/>
        <v/>
      </c>
      <c r="W4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47" spans="1:23" x14ac:dyDescent="0.25">
      <c r="A47" s="48">
        <v>45675</v>
      </c>
      <c r="B47" s="20">
        <v>0.69097222222222221</v>
      </c>
      <c r="C47" s="20" t="s">
        <v>6</v>
      </c>
      <c r="D47" s="49">
        <v>8</v>
      </c>
      <c r="E47" s="27">
        <v>5</v>
      </c>
      <c r="F47" s="50" t="s">
        <v>953</v>
      </c>
      <c r="G47" s="50" t="s">
        <v>14</v>
      </c>
      <c r="H47" s="51"/>
      <c r="I47" s="51" t="s">
        <v>1030</v>
      </c>
      <c r="J47" s="27" t="s">
        <v>23</v>
      </c>
      <c r="K47" s="27"/>
      <c r="L47" s="35">
        <v>100</v>
      </c>
      <c r="M47" s="35" t="str">
        <f>IF(Table13232[[#This Row],[Elite Edge Bet]]="","",IF(Table13232[[#This Row],[Fin]]&lt;&gt;"1st","",Table13232[[#This Row],[Div]]*Table13232[[#This Row],[Elite Edge Bet]]))</f>
        <v/>
      </c>
      <c r="N47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47" s="35" t="str">
        <f>IF(Table13232[[#This Row],[Date]]&lt;$O$3,"","Live")</f>
        <v>Live</v>
      </c>
      <c r="P47" s="27" t="str">
        <f>TEXT(Table13232[[#This Row],[Date]],"DDD")</f>
        <v>Sat</v>
      </c>
      <c r="Q47" s="27">
        <v>166</v>
      </c>
      <c r="R4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7" s="95" t="str">
        <f t="shared" si="0"/>
        <v>E4-Edge</v>
      </c>
      <c r="T47" s="51" t="str">
        <f t="shared" si="2"/>
        <v>E4-Edge</v>
      </c>
      <c r="U47" s="94">
        <f>100</f>
        <v>100</v>
      </c>
      <c r="V47" s="94" t="str">
        <f t="shared" si="1"/>
        <v/>
      </c>
      <c r="W4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48" spans="1:23" hidden="1" x14ac:dyDescent="0.25">
      <c r="A48" s="48">
        <v>45675</v>
      </c>
      <c r="B48" s="20">
        <v>0.69097222222222221</v>
      </c>
      <c r="C48" s="20" t="s">
        <v>6</v>
      </c>
      <c r="D48" s="49">
        <v>8</v>
      </c>
      <c r="E48" s="27">
        <v>5</v>
      </c>
      <c r="F48" s="50" t="s">
        <v>953</v>
      </c>
      <c r="G48" s="50" t="s">
        <v>14</v>
      </c>
      <c r="H48" s="51"/>
      <c r="I48" s="51" t="s">
        <v>910</v>
      </c>
      <c r="J48" s="27" t="s">
        <v>23</v>
      </c>
      <c r="K48" s="27" t="s">
        <v>888</v>
      </c>
      <c r="L48" s="35">
        <v>150</v>
      </c>
      <c r="M48" s="35" t="str">
        <f>IF(Table13232[[#This Row],[Elite Edge Bet]]="","",IF(Table13232[[#This Row],[Fin]]&lt;&gt;"1st","",Table13232[[#This Row],[Div]]*Table13232[[#This Row],[Elite Edge Bet]]))</f>
        <v/>
      </c>
      <c r="N48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48" s="35" t="str">
        <f>IF(Table13232[[#This Row],[Date]]&lt;$O$3,"","Live")</f>
        <v>Live</v>
      </c>
      <c r="P48" s="27" t="str">
        <f>TEXT(Table13232[[#This Row],[Date]],"DDD")</f>
        <v>Sat</v>
      </c>
      <c r="Q48" s="27">
        <v>65</v>
      </c>
      <c r="R4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8" s="93" t="str">
        <f t="shared" si="0"/>
        <v>Edge</v>
      </c>
      <c r="T48" s="51" t="str">
        <f t="shared" si="2"/>
        <v/>
      </c>
      <c r="U48" s="94">
        <f>100</f>
        <v>100</v>
      </c>
      <c r="V48" s="94" t="str">
        <f t="shared" si="1"/>
        <v/>
      </c>
      <c r="W4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49" spans="1:23" hidden="1" x14ac:dyDescent="0.25">
      <c r="A49" s="48">
        <v>45675</v>
      </c>
      <c r="B49" s="20">
        <v>0.70486111111111116</v>
      </c>
      <c r="C49" s="20" t="s">
        <v>759</v>
      </c>
      <c r="D49" s="49">
        <v>9</v>
      </c>
      <c r="E49" s="27">
        <v>7</v>
      </c>
      <c r="F49" s="50" t="s">
        <v>440</v>
      </c>
      <c r="G49" s="50"/>
      <c r="H49" s="51"/>
      <c r="I49" s="51" t="s">
        <v>910</v>
      </c>
      <c r="J49" s="27" t="s">
        <v>456</v>
      </c>
      <c r="K49" s="27" t="s">
        <v>888</v>
      </c>
      <c r="L49" s="35">
        <v>120</v>
      </c>
      <c r="M49" s="35" t="str">
        <f>IF(Table13232[[#This Row],[Elite Edge Bet]]="","",IF(Table13232[[#This Row],[Fin]]&lt;&gt;"1st","",Table13232[[#This Row],[Div]]*Table13232[[#This Row],[Elite Edge Bet]]))</f>
        <v/>
      </c>
      <c r="N49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49" s="35" t="str">
        <f>IF(Table13232[[#This Row],[Date]]&lt;$O$3,"","Live")</f>
        <v>Live</v>
      </c>
      <c r="P49" s="27" t="str">
        <f>TEXT(Table13232[[#This Row],[Date]],"DDD")</f>
        <v>Sat</v>
      </c>
      <c r="Q49" s="27">
        <v>66</v>
      </c>
      <c r="R4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49" s="93" t="str">
        <f t="shared" si="0"/>
        <v>Edge</v>
      </c>
      <c r="T49" s="51" t="str">
        <f t="shared" si="2"/>
        <v>Edge</v>
      </c>
      <c r="U49" s="94">
        <f>100</f>
        <v>100</v>
      </c>
      <c r="V49" s="94" t="str">
        <f t="shared" si="1"/>
        <v/>
      </c>
      <c r="W4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50" spans="1:23" x14ac:dyDescent="0.25">
      <c r="A50" s="48">
        <v>45675</v>
      </c>
      <c r="B50" s="20">
        <v>0.74652777777777779</v>
      </c>
      <c r="C50" s="20" t="s">
        <v>6</v>
      </c>
      <c r="D50" s="49">
        <v>10</v>
      </c>
      <c r="E50" s="27">
        <v>5</v>
      </c>
      <c r="F50" s="50" t="s">
        <v>577</v>
      </c>
      <c r="G50" s="50" t="s">
        <v>14</v>
      </c>
      <c r="H50" s="51"/>
      <c r="I50" s="51" t="s">
        <v>1030</v>
      </c>
      <c r="J50" s="27" t="s">
        <v>23</v>
      </c>
      <c r="K50" s="27"/>
      <c r="L50" s="35">
        <v>100</v>
      </c>
      <c r="M50" s="35" t="str">
        <f>IF(Table13232[[#This Row],[Elite Edge Bet]]="","",IF(Table13232[[#This Row],[Fin]]&lt;&gt;"1st","",Table13232[[#This Row],[Div]]*Table13232[[#This Row],[Elite Edge Bet]]))</f>
        <v/>
      </c>
      <c r="N50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50" s="35" t="str">
        <f>IF(Table13232[[#This Row],[Date]]&lt;$O$3,"","Live")</f>
        <v>Live</v>
      </c>
      <c r="P50" s="27" t="str">
        <f>TEXT(Table13232[[#This Row],[Date]],"DDD")</f>
        <v>Sat</v>
      </c>
      <c r="Q50" s="27">
        <v>167</v>
      </c>
      <c r="R5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0" s="95" t="str">
        <f t="shared" si="0"/>
        <v>E4-Edge</v>
      </c>
      <c r="T50" s="51" t="str">
        <f t="shared" si="2"/>
        <v>E4-Edge</v>
      </c>
      <c r="U50" s="94">
        <f>100</f>
        <v>100</v>
      </c>
      <c r="V50" s="94" t="str">
        <f t="shared" si="1"/>
        <v/>
      </c>
      <c r="W5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51" spans="1:23" hidden="1" x14ac:dyDescent="0.25">
      <c r="A51" s="48">
        <v>45675</v>
      </c>
      <c r="B51" s="20">
        <v>0.74652777777777779</v>
      </c>
      <c r="C51" s="20" t="s">
        <v>6</v>
      </c>
      <c r="D51" s="49">
        <v>10</v>
      </c>
      <c r="E51" s="27">
        <v>5</v>
      </c>
      <c r="F51" s="50" t="s">
        <v>577</v>
      </c>
      <c r="G51" s="50" t="s">
        <v>14</v>
      </c>
      <c r="H51" s="51"/>
      <c r="I51" s="51" t="s">
        <v>910</v>
      </c>
      <c r="J51" s="27" t="s">
        <v>23</v>
      </c>
      <c r="K51" s="27" t="s">
        <v>888</v>
      </c>
      <c r="L51" s="35">
        <v>150</v>
      </c>
      <c r="M51" s="35" t="str">
        <f>IF(Table13232[[#This Row],[Elite Edge Bet]]="","",IF(Table13232[[#This Row],[Fin]]&lt;&gt;"1st","",Table13232[[#This Row],[Div]]*Table13232[[#This Row],[Elite Edge Bet]]))</f>
        <v/>
      </c>
      <c r="N51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51" s="35" t="str">
        <f>IF(Table13232[[#This Row],[Date]]&lt;$O$3,"","Live")</f>
        <v>Live</v>
      </c>
      <c r="P51" s="27" t="str">
        <f>TEXT(Table13232[[#This Row],[Date]],"DDD")</f>
        <v>Sat</v>
      </c>
      <c r="Q51" s="27">
        <v>67</v>
      </c>
      <c r="R5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1" s="93" t="str">
        <f t="shared" si="0"/>
        <v>Edge</v>
      </c>
      <c r="T51" s="51" t="str">
        <f t="shared" si="2"/>
        <v/>
      </c>
      <c r="U51" s="94">
        <f>100</f>
        <v>100</v>
      </c>
      <c r="V51" s="94" t="str">
        <f t="shared" si="1"/>
        <v/>
      </c>
      <c r="W5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52" spans="1:23" hidden="1" x14ac:dyDescent="0.25">
      <c r="A52" s="48">
        <v>45679</v>
      </c>
      <c r="B52" s="20">
        <v>0.64583333333333337</v>
      </c>
      <c r="C52" s="20" t="s">
        <v>1005</v>
      </c>
      <c r="D52" s="49">
        <v>2</v>
      </c>
      <c r="E52" s="27">
        <v>4</v>
      </c>
      <c r="F52" s="50" t="s">
        <v>1006</v>
      </c>
      <c r="G52" s="50"/>
      <c r="H52" s="51"/>
      <c r="I52" s="51" t="s">
        <v>1030</v>
      </c>
      <c r="J52" s="27" t="s">
        <v>23</v>
      </c>
      <c r="K52" s="27"/>
      <c r="L52" s="35">
        <v>120</v>
      </c>
      <c r="M52" s="35" t="str">
        <f>IF(Table13232[[#This Row],[Elite Edge Bet]]="","",IF(Table13232[[#This Row],[Fin]]&lt;&gt;"1st","",Table13232[[#This Row],[Div]]*Table13232[[#This Row],[Elite Edge Bet]]))</f>
        <v/>
      </c>
      <c r="N52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52" s="35" t="str">
        <f>IF(Table13232[[#This Row],[Date]]&lt;$O$3,"","Live")</f>
        <v>Live</v>
      </c>
      <c r="P52" s="27" t="str">
        <f>TEXT(Table13232[[#This Row],[Date]],"DDD")</f>
        <v>Wed</v>
      </c>
      <c r="Q52" s="27">
        <v>168</v>
      </c>
      <c r="R5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2" s="91" t="str">
        <f t="shared" si="0"/>
        <v>E4</v>
      </c>
      <c r="T52" s="51" t="str">
        <f t="shared" si="2"/>
        <v>E4</v>
      </c>
      <c r="U52" s="94">
        <f>100</f>
        <v>100</v>
      </c>
      <c r="V52" s="94" t="str">
        <f t="shared" si="1"/>
        <v/>
      </c>
      <c r="W5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53" spans="1:23" hidden="1" x14ac:dyDescent="0.25">
      <c r="A53" s="48">
        <v>45679</v>
      </c>
      <c r="B53" s="20">
        <v>0.64583333333333337</v>
      </c>
      <c r="C53" s="20" t="s">
        <v>10</v>
      </c>
      <c r="D53" s="49">
        <v>2</v>
      </c>
      <c r="E53" s="27">
        <v>4</v>
      </c>
      <c r="F53" s="50" t="s">
        <v>954</v>
      </c>
      <c r="G53" s="50"/>
      <c r="H53" s="51"/>
      <c r="I53" s="51" t="s">
        <v>910</v>
      </c>
      <c r="J53" s="27" t="s">
        <v>23</v>
      </c>
      <c r="K53" s="27" t="s">
        <v>888</v>
      </c>
      <c r="L53" s="35">
        <v>140</v>
      </c>
      <c r="M53" s="35" t="str">
        <f>IF(Table13232[[#This Row],[Elite Edge Bet]]="","",IF(Table13232[[#This Row],[Fin]]&lt;&gt;"1st","",Table13232[[#This Row],[Div]]*Table13232[[#This Row],[Elite Edge Bet]]))</f>
        <v/>
      </c>
      <c r="N53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53" s="35" t="str">
        <f>IF(Table13232[[#This Row],[Date]]&lt;$O$3,"","Live")</f>
        <v>Live</v>
      </c>
      <c r="P53" s="27" t="str">
        <f>TEXT(Table13232[[#This Row],[Date]],"DDD")</f>
        <v>Wed</v>
      </c>
      <c r="Q53" s="27">
        <v>68</v>
      </c>
      <c r="R5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3" s="93" t="str">
        <f t="shared" si="0"/>
        <v>Edge</v>
      </c>
      <c r="T53" s="51" t="str">
        <f t="shared" si="2"/>
        <v>Edge</v>
      </c>
      <c r="U53" s="94">
        <f>100</f>
        <v>100</v>
      </c>
      <c r="V53" s="94" t="str">
        <f t="shared" si="1"/>
        <v/>
      </c>
      <c r="W5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54" spans="1:23" hidden="1" x14ac:dyDescent="0.25">
      <c r="A54" s="48">
        <v>45679</v>
      </c>
      <c r="B54" s="20">
        <v>0.69444444444444442</v>
      </c>
      <c r="C54" s="20" t="s">
        <v>1005</v>
      </c>
      <c r="D54" s="49">
        <v>4</v>
      </c>
      <c r="E54" s="27">
        <v>6</v>
      </c>
      <c r="F54" s="50" t="s">
        <v>1007</v>
      </c>
      <c r="G54" s="50" t="s">
        <v>13</v>
      </c>
      <c r="H54" s="51">
        <v>8.3000000000000007</v>
      </c>
      <c r="I54" s="51" t="s">
        <v>1030</v>
      </c>
      <c r="J54" s="27" t="s">
        <v>23</v>
      </c>
      <c r="K54" s="27"/>
      <c r="L54" s="35">
        <v>120</v>
      </c>
      <c r="M54" s="35">
        <f>IF(Table13232[[#This Row],[Elite Edge Bet]]="","",IF(Table13232[[#This Row],[Fin]]&lt;&gt;"1st","",Table13232[[#This Row],[Div]]*Table13232[[#This Row],[Elite Edge Bet]]))</f>
        <v>996.00000000000011</v>
      </c>
      <c r="N54" s="35">
        <f>IF(Table13232[[#This Row],[Elite Edge Bet]]="","",IF(Table13232[[#This Row],[Elite Edge Return]]="",Table13232[[#This Row],[Elite Edge Bet]]*-1,Table13232[[#This Row],[Elite Edge Return]]-Table13232[[#This Row],[Elite Edge Bet]]))</f>
        <v>876.00000000000011</v>
      </c>
      <c r="O54" s="35" t="str">
        <f>IF(Table13232[[#This Row],[Date]]&lt;$O$3,"","Live")</f>
        <v>Live</v>
      </c>
      <c r="P54" s="27" t="str">
        <f>TEXT(Table13232[[#This Row],[Date]],"DDD")</f>
        <v>Wed</v>
      </c>
      <c r="Q54" s="27">
        <v>169</v>
      </c>
      <c r="R5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4" s="91" t="str">
        <f t="shared" si="0"/>
        <v>E4</v>
      </c>
      <c r="T54" s="51" t="str">
        <f t="shared" si="2"/>
        <v>E4</v>
      </c>
      <c r="U54" s="94">
        <f>100</f>
        <v>100</v>
      </c>
      <c r="V54" s="94">
        <f t="shared" si="1"/>
        <v>830.00000000000011</v>
      </c>
      <c r="W54" s="27">
        <f>IF(Table13232[[#This Row],[Elite Edge Bet]]="","",IF(Table13232[[#This Row],[Elite Edge Return]]="",Table13232[[#This Row],[Lev $100 Bet]]*-1,Table13232[[#This Row],[Lev $100 Return]]-Table13232[[#This Row],[Lev $100 Bet]]))</f>
        <v>730.00000000000011</v>
      </c>
    </row>
    <row r="55" spans="1:23" hidden="1" x14ac:dyDescent="0.25">
      <c r="A55" s="48">
        <v>45679</v>
      </c>
      <c r="B55" s="20">
        <v>0.69444444444444442</v>
      </c>
      <c r="C55" s="20" t="s">
        <v>10</v>
      </c>
      <c r="D55" s="49">
        <v>4</v>
      </c>
      <c r="E55" s="27">
        <v>6</v>
      </c>
      <c r="F55" s="50" t="s">
        <v>955</v>
      </c>
      <c r="G55" s="50" t="s">
        <v>13</v>
      </c>
      <c r="H55" s="51">
        <v>8.3000000000000007</v>
      </c>
      <c r="I55" s="51" t="s">
        <v>910</v>
      </c>
      <c r="J55" s="27" t="s">
        <v>23</v>
      </c>
      <c r="K55" s="27" t="s">
        <v>888</v>
      </c>
      <c r="L55" s="35">
        <v>140</v>
      </c>
      <c r="M55" s="35">
        <f>IF(Table13232[[#This Row],[Elite Edge Bet]]="","",IF(Table13232[[#This Row],[Fin]]&lt;&gt;"1st","",Table13232[[#This Row],[Div]]*Table13232[[#This Row],[Elite Edge Bet]]))</f>
        <v>1162</v>
      </c>
      <c r="N55" s="35">
        <f>IF(Table13232[[#This Row],[Elite Edge Bet]]="","",IF(Table13232[[#This Row],[Elite Edge Return]]="",Table13232[[#This Row],[Elite Edge Bet]]*-1,Table13232[[#This Row],[Elite Edge Return]]-Table13232[[#This Row],[Elite Edge Bet]]))</f>
        <v>1022</v>
      </c>
      <c r="O55" s="35" t="str">
        <f>IF(Table13232[[#This Row],[Date]]&lt;$O$3,"","Live")</f>
        <v>Live</v>
      </c>
      <c r="P55" s="27" t="str">
        <f>TEXT(Table13232[[#This Row],[Date]],"DDD")</f>
        <v>Wed</v>
      </c>
      <c r="Q55" s="27">
        <v>69</v>
      </c>
      <c r="R5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5" s="93" t="str">
        <f t="shared" si="0"/>
        <v>Edge</v>
      </c>
      <c r="T55" s="51" t="str">
        <f t="shared" si="2"/>
        <v>Edge</v>
      </c>
      <c r="U55" s="94">
        <f>100</f>
        <v>100</v>
      </c>
      <c r="V55" s="94">
        <f t="shared" si="1"/>
        <v>830.00000000000011</v>
      </c>
      <c r="W55" s="27">
        <f>IF(Table13232[[#This Row],[Elite Edge Bet]]="","",IF(Table13232[[#This Row],[Elite Edge Return]]="",Table13232[[#This Row],[Lev $100 Bet]]*-1,Table13232[[#This Row],[Lev $100 Return]]-Table13232[[#This Row],[Lev $100 Bet]]))</f>
        <v>730.00000000000011</v>
      </c>
    </row>
    <row r="56" spans="1:23" hidden="1" x14ac:dyDescent="0.25">
      <c r="A56" s="48">
        <v>45679</v>
      </c>
      <c r="B56" s="20">
        <v>0.74305555555555558</v>
      </c>
      <c r="C56" s="20" t="s">
        <v>1005</v>
      </c>
      <c r="D56" s="49">
        <v>6</v>
      </c>
      <c r="E56" s="27">
        <v>4</v>
      </c>
      <c r="F56" s="50" t="s">
        <v>1008</v>
      </c>
      <c r="G56" s="50"/>
      <c r="H56" s="51"/>
      <c r="I56" s="51" t="s">
        <v>1030</v>
      </c>
      <c r="J56" s="27" t="s">
        <v>23</v>
      </c>
      <c r="K56" s="27"/>
      <c r="L56" s="35">
        <v>120</v>
      </c>
      <c r="M56" s="35" t="str">
        <f>IF(Table13232[[#This Row],[Elite Edge Bet]]="","",IF(Table13232[[#This Row],[Fin]]&lt;&gt;"1st","",Table13232[[#This Row],[Div]]*Table13232[[#This Row],[Elite Edge Bet]]))</f>
        <v/>
      </c>
      <c r="N56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56" s="35" t="str">
        <f>IF(Table13232[[#This Row],[Date]]&lt;$O$3,"","Live")</f>
        <v>Live</v>
      </c>
      <c r="P56" s="27" t="str">
        <f>TEXT(Table13232[[#This Row],[Date]],"DDD")</f>
        <v>Wed</v>
      </c>
      <c r="Q56" s="27">
        <v>170</v>
      </c>
      <c r="R5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6" s="91" t="str">
        <f t="shared" si="0"/>
        <v>E4</v>
      </c>
      <c r="T56" s="51" t="str">
        <f t="shared" si="2"/>
        <v>E4</v>
      </c>
      <c r="U56" s="94">
        <f>100</f>
        <v>100</v>
      </c>
      <c r="V56" s="94" t="str">
        <f t="shared" si="1"/>
        <v/>
      </c>
      <c r="W5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57" spans="1:23" hidden="1" x14ac:dyDescent="0.25">
      <c r="A57" s="48">
        <v>45679</v>
      </c>
      <c r="B57" s="20">
        <v>0.74305555555555558</v>
      </c>
      <c r="C57" s="20" t="s">
        <v>10</v>
      </c>
      <c r="D57" s="49">
        <v>6</v>
      </c>
      <c r="E57" s="27">
        <v>4</v>
      </c>
      <c r="F57" s="50" t="s">
        <v>956</v>
      </c>
      <c r="G57" s="50" t="s">
        <v>15</v>
      </c>
      <c r="H57" s="51"/>
      <c r="I57" s="51" t="s">
        <v>910</v>
      </c>
      <c r="J57" s="27" t="s">
        <v>23</v>
      </c>
      <c r="K57" s="27" t="s">
        <v>888</v>
      </c>
      <c r="L57" s="35">
        <v>140</v>
      </c>
      <c r="M57" s="35" t="str">
        <f>IF(Table13232[[#This Row],[Elite Edge Bet]]="","",IF(Table13232[[#This Row],[Fin]]&lt;&gt;"1st","",Table13232[[#This Row],[Div]]*Table13232[[#This Row],[Elite Edge Bet]]))</f>
        <v/>
      </c>
      <c r="N57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57" s="35" t="str">
        <f>IF(Table13232[[#This Row],[Date]]&lt;$O$3,"","Live")</f>
        <v>Live</v>
      </c>
      <c r="P57" s="27" t="str">
        <f>TEXT(Table13232[[#This Row],[Date]],"DDD")</f>
        <v>Wed</v>
      </c>
      <c r="Q57" s="27">
        <v>70</v>
      </c>
      <c r="R5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7" s="93" t="str">
        <f t="shared" si="0"/>
        <v>Edge</v>
      </c>
      <c r="T57" s="51" t="str">
        <f t="shared" si="2"/>
        <v>Edge</v>
      </c>
      <c r="U57" s="94">
        <f>100</f>
        <v>100</v>
      </c>
      <c r="V57" s="94" t="str">
        <f t="shared" si="1"/>
        <v/>
      </c>
      <c r="W5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58" spans="1:23" hidden="1" x14ac:dyDescent="0.25">
      <c r="A58" s="48">
        <v>45682</v>
      </c>
      <c r="B58" s="20">
        <v>0.11805555555555555</v>
      </c>
      <c r="C58" s="20" t="s">
        <v>7</v>
      </c>
      <c r="D58" s="49">
        <v>4</v>
      </c>
      <c r="E58" s="27">
        <v>8</v>
      </c>
      <c r="F58" s="50" t="s">
        <v>579</v>
      </c>
      <c r="G58" s="50"/>
      <c r="H58" s="51"/>
      <c r="I58" s="51" t="s">
        <v>1030</v>
      </c>
      <c r="J58" s="27" t="s">
        <v>23</v>
      </c>
      <c r="K58" s="27"/>
      <c r="L58" s="35">
        <v>100</v>
      </c>
      <c r="M58" s="35" t="str">
        <f>IF(Table13232[[#This Row],[Elite Edge Bet]]="","",IF(Table13232[[#This Row],[Fin]]&lt;&gt;"1st","",Table13232[[#This Row],[Div]]*Table13232[[#This Row],[Elite Edge Bet]]))</f>
        <v/>
      </c>
      <c r="N58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58" s="35" t="str">
        <f>IF(Table13232[[#This Row],[Date]]&lt;$O$3,"","Live")</f>
        <v>Live</v>
      </c>
      <c r="P58" s="27" t="str">
        <f>TEXT(Table13232[[#This Row],[Date]],"DDD")</f>
        <v>Sat</v>
      </c>
      <c r="Q58" s="27">
        <v>172</v>
      </c>
      <c r="R5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8" s="91" t="str">
        <f t="shared" si="0"/>
        <v>E4</v>
      </c>
      <c r="T58" s="51" t="str">
        <f t="shared" si="2"/>
        <v>E4</v>
      </c>
      <c r="U58" s="94">
        <f>100</f>
        <v>100</v>
      </c>
      <c r="V58" s="94" t="str">
        <f t="shared" si="1"/>
        <v/>
      </c>
      <c r="W5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59" spans="1:23" x14ac:dyDescent="0.25">
      <c r="A59" s="48">
        <v>45682</v>
      </c>
      <c r="B59" s="20">
        <v>0.60416666666666663</v>
      </c>
      <c r="C59" s="20" t="s">
        <v>775</v>
      </c>
      <c r="D59" s="49">
        <v>5</v>
      </c>
      <c r="E59" s="27">
        <v>6</v>
      </c>
      <c r="F59" s="50" t="s">
        <v>926</v>
      </c>
      <c r="G59" s="50"/>
      <c r="H59" s="51"/>
      <c r="I59" s="51" t="s">
        <v>1030</v>
      </c>
      <c r="J59" s="27" t="s">
        <v>456</v>
      </c>
      <c r="K59" s="27"/>
      <c r="L59" s="35">
        <v>100</v>
      </c>
      <c r="M59" s="35" t="str">
        <f>IF(Table13232[[#This Row],[Elite Edge Bet]]="","",IF(Table13232[[#This Row],[Fin]]&lt;&gt;"1st","",Table13232[[#This Row],[Div]]*Table13232[[#This Row],[Elite Edge Bet]]))</f>
        <v/>
      </c>
      <c r="N59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59" s="35" t="str">
        <f>IF(Table13232[[#This Row],[Date]]&lt;$O$3,"","Live")</f>
        <v>Live</v>
      </c>
      <c r="P59" s="27" t="str">
        <f>TEXT(Table13232[[#This Row],[Date]],"DDD")</f>
        <v>Sat</v>
      </c>
      <c r="Q59" s="27">
        <v>171</v>
      </c>
      <c r="R5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59" s="95" t="str">
        <f t="shared" si="0"/>
        <v>E4-Edge</v>
      </c>
      <c r="T59" s="51" t="str">
        <f t="shared" si="2"/>
        <v>E4-Edge</v>
      </c>
      <c r="U59" s="94">
        <f>100</f>
        <v>100</v>
      </c>
      <c r="V59" s="94" t="str">
        <f t="shared" si="1"/>
        <v/>
      </c>
      <c r="W5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60" spans="1:23" hidden="1" x14ac:dyDescent="0.25">
      <c r="A60" s="48">
        <v>45682</v>
      </c>
      <c r="B60" s="20">
        <v>0.60416666666666663</v>
      </c>
      <c r="C60" s="20" t="s">
        <v>775</v>
      </c>
      <c r="D60" s="49">
        <v>5</v>
      </c>
      <c r="E60" s="27">
        <v>6</v>
      </c>
      <c r="F60" s="50" t="s">
        <v>926</v>
      </c>
      <c r="G60" s="50"/>
      <c r="H60" s="51"/>
      <c r="I60" s="51" t="s">
        <v>910</v>
      </c>
      <c r="J60" s="27" t="s">
        <v>456</v>
      </c>
      <c r="K60" s="27" t="s">
        <v>888</v>
      </c>
      <c r="L60" s="35">
        <v>130</v>
      </c>
      <c r="M60" s="35" t="str">
        <f>IF(Table13232[[#This Row],[Elite Edge Bet]]="","",IF(Table13232[[#This Row],[Fin]]&lt;&gt;"1st","",Table13232[[#This Row],[Div]]*Table13232[[#This Row],[Elite Edge Bet]]))</f>
        <v/>
      </c>
      <c r="N60" s="35">
        <f>IF(Table13232[[#This Row],[Elite Edge Bet]]="","",IF(Table13232[[#This Row],[Elite Edge Return]]="",Table13232[[#This Row],[Elite Edge Bet]]*-1,Table13232[[#This Row],[Elite Edge Return]]-Table13232[[#This Row],[Elite Edge Bet]]))</f>
        <v>-130</v>
      </c>
      <c r="O60" s="35" t="str">
        <f>IF(Table13232[[#This Row],[Date]]&lt;$O$3,"","Live")</f>
        <v>Live</v>
      </c>
      <c r="P60" s="27" t="str">
        <f>TEXT(Table13232[[#This Row],[Date]],"DDD")</f>
        <v>Sat</v>
      </c>
      <c r="Q60" s="27">
        <v>71</v>
      </c>
      <c r="R6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0" s="93" t="str">
        <f t="shared" si="0"/>
        <v>Edge</v>
      </c>
      <c r="T60" s="51" t="str">
        <f t="shared" si="2"/>
        <v/>
      </c>
      <c r="U60" s="94">
        <f>100</f>
        <v>100</v>
      </c>
      <c r="V60" s="94" t="str">
        <f t="shared" si="1"/>
        <v/>
      </c>
      <c r="W6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61" spans="1:23" hidden="1" x14ac:dyDescent="0.25">
      <c r="A61" s="48">
        <v>45682</v>
      </c>
      <c r="B61" s="20">
        <v>0.62847222222222221</v>
      </c>
      <c r="C61" s="20" t="s">
        <v>775</v>
      </c>
      <c r="D61" s="49">
        <v>6</v>
      </c>
      <c r="E61" s="27">
        <v>8</v>
      </c>
      <c r="F61" s="50" t="s">
        <v>957</v>
      </c>
      <c r="G61" s="50" t="s">
        <v>13</v>
      </c>
      <c r="H61" s="51">
        <v>4.5999999999999996</v>
      </c>
      <c r="I61" s="51" t="s">
        <v>910</v>
      </c>
      <c r="J61" s="27" t="s">
        <v>456</v>
      </c>
      <c r="K61" s="27" t="s">
        <v>888</v>
      </c>
      <c r="L61" s="35">
        <v>100</v>
      </c>
      <c r="M61" s="35">
        <f>IF(Table13232[[#This Row],[Elite Edge Bet]]="","",IF(Table13232[[#This Row],[Fin]]&lt;&gt;"1st","",Table13232[[#This Row],[Div]]*Table13232[[#This Row],[Elite Edge Bet]]))</f>
        <v>459.99999999999994</v>
      </c>
      <c r="N61" s="35">
        <f>IF(Table13232[[#This Row],[Elite Edge Bet]]="","",IF(Table13232[[#This Row],[Elite Edge Return]]="",Table13232[[#This Row],[Elite Edge Bet]]*-1,Table13232[[#This Row],[Elite Edge Return]]-Table13232[[#This Row],[Elite Edge Bet]]))</f>
        <v>359.99999999999994</v>
      </c>
      <c r="O61" s="35" t="str">
        <f>IF(Table13232[[#This Row],[Date]]&lt;$O$3,"","Live")</f>
        <v>Live</v>
      </c>
      <c r="P61" s="27" t="str">
        <f>TEXT(Table13232[[#This Row],[Date]],"DDD")</f>
        <v>Sat</v>
      </c>
      <c r="Q61" s="27">
        <v>72</v>
      </c>
      <c r="R6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1" s="93" t="str">
        <f t="shared" si="0"/>
        <v>Edge</v>
      </c>
      <c r="T61" s="51" t="str">
        <f t="shared" si="2"/>
        <v>Edge</v>
      </c>
      <c r="U61" s="94">
        <f>100</f>
        <v>100</v>
      </c>
      <c r="V61" s="94">
        <f t="shared" si="1"/>
        <v>459.99999999999994</v>
      </c>
      <c r="W61" s="27">
        <f>IF(Table13232[[#This Row],[Elite Edge Bet]]="","",IF(Table13232[[#This Row],[Elite Edge Return]]="",Table13232[[#This Row],[Lev $100 Bet]]*-1,Table13232[[#This Row],[Lev $100 Return]]-Table13232[[#This Row],[Lev $100 Bet]]))</f>
        <v>359.99999999999994</v>
      </c>
    </row>
    <row r="62" spans="1:23" x14ac:dyDescent="0.25">
      <c r="A62" s="48">
        <v>45682</v>
      </c>
      <c r="B62" s="20">
        <v>0.62847222222222221</v>
      </c>
      <c r="C62" s="20" t="s">
        <v>775</v>
      </c>
      <c r="D62" s="49">
        <v>6</v>
      </c>
      <c r="E62" s="27">
        <v>3</v>
      </c>
      <c r="F62" s="50" t="s">
        <v>958</v>
      </c>
      <c r="G62" s="50" t="s">
        <v>14</v>
      </c>
      <c r="H62" s="51"/>
      <c r="I62" s="51" t="s">
        <v>1030</v>
      </c>
      <c r="J62" s="27" t="s">
        <v>456</v>
      </c>
      <c r="K62" s="27"/>
      <c r="L62" s="35">
        <v>120</v>
      </c>
      <c r="M62" s="35" t="str">
        <f>IF(Table13232[[#This Row],[Elite Edge Bet]]="","",IF(Table13232[[#This Row],[Fin]]&lt;&gt;"1st","",Table13232[[#This Row],[Div]]*Table13232[[#This Row],[Elite Edge Bet]]))</f>
        <v/>
      </c>
      <c r="N62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62" s="35" t="str">
        <f>IF(Table13232[[#This Row],[Date]]&lt;$O$3,"","Live")</f>
        <v>Live</v>
      </c>
      <c r="P62" s="27" t="str">
        <f>TEXT(Table13232[[#This Row],[Date]],"DDD")</f>
        <v>Sat</v>
      </c>
      <c r="Q62" s="27">
        <v>173</v>
      </c>
      <c r="R6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2" s="95" t="str">
        <f t="shared" si="0"/>
        <v>E4-Edge</v>
      </c>
      <c r="T62" s="51" t="str">
        <f t="shared" si="2"/>
        <v>E4-Edge</v>
      </c>
      <c r="U62" s="94">
        <f>100</f>
        <v>100</v>
      </c>
      <c r="V62" s="94" t="str">
        <f t="shared" si="1"/>
        <v/>
      </c>
      <c r="W6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63" spans="1:23" hidden="1" x14ac:dyDescent="0.25">
      <c r="A63" s="48">
        <v>45682</v>
      </c>
      <c r="B63" s="20">
        <v>0.62847222222222221</v>
      </c>
      <c r="C63" s="20" t="s">
        <v>775</v>
      </c>
      <c r="D63" s="49">
        <v>6</v>
      </c>
      <c r="E63" s="27">
        <v>3</v>
      </c>
      <c r="F63" s="50" t="s">
        <v>958</v>
      </c>
      <c r="G63" s="50" t="s">
        <v>14</v>
      </c>
      <c r="H63" s="51"/>
      <c r="I63" s="51" t="s">
        <v>910</v>
      </c>
      <c r="J63" s="27" t="s">
        <v>456</v>
      </c>
      <c r="K63" s="27" t="s">
        <v>888</v>
      </c>
      <c r="L63" s="35">
        <v>100</v>
      </c>
      <c r="M63" s="35" t="str">
        <f>IF(Table13232[[#This Row],[Elite Edge Bet]]="","",IF(Table13232[[#This Row],[Fin]]&lt;&gt;"1st","",Table13232[[#This Row],[Div]]*Table13232[[#This Row],[Elite Edge Bet]]))</f>
        <v/>
      </c>
      <c r="N63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63" s="35" t="str">
        <f>IF(Table13232[[#This Row],[Date]]&lt;$O$3,"","Live")</f>
        <v>Live</v>
      </c>
      <c r="P63" s="27" t="str">
        <f>TEXT(Table13232[[#This Row],[Date]],"DDD")</f>
        <v>Sat</v>
      </c>
      <c r="Q63" s="27">
        <v>73</v>
      </c>
      <c r="R6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3" s="93" t="str">
        <f t="shared" si="0"/>
        <v>Edge</v>
      </c>
      <c r="T63" s="51" t="str">
        <f t="shared" si="2"/>
        <v/>
      </c>
      <c r="U63" s="94">
        <f>100</f>
        <v>100</v>
      </c>
      <c r="V63" s="94" t="str">
        <f t="shared" si="1"/>
        <v/>
      </c>
      <c r="W6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64" spans="1:23" x14ac:dyDescent="0.25">
      <c r="A64" s="48">
        <v>45682</v>
      </c>
      <c r="B64" s="20">
        <v>0.62847222222222221</v>
      </c>
      <c r="C64" s="20" t="s">
        <v>775</v>
      </c>
      <c r="D64" s="49">
        <v>6</v>
      </c>
      <c r="E64" s="27">
        <v>1</v>
      </c>
      <c r="F64" s="50" t="s">
        <v>925</v>
      </c>
      <c r="G64" s="50"/>
      <c r="H64" s="51"/>
      <c r="I64" s="51" t="s">
        <v>1030</v>
      </c>
      <c r="J64" s="27" t="s">
        <v>456</v>
      </c>
      <c r="K64" s="27"/>
      <c r="L64" s="35">
        <v>200</v>
      </c>
      <c r="M64" s="35" t="str">
        <f>IF(Table13232[[#This Row],[Elite Edge Bet]]="","",IF(Table13232[[#This Row],[Fin]]&lt;&gt;"1st","",Table13232[[#This Row],[Div]]*Table13232[[#This Row],[Elite Edge Bet]]))</f>
        <v/>
      </c>
      <c r="N64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64" s="35" t="str">
        <f>IF(Table13232[[#This Row],[Date]]&lt;$O$3,"","Live")</f>
        <v>Live</v>
      </c>
      <c r="P64" s="27" t="str">
        <f>TEXT(Table13232[[#This Row],[Date]],"DDD")</f>
        <v>Sat</v>
      </c>
      <c r="Q64" s="27">
        <v>174</v>
      </c>
      <c r="R6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4" s="95" t="str">
        <f t="shared" si="0"/>
        <v>E4-Edge</v>
      </c>
      <c r="T64" s="51" t="str">
        <f t="shared" si="2"/>
        <v>E4-Edge</v>
      </c>
      <c r="U64" s="94">
        <f>100</f>
        <v>100</v>
      </c>
      <c r="V64" s="94" t="str">
        <f t="shared" si="1"/>
        <v/>
      </c>
      <c r="W6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65" spans="1:23" hidden="1" x14ac:dyDescent="0.25">
      <c r="A65" s="48">
        <v>45682</v>
      </c>
      <c r="B65" s="20">
        <v>0.62847222222222221</v>
      </c>
      <c r="C65" s="20" t="s">
        <v>775</v>
      </c>
      <c r="D65" s="49">
        <v>6</v>
      </c>
      <c r="E65" s="27">
        <v>1</v>
      </c>
      <c r="F65" s="50" t="s">
        <v>925</v>
      </c>
      <c r="G65" s="50"/>
      <c r="H65" s="51"/>
      <c r="I65" s="51" t="s">
        <v>910</v>
      </c>
      <c r="J65" s="27" t="s">
        <v>456</v>
      </c>
      <c r="K65" s="27" t="s">
        <v>888</v>
      </c>
      <c r="L65" s="35">
        <v>100</v>
      </c>
      <c r="M65" s="35" t="str">
        <f>IF(Table13232[[#This Row],[Elite Edge Bet]]="","",IF(Table13232[[#This Row],[Fin]]&lt;&gt;"1st","",Table13232[[#This Row],[Div]]*Table13232[[#This Row],[Elite Edge Bet]]))</f>
        <v/>
      </c>
      <c r="N65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65" s="35" t="str">
        <f>IF(Table13232[[#This Row],[Date]]&lt;$O$3,"","Live")</f>
        <v>Live</v>
      </c>
      <c r="P65" s="27" t="str">
        <f>TEXT(Table13232[[#This Row],[Date]],"DDD")</f>
        <v>Sat</v>
      </c>
      <c r="Q65" s="27">
        <v>74</v>
      </c>
      <c r="R6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5" s="93" t="str">
        <f t="shared" si="0"/>
        <v>Edge</v>
      </c>
      <c r="T65" s="51" t="str">
        <f t="shared" si="2"/>
        <v/>
      </c>
      <c r="U65" s="94">
        <f>100</f>
        <v>100</v>
      </c>
      <c r="V65" s="94" t="str">
        <f t="shared" si="1"/>
        <v/>
      </c>
      <c r="W6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66" spans="1:23" hidden="1" x14ac:dyDescent="0.25">
      <c r="A66" s="48">
        <v>45682</v>
      </c>
      <c r="B66" s="20">
        <v>0.64236111111111116</v>
      </c>
      <c r="C66" s="20" t="s">
        <v>7</v>
      </c>
      <c r="D66" s="49">
        <v>5</v>
      </c>
      <c r="E66" s="27">
        <v>8</v>
      </c>
      <c r="F66" s="50" t="s">
        <v>1009</v>
      </c>
      <c r="G66" s="50"/>
      <c r="H66" s="51"/>
      <c r="I66" s="51" t="s">
        <v>1030</v>
      </c>
      <c r="J66" s="27" t="s">
        <v>23</v>
      </c>
      <c r="K66" s="27"/>
      <c r="L66" s="35">
        <v>100</v>
      </c>
      <c r="M66" s="35" t="str">
        <f>IF(Table13232[[#This Row],[Elite Edge Bet]]="","",IF(Table13232[[#This Row],[Fin]]&lt;&gt;"1st","",Table13232[[#This Row],[Div]]*Table13232[[#This Row],[Elite Edge Bet]]))</f>
        <v/>
      </c>
      <c r="N66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66" s="35" t="str">
        <f>IF(Table13232[[#This Row],[Date]]&lt;$O$3,"","Live")</f>
        <v>Live</v>
      </c>
      <c r="P66" s="27" t="str">
        <f>TEXT(Table13232[[#This Row],[Date]],"DDD")</f>
        <v>Sat</v>
      </c>
      <c r="Q66" s="27">
        <v>175</v>
      </c>
      <c r="R6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6" s="91" t="str">
        <f t="shared" si="0"/>
        <v>E4</v>
      </c>
      <c r="T66" s="51" t="str">
        <f t="shared" si="2"/>
        <v>E4</v>
      </c>
      <c r="U66" s="94">
        <f>100</f>
        <v>100</v>
      </c>
      <c r="V66" s="94" t="str">
        <f t="shared" si="1"/>
        <v/>
      </c>
      <c r="W6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67" spans="1:23" hidden="1" x14ac:dyDescent="0.25">
      <c r="A67" s="48">
        <v>45682</v>
      </c>
      <c r="B67" s="20">
        <v>0.65277777777777779</v>
      </c>
      <c r="C67" s="20" t="s">
        <v>775</v>
      </c>
      <c r="D67" s="49">
        <v>7</v>
      </c>
      <c r="E67" s="27">
        <v>1</v>
      </c>
      <c r="F67" s="50" t="s">
        <v>364</v>
      </c>
      <c r="G67" s="50"/>
      <c r="H67" s="51"/>
      <c r="I67" s="51" t="s">
        <v>910</v>
      </c>
      <c r="J67" s="27" t="s">
        <v>456</v>
      </c>
      <c r="K67" s="27" t="s">
        <v>888</v>
      </c>
      <c r="L67" s="35">
        <v>100</v>
      </c>
      <c r="M67" s="35" t="str">
        <f>IF(Table13232[[#This Row],[Elite Edge Bet]]="","",IF(Table13232[[#This Row],[Fin]]&lt;&gt;"1st","",Table13232[[#This Row],[Div]]*Table13232[[#This Row],[Elite Edge Bet]]))</f>
        <v/>
      </c>
      <c r="N67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67" s="35" t="str">
        <f>IF(Table13232[[#This Row],[Date]]&lt;$O$3,"","Live")</f>
        <v>Live</v>
      </c>
      <c r="P67" s="27" t="str">
        <f>TEXT(Table13232[[#This Row],[Date]],"DDD")</f>
        <v>Sat</v>
      </c>
      <c r="Q67" s="27">
        <v>75</v>
      </c>
      <c r="R6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7" s="93" t="str">
        <f t="shared" si="0"/>
        <v>Edge</v>
      </c>
      <c r="T67" s="51" t="str">
        <f t="shared" si="2"/>
        <v>Edge</v>
      </c>
      <c r="U67" s="94">
        <f>100</f>
        <v>100</v>
      </c>
      <c r="V67" s="94" t="str">
        <f t="shared" si="1"/>
        <v/>
      </c>
      <c r="W6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68" spans="1:23" x14ac:dyDescent="0.25">
      <c r="A68" s="48">
        <v>45682</v>
      </c>
      <c r="B68" s="20">
        <v>0.65277777777777779</v>
      </c>
      <c r="C68" s="20" t="s">
        <v>775</v>
      </c>
      <c r="D68" s="49">
        <v>7</v>
      </c>
      <c r="E68" s="27">
        <v>5</v>
      </c>
      <c r="F68" s="50" t="s">
        <v>66</v>
      </c>
      <c r="G68" s="50" t="s">
        <v>14</v>
      </c>
      <c r="H68" s="51"/>
      <c r="I68" s="51" t="s">
        <v>1030</v>
      </c>
      <c r="J68" s="27" t="s">
        <v>456</v>
      </c>
      <c r="K68" s="27"/>
      <c r="L68" s="35">
        <v>120</v>
      </c>
      <c r="M68" s="35" t="str">
        <f>IF(Table13232[[#This Row],[Elite Edge Bet]]="","",IF(Table13232[[#This Row],[Fin]]&lt;&gt;"1st","",Table13232[[#This Row],[Div]]*Table13232[[#This Row],[Elite Edge Bet]]))</f>
        <v/>
      </c>
      <c r="N68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68" s="35" t="str">
        <f>IF(Table13232[[#This Row],[Date]]&lt;$O$3,"","Live")</f>
        <v>Live</v>
      </c>
      <c r="P68" s="27" t="str">
        <f>TEXT(Table13232[[#This Row],[Date]],"DDD")</f>
        <v>Sat</v>
      </c>
      <c r="Q68" s="27">
        <v>176</v>
      </c>
      <c r="R6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8" s="95" t="str">
        <f t="shared" si="0"/>
        <v>E4-Edge</v>
      </c>
      <c r="T68" s="51" t="str">
        <f t="shared" si="2"/>
        <v>E4-Edge</v>
      </c>
      <c r="U68" s="94">
        <f>100</f>
        <v>100</v>
      </c>
      <c r="V68" s="94" t="str">
        <f t="shared" si="1"/>
        <v/>
      </c>
      <c r="W6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69" spans="1:23" hidden="1" x14ac:dyDescent="0.25">
      <c r="A69" s="48">
        <v>45682</v>
      </c>
      <c r="B69" s="20">
        <v>0.65277777777777779</v>
      </c>
      <c r="C69" s="20" t="s">
        <v>775</v>
      </c>
      <c r="D69" s="49">
        <v>7</v>
      </c>
      <c r="E69" s="27">
        <v>5</v>
      </c>
      <c r="F69" s="50" t="s">
        <v>66</v>
      </c>
      <c r="G69" s="50" t="s">
        <v>14</v>
      </c>
      <c r="H69" s="51"/>
      <c r="I69" s="51" t="s">
        <v>910</v>
      </c>
      <c r="J69" s="27" t="s">
        <v>456</v>
      </c>
      <c r="K69" s="27" t="s">
        <v>888</v>
      </c>
      <c r="L69" s="35">
        <v>100</v>
      </c>
      <c r="M69" s="35" t="str">
        <f>IF(Table13232[[#This Row],[Elite Edge Bet]]="","",IF(Table13232[[#This Row],[Fin]]&lt;&gt;"1st","",Table13232[[#This Row],[Div]]*Table13232[[#This Row],[Elite Edge Bet]]))</f>
        <v/>
      </c>
      <c r="N69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69" s="35" t="str">
        <f>IF(Table13232[[#This Row],[Date]]&lt;$O$3,"","Live")</f>
        <v>Live</v>
      </c>
      <c r="P69" s="27" t="str">
        <f>TEXT(Table13232[[#This Row],[Date]],"DDD")</f>
        <v>Sat</v>
      </c>
      <c r="Q69" s="27">
        <v>76</v>
      </c>
      <c r="R6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69" s="93" t="str">
        <f t="shared" si="0"/>
        <v>Edge</v>
      </c>
      <c r="T69" s="51" t="str">
        <f t="shared" si="2"/>
        <v/>
      </c>
      <c r="U69" s="94">
        <f>100</f>
        <v>100</v>
      </c>
      <c r="V69" s="94" t="str">
        <f t="shared" si="1"/>
        <v/>
      </c>
      <c r="W6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70" spans="1:23" hidden="1" x14ac:dyDescent="0.25">
      <c r="A70" s="48">
        <v>45682</v>
      </c>
      <c r="B70" s="20">
        <v>0.67708333333333337</v>
      </c>
      <c r="C70" s="20" t="s">
        <v>775</v>
      </c>
      <c r="D70" s="49">
        <v>8</v>
      </c>
      <c r="E70" s="27">
        <v>2</v>
      </c>
      <c r="F70" s="50" t="s">
        <v>992</v>
      </c>
      <c r="G70" s="50"/>
      <c r="H70" s="51"/>
      <c r="I70" s="51" t="s">
        <v>1030</v>
      </c>
      <c r="J70" s="27" t="s">
        <v>456</v>
      </c>
      <c r="K70" s="27"/>
      <c r="L70" s="35">
        <v>120</v>
      </c>
      <c r="M70" s="35" t="str">
        <f>IF(Table13232[[#This Row],[Elite Edge Bet]]="","",IF(Table13232[[#This Row],[Fin]]&lt;&gt;"1st","",Table13232[[#This Row],[Div]]*Table13232[[#This Row],[Elite Edge Bet]]))</f>
        <v/>
      </c>
      <c r="N70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70" s="35" t="str">
        <f>IF(Table13232[[#This Row],[Date]]&lt;$O$3,"","Live")</f>
        <v>Live</v>
      </c>
      <c r="P70" s="27" t="str">
        <f>TEXT(Table13232[[#This Row],[Date]],"DDD")</f>
        <v>Sat</v>
      </c>
      <c r="Q70" s="27">
        <v>177</v>
      </c>
      <c r="R7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0" s="91" t="str">
        <f t="shared" si="0"/>
        <v>E4</v>
      </c>
      <c r="T70" s="51" t="str">
        <f t="shared" si="2"/>
        <v>E4</v>
      </c>
      <c r="U70" s="94">
        <f>100</f>
        <v>100</v>
      </c>
      <c r="V70" s="94" t="str">
        <f t="shared" si="1"/>
        <v/>
      </c>
      <c r="W7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71" spans="1:23" hidden="1" x14ac:dyDescent="0.25">
      <c r="A71" s="48">
        <v>45682</v>
      </c>
      <c r="B71" s="20">
        <v>0.67708333333333337</v>
      </c>
      <c r="C71" s="20" t="s">
        <v>775</v>
      </c>
      <c r="D71" s="49">
        <v>8</v>
      </c>
      <c r="E71" s="27">
        <v>4</v>
      </c>
      <c r="F71" s="50" t="s">
        <v>959</v>
      </c>
      <c r="G71" s="50" t="s">
        <v>15</v>
      </c>
      <c r="H71" s="51"/>
      <c r="I71" s="51" t="s">
        <v>910</v>
      </c>
      <c r="J71" s="27" t="s">
        <v>456</v>
      </c>
      <c r="K71" s="27" t="s">
        <v>888</v>
      </c>
      <c r="L71" s="35">
        <v>120</v>
      </c>
      <c r="M71" s="35" t="str">
        <f>IF(Table13232[[#This Row],[Elite Edge Bet]]="","",IF(Table13232[[#This Row],[Fin]]&lt;&gt;"1st","",Table13232[[#This Row],[Div]]*Table13232[[#This Row],[Elite Edge Bet]]))</f>
        <v/>
      </c>
      <c r="N71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71" s="35" t="str">
        <f>IF(Table13232[[#This Row],[Date]]&lt;$O$3,"","Live")</f>
        <v>Live</v>
      </c>
      <c r="P71" s="27" t="str">
        <f>TEXT(Table13232[[#This Row],[Date]],"DDD")</f>
        <v>Sat</v>
      </c>
      <c r="Q71" s="27">
        <v>77</v>
      </c>
      <c r="R7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1" s="93" t="str">
        <f t="shared" ref="S71:S134" si="3">IF(AND(A71=A72,F71=F72),I71&amp;"-"&amp;I72,IF(F72=F71,"",IF(F72&lt;&gt;F71,I71,)))</f>
        <v>Edge</v>
      </c>
      <c r="T71" s="51" t="str">
        <f t="shared" si="2"/>
        <v>Edge</v>
      </c>
      <c r="U71" s="94">
        <f>100</f>
        <v>100</v>
      </c>
      <c r="V71" s="94" t="str">
        <f t="shared" ref="V71:V134" si="4">IF(G71&lt;&gt;"1st","",U71*H71)</f>
        <v/>
      </c>
      <c r="W7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72" spans="1:23" hidden="1" x14ac:dyDescent="0.25">
      <c r="A72" s="48">
        <v>45682</v>
      </c>
      <c r="B72" s="20">
        <v>0.69097222222222221</v>
      </c>
      <c r="C72" s="20" t="s">
        <v>7</v>
      </c>
      <c r="D72" s="49">
        <v>7</v>
      </c>
      <c r="E72" s="27">
        <v>12</v>
      </c>
      <c r="F72" s="50" t="s">
        <v>1010</v>
      </c>
      <c r="G72" s="50"/>
      <c r="H72" s="51"/>
      <c r="I72" s="51" t="s">
        <v>1030</v>
      </c>
      <c r="J72" s="27" t="s">
        <v>23</v>
      </c>
      <c r="K72" s="27"/>
      <c r="L72" s="35">
        <v>100</v>
      </c>
      <c r="M72" s="35" t="str">
        <f>IF(Table13232[[#This Row],[Elite Edge Bet]]="","",IF(Table13232[[#This Row],[Fin]]&lt;&gt;"1st","",Table13232[[#This Row],[Div]]*Table13232[[#This Row],[Elite Edge Bet]]))</f>
        <v/>
      </c>
      <c r="N72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72" s="35" t="str">
        <f>IF(Table13232[[#This Row],[Date]]&lt;$O$3,"","Live")</f>
        <v>Live</v>
      </c>
      <c r="P72" s="27" t="str">
        <f>TEXT(Table13232[[#This Row],[Date]],"DDD")</f>
        <v>Sat</v>
      </c>
      <c r="Q72" s="27">
        <v>178</v>
      </c>
      <c r="R7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2" s="91" t="str">
        <f t="shared" si="3"/>
        <v>E4</v>
      </c>
      <c r="T72" s="51" t="str">
        <f t="shared" ref="T72:T135" si="5">IF(S71="E4-Edge","",S72)</f>
        <v>E4</v>
      </c>
      <c r="U72" s="94">
        <f>100</f>
        <v>100</v>
      </c>
      <c r="V72" s="94" t="str">
        <f t="shared" si="4"/>
        <v/>
      </c>
      <c r="W7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73" spans="1:23" x14ac:dyDescent="0.25">
      <c r="A73" s="48">
        <v>45682</v>
      </c>
      <c r="B73" s="20">
        <v>0.73263888888888884</v>
      </c>
      <c r="C73" s="20" t="s">
        <v>775</v>
      </c>
      <c r="D73" s="49">
        <v>10</v>
      </c>
      <c r="E73" s="27">
        <v>8</v>
      </c>
      <c r="F73" s="50" t="s">
        <v>960</v>
      </c>
      <c r="G73" s="50" t="s">
        <v>13</v>
      </c>
      <c r="H73" s="51">
        <v>3.3</v>
      </c>
      <c r="I73" s="51" t="s">
        <v>1030</v>
      </c>
      <c r="J73" s="27" t="s">
        <v>456</v>
      </c>
      <c r="K73" s="27"/>
      <c r="L73" s="35">
        <v>120</v>
      </c>
      <c r="M73" s="35">
        <f>IF(Table13232[[#This Row],[Elite Edge Bet]]="","",IF(Table13232[[#This Row],[Fin]]&lt;&gt;"1st","",Table13232[[#This Row],[Div]]*Table13232[[#This Row],[Elite Edge Bet]]))</f>
        <v>396</v>
      </c>
      <c r="N73" s="35">
        <f>IF(Table13232[[#This Row],[Elite Edge Bet]]="","",IF(Table13232[[#This Row],[Elite Edge Return]]="",Table13232[[#This Row],[Elite Edge Bet]]*-1,Table13232[[#This Row],[Elite Edge Return]]-Table13232[[#This Row],[Elite Edge Bet]]))</f>
        <v>276</v>
      </c>
      <c r="O73" s="35" t="str">
        <f>IF(Table13232[[#This Row],[Date]]&lt;$O$3,"","Live")</f>
        <v>Live</v>
      </c>
      <c r="P73" s="27" t="str">
        <f>TEXT(Table13232[[#This Row],[Date]],"DDD")</f>
        <v>Sat</v>
      </c>
      <c r="Q73" s="27">
        <v>179</v>
      </c>
      <c r="R7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3" s="95" t="str">
        <f t="shared" si="3"/>
        <v>E4-Edge</v>
      </c>
      <c r="T73" s="51" t="str">
        <f t="shared" si="5"/>
        <v>E4-Edge</v>
      </c>
      <c r="U73" s="94">
        <f>100</f>
        <v>100</v>
      </c>
      <c r="V73" s="94">
        <f t="shared" si="4"/>
        <v>330</v>
      </c>
      <c r="W73" s="27">
        <f>IF(Table13232[[#This Row],[Elite Edge Bet]]="","",IF(Table13232[[#This Row],[Elite Edge Return]]="",Table13232[[#This Row],[Lev $100 Bet]]*-1,Table13232[[#This Row],[Lev $100 Return]]-Table13232[[#This Row],[Lev $100 Bet]]))</f>
        <v>230</v>
      </c>
    </row>
    <row r="74" spans="1:23" hidden="1" x14ac:dyDescent="0.25">
      <c r="A74" s="48">
        <v>45682</v>
      </c>
      <c r="B74" s="20">
        <v>0.73263888888888884</v>
      </c>
      <c r="C74" s="20" t="s">
        <v>775</v>
      </c>
      <c r="D74" s="49">
        <v>10</v>
      </c>
      <c r="E74" s="27">
        <v>8</v>
      </c>
      <c r="F74" s="50" t="s">
        <v>960</v>
      </c>
      <c r="G74" s="50" t="s">
        <v>13</v>
      </c>
      <c r="H74" s="51">
        <v>3.3</v>
      </c>
      <c r="I74" s="51" t="s">
        <v>910</v>
      </c>
      <c r="J74" s="27" t="s">
        <v>456</v>
      </c>
      <c r="K74" s="27" t="s">
        <v>888</v>
      </c>
      <c r="L74" s="35">
        <v>200</v>
      </c>
      <c r="M74" s="35">
        <f>IF(Table13232[[#This Row],[Elite Edge Bet]]="","",IF(Table13232[[#This Row],[Fin]]&lt;&gt;"1st","",Table13232[[#This Row],[Div]]*Table13232[[#This Row],[Elite Edge Bet]]))</f>
        <v>660</v>
      </c>
      <c r="N74" s="35">
        <f>IF(Table13232[[#This Row],[Elite Edge Bet]]="","",IF(Table13232[[#This Row],[Elite Edge Return]]="",Table13232[[#This Row],[Elite Edge Bet]]*-1,Table13232[[#This Row],[Elite Edge Return]]-Table13232[[#This Row],[Elite Edge Bet]]))</f>
        <v>460</v>
      </c>
      <c r="O74" s="35" t="str">
        <f>IF(Table13232[[#This Row],[Date]]&lt;$O$3,"","Live")</f>
        <v>Live</v>
      </c>
      <c r="P74" s="27" t="str">
        <f>TEXT(Table13232[[#This Row],[Date]],"DDD")</f>
        <v>Sat</v>
      </c>
      <c r="Q74" s="27">
        <v>78</v>
      </c>
      <c r="R7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4" s="93" t="str">
        <f t="shared" si="3"/>
        <v>Edge</v>
      </c>
      <c r="T74" s="51" t="str">
        <f t="shared" si="5"/>
        <v/>
      </c>
      <c r="U74" s="94">
        <f>100</f>
        <v>100</v>
      </c>
      <c r="V74" s="94">
        <f t="shared" si="4"/>
        <v>330</v>
      </c>
      <c r="W74" s="27">
        <f>IF(Table13232[[#This Row],[Elite Edge Bet]]="","",IF(Table13232[[#This Row],[Elite Edge Return]]="",Table13232[[#This Row],[Lev $100 Bet]]*-1,Table13232[[#This Row],[Lev $100 Return]]-Table13232[[#This Row],[Lev $100 Bet]]))</f>
        <v>230</v>
      </c>
    </row>
    <row r="75" spans="1:23" x14ac:dyDescent="0.25">
      <c r="A75" s="48">
        <v>45689</v>
      </c>
      <c r="B75" s="20">
        <v>0.51041666666666663</v>
      </c>
      <c r="C75" s="20" t="s">
        <v>775</v>
      </c>
      <c r="D75" s="49">
        <v>1</v>
      </c>
      <c r="E75" s="27">
        <v>7</v>
      </c>
      <c r="F75" s="50" t="s">
        <v>961</v>
      </c>
      <c r="G75" s="50" t="s">
        <v>13</v>
      </c>
      <c r="H75" s="51">
        <v>2.0499999999999998</v>
      </c>
      <c r="I75" s="51" t="s">
        <v>1030</v>
      </c>
      <c r="J75" s="27" t="s">
        <v>456</v>
      </c>
      <c r="K75" s="27"/>
      <c r="L75" s="35">
        <v>200</v>
      </c>
      <c r="M75" s="35">
        <f>IF(Table13232[[#This Row],[Elite Edge Bet]]="","",IF(Table13232[[#This Row],[Fin]]&lt;&gt;"1st","",Table13232[[#This Row],[Div]]*Table13232[[#This Row],[Elite Edge Bet]]))</f>
        <v>409.99999999999994</v>
      </c>
      <c r="N75" s="35">
        <f>IF(Table13232[[#This Row],[Elite Edge Bet]]="","",IF(Table13232[[#This Row],[Elite Edge Return]]="",Table13232[[#This Row],[Elite Edge Bet]]*-1,Table13232[[#This Row],[Elite Edge Return]]-Table13232[[#This Row],[Elite Edge Bet]]))</f>
        <v>209.99999999999994</v>
      </c>
      <c r="O75" s="35" t="str">
        <f>IF(Table13232[[#This Row],[Date]]&lt;$O$3,"","Live")</f>
        <v>Live</v>
      </c>
      <c r="P75" s="27" t="str">
        <f>TEXT(Table13232[[#This Row],[Date]],"DDD")</f>
        <v>Sat</v>
      </c>
      <c r="Q75" s="27">
        <v>180</v>
      </c>
      <c r="R7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5" s="95" t="str">
        <f t="shared" si="3"/>
        <v>E4-Edge</v>
      </c>
      <c r="T75" s="51" t="str">
        <f t="shared" si="5"/>
        <v>E4-Edge</v>
      </c>
      <c r="U75" s="94">
        <f>100</f>
        <v>100</v>
      </c>
      <c r="V75" s="94">
        <f t="shared" si="4"/>
        <v>204.99999999999997</v>
      </c>
      <c r="W75" s="27">
        <f>IF(Table13232[[#This Row],[Elite Edge Bet]]="","",IF(Table13232[[#This Row],[Elite Edge Return]]="",Table13232[[#This Row],[Lev $100 Bet]]*-1,Table13232[[#This Row],[Lev $100 Return]]-Table13232[[#This Row],[Lev $100 Bet]]))</f>
        <v>104.99999999999997</v>
      </c>
    </row>
    <row r="76" spans="1:23" hidden="1" x14ac:dyDescent="0.25">
      <c r="A76" s="48">
        <v>45689</v>
      </c>
      <c r="B76" s="20">
        <v>0.51041666666666663</v>
      </c>
      <c r="C76" s="20" t="s">
        <v>775</v>
      </c>
      <c r="D76" s="49">
        <v>1</v>
      </c>
      <c r="E76" s="27">
        <v>7</v>
      </c>
      <c r="F76" s="50" t="s">
        <v>961</v>
      </c>
      <c r="G76" s="50" t="s">
        <v>13</v>
      </c>
      <c r="H76" s="51">
        <v>2.0499999999999998</v>
      </c>
      <c r="I76" s="51" t="s">
        <v>910</v>
      </c>
      <c r="J76" s="27" t="s">
        <v>456</v>
      </c>
      <c r="K76" s="27" t="s">
        <v>888</v>
      </c>
      <c r="L76" s="35">
        <v>150</v>
      </c>
      <c r="M76" s="35">
        <f>IF(Table13232[[#This Row],[Elite Edge Bet]]="","",IF(Table13232[[#This Row],[Fin]]&lt;&gt;"1st","",Table13232[[#This Row],[Div]]*Table13232[[#This Row],[Elite Edge Bet]]))</f>
        <v>307.5</v>
      </c>
      <c r="N76" s="35">
        <f>IF(Table13232[[#This Row],[Elite Edge Bet]]="","",IF(Table13232[[#This Row],[Elite Edge Return]]="",Table13232[[#This Row],[Elite Edge Bet]]*-1,Table13232[[#This Row],[Elite Edge Return]]-Table13232[[#This Row],[Elite Edge Bet]]))</f>
        <v>157.5</v>
      </c>
      <c r="O76" s="35" t="str">
        <f>IF(Table13232[[#This Row],[Date]]&lt;$O$3,"","Live")</f>
        <v>Live</v>
      </c>
      <c r="P76" s="27" t="str">
        <f>TEXT(Table13232[[#This Row],[Date]],"DDD")</f>
        <v>Sat</v>
      </c>
      <c r="Q76" s="27">
        <v>79</v>
      </c>
      <c r="R7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6" s="93" t="str">
        <f t="shared" si="3"/>
        <v>Edge</v>
      </c>
      <c r="T76" s="51" t="str">
        <f t="shared" si="5"/>
        <v/>
      </c>
      <c r="U76" s="94">
        <f>100</f>
        <v>100</v>
      </c>
      <c r="V76" s="94">
        <f t="shared" si="4"/>
        <v>204.99999999999997</v>
      </c>
      <c r="W76" s="27">
        <f>IF(Table13232[[#This Row],[Elite Edge Bet]]="","",IF(Table13232[[#This Row],[Elite Edge Return]]="",Table13232[[#This Row],[Lev $100 Bet]]*-1,Table13232[[#This Row],[Lev $100 Return]]-Table13232[[#This Row],[Lev $100 Bet]]))</f>
        <v>104.99999999999997</v>
      </c>
    </row>
    <row r="77" spans="1:23" hidden="1" x14ac:dyDescent="0.25">
      <c r="A77" s="48">
        <v>45689</v>
      </c>
      <c r="B77" s="20">
        <v>0.51041666666666663</v>
      </c>
      <c r="C77" s="20" t="s">
        <v>775</v>
      </c>
      <c r="D77" s="49">
        <v>1</v>
      </c>
      <c r="E77" s="27">
        <v>4</v>
      </c>
      <c r="F77" s="50" t="s">
        <v>1011</v>
      </c>
      <c r="G77" s="50" t="s">
        <v>15</v>
      </c>
      <c r="H77" s="51"/>
      <c r="I77" s="51" t="s">
        <v>1030</v>
      </c>
      <c r="J77" s="27" t="s">
        <v>456</v>
      </c>
      <c r="K77" s="27"/>
      <c r="L77" s="35">
        <v>120</v>
      </c>
      <c r="M77" s="35" t="str">
        <f>IF(Table13232[[#This Row],[Elite Edge Bet]]="","",IF(Table13232[[#This Row],[Fin]]&lt;&gt;"1st","",Table13232[[#This Row],[Div]]*Table13232[[#This Row],[Elite Edge Bet]]))</f>
        <v/>
      </c>
      <c r="N77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77" s="35" t="str">
        <f>IF(Table13232[[#This Row],[Date]]&lt;$O$3,"","Live")</f>
        <v>Live</v>
      </c>
      <c r="P77" s="27" t="str">
        <f>TEXT(Table13232[[#This Row],[Date]],"DDD")</f>
        <v>Sat</v>
      </c>
      <c r="Q77" s="27">
        <v>181</v>
      </c>
      <c r="R7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7" s="91" t="str">
        <f t="shared" si="3"/>
        <v>E4</v>
      </c>
      <c r="T77" s="51" t="str">
        <f t="shared" si="5"/>
        <v>E4</v>
      </c>
      <c r="U77" s="94">
        <f>100</f>
        <v>100</v>
      </c>
      <c r="V77" s="94" t="str">
        <f t="shared" si="4"/>
        <v/>
      </c>
      <c r="W7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78" spans="1:23" hidden="1" x14ac:dyDescent="0.25">
      <c r="A78" s="48">
        <v>45689</v>
      </c>
      <c r="B78" s="20">
        <v>0.53125</v>
      </c>
      <c r="C78" s="20" t="s">
        <v>775</v>
      </c>
      <c r="D78" s="49">
        <v>2</v>
      </c>
      <c r="E78" s="27">
        <v>2</v>
      </c>
      <c r="F78" s="50" t="s">
        <v>428</v>
      </c>
      <c r="G78" s="50" t="s">
        <v>13</v>
      </c>
      <c r="H78" s="51">
        <v>4.8</v>
      </c>
      <c r="I78" s="51" t="s">
        <v>1030</v>
      </c>
      <c r="J78" s="27" t="s">
        <v>456</v>
      </c>
      <c r="K78" s="27"/>
      <c r="L78" s="35">
        <v>120</v>
      </c>
      <c r="M78" s="35">
        <f>IF(Table13232[[#This Row],[Elite Edge Bet]]="","",IF(Table13232[[#This Row],[Fin]]&lt;&gt;"1st","",Table13232[[#This Row],[Div]]*Table13232[[#This Row],[Elite Edge Bet]]))</f>
        <v>576</v>
      </c>
      <c r="N78" s="35">
        <f>IF(Table13232[[#This Row],[Elite Edge Bet]]="","",IF(Table13232[[#This Row],[Elite Edge Return]]="",Table13232[[#This Row],[Elite Edge Bet]]*-1,Table13232[[#This Row],[Elite Edge Return]]-Table13232[[#This Row],[Elite Edge Bet]]))</f>
        <v>456</v>
      </c>
      <c r="O78" s="35" t="str">
        <f>IF(Table13232[[#This Row],[Date]]&lt;$O$3,"","Live")</f>
        <v>Live</v>
      </c>
      <c r="P78" s="27" t="str">
        <f>TEXT(Table13232[[#This Row],[Date]],"DDD")</f>
        <v>Sat</v>
      </c>
      <c r="Q78" s="27">
        <v>182</v>
      </c>
      <c r="R7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8" s="91" t="str">
        <f t="shared" si="3"/>
        <v>E4</v>
      </c>
      <c r="T78" s="51" t="str">
        <f t="shared" si="5"/>
        <v>E4</v>
      </c>
      <c r="U78" s="94">
        <f>100</f>
        <v>100</v>
      </c>
      <c r="V78" s="94">
        <f t="shared" si="4"/>
        <v>480</v>
      </c>
      <c r="W78" s="27">
        <f>IF(Table13232[[#This Row],[Elite Edge Bet]]="","",IF(Table13232[[#This Row],[Elite Edge Return]]="",Table13232[[#This Row],[Lev $100 Bet]]*-1,Table13232[[#This Row],[Lev $100 Return]]-Table13232[[#This Row],[Lev $100 Bet]]))</f>
        <v>380</v>
      </c>
    </row>
    <row r="79" spans="1:23" x14ac:dyDescent="0.25">
      <c r="A79" s="48">
        <v>45689</v>
      </c>
      <c r="B79" s="20">
        <v>0.54513888888888884</v>
      </c>
      <c r="C79" s="20" t="s">
        <v>6</v>
      </c>
      <c r="D79" s="49">
        <v>2</v>
      </c>
      <c r="E79" s="27">
        <v>7</v>
      </c>
      <c r="F79" s="50" t="s">
        <v>962</v>
      </c>
      <c r="G79" s="50" t="s">
        <v>13</v>
      </c>
      <c r="H79" s="51">
        <v>6.8</v>
      </c>
      <c r="I79" s="51" t="s">
        <v>1030</v>
      </c>
      <c r="J79" s="27" t="s">
        <v>23</v>
      </c>
      <c r="K79" s="27"/>
      <c r="L79" s="35">
        <v>100</v>
      </c>
      <c r="M79" s="35">
        <f>IF(Table13232[[#This Row],[Elite Edge Bet]]="","",IF(Table13232[[#This Row],[Fin]]&lt;&gt;"1st","",Table13232[[#This Row],[Div]]*Table13232[[#This Row],[Elite Edge Bet]]))</f>
        <v>680</v>
      </c>
      <c r="N79" s="35">
        <f>IF(Table13232[[#This Row],[Elite Edge Bet]]="","",IF(Table13232[[#This Row],[Elite Edge Return]]="",Table13232[[#This Row],[Elite Edge Bet]]*-1,Table13232[[#This Row],[Elite Edge Return]]-Table13232[[#This Row],[Elite Edge Bet]]))</f>
        <v>580</v>
      </c>
      <c r="O79" s="35" t="str">
        <f>IF(Table13232[[#This Row],[Date]]&lt;$O$3,"","Live")</f>
        <v>Live</v>
      </c>
      <c r="P79" s="27" t="str">
        <f>TEXT(Table13232[[#This Row],[Date]],"DDD")</f>
        <v>Sat</v>
      </c>
      <c r="Q79" s="27">
        <v>183</v>
      </c>
      <c r="R7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79" s="95" t="str">
        <f t="shared" si="3"/>
        <v>E4-Edge</v>
      </c>
      <c r="T79" s="51" t="str">
        <f t="shared" si="5"/>
        <v>E4-Edge</v>
      </c>
      <c r="U79" s="94">
        <f>100</f>
        <v>100</v>
      </c>
      <c r="V79" s="94">
        <f t="shared" si="4"/>
        <v>680</v>
      </c>
      <c r="W79" s="27">
        <f>IF(Table13232[[#This Row],[Elite Edge Bet]]="","",IF(Table13232[[#This Row],[Elite Edge Return]]="",Table13232[[#This Row],[Lev $100 Bet]]*-1,Table13232[[#This Row],[Lev $100 Return]]-Table13232[[#This Row],[Lev $100 Bet]]))</f>
        <v>580</v>
      </c>
    </row>
    <row r="80" spans="1:23" hidden="1" x14ac:dyDescent="0.25">
      <c r="A80" s="48">
        <v>45689</v>
      </c>
      <c r="B80" s="20">
        <v>0.54513888888888884</v>
      </c>
      <c r="C80" s="20" t="s">
        <v>6</v>
      </c>
      <c r="D80" s="49">
        <v>2</v>
      </c>
      <c r="E80" s="27">
        <v>7</v>
      </c>
      <c r="F80" s="50" t="s">
        <v>962</v>
      </c>
      <c r="G80" s="50" t="s">
        <v>13</v>
      </c>
      <c r="H80" s="51">
        <v>6.8</v>
      </c>
      <c r="I80" s="51" t="s">
        <v>910</v>
      </c>
      <c r="J80" s="27" t="s">
        <v>23</v>
      </c>
      <c r="K80" s="27" t="s">
        <v>888</v>
      </c>
      <c r="L80" s="35">
        <v>150</v>
      </c>
      <c r="M80" s="35">
        <f>IF(Table13232[[#This Row],[Elite Edge Bet]]="","",IF(Table13232[[#This Row],[Fin]]&lt;&gt;"1st","",Table13232[[#This Row],[Div]]*Table13232[[#This Row],[Elite Edge Bet]]))</f>
        <v>1020</v>
      </c>
      <c r="N80" s="35">
        <f>IF(Table13232[[#This Row],[Elite Edge Bet]]="","",IF(Table13232[[#This Row],[Elite Edge Return]]="",Table13232[[#This Row],[Elite Edge Bet]]*-1,Table13232[[#This Row],[Elite Edge Return]]-Table13232[[#This Row],[Elite Edge Bet]]))</f>
        <v>870</v>
      </c>
      <c r="O80" s="35" t="str">
        <f>IF(Table13232[[#This Row],[Date]]&lt;$O$3,"","Live")</f>
        <v>Live</v>
      </c>
      <c r="P80" s="27" t="str">
        <f>TEXT(Table13232[[#This Row],[Date]],"DDD")</f>
        <v>Sat</v>
      </c>
      <c r="Q80" s="27">
        <v>80</v>
      </c>
      <c r="R8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0" s="93" t="str">
        <f t="shared" si="3"/>
        <v>Edge</v>
      </c>
      <c r="T80" s="51" t="str">
        <f t="shared" si="5"/>
        <v/>
      </c>
      <c r="U80" s="94">
        <f>100</f>
        <v>100</v>
      </c>
      <c r="V80" s="94">
        <f t="shared" si="4"/>
        <v>680</v>
      </c>
      <c r="W80" s="27">
        <f>IF(Table13232[[#This Row],[Elite Edge Bet]]="","",IF(Table13232[[#This Row],[Elite Edge Return]]="",Table13232[[#This Row],[Lev $100 Bet]]*-1,Table13232[[#This Row],[Lev $100 Return]]-Table13232[[#This Row],[Lev $100 Bet]]))</f>
        <v>580</v>
      </c>
    </row>
    <row r="81" spans="1:23" x14ac:dyDescent="0.25">
      <c r="A81" s="48">
        <v>45689</v>
      </c>
      <c r="B81" s="20">
        <v>0.55555555555555558</v>
      </c>
      <c r="C81" s="20" t="s">
        <v>775</v>
      </c>
      <c r="D81" s="49">
        <v>3</v>
      </c>
      <c r="E81" s="27">
        <v>4</v>
      </c>
      <c r="F81" s="50" t="s">
        <v>963</v>
      </c>
      <c r="G81" s="50"/>
      <c r="H81" s="51"/>
      <c r="I81" s="51" t="s">
        <v>1030</v>
      </c>
      <c r="J81" s="27" t="s">
        <v>456</v>
      </c>
      <c r="K81" s="27"/>
      <c r="L81" s="35">
        <v>150</v>
      </c>
      <c r="M81" s="35" t="str">
        <f>IF(Table13232[[#This Row],[Elite Edge Bet]]="","",IF(Table13232[[#This Row],[Fin]]&lt;&gt;"1st","",Table13232[[#This Row],[Div]]*Table13232[[#This Row],[Elite Edge Bet]]))</f>
        <v/>
      </c>
      <c r="N81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81" s="35" t="str">
        <f>IF(Table13232[[#This Row],[Date]]&lt;$O$3,"","Live")</f>
        <v>Live</v>
      </c>
      <c r="P81" s="27" t="str">
        <f>TEXT(Table13232[[#This Row],[Date]],"DDD")</f>
        <v>Sat</v>
      </c>
      <c r="Q81" s="27">
        <v>184</v>
      </c>
      <c r="R8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1" s="95" t="str">
        <f t="shared" si="3"/>
        <v>E4-Edge</v>
      </c>
      <c r="T81" s="51" t="str">
        <f t="shared" si="5"/>
        <v>E4-Edge</v>
      </c>
      <c r="U81" s="94">
        <f>100</f>
        <v>100</v>
      </c>
      <c r="V81" s="94" t="str">
        <f t="shared" si="4"/>
        <v/>
      </c>
      <c r="W8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82" spans="1:23" hidden="1" x14ac:dyDescent="0.25">
      <c r="A82" s="48">
        <v>45689</v>
      </c>
      <c r="B82" s="20">
        <v>0.55555555555555558</v>
      </c>
      <c r="C82" s="20" t="s">
        <v>775</v>
      </c>
      <c r="D82" s="49">
        <v>3</v>
      </c>
      <c r="E82" s="27">
        <v>4</v>
      </c>
      <c r="F82" s="50" t="s">
        <v>963</v>
      </c>
      <c r="G82" s="50"/>
      <c r="H82" s="51"/>
      <c r="I82" s="51" t="s">
        <v>910</v>
      </c>
      <c r="J82" s="27" t="s">
        <v>456</v>
      </c>
      <c r="K82" s="27" t="s">
        <v>888</v>
      </c>
      <c r="L82" s="35">
        <v>100</v>
      </c>
      <c r="M82" s="35" t="str">
        <f>IF(Table13232[[#This Row],[Elite Edge Bet]]="","",IF(Table13232[[#This Row],[Fin]]&lt;&gt;"1st","",Table13232[[#This Row],[Div]]*Table13232[[#This Row],[Elite Edge Bet]]))</f>
        <v/>
      </c>
      <c r="N82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82" s="35" t="str">
        <f>IF(Table13232[[#This Row],[Date]]&lt;$O$3,"","Live")</f>
        <v>Live</v>
      </c>
      <c r="P82" s="27" t="str">
        <f>TEXT(Table13232[[#This Row],[Date]],"DDD")</f>
        <v>Sat</v>
      </c>
      <c r="Q82" s="27">
        <v>81</v>
      </c>
      <c r="R8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2" s="93" t="str">
        <f t="shared" si="3"/>
        <v>Edge</v>
      </c>
      <c r="T82" s="51" t="str">
        <f t="shared" si="5"/>
        <v/>
      </c>
      <c r="U82" s="94">
        <f>100</f>
        <v>100</v>
      </c>
      <c r="V82" s="94" t="str">
        <f t="shared" si="4"/>
        <v/>
      </c>
      <c r="W8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83" spans="1:23" x14ac:dyDescent="0.25">
      <c r="A83" s="48">
        <v>45689</v>
      </c>
      <c r="B83" s="20">
        <v>0.66666666666666663</v>
      </c>
      <c r="C83" s="20" t="s">
        <v>6</v>
      </c>
      <c r="D83" s="49">
        <v>7</v>
      </c>
      <c r="E83" s="27">
        <v>11</v>
      </c>
      <c r="F83" s="50" t="s">
        <v>964</v>
      </c>
      <c r="G83" s="50" t="s">
        <v>14</v>
      </c>
      <c r="H83" s="51"/>
      <c r="I83" s="51" t="s">
        <v>1030</v>
      </c>
      <c r="J83" s="27" t="s">
        <v>23</v>
      </c>
      <c r="K83" s="27"/>
      <c r="L83" s="35">
        <v>100</v>
      </c>
      <c r="M83" s="35" t="str">
        <f>IF(Table13232[[#This Row],[Elite Edge Bet]]="","",IF(Table13232[[#This Row],[Fin]]&lt;&gt;"1st","",Table13232[[#This Row],[Div]]*Table13232[[#This Row],[Elite Edge Bet]]))</f>
        <v/>
      </c>
      <c r="N83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83" s="35" t="str">
        <f>IF(Table13232[[#This Row],[Date]]&lt;$O$3,"","Live")</f>
        <v>Live</v>
      </c>
      <c r="P83" s="27" t="str">
        <f>TEXT(Table13232[[#This Row],[Date]],"DDD")</f>
        <v>Sat</v>
      </c>
      <c r="Q83" s="27">
        <v>185</v>
      </c>
      <c r="R8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3" s="95" t="str">
        <f t="shared" si="3"/>
        <v>E4-Edge</v>
      </c>
      <c r="T83" s="51" t="str">
        <f t="shared" si="5"/>
        <v>E4-Edge</v>
      </c>
      <c r="U83" s="94">
        <f>100</f>
        <v>100</v>
      </c>
      <c r="V83" s="94" t="str">
        <f t="shared" si="4"/>
        <v/>
      </c>
      <c r="W8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84" spans="1:23" hidden="1" x14ac:dyDescent="0.25">
      <c r="A84" s="48">
        <v>45689</v>
      </c>
      <c r="B84" s="20">
        <v>0.66666666666666663</v>
      </c>
      <c r="C84" s="20" t="s">
        <v>6</v>
      </c>
      <c r="D84" s="49">
        <v>7</v>
      </c>
      <c r="E84" s="27">
        <v>11</v>
      </c>
      <c r="F84" s="50" t="s">
        <v>964</v>
      </c>
      <c r="G84" s="50" t="s">
        <v>14</v>
      </c>
      <c r="H84" s="51"/>
      <c r="I84" s="51" t="s">
        <v>910</v>
      </c>
      <c r="J84" s="27" t="s">
        <v>23</v>
      </c>
      <c r="K84" s="27" t="s">
        <v>888</v>
      </c>
      <c r="L84" s="35">
        <v>150</v>
      </c>
      <c r="M84" s="35" t="str">
        <f>IF(Table13232[[#This Row],[Elite Edge Bet]]="","",IF(Table13232[[#This Row],[Fin]]&lt;&gt;"1st","",Table13232[[#This Row],[Div]]*Table13232[[#This Row],[Elite Edge Bet]]))</f>
        <v/>
      </c>
      <c r="N84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84" s="35" t="str">
        <f>IF(Table13232[[#This Row],[Date]]&lt;$O$3,"","Live")</f>
        <v>Live</v>
      </c>
      <c r="P84" s="27" t="str">
        <f>TEXT(Table13232[[#This Row],[Date]],"DDD")</f>
        <v>Sat</v>
      </c>
      <c r="Q84" s="27">
        <v>82</v>
      </c>
      <c r="R8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4" s="93" t="str">
        <f t="shared" si="3"/>
        <v>Edge</v>
      </c>
      <c r="T84" s="51" t="str">
        <f t="shared" si="5"/>
        <v/>
      </c>
      <c r="U84" s="94">
        <f>100</f>
        <v>100</v>
      </c>
      <c r="V84" s="94" t="str">
        <f t="shared" si="4"/>
        <v/>
      </c>
      <c r="W8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85" spans="1:23" x14ac:dyDescent="0.25">
      <c r="A85" s="48">
        <v>45689</v>
      </c>
      <c r="B85" s="20">
        <v>0.67708333333333337</v>
      </c>
      <c r="C85" s="20" t="s">
        <v>775</v>
      </c>
      <c r="D85" s="49">
        <v>8</v>
      </c>
      <c r="E85" s="27">
        <v>6</v>
      </c>
      <c r="F85" s="50" t="s">
        <v>965</v>
      </c>
      <c r="G85" s="50" t="s">
        <v>13</v>
      </c>
      <c r="H85" s="51">
        <v>2.2999999999999998</v>
      </c>
      <c r="I85" s="51" t="s">
        <v>1030</v>
      </c>
      <c r="J85" s="27" t="s">
        <v>456</v>
      </c>
      <c r="K85" s="27"/>
      <c r="L85" s="35">
        <v>120</v>
      </c>
      <c r="M85" s="35">
        <f>IF(Table13232[[#This Row],[Elite Edge Bet]]="","",IF(Table13232[[#This Row],[Fin]]&lt;&gt;"1st","",Table13232[[#This Row],[Div]]*Table13232[[#This Row],[Elite Edge Bet]]))</f>
        <v>276</v>
      </c>
      <c r="N85" s="35">
        <f>IF(Table13232[[#This Row],[Elite Edge Bet]]="","",IF(Table13232[[#This Row],[Elite Edge Return]]="",Table13232[[#This Row],[Elite Edge Bet]]*-1,Table13232[[#This Row],[Elite Edge Return]]-Table13232[[#This Row],[Elite Edge Bet]]))</f>
        <v>156</v>
      </c>
      <c r="O85" s="35" t="str">
        <f>IF(Table13232[[#This Row],[Date]]&lt;$O$3,"","Live")</f>
        <v>Live</v>
      </c>
      <c r="P85" s="27" t="str">
        <f>TEXT(Table13232[[#This Row],[Date]],"DDD")</f>
        <v>Sat</v>
      </c>
      <c r="Q85" s="27">
        <v>186</v>
      </c>
      <c r="R8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5" s="95" t="str">
        <f t="shared" si="3"/>
        <v>E4-Edge</v>
      </c>
      <c r="T85" s="51" t="str">
        <f t="shared" si="5"/>
        <v>E4-Edge</v>
      </c>
      <c r="U85" s="94">
        <f>100</f>
        <v>100</v>
      </c>
      <c r="V85" s="94">
        <f t="shared" si="4"/>
        <v>229.99999999999997</v>
      </c>
      <c r="W85" s="27">
        <f>IF(Table13232[[#This Row],[Elite Edge Bet]]="","",IF(Table13232[[#This Row],[Elite Edge Return]]="",Table13232[[#This Row],[Lev $100 Bet]]*-1,Table13232[[#This Row],[Lev $100 Return]]-Table13232[[#This Row],[Lev $100 Bet]]))</f>
        <v>129.99999999999997</v>
      </c>
    </row>
    <row r="86" spans="1:23" hidden="1" x14ac:dyDescent="0.25">
      <c r="A86" s="48">
        <v>45689</v>
      </c>
      <c r="B86" s="20">
        <v>0.67708333333333337</v>
      </c>
      <c r="C86" s="20" t="s">
        <v>775</v>
      </c>
      <c r="D86" s="49">
        <v>8</v>
      </c>
      <c r="E86" s="27">
        <v>6</v>
      </c>
      <c r="F86" s="50" t="s">
        <v>965</v>
      </c>
      <c r="G86" s="50" t="s">
        <v>13</v>
      </c>
      <c r="H86" s="51">
        <v>2.2999999999999998</v>
      </c>
      <c r="I86" s="51" t="s">
        <v>910</v>
      </c>
      <c r="J86" s="27" t="s">
        <v>456</v>
      </c>
      <c r="K86" s="27" t="s">
        <v>888</v>
      </c>
      <c r="L86" s="35">
        <v>130</v>
      </c>
      <c r="M86" s="35">
        <f>IF(Table13232[[#This Row],[Elite Edge Bet]]="","",IF(Table13232[[#This Row],[Fin]]&lt;&gt;"1st","",Table13232[[#This Row],[Div]]*Table13232[[#This Row],[Elite Edge Bet]]))</f>
        <v>299</v>
      </c>
      <c r="N86" s="35">
        <f>IF(Table13232[[#This Row],[Elite Edge Bet]]="","",IF(Table13232[[#This Row],[Elite Edge Return]]="",Table13232[[#This Row],[Elite Edge Bet]]*-1,Table13232[[#This Row],[Elite Edge Return]]-Table13232[[#This Row],[Elite Edge Bet]]))</f>
        <v>169</v>
      </c>
      <c r="O86" s="35" t="str">
        <f>IF(Table13232[[#This Row],[Date]]&lt;$O$3,"","Live")</f>
        <v>Live</v>
      </c>
      <c r="P86" s="27" t="str">
        <f>TEXT(Table13232[[#This Row],[Date]],"DDD")</f>
        <v>Sat</v>
      </c>
      <c r="Q86" s="27">
        <v>83</v>
      </c>
      <c r="R8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6" s="93" t="str">
        <f t="shared" si="3"/>
        <v>Edge</v>
      </c>
      <c r="T86" s="51" t="str">
        <f t="shared" si="5"/>
        <v/>
      </c>
      <c r="U86" s="94">
        <f>100</f>
        <v>100</v>
      </c>
      <c r="V86" s="94">
        <f t="shared" si="4"/>
        <v>229.99999999999997</v>
      </c>
      <c r="W86" s="27">
        <f>IF(Table13232[[#This Row],[Elite Edge Bet]]="","",IF(Table13232[[#This Row],[Elite Edge Return]]="",Table13232[[#This Row],[Lev $100 Bet]]*-1,Table13232[[#This Row],[Lev $100 Return]]-Table13232[[#This Row],[Lev $100 Bet]]))</f>
        <v>129.99999999999997</v>
      </c>
    </row>
    <row r="87" spans="1:23" hidden="1" x14ac:dyDescent="0.25">
      <c r="A87" s="48">
        <v>45689</v>
      </c>
      <c r="B87" s="20">
        <v>0.70486111111111116</v>
      </c>
      <c r="C87" s="20" t="s">
        <v>775</v>
      </c>
      <c r="D87" s="49">
        <v>9</v>
      </c>
      <c r="E87" s="27">
        <v>9</v>
      </c>
      <c r="F87" s="50" t="s">
        <v>885</v>
      </c>
      <c r="G87" s="50" t="s">
        <v>13</v>
      </c>
      <c r="H87" s="51">
        <v>4.0999999999999996</v>
      </c>
      <c r="I87" s="51" t="s">
        <v>910</v>
      </c>
      <c r="J87" s="27" t="s">
        <v>456</v>
      </c>
      <c r="K87" s="27" t="s">
        <v>888</v>
      </c>
      <c r="L87" s="35">
        <v>120</v>
      </c>
      <c r="M87" s="35">
        <f>IF(Table13232[[#This Row],[Elite Edge Bet]]="","",IF(Table13232[[#This Row],[Fin]]&lt;&gt;"1st","",Table13232[[#This Row],[Div]]*Table13232[[#This Row],[Elite Edge Bet]]))</f>
        <v>491.99999999999994</v>
      </c>
      <c r="N87" s="35">
        <f>IF(Table13232[[#This Row],[Elite Edge Bet]]="","",IF(Table13232[[#This Row],[Elite Edge Return]]="",Table13232[[#This Row],[Elite Edge Bet]]*-1,Table13232[[#This Row],[Elite Edge Return]]-Table13232[[#This Row],[Elite Edge Bet]]))</f>
        <v>371.99999999999994</v>
      </c>
      <c r="O87" s="35" t="str">
        <f>IF(Table13232[[#This Row],[Date]]&lt;$O$3,"","Live")</f>
        <v>Live</v>
      </c>
      <c r="P87" s="27" t="str">
        <f>TEXT(Table13232[[#This Row],[Date]],"DDD")</f>
        <v>Sat</v>
      </c>
      <c r="Q87" s="27">
        <v>84</v>
      </c>
      <c r="R8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7" s="93" t="str">
        <f t="shared" si="3"/>
        <v>Edge</v>
      </c>
      <c r="T87" s="51" t="str">
        <f t="shared" si="5"/>
        <v>Edge</v>
      </c>
      <c r="U87" s="94">
        <f>100</f>
        <v>100</v>
      </c>
      <c r="V87" s="94">
        <f t="shared" si="4"/>
        <v>409.99999999999994</v>
      </c>
      <c r="W87" s="27">
        <f>IF(Table13232[[#This Row],[Elite Edge Bet]]="","",IF(Table13232[[#This Row],[Elite Edge Return]]="",Table13232[[#This Row],[Lev $100 Bet]]*-1,Table13232[[#This Row],[Lev $100 Return]]-Table13232[[#This Row],[Lev $100 Bet]]))</f>
        <v>309.99999999999994</v>
      </c>
    </row>
    <row r="88" spans="1:23" x14ac:dyDescent="0.25">
      <c r="A88" s="48">
        <v>45689</v>
      </c>
      <c r="B88" s="20">
        <v>0.71875</v>
      </c>
      <c r="C88" s="20" t="s">
        <v>6</v>
      </c>
      <c r="D88" s="49">
        <v>9</v>
      </c>
      <c r="E88" s="27">
        <v>6</v>
      </c>
      <c r="F88" s="50" t="s">
        <v>559</v>
      </c>
      <c r="G88" s="50"/>
      <c r="H88" s="51"/>
      <c r="I88" s="51" t="s">
        <v>1030</v>
      </c>
      <c r="J88" s="27" t="s">
        <v>23</v>
      </c>
      <c r="K88" s="27"/>
      <c r="L88" s="35">
        <v>100</v>
      </c>
      <c r="M88" s="35" t="str">
        <f>IF(Table13232[[#This Row],[Elite Edge Bet]]="","",IF(Table13232[[#This Row],[Fin]]&lt;&gt;"1st","",Table13232[[#This Row],[Div]]*Table13232[[#This Row],[Elite Edge Bet]]))</f>
        <v/>
      </c>
      <c r="N88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88" s="35" t="str">
        <f>IF(Table13232[[#This Row],[Date]]&lt;$O$3,"","Live")</f>
        <v>Live</v>
      </c>
      <c r="P88" s="27" t="str">
        <f>TEXT(Table13232[[#This Row],[Date]],"DDD")</f>
        <v>Sat</v>
      </c>
      <c r="Q88" s="27">
        <v>187</v>
      </c>
      <c r="R8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8" s="95" t="str">
        <f t="shared" si="3"/>
        <v>E4-Edge</v>
      </c>
      <c r="T88" s="51" t="str">
        <f t="shared" si="5"/>
        <v>E4-Edge</v>
      </c>
      <c r="U88" s="94">
        <f>100</f>
        <v>100</v>
      </c>
      <c r="V88" s="94" t="str">
        <f t="shared" si="4"/>
        <v/>
      </c>
      <c r="W8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89" spans="1:23" hidden="1" x14ac:dyDescent="0.25">
      <c r="A89" s="48">
        <v>45689</v>
      </c>
      <c r="B89" s="20">
        <v>0.71875</v>
      </c>
      <c r="C89" s="20" t="s">
        <v>6</v>
      </c>
      <c r="D89" s="49">
        <v>9</v>
      </c>
      <c r="E89" s="27">
        <v>6</v>
      </c>
      <c r="F89" s="50" t="s">
        <v>559</v>
      </c>
      <c r="G89" s="50"/>
      <c r="H89" s="51"/>
      <c r="I89" s="51" t="s">
        <v>910</v>
      </c>
      <c r="J89" s="27" t="s">
        <v>23</v>
      </c>
      <c r="K89" s="27" t="s">
        <v>888</v>
      </c>
      <c r="L89" s="35">
        <v>150</v>
      </c>
      <c r="M89" s="35" t="str">
        <f>IF(Table13232[[#This Row],[Elite Edge Bet]]="","",IF(Table13232[[#This Row],[Fin]]&lt;&gt;"1st","",Table13232[[#This Row],[Div]]*Table13232[[#This Row],[Elite Edge Bet]]))</f>
        <v/>
      </c>
      <c r="N89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89" s="35" t="str">
        <f>IF(Table13232[[#This Row],[Date]]&lt;$O$3,"","Live")</f>
        <v>Live</v>
      </c>
      <c r="P89" s="27" t="str">
        <f>TEXT(Table13232[[#This Row],[Date]],"DDD")</f>
        <v>Sat</v>
      </c>
      <c r="Q89" s="27">
        <v>85</v>
      </c>
      <c r="R8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89" s="93" t="str">
        <f t="shared" si="3"/>
        <v>Edge</v>
      </c>
      <c r="T89" s="51" t="str">
        <f t="shared" si="5"/>
        <v/>
      </c>
      <c r="U89" s="94">
        <f>100</f>
        <v>100</v>
      </c>
      <c r="V89" s="94" t="str">
        <f t="shared" si="4"/>
        <v/>
      </c>
      <c r="W8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90" spans="1:23" x14ac:dyDescent="0.25">
      <c r="A90" s="48">
        <v>45689</v>
      </c>
      <c r="B90" s="20">
        <v>0.73263888888888884</v>
      </c>
      <c r="C90" s="20" t="s">
        <v>775</v>
      </c>
      <c r="D90" s="49">
        <v>10</v>
      </c>
      <c r="E90" s="27">
        <v>11</v>
      </c>
      <c r="F90" s="50" t="s">
        <v>966</v>
      </c>
      <c r="G90" s="50" t="s">
        <v>13</v>
      </c>
      <c r="H90" s="51">
        <v>3.8</v>
      </c>
      <c r="I90" s="51" t="s">
        <v>1030</v>
      </c>
      <c r="J90" s="27" t="s">
        <v>456</v>
      </c>
      <c r="K90" s="27"/>
      <c r="L90" s="35">
        <v>200</v>
      </c>
      <c r="M90" s="35">
        <f>IF(Table13232[[#This Row],[Elite Edge Bet]]="","",IF(Table13232[[#This Row],[Fin]]&lt;&gt;"1st","",Table13232[[#This Row],[Div]]*Table13232[[#This Row],[Elite Edge Bet]]))</f>
        <v>760</v>
      </c>
      <c r="N90" s="35">
        <f>IF(Table13232[[#This Row],[Elite Edge Bet]]="","",IF(Table13232[[#This Row],[Elite Edge Return]]="",Table13232[[#This Row],[Elite Edge Bet]]*-1,Table13232[[#This Row],[Elite Edge Return]]-Table13232[[#This Row],[Elite Edge Bet]]))</f>
        <v>560</v>
      </c>
      <c r="O90" s="35" t="str">
        <f>IF(Table13232[[#This Row],[Date]]&lt;$O$3,"","Live")</f>
        <v>Live</v>
      </c>
      <c r="P90" s="27" t="str">
        <f>TEXT(Table13232[[#This Row],[Date]],"DDD")</f>
        <v>Sat</v>
      </c>
      <c r="Q90" s="27">
        <v>188</v>
      </c>
      <c r="R9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0" s="95" t="str">
        <f t="shared" si="3"/>
        <v>E4-Edge</v>
      </c>
      <c r="T90" s="51" t="str">
        <f t="shared" si="5"/>
        <v>E4-Edge</v>
      </c>
      <c r="U90" s="94">
        <f>100</f>
        <v>100</v>
      </c>
      <c r="V90" s="94">
        <f t="shared" si="4"/>
        <v>380</v>
      </c>
      <c r="W90" s="27">
        <f>IF(Table13232[[#This Row],[Elite Edge Bet]]="","",IF(Table13232[[#This Row],[Elite Edge Return]]="",Table13232[[#This Row],[Lev $100 Bet]]*-1,Table13232[[#This Row],[Lev $100 Return]]-Table13232[[#This Row],[Lev $100 Bet]]))</f>
        <v>280</v>
      </c>
    </row>
    <row r="91" spans="1:23" hidden="1" x14ac:dyDescent="0.25">
      <c r="A91" s="48">
        <v>45689</v>
      </c>
      <c r="B91" s="20">
        <v>0.73263888888888884</v>
      </c>
      <c r="C91" s="20" t="s">
        <v>775</v>
      </c>
      <c r="D91" s="49">
        <v>10</v>
      </c>
      <c r="E91" s="27">
        <v>11</v>
      </c>
      <c r="F91" s="50" t="s">
        <v>966</v>
      </c>
      <c r="G91" s="50" t="s">
        <v>13</v>
      </c>
      <c r="H91" s="51">
        <v>3.8</v>
      </c>
      <c r="I91" s="51" t="s">
        <v>910</v>
      </c>
      <c r="J91" s="27" t="s">
        <v>456</v>
      </c>
      <c r="K91" s="27" t="s">
        <v>888</v>
      </c>
      <c r="L91" s="35">
        <v>200</v>
      </c>
      <c r="M91" s="35">
        <f>IF(Table13232[[#This Row],[Elite Edge Bet]]="","",IF(Table13232[[#This Row],[Fin]]&lt;&gt;"1st","",Table13232[[#This Row],[Div]]*Table13232[[#This Row],[Elite Edge Bet]]))</f>
        <v>760</v>
      </c>
      <c r="N91" s="35">
        <f>IF(Table13232[[#This Row],[Elite Edge Bet]]="","",IF(Table13232[[#This Row],[Elite Edge Return]]="",Table13232[[#This Row],[Elite Edge Bet]]*-1,Table13232[[#This Row],[Elite Edge Return]]-Table13232[[#This Row],[Elite Edge Bet]]))</f>
        <v>560</v>
      </c>
      <c r="O91" s="35" t="str">
        <f>IF(Table13232[[#This Row],[Date]]&lt;$O$3,"","Live")</f>
        <v>Live</v>
      </c>
      <c r="P91" s="27" t="str">
        <f>TEXT(Table13232[[#This Row],[Date]],"DDD")</f>
        <v>Sat</v>
      </c>
      <c r="Q91" s="27">
        <v>86</v>
      </c>
      <c r="R9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1" s="93" t="str">
        <f t="shared" si="3"/>
        <v>Edge</v>
      </c>
      <c r="T91" s="51" t="str">
        <f t="shared" si="5"/>
        <v/>
      </c>
      <c r="U91" s="94">
        <f>100</f>
        <v>100</v>
      </c>
      <c r="V91" s="94">
        <f t="shared" si="4"/>
        <v>380</v>
      </c>
      <c r="W91" s="27">
        <f>IF(Table13232[[#This Row],[Elite Edge Bet]]="","",IF(Table13232[[#This Row],[Elite Edge Return]]="",Table13232[[#This Row],[Lev $100 Bet]]*-1,Table13232[[#This Row],[Lev $100 Return]]-Table13232[[#This Row],[Lev $100 Bet]]))</f>
        <v>280</v>
      </c>
    </row>
    <row r="92" spans="1:23" x14ac:dyDescent="0.25">
      <c r="A92" s="48">
        <v>45689</v>
      </c>
      <c r="B92" s="20">
        <v>0.74652777777777779</v>
      </c>
      <c r="C92" s="20" t="s">
        <v>6</v>
      </c>
      <c r="D92" s="49">
        <v>10</v>
      </c>
      <c r="E92" s="27">
        <v>8</v>
      </c>
      <c r="F92" s="50" t="s">
        <v>71</v>
      </c>
      <c r="G92" s="50" t="s">
        <v>13</v>
      </c>
      <c r="H92" s="51">
        <v>1.6</v>
      </c>
      <c r="I92" s="51" t="s">
        <v>1030</v>
      </c>
      <c r="J92" s="27" t="s">
        <v>23</v>
      </c>
      <c r="K92" s="27"/>
      <c r="L92" s="35">
        <v>110.00000000000001</v>
      </c>
      <c r="M92" s="35">
        <f>IF(Table13232[[#This Row],[Elite Edge Bet]]="","",IF(Table13232[[#This Row],[Fin]]&lt;&gt;"1st","",Table13232[[#This Row],[Div]]*Table13232[[#This Row],[Elite Edge Bet]]))</f>
        <v>176.00000000000003</v>
      </c>
      <c r="N92" s="35">
        <f>IF(Table13232[[#This Row],[Elite Edge Bet]]="","",IF(Table13232[[#This Row],[Elite Edge Return]]="",Table13232[[#This Row],[Elite Edge Bet]]*-1,Table13232[[#This Row],[Elite Edge Return]]-Table13232[[#This Row],[Elite Edge Bet]]))</f>
        <v>66.000000000000014</v>
      </c>
      <c r="O92" s="35" t="str">
        <f>IF(Table13232[[#This Row],[Date]]&lt;$O$3,"","Live")</f>
        <v>Live</v>
      </c>
      <c r="P92" s="27" t="str">
        <f>TEXT(Table13232[[#This Row],[Date]],"DDD")</f>
        <v>Sat</v>
      </c>
      <c r="Q92" s="27">
        <v>189</v>
      </c>
      <c r="R9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2" s="95" t="str">
        <f t="shared" si="3"/>
        <v>E4-Edge</v>
      </c>
      <c r="T92" s="51" t="str">
        <f t="shared" si="5"/>
        <v>E4-Edge</v>
      </c>
      <c r="U92" s="94">
        <f>100</f>
        <v>100</v>
      </c>
      <c r="V92" s="94">
        <f t="shared" si="4"/>
        <v>160</v>
      </c>
      <c r="W92" s="27">
        <f>IF(Table13232[[#This Row],[Elite Edge Bet]]="","",IF(Table13232[[#This Row],[Elite Edge Return]]="",Table13232[[#This Row],[Lev $100 Bet]]*-1,Table13232[[#This Row],[Lev $100 Return]]-Table13232[[#This Row],[Lev $100 Bet]]))</f>
        <v>60</v>
      </c>
    </row>
    <row r="93" spans="1:23" hidden="1" x14ac:dyDescent="0.25">
      <c r="A93" s="48">
        <v>45689</v>
      </c>
      <c r="B93" s="20">
        <v>0.74652777777777779</v>
      </c>
      <c r="C93" s="20" t="s">
        <v>6</v>
      </c>
      <c r="D93" s="49">
        <v>10</v>
      </c>
      <c r="E93" s="27">
        <v>8</v>
      </c>
      <c r="F93" s="50" t="s">
        <v>71</v>
      </c>
      <c r="G93" s="50" t="s">
        <v>13</v>
      </c>
      <c r="H93" s="51">
        <v>1.6</v>
      </c>
      <c r="I93" s="51" t="s">
        <v>910</v>
      </c>
      <c r="J93" s="27" t="s">
        <v>23</v>
      </c>
      <c r="K93" s="27" t="s">
        <v>888</v>
      </c>
      <c r="L93" s="35">
        <v>150</v>
      </c>
      <c r="M93" s="35">
        <f>IF(Table13232[[#This Row],[Elite Edge Bet]]="","",IF(Table13232[[#This Row],[Fin]]&lt;&gt;"1st","",Table13232[[#This Row],[Div]]*Table13232[[#This Row],[Elite Edge Bet]]))</f>
        <v>240</v>
      </c>
      <c r="N93" s="35">
        <f>IF(Table13232[[#This Row],[Elite Edge Bet]]="","",IF(Table13232[[#This Row],[Elite Edge Return]]="",Table13232[[#This Row],[Elite Edge Bet]]*-1,Table13232[[#This Row],[Elite Edge Return]]-Table13232[[#This Row],[Elite Edge Bet]]))</f>
        <v>90</v>
      </c>
      <c r="O93" s="35" t="str">
        <f>IF(Table13232[[#This Row],[Date]]&lt;$O$3,"","Live")</f>
        <v>Live</v>
      </c>
      <c r="P93" s="27" t="str">
        <f>TEXT(Table13232[[#This Row],[Date]],"DDD")</f>
        <v>Sat</v>
      </c>
      <c r="Q93" s="27">
        <v>87</v>
      </c>
      <c r="R9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3" s="93" t="str">
        <f t="shared" si="3"/>
        <v>Edge</v>
      </c>
      <c r="T93" s="51" t="str">
        <f t="shared" si="5"/>
        <v/>
      </c>
      <c r="U93" s="94">
        <f>100</f>
        <v>100</v>
      </c>
      <c r="V93" s="94">
        <f t="shared" si="4"/>
        <v>160</v>
      </c>
      <c r="W93" s="27">
        <f>IF(Table13232[[#This Row],[Elite Edge Bet]]="","",IF(Table13232[[#This Row],[Elite Edge Return]]="",Table13232[[#This Row],[Lev $100 Bet]]*-1,Table13232[[#This Row],[Lev $100 Return]]-Table13232[[#This Row],[Lev $100 Bet]]))</f>
        <v>60</v>
      </c>
    </row>
    <row r="94" spans="1:23" x14ac:dyDescent="0.25">
      <c r="A94" s="48">
        <v>45693</v>
      </c>
      <c r="B94" s="20">
        <v>0.67013888888888884</v>
      </c>
      <c r="C94" s="20" t="s">
        <v>8</v>
      </c>
      <c r="D94" s="49">
        <v>3</v>
      </c>
      <c r="E94" s="27">
        <v>5</v>
      </c>
      <c r="F94" s="50" t="s">
        <v>967</v>
      </c>
      <c r="G94" s="50"/>
      <c r="H94" s="51"/>
      <c r="I94" s="51" t="s">
        <v>1030</v>
      </c>
      <c r="J94" s="27" t="s">
        <v>23</v>
      </c>
      <c r="K94" s="27"/>
      <c r="L94" s="35">
        <v>120</v>
      </c>
      <c r="M94" s="35" t="str">
        <f>IF(Table13232[[#This Row],[Elite Edge Bet]]="","",IF(Table13232[[#This Row],[Fin]]&lt;&gt;"1st","",Table13232[[#This Row],[Div]]*Table13232[[#This Row],[Elite Edge Bet]]))</f>
        <v/>
      </c>
      <c r="N94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94" s="35" t="str">
        <f>IF(Table13232[[#This Row],[Date]]&lt;$O$3,"","Live")</f>
        <v>Live</v>
      </c>
      <c r="P94" s="27" t="str">
        <f>TEXT(Table13232[[#This Row],[Date]],"DDD")</f>
        <v>Wed</v>
      </c>
      <c r="Q94" s="27">
        <v>190</v>
      </c>
      <c r="R9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4" s="95" t="str">
        <f t="shared" si="3"/>
        <v>E4-Edge</v>
      </c>
      <c r="T94" s="51" t="str">
        <f t="shared" si="5"/>
        <v>E4-Edge</v>
      </c>
      <c r="U94" s="94">
        <f>100</f>
        <v>100</v>
      </c>
      <c r="V94" s="94" t="str">
        <f t="shared" si="4"/>
        <v/>
      </c>
      <c r="W9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95" spans="1:23" hidden="1" x14ac:dyDescent="0.25">
      <c r="A95" s="48">
        <v>45693</v>
      </c>
      <c r="B95" s="20">
        <v>0.67013888888888884</v>
      </c>
      <c r="C95" s="20" t="s">
        <v>8</v>
      </c>
      <c r="D95" s="49">
        <v>3</v>
      </c>
      <c r="E95" s="27">
        <v>5</v>
      </c>
      <c r="F95" s="50" t="s">
        <v>967</v>
      </c>
      <c r="G95" s="50"/>
      <c r="H95" s="51"/>
      <c r="I95" s="51" t="s">
        <v>910</v>
      </c>
      <c r="J95" s="27" t="s">
        <v>23</v>
      </c>
      <c r="K95" s="27" t="s">
        <v>888</v>
      </c>
      <c r="L95" s="35">
        <v>140</v>
      </c>
      <c r="M95" s="35" t="str">
        <f>IF(Table13232[[#This Row],[Elite Edge Bet]]="","",IF(Table13232[[#This Row],[Fin]]&lt;&gt;"1st","",Table13232[[#This Row],[Div]]*Table13232[[#This Row],[Elite Edge Bet]]))</f>
        <v/>
      </c>
      <c r="N95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95" s="35" t="str">
        <f>IF(Table13232[[#This Row],[Date]]&lt;$O$3,"","Live")</f>
        <v>Live</v>
      </c>
      <c r="P95" s="27" t="str">
        <f>TEXT(Table13232[[#This Row],[Date]],"DDD")</f>
        <v>Wed</v>
      </c>
      <c r="Q95" s="27">
        <v>88</v>
      </c>
      <c r="R9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5" s="93" t="str">
        <f t="shared" si="3"/>
        <v>Edge</v>
      </c>
      <c r="T95" s="51" t="str">
        <f t="shared" si="5"/>
        <v/>
      </c>
      <c r="U95" s="94">
        <f>100</f>
        <v>100</v>
      </c>
      <c r="V95" s="94" t="str">
        <f t="shared" si="4"/>
        <v/>
      </c>
      <c r="W9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96" spans="1:23" x14ac:dyDescent="0.25">
      <c r="A96" s="48">
        <v>45693</v>
      </c>
      <c r="B96" s="20">
        <v>0.69444444444444442</v>
      </c>
      <c r="C96" s="20" t="s">
        <v>8</v>
      </c>
      <c r="D96" s="49">
        <v>4</v>
      </c>
      <c r="E96" s="27">
        <v>8</v>
      </c>
      <c r="F96" s="50" t="s">
        <v>968</v>
      </c>
      <c r="G96" s="50"/>
      <c r="H96" s="51"/>
      <c r="I96" s="51" t="s">
        <v>1030</v>
      </c>
      <c r="J96" s="27" t="s">
        <v>23</v>
      </c>
      <c r="K96" s="27"/>
      <c r="L96" s="35">
        <v>120</v>
      </c>
      <c r="M96" s="35" t="str">
        <f>IF(Table13232[[#This Row],[Elite Edge Bet]]="","",IF(Table13232[[#This Row],[Fin]]&lt;&gt;"1st","",Table13232[[#This Row],[Div]]*Table13232[[#This Row],[Elite Edge Bet]]))</f>
        <v/>
      </c>
      <c r="N96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96" s="35" t="str">
        <f>IF(Table13232[[#This Row],[Date]]&lt;$O$3,"","Live")</f>
        <v>Live</v>
      </c>
      <c r="P96" s="27" t="str">
        <f>TEXT(Table13232[[#This Row],[Date]],"DDD")</f>
        <v>Wed</v>
      </c>
      <c r="Q96" s="27">
        <v>191</v>
      </c>
      <c r="R9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6" s="95" t="str">
        <f t="shared" si="3"/>
        <v>E4-Edge</v>
      </c>
      <c r="T96" s="51" t="str">
        <f t="shared" si="5"/>
        <v>E4-Edge</v>
      </c>
      <c r="U96" s="94">
        <f>100</f>
        <v>100</v>
      </c>
      <c r="V96" s="94" t="str">
        <f t="shared" si="4"/>
        <v/>
      </c>
      <c r="W9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97" spans="1:23" hidden="1" x14ac:dyDescent="0.25">
      <c r="A97" s="48">
        <v>45693</v>
      </c>
      <c r="B97" s="20">
        <v>0.69444444444444442</v>
      </c>
      <c r="C97" s="20" t="s">
        <v>8</v>
      </c>
      <c r="D97" s="49">
        <v>4</v>
      </c>
      <c r="E97" s="27">
        <v>8</v>
      </c>
      <c r="F97" s="50" t="s">
        <v>968</v>
      </c>
      <c r="G97" s="50"/>
      <c r="H97" s="51"/>
      <c r="I97" s="51" t="s">
        <v>910</v>
      </c>
      <c r="J97" s="27" t="s">
        <v>23</v>
      </c>
      <c r="K97" s="27" t="s">
        <v>888</v>
      </c>
      <c r="L97" s="35">
        <v>140</v>
      </c>
      <c r="M97" s="35" t="str">
        <f>IF(Table13232[[#This Row],[Elite Edge Bet]]="","",IF(Table13232[[#This Row],[Fin]]&lt;&gt;"1st","",Table13232[[#This Row],[Div]]*Table13232[[#This Row],[Elite Edge Bet]]))</f>
        <v/>
      </c>
      <c r="N97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97" s="35" t="str">
        <f>IF(Table13232[[#This Row],[Date]]&lt;$O$3,"","Live")</f>
        <v>Live</v>
      </c>
      <c r="P97" s="27" t="str">
        <f>TEXT(Table13232[[#This Row],[Date]],"DDD")</f>
        <v>Wed</v>
      </c>
      <c r="Q97" s="27">
        <v>89</v>
      </c>
      <c r="R9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7" s="93" t="str">
        <f t="shared" si="3"/>
        <v>Edge</v>
      </c>
      <c r="T97" s="51" t="str">
        <f t="shared" si="5"/>
        <v/>
      </c>
      <c r="U97" s="94">
        <f>100</f>
        <v>100</v>
      </c>
      <c r="V97" s="94" t="str">
        <f t="shared" si="4"/>
        <v/>
      </c>
      <c r="W9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98" spans="1:23" x14ac:dyDescent="0.25">
      <c r="A98" s="48">
        <v>45693</v>
      </c>
      <c r="B98" s="20">
        <v>0.71875</v>
      </c>
      <c r="C98" s="20" t="s">
        <v>8</v>
      </c>
      <c r="D98" s="49">
        <v>5</v>
      </c>
      <c r="E98" s="27">
        <v>6</v>
      </c>
      <c r="F98" s="50" t="s">
        <v>969</v>
      </c>
      <c r="G98" s="50"/>
      <c r="H98" s="51"/>
      <c r="I98" s="51" t="s">
        <v>1030</v>
      </c>
      <c r="J98" s="27" t="s">
        <v>23</v>
      </c>
      <c r="K98" s="27"/>
      <c r="L98" s="35">
        <v>120</v>
      </c>
      <c r="M98" s="35" t="str">
        <f>IF(Table13232[[#This Row],[Elite Edge Bet]]="","",IF(Table13232[[#This Row],[Fin]]&lt;&gt;"1st","",Table13232[[#This Row],[Div]]*Table13232[[#This Row],[Elite Edge Bet]]))</f>
        <v/>
      </c>
      <c r="N98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98" s="35" t="str">
        <f>IF(Table13232[[#This Row],[Date]]&lt;$O$3,"","Live")</f>
        <v>Live</v>
      </c>
      <c r="P98" s="27" t="str">
        <f>TEXT(Table13232[[#This Row],[Date]],"DDD")</f>
        <v>Wed</v>
      </c>
      <c r="Q98" s="27">
        <v>192</v>
      </c>
      <c r="R9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8" s="95" t="str">
        <f t="shared" si="3"/>
        <v>E4-Edge</v>
      </c>
      <c r="T98" s="51" t="str">
        <f t="shared" si="5"/>
        <v>E4-Edge</v>
      </c>
      <c r="U98" s="94">
        <f>100</f>
        <v>100</v>
      </c>
      <c r="V98" s="94" t="str">
        <f t="shared" si="4"/>
        <v/>
      </c>
      <c r="W9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99" spans="1:23" hidden="1" x14ac:dyDescent="0.25">
      <c r="A99" s="48">
        <v>45693</v>
      </c>
      <c r="B99" s="20">
        <v>0.71875</v>
      </c>
      <c r="C99" s="20" t="s">
        <v>8</v>
      </c>
      <c r="D99" s="49">
        <v>5</v>
      </c>
      <c r="E99" s="27">
        <v>6</v>
      </c>
      <c r="F99" s="50" t="s">
        <v>969</v>
      </c>
      <c r="G99" s="50"/>
      <c r="H99" s="51"/>
      <c r="I99" s="51" t="s">
        <v>910</v>
      </c>
      <c r="J99" s="27" t="s">
        <v>23</v>
      </c>
      <c r="K99" s="27" t="s">
        <v>888</v>
      </c>
      <c r="L99" s="35">
        <v>140</v>
      </c>
      <c r="M99" s="35" t="str">
        <f>IF(Table13232[[#This Row],[Elite Edge Bet]]="","",IF(Table13232[[#This Row],[Fin]]&lt;&gt;"1st","",Table13232[[#This Row],[Div]]*Table13232[[#This Row],[Elite Edge Bet]]))</f>
        <v/>
      </c>
      <c r="N99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99" s="35" t="str">
        <f>IF(Table13232[[#This Row],[Date]]&lt;$O$3,"","Live")</f>
        <v>Live</v>
      </c>
      <c r="P99" s="27" t="str">
        <f>TEXT(Table13232[[#This Row],[Date]],"DDD")</f>
        <v>Wed</v>
      </c>
      <c r="Q99" s="27">
        <v>90</v>
      </c>
      <c r="R9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99" s="93" t="str">
        <f t="shared" si="3"/>
        <v>Edge</v>
      </c>
      <c r="T99" s="51" t="str">
        <f t="shared" si="5"/>
        <v/>
      </c>
      <c r="U99" s="94">
        <f>100</f>
        <v>100</v>
      </c>
      <c r="V99" s="94" t="str">
        <f t="shared" si="4"/>
        <v/>
      </c>
      <c r="W9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00" spans="1:23" x14ac:dyDescent="0.25">
      <c r="A100" s="48">
        <v>45696</v>
      </c>
      <c r="B100" s="20">
        <v>0.55555555555555558</v>
      </c>
      <c r="C100" s="20" t="s">
        <v>761</v>
      </c>
      <c r="D100" s="49">
        <v>3</v>
      </c>
      <c r="E100" s="27">
        <v>8</v>
      </c>
      <c r="F100" s="50" t="s">
        <v>970</v>
      </c>
      <c r="G100" s="50" t="s">
        <v>14</v>
      </c>
      <c r="H100" s="51"/>
      <c r="I100" s="51" t="s">
        <v>1030</v>
      </c>
      <c r="J100" s="27" t="s">
        <v>456</v>
      </c>
      <c r="K100" s="27"/>
      <c r="L100" s="35">
        <v>200</v>
      </c>
      <c r="M100" s="35" t="str">
        <f>IF(Table13232[[#This Row],[Elite Edge Bet]]="","",IF(Table13232[[#This Row],[Fin]]&lt;&gt;"1st","",Table13232[[#This Row],[Div]]*Table13232[[#This Row],[Elite Edge Bet]]))</f>
        <v/>
      </c>
      <c r="N100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00" s="35" t="str">
        <f>IF(Table13232[[#This Row],[Date]]&lt;$O$3,"","Live")</f>
        <v>Live</v>
      </c>
      <c r="P100" s="27" t="str">
        <f>TEXT(Table13232[[#This Row],[Date]],"DDD")</f>
        <v>Sat</v>
      </c>
      <c r="Q100" s="27">
        <v>193</v>
      </c>
      <c r="R10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0" s="95" t="str">
        <f t="shared" si="3"/>
        <v>E4-Edge</v>
      </c>
      <c r="T100" s="51" t="str">
        <f t="shared" si="5"/>
        <v>E4-Edge</v>
      </c>
      <c r="U100" s="94">
        <f>100</f>
        <v>100</v>
      </c>
      <c r="V100" s="94" t="str">
        <f t="shared" si="4"/>
        <v/>
      </c>
      <c r="W10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01" spans="1:23" hidden="1" x14ac:dyDescent="0.25">
      <c r="A101" s="48">
        <v>45696</v>
      </c>
      <c r="B101" s="20">
        <v>0.55555555555555558</v>
      </c>
      <c r="C101" s="20" t="s">
        <v>761</v>
      </c>
      <c r="D101" s="49">
        <v>3</v>
      </c>
      <c r="E101" s="27">
        <v>8</v>
      </c>
      <c r="F101" s="50" t="s">
        <v>970</v>
      </c>
      <c r="G101" s="50" t="s">
        <v>14</v>
      </c>
      <c r="H101" s="51"/>
      <c r="I101" s="51" t="s">
        <v>910</v>
      </c>
      <c r="J101" s="27" t="s">
        <v>456</v>
      </c>
      <c r="K101" s="27" t="s">
        <v>888</v>
      </c>
      <c r="L101" s="35">
        <v>200</v>
      </c>
      <c r="M101" s="35" t="str">
        <f>IF(Table13232[[#This Row],[Elite Edge Bet]]="","",IF(Table13232[[#This Row],[Fin]]&lt;&gt;"1st","",Table13232[[#This Row],[Div]]*Table13232[[#This Row],[Elite Edge Bet]]))</f>
        <v/>
      </c>
      <c r="N101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01" s="35" t="str">
        <f>IF(Table13232[[#This Row],[Date]]&lt;$O$3,"","Live")</f>
        <v>Live</v>
      </c>
      <c r="P101" s="27" t="str">
        <f>TEXT(Table13232[[#This Row],[Date]],"DDD")</f>
        <v>Sat</v>
      </c>
      <c r="Q101" s="27">
        <v>91</v>
      </c>
      <c r="R10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1" s="93" t="str">
        <f t="shared" si="3"/>
        <v>Edge</v>
      </c>
      <c r="T101" s="51" t="str">
        <f t="shared" si="5"/>
        <v/>
      </c>
      <c r="U101" s="94">
        <f>100</f>
        <v>100</v>
      </c>
      <c r="V101" s="94" t="str">
        <f t="shared" si="4"/>
        <v/>
      </c>
      <c r="W10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02" spans="1:23" x14ac:dyDescent="0.25">
      <c r="A102" s="48">
        <v>45696</v>
      </c>
      <c r="B102" s="20">
        <v>0.62847222222222221</v>
      </c>
      <c r="C102" s="20" t="s">
        <v>761</v>
      </c>
      <c r="D102" s="49">
        <v>6</v>
      </c>
      <c r="E102" s="27">
        <v>4</v>
      </c>
      <c r="F102" s="50" t="s">
        <v>407</v>
      </c>
      <c r="G102" s="50" t="s">
        <v>13</v>
      </c>
      <c r="H102" s="51">
        <v>4.5999999999999996</v>
      </c>
      <c r="I102" s="51" t="s">
        <v>1030</v>
      </c>
      <c r="J102" s="27" t="s">
        <v>456</v>
      </c>
      <c r="K102" s="27"/>
      <c r="L102" s="35">
        <v>100</v>
      </c>
      <c r="M102" s="35">
        <f>IF(Table13232[[#This Row],[Elite Edge Bet]]="","",IF(Table13232[[#This Row],[Fin]]&lt;&gt;"1st","",Table13232[[#This Row],[Div]]*Table13232[[#This Row],[Elite Edge Bet]]))</f>
        <v>459.99999999999994</v>
      </c>
      <c r="N102" s="35">
        <f>IF(Table13232[[#This Row],[Elite Edge Bet]]="","",IF(Table13232[[#This Row],[Elite Edge Return]]="",Table13232[[#This Row],[Elite Edge Bet]]*-1,Table13232[[#This Row],[Elite Edge Return]]-Table13232[[#This Row],[Elite Edge Bet]]))</f>
        <v>359.99999999999994</v>
      </c>
      <c r="O102" s="35" t="str">
        <f>IF(Table13232[[#This Row],[Date]]&lt;$O$3,"","Live")</f>
        <v>Live</v>
      </c>
      <c r="P102" s="27" t="str">
        <f>TEXT(Table13232[[#This Row],[Date]],"DDD")</f>
        <v>Sat</v>
      </c>
      <c r="Q102" s="27">
        <v>194</v>
      </c>
      <c r="R10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2" s="95" t="str">
        <f t="shared" si="3"/>
        <v>E4-Edge</v>
      </c>
      <c r="T102" s="51" t="str">
        <f t="shared" si="5"/>
        <v>E4-Edge</v>
      </c>
      <c r="U102" s="94">
        <f>100</f>
        <v>100</v>
      </c>
      <c r="V102" s="94">
        <f t="shared" si="4"/>
        <v>459.99999999999994</v>
      </c>
      <c r="W102" s="27">
        <f>IF(Table13232[[#This Row],[Elite Edge Bet]]="","",IF(Table13232[[#This Row],[Elite Edge Return]]="",Table13232[[#This Row],[Lev $100 Bet]]*-1,Table13232[[#This Row],[Lev $100 Return]]-Table13232[[#This Row],[Lev $100 Bet]]))</f>
        <v>359.99999999999994</v>
      </c>
    </row>
    <row r="103" spans="1:23" hidden="1" x14ac:dyDescent="0.25">
      <c r="A103" s="48">
        <v>45696</v>
      </c>
      <c r="B103" s="20">
        <v>0.62847222222222221</v>
      </c>
      <c r="C103" s="20" t="s">
        <v>761</v>
      </c>
      <c r="D103" s="49">
        <v>6</v>
      </c>
      <c r="E103" s="27">
        <v>4</v>
      </c>
      <c r="F103" s="50" t="s">
        <v>407</v>
      </c>
      <c r="G103" s="50" t="s">
        <v>13</v>
      </c>
      <c r="H103" s="51">
        <v>4.5999999999999996</v>
      </c>
      <c r="I103" s="51" t="s">
        <v>910</v>
      </c>
      <c r="J103" s="27" t="s">
        <v>456</v>
      </c>
      <c r="K103" s="27" t="s">
        <v>888</v>
      </c>
      <c r="L103" s="35">
        <v>130</v>
      </c>
      <c r="M103" s="35">
        <f>IF(Table13232[[#This Row],[Elite Edge Bet]]="","",IF(Table13232[[#This Row],[Fin]]&lt;&gt;"1st","",Table13232[[#This Row],[Div]]*Table13232[[#This Row],[Elite Edge Bet]]))</f>
        <v>598</v>
      </c>
      <c r="N103" s="35">
        <f>IF(Table13232[[#This Row],[Elite Edge Bet]]="","",IF(Table13232[[#This Row],[Elite Edge Return]]="",Table13232[[#This Row],[Elite Edge Bet]]*-1,Table13232[[#This Row],[Elite Edge Return]]-Table13232[[#This Row],[Elite Edge Bet]]))</f>
        <v>468</v>
      </c>
      <c r="O103" s="35" t="str">
        <f>IF(Table13232[[#This Row],[Date]]&lt;$O$3,"","Live")</f>
        <v>Live</v>
      </c>
      <c r="P103" s="27" t="str">
        <f>TEXT(Table13232[[#This Row],[Date]],"DDD")</f>
        <v>Sat</v>
      </c>
      <c r="Q103" s="27">
        <v>92</v>
      </c>
      <c r="R10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3" s="93" t="str">
        <f t="shared" si="3"/>
        <v>Edge</v>
      </c>
      <c r="T103" s="51" t="str">
        <f t="shared" si="5"/>
        <v/>
      </c>
      <c r="U103" s="94">
        <f>100</f>
        <v>100</v>
      </c>
      <c r="V103" s="94">
        <f t="shared" si="4"/>
        <v>459.99999999999994</v>
      </c>
      <c r="W103" s="27">
        <f>IF(Table13232[[#This Row],[Elite Edge Bet]]="","",IF(Table13232[[#This Row],[Elite Edge Return]]="",Table13232[[#This Row],[Lev $100 Bet]]*-1,Table13232[[#This Row],[Lev $100 Return]]-Table13232[[#This Row],[Lev $100 Bet]]))</f>
        <v>359.99999999999994</v>
      </c>
    </row>
    <row r="104" spans="1:23" hidden="1" x14ac:dyDescent="0.25">
      <c r="A104" s="48">
        <v>45696</v>
      </c>
      <c r="B104" s="20">
        <v>0.64236111111111116</v>
      </c>
      <c r="C104" s="20" t="s">
        <v>7</v>
      </c>
      <c r="D104" s="49">
        <v>6</v>
      </c>
      <c r="E104" s="27">
        <v>7</v>
      </c>
      <c r="F104" s="50" t="s">
        <v>56</v>
      </c>
      <c r="G104" s="50" t="s">
        <v>15</v>
      </c>
      <c r="H104" s="51"/>
      <c r="I104" s="51" t="s">
        <v>1030</v>
      </c>
      <c r="J104" s="27" t="s">
        <v>23</v>
      </c>
      <c r="K104" s="27"/>
      <c r="L104" s="35">
        <v>100</v>
      </c>
      <c r="M104" s="35" t="str">
        <f>IF(Table13232[[#This Row],[Elite Edge Bet]]="","",IF(Table13232[[#This Row],[Fin]]&lt;&gt;"1st","",Table13232[[#This Row],[Div]]*Table13232[[#This Row],[Elite Edge Bet]]))</f>
        <v/>
      </c>
      <c r="N104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04" s="35" t="str">
        <f>IF(Table13232[[#This Row],[Date]]&lt;$O$3,"","Live")</f>
        <v>Live</v>
      </c>
      <c r="P104" s="27" t="str">
        <f>TEXT(Table13232[[#This Row],[Date]],"DDD")</f>
        <v>Sat</v>
      </c>
      <c r="Q104" s="27">
        <v>195</v>
      </c>
      <c r="R10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4" s="91" t="str">
        <f t="shared" si="3"/>
        <v>E4</v>
      </c>
      <c r="T104" s="51" t="str">
        <f t="shared" si="5"/>
        <v>E4</v>
      </c>
      <c r="U104" s="94">
        <f>100</f>
        <v>100</v>
      </c>
      <c r="V104" s="94" t="str">
        <f t="shared" si="4"/>
        <v/>
      </c>
      <c r="W10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05" spans="1:23" x14ac:dyDescent="0.25">
      <c r="A105" s="48">
        <v>45696</v>
      </c>
      <c r="B105" s="20">
        <v>0.67708333333333337</v>
      </c>
      <c r="C105" s="20" t="s">
        <v>761</v>
      </c>
      <c r="D105" s="49">
        <v>8</v>
      </c>
      <c r="E105" s="27">
        <v>11</v>
      </c>
      <c r="F105" s="50" t="s">
        <v>971</v>
      </c>
      <c r="G105" s="50" t="s">
        <v>15</v>
      </c>
      <c r="H105" s="51"/>
      <c r="I105" s="51" t="s">
        <v>1030</v>
      </c>
      <c r="J105" s="27" t="s">
        <v>456</v>
      </c>
      <c r="K105" s="27"/>
      <c r="L105" s="35">
        <v>120</v>
      </c>
      <c r="M105" s="35" t="str">
        <f>IF(Table13232[[#This Row],[Elite Edge Bet]]="","",IF(Table13232[[#This Row],[Fin]]&lt;&gt;"1st","",Table13232[[#This Row],[Div]]*Table13232[[#This Row],[Elite Edge Bet]]))</f>
        <v/>
      </c>
      <c r="N105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05" s="35" t="str">
        <f>IF(Table13232[[#This Row],[Date]]&lt;$O$3,"","Live")</f>
        <v>Live</v>
      </c>
      <c r="P105" s="27" t="str">
        <f>TEXT(Table13232[[#This Row],[Date]],"DDD")</f>
        <v>Sat</v>
      </c>
      <c r="Q105" s="27">
        <v>196</v>
      </c>
      <c r="R10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5" s="95" t="str">
        <f t="shared" si="3"/>
        <v>E4-Edge</v>
      </c>
      <c r="T105" s="51" t="str">
        <f t="shared" si="5"/>
        <v>E4-Edge</v>
      </c>
      <c r="U105" s="94">
        <f>100</f>
        <v>100</v>
      </c>
      <c r="V105" s="94" t="str">
        <f t="shared" si="4"/>
        <v/>
      </c>
      <c r="W10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06" spans="1:23" hidden="1" x14ac:dyDescent="0.25">
      <c r="A106" s="48">
        <v>45696</v>
      </c>
      <c r="B106" s="20">
        <v>0.67708333333333337</v>
      </c>
      <c r="C106" s="20" t="s">
        <v>761</v>
      </c>
      <c r="D106" s="49">
        <v>8</v>
      </c>
      <c r="E106" s="27">
        <v>11</v>
      </c>
      <c r="F106" s="50" t="s">
        <v>971</v>
      </c>
      <c r="G106" s="50" t="s">
        <v>15</v>
      </c>
      <c r="H106" s="51"/>
      <c r="I106" s="51" t="s">
        <v>910</v>
      </c>
      <c r="J106" s="27" t="s">
        <v>456</v>
      </c>
      <c r="K106" s="27" t="s">
        <v>888</v>
      </c>
      <c r="L106" s="35">
        <v>130</v>
      </c>
      <c r="M106" s="35" t="str">
        <f>IF(Table13232[[#This Row],[Elite Edge Bet]]="","",IF(Table13232[[#This Row],[Fin]]&lt;&gt;"1st","",Table13232[[#This Row],[Div]]*Table13232[[#This Row],[Elite Edge Bet]]))</f>
        <v/>
      </c>
      <c r="N106" s="35">
        <f>IF(Table13232[[#This Row],[Elite Edge Bet]]="","",IF(Table13232[[#This Row],[Elite Edge Return]]="",Table13232[[#This Row],[Elite Edge Bet]]*-1,Table13232[[#This Row],[Elite Edge Return]]-Table13232[[#This Row],[Elite Edge Bet]]))</f>
        <v>-130</v>
      </c>
      <c r="O106" s="35" t="str">
        <f>IF(Table13232[[#This Row],[Date]]&lt;$O$3,"","Live")</f>
        <v>Live</v>
      </c>
      <c r="P106" s="27" t="str">
        <f>TEXT(Table13232[[#This Row],[Date]],"DDD")</f>
        <v>Sat</v>
      </c>
      <c r="Q106" s="27">
        <v>93</v>
      </c>
      <c r="R10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6" s="93" t="str">
        <f t="shared" si="3"/>
        <v>Edge</v>
      </c>
      <c r="T106" s="51" t="str">
        <f t="shared" si="5"/>
        <v/>
      </c>
      <c r="U106" s="94">
        <f>100</f>
        <v>100</v>
      </c>
      <c r="V106" s="94" t="str">
        <f t="shared" si="4"/>
        <v/>
      </c>
      <c r="W10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07" spans="1:23" x14ac:dyDescent="0.25">
      <c r="A107" s="48">
        <v>45696</v>
      </c>
      <c r="B107" s="20">
        <v>0.69097222222222221</v>
      </c>
      <c r="C107" s="20" t="s">
        <v>7</v>
      </c>
      <c r="D107" s="49">
        <v>8</v>
      </c>
      <c r="E107" s="27">
        <v>2</v>
      </c>
      <c r="F107" s="50" t="s">
        <v>972</v>
      </c>
      <c r="G107" s="50" t="s">
        <v>14</v>
      </c>
      <c r="H107" s="51"/>
      <c r="I107" s="51" t="s">
        <v>1030</v>
      </c>
      <c r="J107" s="27" t="s">
        <v>23</v>
      </c>
      <c r="K107" s="27"/>
      <c r="L107" s="35">
        <v>110.00000000000001</v>
      </c>
      <c r="M107" s="35" t="str">
        <f>IF(Table13232[[#This Row],[Elite Edge Bet]]="","",IF(Table13232[[#This Row],[Fin]]&lt;&gt;"1st","",Table13232[[#This Row],[Div]]*Table13232[[#This Row],[Elite Edge Bet]]))</f>
        <v/>
      </c>
      <c r="N107" s="35">
        <f>IF(Table13232[[#This Row],[Elite Edge Bet]]="","",IF(Table13232[[#This Row],[Elite Edge Return]]="",Table13232[[#This Row],[Elite Edge Bet]]*-1,Table13232[[#This Row],[Elite Edge Return]]-Table13232[[#This Row],[Elite Edge Bet]]))</f>
        <v>-110.00000000000001</v>
      </c>
      <c r="O107" s="35" t="str">
        <f>IF(Table13232[[#This Row],[Date]]&lt;$O$3,"","Live")</f>
        <v>Live</v>
      </c>
      <c r="P107" s="27" t="str">
        <f>TEXT(Table13232[[#This Row],[Date]],"DDD")</f>
        <v>Sat</v>
      </c>
      <c r="Q107" s="27">
        <v>197</v>
      </c>
      <c r="R10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7" s="95" t="str">
        <f t="shared" si="3"/>
        <v>E4-Edge</v>
      </c>
      <c r="T107" s="51" t="str">
        <f t="shared" si="5"/>
        <v>E4-Edge</v>
      </c>
      <c r="U107" s="94">
        <f>100</f>
        <v>100</v>
      </c>
      <c r="V107" s="94" t="str">
        <f t="shared" si="4"/>
        <v/>
      </c>
      <c r="W10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08" spans="1:23" hidden="1" x14ac:dyDescent="0.25">
      <c r="A108" s="48">
        <v>45696</v>
      </c>
      <c r="B108" s="20">
        <v>0.69097222222222221</v>
      </c>
      <c r="C108" s="20" t="s">
        <v>7</v>
      </c>
      <c r="D108" s="49">
        <v>8</v>
      </c>
      <c r="E108" s="27">
        <v>2</v>
      </c>
      <c r="F108" s="50" t="s">
        <v>972</v>
      </c>
      <c r="G108" s="50" t="s">
        <v>14</v>
      </c>
      <c r="H108" s="51"/>
      <c r="I108" s="51" t="s">
        <v>910</v>
      </c>
      <c r="J108" s="27" t="s">
        <v>23</v>
      </c>
      <c r="K108" s="27" t="s">
        <v>888</v>
      </c>
      <c r="L108" s="35">
        <v>140</v>
      </c>
      <c r="M108" s="35" t="str">
        <f>IF(Table13232[[#This Row],[Elite Edge Bet]]="","",IF(Table13232[[#This Row],[Fin]]&lt;&gt;"1st","",Table13232[[#This Row],[Div]]*Table13232[[#This Row],[Elite Edge Bet]]))</f>
        <v/>
      </c>
      <c r="N108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108" s="35" t="str">
        <f>IF(Table13232[[#This Row],[Date]]&lt;$O$3,"","Live")</f>
        <v>Live</v>
      </c>
      <c r="P108" s="27" t="str">
        <f>TEXT(Table13232[[#This Row],[Date]],"DDD")</f>
        <v>Sat</v>
      </c>
      <c r="Q108" s="27">
        <v>94</v>
      </c>
      <c r="R10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8" s="93" t="str">
        <f t="shared" si="3"/>
        <v>Edge</v>
      </c>
      <c r="T108" s="51" t="str">
        <f t="shared" si="5"/>
        <v/>
      </c>
      <c r="U108" s="94">
        <f>100</f>
        <v>100</v>
      </c>
      <c r="V108" s="94" t="str">
        <f t="shared" si="4"/>
        <v/>
      </c>
      <c r="W10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09" spans="1:23" x14ac:dyDescent="0.25">
      <c r="A109" s="48">
        <v>45696</v>
      </c>
      <c r="B109" s="20">
        <v>0.70486111111111116</v>
      </c>
      <c r="C109" s="20" t="s">
        <v>761</v>
      </c>
      <c r="D109" s="49">
        <v>9</v>
      </c>
      <c r="E109" s="27">
        <v>1</v>
      </c>
      <c r="F109" s="50" t="s">
        <v>35</v>
      </c>
      <c r="G109" s="50" t="s">
        <v>15</v>
      </c>
      <c r="H109" s="51"/>
      <c r="I109" s="51" t="s">
        <v>1030</v>
      </c>
      <c r="J109" s="27" t="s">
        <v>456</v>
      </c>
      <c r="K109" s="27"/>
      <c r="L109" s="35">
        <v>200</v>
      </c>
      <c r="M109" s="35" t="str">
        <f>IF(Table13232[[#This Row],[Elite Edge Bet]]="","",IF(Table13232[[#This Row],[Fin]]&lt;&gt;"1st","",Table13232[[#This Row],[Div]]*Table13232[[#This Row],[Elite Edge Bet]]))</f>
        <v/>
      </c>
      <c r="N109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09" s="35" t="str">
        <f>IF(Table13232[[#This Row],[Date]]&lt;$O$3,"","Live")</f>
        <v>Live</v>
      </c>
      <c r="P109" s="27" t="str">
        <f>TEXT(Table13232[[#This Row],[Date]],"DDD")</f>
        <v>Sat</v>
      </c>
      <c r="Q109" s="27">
        <v>198</v>
      </c>
      <c r="R10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09" s="95" t="str">
        <f t="shared" si="3"/>
        <v>E4-Edge</v>
      </c>
      <c r="T109" s="51" t="str">
        <f t="shared" si="5"/>
        <v>E4-Edge</v>
      </c>
      <c r="U109" s="94">
        <f>100</f>
        <v>100</v>
      </c>
      <c r="V109" s="94" t="str">
        <f t="shared" si="4"/>
        <v/>
      </c>
      <c r="W10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10" spans="1:23" hidden="1" x14ac:dyDescent="0.25">
      <c r="A110" s="48">
        <v>45696</v>
      </c>
      <c r="B110" s="20">
        <v>0.70486111111111116</v>
      </c>
      <c r="C110" s="20" t="s">
        <v>761</v>
      </c>
      <c r="D110" s="49">
        <v>9</v>
      </c>
      <c r="E110" s="27">
        <v>1</v>
      </c>
      <c r="F110" s="50" t="s">
        <v>35</v>
      </c>
      <c r="G110" s="50" t="s">
        <v>15</v>
      </c>
      <c r="H110" s="51"/>
      <c r="I110" s="51" t="s">
        <v>910</v>
      </c>
      <c r="J110" s="27" t="s">
        <v>456</v>
      </c>
      <c r="K110" s="27" t="s">
        <v>888</v>
      </c>
      <c r="L110" s="35">
        <v>200</v>
      </c>
      <c r="M110" s="35" t="str">
        <f>IF(Table13232[[#This Row],[Elite Edge Bet]]="","",IF(Table13232[[#This Row],[Fin]]&lt;&gt;"1st","",Table13232[[#This Row],[Div]]*Table13232[[#This Row],[Elite Edge Bet]]))</f>
        <v/>
      </c>
      <c r="N110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10" s="35" t="str">
        <f>IF(Table13232[[#This Row],[Date]]&lt;$O$3,"","Live")</f>
        <v>Live</v>
      </c>
      <c r="P110" s="27" t="str">
        <f>TEXT(Table13232[[#This Row],[Date]],"DDD")</f>
        <v>Sat</v>
      </c>
      <c r="Q110" s="27">
        <v>95</v>
      </c>
      <c r="R11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0" s="93" t="str">
        <f t="shared" si="3"/>
        <v>Edge</v>
      </c>
      <c r="T110" s="51" t="str">
        <f t="shared" si="5"/>
        <v/>
      </c>
      <c r="U110" s="94">
        <f>100</f>
        <v>100</v>
      </c>
      <c r="V110" s="94" t="str">
        <f t="shared" si="4"/>
        <v/>
      </c>
      <c r="W11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11" spans="1:23" hidden="1" x14ac:dyDescent="0.25">
      <c r="A111" s="48">
        <v>45703</v>
      </c>
      <c r="B111" s="20">
        <v>0.51041666666666663</v>
      </c>
      <c r="C111" s="20" t="s">
        <v>759</v>
      </c>
      <c r="D111" s="49">
        <v>1</v>
      </c>
      <c r="E111" s="27">
        <v>6</v>
      </c>
      <c r="F111" s="50" t="s">
        <v>957</v>
      </c>
      <c r="G111" s="50" t="s">
        <v>15</v>
      </c>
      <c r="H111" s="51"/>
      <c r="I111" s="51" t="s">
        <v>910</v>
      </c>
      <c r="J111" s="27" t="s">
        <v>456</v>
      </c>
      <c r="K111" s="27" t="s">
        <v>888</v>
      </c>
      <c r="L111" s="35">
        <v>120</v>
      </c>
      <c r="M111" s="35" t="str">
        <f>IF(Table13232[[#This Row],[Elite Edge Bet]]="","",IF(Table13232[[#This Row],[Fin]]&lt;&gt;"1st","",Table13232[[#This Row],[Div]]*Table13232[[#This Row],[Elite Edge Bet]]))</f>
        <v/>
      </c>
      <c r="N111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11" s="35" t="str">
        <f>IF(Table13232[[#This Row],[Date]]&lt;$O$3,"","Live")</f>
        <v>Live</v>
      </c>
      <c r="P111" s="27" t="str">
        <f>TEXT(Table13232[[#This Row],[Date]],"DDD")</f>
        <v>Sat</v>
      </c>
      <c r="Q111" s="27">
        <v>96</v>
      </c>
      <c r="R11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1" s="93" t="str">
        <f t="shared" si="3"/>
        <v>Edge</v>
      </c>
      <c r="T111" s="51" t="str">
        <f t="shared" si="5"/>
        <v>Edge</v>
      </c>
      <c r="U111" s="94">
        <f>100</f>
        <v>100</v>
      </c>
      <c r="V111" s="94" t="str">
        <f t="shared" si="4"/>
        <v/>
      </c>
      <c r="W11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12" spans="1:23" x14ac:dyDescent="0.25">
      <c r="A112" s="48">
        <v>45703</v>
      </c>
      <c r="B112" s="20">
        <v>0.55555555555555558</v>
      </c>
      <c r="C112" s="20" t="s">
        <v>759</v>
      </c>
      <c r="D112" s="49">
        <v>3</v>
      </c>
      <c r="E112" s="27">
        <v>3</v>
      </c>
      <c r="F112" s="50" t="s">
        <v>973</v>
      </c>
      <c r="G112" s="50"/>
      <c r="H112" s="51"/>
      <c r="I112" s="51" t="s">
        <v>1030</v>
      </c>
      <c r="J112" s="27" t="s">
        <v>456</v>
      </c>
      <c r="K112" s="27"/>
      <c r="L112" s="35">
        <v>120</v>
      </c>
      <c r="M112" s="35" t="str">
        <f>IF(Table13232[[#This Row],[Elite Edge Bet]]="","",IF(Table13232[[#This Row],[Fin]]&lt;&gt;"1st","",Table13232[[#This Row],[Div]]*Table13232[[#This Row],[Elite Edge Bet]]))</f>
        <v/>
      </c>
      <c r="N112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12" s="35" t="str">
        <f>IF(Table13232[[#This Row],[Date]]&lt;$O$3,"","Live")</f>
        <v>Live</v>
      </c>
      <c r="P112" s="27" t="str">
        <f>TEXT(Table13232[[#This Row],[Date]],"DDD")</f>
        <v>Sat</v>
      </c>
      <c r="Q112" s="27">
        <v>199</v>
      </c>
      <c r="R11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2" s="95" t="str">
        <f t="shared" si="3"/>
        <v>E4-Edge</v>
      </c>
      <c r="T112" s="51" t="str">
        <f t="shared" si="5"/>
        <v>E4-Edge</v>
      </c>
      <c r="U112" s="94">
        <f>100</f>
        <v>100</v>
      </c>
      <c r="V112" s="94" t="str">
        <f t="shared" si="4"/>
        <v/>
      </c>
      <c r="W11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13" spans="1:23" hidden="1" x14ac:dyDescent="0.25">
      <c r="A113" s="48">
        <v>45703</v>
      </c>
      <c r="B113" s="20">
        <v>0.55555555555555558</v>
      </c>
      <c r="C113" s="20" t="s">
        <v>759</v>
      </c>
      <c r="D113" s="49">
        <v>3</v>
      </c>
      <c r="E113" s="27">
        <v>3</v>
      </c>
      <c r="F113" s="50" t="s">
        <v>973</v>
      </c>
      <c r="G113" s="50"/>
      <c r="H113" s="51"/>
      <c r="I113" s="51" t="s">
        <v>910</v>
      </c>
      <c r="J113" s="27" t="s">
        <v>456</v>
      </c>
      <c r="K113" s="27" t="s">
        <v>888</v>
      </c>
      <c r="L113" s="35">
        <v>200</v>
      </c>
      <c r="M113" s="35" t="str">
        <f>IF(Table13232[[#This Row],[Elite Edge Bet]]="","",IF(Table13232[[#This Row],[Fin]]&lt;&gt;"1st","",Table13232[[#This Row],[Div]]*Table13232[[#This Row],[Elite Edge Bet]]))</f>
        <v/>
      </c>
      <c r="N113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13" s="35" t="str">
        <f>IF(Table13232[[#This Row],[Date]]&lt;$O$3,"","Live")</f>
        <v>Live</v>
      </c>
      <c r="P113" s="27" t="str">
        <f>TEXT(Table13232[[#This Row],[Date]],"DDD")</f>
        <v>Sat</v>
      </c>
      <c r="Q113" s="27">
        <v>97</v>
      </c>
      <c r="R11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3" s="93" t="str">
        <f t="shared" si="3"/>
        <v>Edge</v>
      </c>
      <c r="T113" s="51" t="str">
        <f t="shared" si="5"/>
        <v/>
      </c>
      <c r="U113" s="94">
        <f>100</f>
        <v>100</v>
      </c>
      <c r="V113" s="94" t="str">
        <f t="shared" si="4"/>
        <v/>
      </c>
      <c r="W11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14" spans="1:23" hidden="1" x14ac:dyDescent="0.25">
      <c r="A114" s="48">
        <v>45703</v>
      </c>
      <c r="B114" s="20">
        <v>0.57986111111111116</v>
      </c>
      <c r="C114" s="20" t="s">
        <v>759</v>
      </c>
      <c r="D114" s="49">
        <v>4</v>
      </c>
      <c r="E114" s="27">
        <v>5</v>
      </c>
      <c r="F114" s="50" t="s">
        <v>325</v>
      </c>
      <c r="G114" s="50"/>
      <c r="H114" s="51"/>
      <c r="I114" s="51" t="s">
        <v>910</v>
      </c>
      <c r="J114" s="27" t="s">
        <v>456</v>
      </c>
      <c r="K114" s="27" t="s">
        <v>888</v>
      </c>
      <c r="L114" s="35">
        <v>120</v>
      </c>
      <c r="M114" s="35" t="str">
        <f>IF(Table13232[[#This Row],[Elite Edge Bet]]="","",IF(Table13232[[#This Row],[Fin]]&lt;&gt;"1st","",Table13232[[#This Row],[Div]]*Table13232[[#This Row],[Elite Edge Bet]]))</f>
        <v/>
      </c>
      <c r="N114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14" s="35" t="str">
        <f>IF(Table13232[[#This Row],[Date]]&lt;$O$3,"","Live")</f>
        <v>Live</v>
      </c>
      <c r="P114" s="27" t="str">
        <f>TEXT(Table13232[[#This Row],[Date]],"DDD")</f>
        <v>Sat</v>
      </c>
      <c r="Q114" s="27">
        <v>98</v>
      </c>
      <c r="R11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4" s="93" t="str">
        <f t="shared" si="3"/>
        <v>Edge</v>
      </c>
      <c r="T114" s="51" t="str">
        <f t="shared" si="5"/>
        <v>Edge</v>
      </c>
      <c r="U114" s="94">
        <f>100</f>
        <v>100</v>
      </c>
      <c r="V114" s="94" t="str">
        <f t="shared" si="4"/>
        <v/>
      </c>
      <c r="W11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15" spans="1:23" x14ac:dyDescent="0.25">
      <c r="A115" s="48">
        <v>45703</v>
      </c>
      <c r="B115" s="20">
        <v>0.62847222222222221</v>
      </c>
      <c r="C115" s="20" t="s">
        <v>759</v>
      </c>
      <c r="D115" s="49">
        <v>6</v>
      </c>
      <c r="E115" s="27">
        <v>6</v>
      </c>
      <c r="F115" s="50" t="s">
        <v>72</v>
      </c>
      <c r="G115" s="50" t="s">
        <v>13</v>
      </c>
      <c r="H115" s="51">
        <v>4.7</v>
      </c>
      <c r="I115" s="51" t="s">
        <v>1030</v>
      </c>
      <c r="J115" s="27" t="s">
        <v>456</v>
      </c>
      <c r="K115" s="27"/>
      <c r="L115" s="35">
        <v>120</v>
      </c>
      <c r="M115" s="35">
        <f>IF(Table13232[[#This Row],[Elite Edge Bet]]="","",IF(Table13232[[#This Row],[Fin]]&lt;&gt;"1st","",Table13232[[#This Row],[Div]]*Table13232[[#This Row],[Elite Edge Bet]]))</f>
        <v>564</v>
      </c>
      <c r="N115" s="35">
        <f>IF(Table13232[[#This Row],[Elite Edge Bet]]="","",IF(Table13232[[#This Row],[Elite Edge Return]]="",Table13232[[#This Row],[Elite Edge Bet]]*-1,Table13232[[#This Row],[Elite Edge Return]]-Table13232[[#This Row],[Elite Edge Bet]]))</f>
        <v>444</v>
      </c>
      <c r="O115" s="35" t="str">
        <f>IF(Table13232[[#This Row],[Date]]&lt;$O$3,"","Live")</f>
        <v>Live</v>
      </c>
      <c r="P115" s="27" t="str">
        <f>TEXT(Table13232[[#This Row],[Date]],"DDD")</f>
        <v>Sat</v>
      </c>
      <c r="Q115" s="27">
        <v>200</v>
      </c>
      <c r="R11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5" s="95" t="str">
        <f t="shared" si="3"/>
        <v>E4-Edge</v>
      </c>
      <c r="T115" s="51" t="str">
        <f t="shared" si="5"/>
        <v>E4-Edge</v>
      </c>
      <c r="U115" s="94">
        <f>100</f>
        <v>100</v>
      </c>
      <c r="V115" s="94">
        <f t="shared" si="4"/>
        <v>470</v>
      </c>
      <c r="W115" s="27">
        <f>IF(Table13232[[#This Row],[Elite Edge Bet]]="","",IF(Table13232[[#This Row],[Elite Edge Return]]="",Table13232[[#This Row],[Lev $100 Bet]]*-1,Table13232[[#This Row],[Lev $100 Return]]-Table13232[[#This Row],[Lev $100 Bet]]))</f>
        <v>370</v>
      </c>
    </row>
    <row r="116" spans="1:23" hidden="1" x14ac:dyDescent="0.25">
      <c r="A116" s="48">
        <v>45703</v>
      </c>
      <c r="B116" s="20">
        <v>0.62847222222222221</v>
      </c>
      <c r="C116" s="20" t="s">
        <v>759</v>
      </c>
      <c r="D116" s="49">
        <v>6</v>
      </c>
      <c r="E116" s="27">
        <v>6</v>
      </c>
      <c r="F116" s="50" t="s">
        <v>72</v>
      </c>
      <c r="G116" s="50" t="s">
        <v>13</v>
      </c>
      <c r="H116" s="51">
        <v>4.7</v>
      </c>
      <c r="I116" s="51" t="s">
        <v>910</v>
      </c>
      <c r="J116" s="27" t="s">
        <v>456</v>
      </c>
      <c r="K116" s="27" t="s">
        <v>888</v>
      </c>
      <c r="L116" s="35">
        <v>130</v>
      </c>
      <c r="M116" s="35">
        <f>IF(Table13232[[#This Row],[Elite Edge Bet]]="","",IF(Table13232[[#This Row],[Fin]]&lt;&gt;"1st","",Table13232[[#This Row],[Div]]*Table13232[[#This Row],[Elite Edge Bet]]))</f>
        <v>611</v>
      </c>
      <c r="N116" s="35">
        <f>IF(Table13232[[#This Row],[Elite Edge Bet]]="","",IF(Table13232[[#This Row],[Elite Edge Return]]="",Table13232[[#This Row],[Elite Edge Bet]]*-1,Table13232[[#This Row],[Elite Edge Return]]-Table13232[[#This Row],[Elite Edge Bet]]))</f>
        <v>481</v>
      </c>
      <c r="O116" s="35" t="str">
        <f>IF(Table13232[[#This Row],[Date]]&lt;$O$3,"","Live")</f>
        <v>Live</v>
      </c>
      <c r="P116" s="27" t="str">
        <f>TEXT(Table13232[[#This Row],[Date]],"DDD")</f>
        <v>Sat</v>
      </c>
      <c r="Q116" s="27">
        <v>99</v>
      </c>
      <c r="R11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6" s="93" t="str">
        <f t="shared" si="3"/>
        <v>Edge</v>
      </c>
      <c r="T116" s="51" t="str">
        <f t="shared" si="5"/>
        <v/>
      </c>
      <c r="U116" s="94">
        <f>100</f>
        <v>100</v>
      </c>
      <c r="V116" s="94">
        <f t="shared" si="4"/>
        <v>470</v>
      </c>
      <c r="W116" s="27">
        <f>IF(Table13232[[#This Row],[Elite Edge Bet]]="","",IF(Table13232[[#This Row],[Elite Edge Return]]="",Table13232[[#This Row],[Lev $100 Bet]]*-1,Table13232[[#This Row],[Lev $100 Return]]-Table13232[[#This Row],[Lev $100 Bet]]))</f>
        <v>370</v>
      </c>
    </row>
    <row r="117" spans="1:23" customFormat="1" x14ac:dyDescent="0.25">
      <c r="A117" s="48">
        <v>45703</v>
      </c>
      <c r="B117" s="20">
        <v>0.64236111111111116</v>
      </c>
      <c r="C117" s="20" t="s">
        <v>7</v>
      </c>
      <c r="D117" s="49">
        <v>6</v>
      </c>
      <c r="E117" s="27">
        <v>10</v>
      </c>
      <c r="F117" s="50" t="s">
        <v>974</v>
      </c>
      <c r="G117" s="50" t="s">
        <v>15</v>
      </c>
      <c r="H117" s="51"/>
      <c r="I117" s="51" t="s">
        <v>1030</v>
      </c>
      <c r="J117" s="27" t="s">
        <v>23</v>
      </c>
      <c r="K117" s="27"/>
      <c r="L117" s="35">
        <v>100</v>
      </c>
      <c r="M117" s="35" t="str">
        <f>IF(Table13232[[#This Row],[Elite Edge Bet]]="","",IF(Table13232[[#This Row],[Fin]]&lt;&gt;"1st","",Table13232[[#This Row],[Div]]*Table13232[[#This Row],[Elite Edge Bet]]))</f>
        <v/>
      </c>
      <c r="N117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17" s="35" t="str">
        <f>IF(Table13232[[#This Row],[Date]]&lt;$O$3,"","Live")</f>
        <v>Live</v>
      </c>
      <c r="P117" s="27" t="str">
        <f>TEXT(Table13232[[#This Row],[Date]],"DDD")</f>
        <v>Sat</v>
      </c>
      <c r="Q117" s="27">
        <v>201</v>
      </c>
      <c r="R11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7" s="95" t="str">
        <f t="shared" si="3"/>
        <v>E4-Edge</v>
      </c>
      <c r="T117" s="51" t="str">
        <f t="shared" si="5"/>
        <v>E4-Edge</v>
      </c>
      <c r="U117" s="94">
        <f>100</f>
        <v>100</v>
      </c>
      <c r="V117" s="94" t="str">
        <f t="shared" si="4"/>
        <v/>
      </c>
      <c r="W11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18" spans="1:23" customFormat="1" hidden="1" x14ac:dyDescent="0.25">
      <c r="A118" s="48">
        <v>45703</v>
      </c>
      <c r="B118" s="20">
        <v>0.64236111111111116</v>
      </c>
      <c r="C118" s="20" t="s">
        <v>7</v>
      </c>
      <c r="D118" s="49">
        <v>6</v>
      </c>
      <c r="E118" s="27">
        <v>10</v>
      </c>
      <c r="F118" s="50" t="s">
        <v>974</v>
      </c>
      <c r="G118" s="50" t="s">
        <v>15</v>
      </c>
      <c r="H118" s="51"/>
      <c r="I118" s="51" t="s">
        <v>910</v>
      </c>
      <c r="J118" s="27" t="s">
        <v>23</v>
      </c>
      <c r="K118" s="27" t="s">
        <v>888</v>
      </c>
      <c r="L118" s="35">
        <v>120</v>
      </c>
      <c r="M118" s="35" t="str">
        <f>IF(Table13232[[#This Row],[Elite Edge Bet]]="","",IF(Table13232[[#This Row],[Fin]]&lt;&gt;"1st","",Table13232[[#This Row],[Div]]*Table13232[[#This Row],[Elite Edge Bet]]))</f>
        <v/>
      </c>
      <c r="N118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18" s="35" t="str">
        <f>IF(Table13232[[#This Row],[Date]]&lt;$O$3,"","Live")</f>
        <v>Live</v>
      </c>
      <c r="P118" s="27" t="str">
        <f>TEXT(Table13232[[#This Row],[Date]],"DDD")</f>
        <v>Sat</v>
      </c>
      <c r="Q118" s="27">
        <v>100</v>
      </c>
      <c r="R11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8" s="93" t="str">
        <f t="shared" si="3"/>
        <v>Edge</v>
      </c>
      <c r="T118" s="51" t="str">
        <f t="shared" si="5"/>
        <v/>
      </c>
      <c r="U118" s="94">
        <f>100</f>
        <v>100</v>
      </c>
      <c r="V118" s="94" t="str">
        <f t="shared" si="4"/>
        <v/>
      </c>
      <c r="W11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19" spans="1:23" customFormat="1" x14ac:dyDescent="0.25">
      <c r="A119" s="48">
        <v>45703</v>
      </c>
      <c r="B119" s="20">
        <v>0.71875</v>
      </c>
      <c r="C119" s="20" t="s">
        <v>7</v>
      </c>
      <c r="D119" s="49">
        <v>9</v>
      </c>
      <c r="E119" s="27">
        <v>9</v>
      </c>
      <c r="F119" s="50" t="s">
        <v>975</v>
      </c>
      <c r="G119" s="50" t="s">
        <v>14</v>
      </c>
      <c r="H119" s="51"/>
      <c r="I119" s="51" t="s">
        <v>1030</v>
      </c>
      <c r="J119" s="27" t="s">
        <v>23</v>
      </c>
      <c r="K119" s="27"/>
      <c r="L119" s="35">
        <v>100</v>
      </c>
      <c r="M119" s="35" t="str">
        <f>IF(Table13232[[#This Row],[Elite Edge Bet]]="","",IF(Table13232[[#This Row],[Fin]]&lt;&gt;"1st","",Table13232[[#This Row],[Div]]*Table13232[[#This Row],[Elite Edge Bet]]))</f>
        <v/>
      </c>
      <c r="N119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19" s="35" t="str">
        <f>IF(Table13232[[#This Row],[Date]]&lt;$O$3,"","Live")</f>
        <v>Live</v>
      </c>
      <c r="P119" s="27" t="str">
        <f>TEXT(Table13232[[#This Row],[Date]],"DDD")</f>
        <v>Sat</v>
      </c>
      <c r="Q119" s="27">
        <v>202</v>
      </c>
      <c r="R11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19" s="95" t="str">
        <f t="shared" si="3"/>
        <v>E4-Edge</v>
      </c>
      <c r="T119" s="51" t="str">
        <f t="shared" si="5"/>
        <v>E4-Edge</v>
      </c>
      <c r="U119" s="94">
        <f>100</f>
        <v>100</v>
      </c>
      <c r="V119" s="94" t="str">
        <f t="shared" si="4"/>
        <v/>
      </c>
      <c r="W11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20" spans="1:23" hidden="1" x14ac:dyDescent="0.25">
      <c r="A120" s="48">
        <v>45703</v>
      </c>
      <c r="B120" s="20">
        <v>0.71875</v>
      </c>
      <c r="C120" s="20" t="s">
        <v>7</v>
      </c>
      <c r="D120" s="49">
        <v>9</v>
      </c>
      <c r="E120" s="27">
        <v>9</v>
      </c>
      <c r="F120" s="50" t="s">
        <v>975</v>
      </c>
      <c r="G120" s="50" t="s">
        <v>14</v>
      </c>
      <c r="H120" s="51"/>
      <c r="I120" s="51" t="s">
        <v>910</v>
      </c>
      <c r="J120" s="27" t="s">
        <v>23</v>
      </c>
      <c r="K120" s="27" t="s">
        <v>888</v>
      </c>
      <c r="L120" s="35">
        <v>150</v>
      </c>
      <c r="M120" s="35" t="str">
        <f>IF(Table13232[[#This Row],[Elite Edge Bet]]="","",IF(Table13232[[#This Row],[Fin]]&lt;&gt;"1st","",Table13232[[#This Row],[Div]]*Table13232[[#This Row],[Elite Edge Bet]]))</f>
        <v/>
      </c>
      <c r="N120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20" s="35" t="str">
        <f>IF(Table13232[[#This Row],[Date]]&lt;$O$3,"","Live")</f>
        <v>Live</v>
      </c>
      <c r="P120" s="27" t="str">
        <f>TEXT(Table13232[[#This Row],[Date]],"DDD")</f>
        <v>Sat</v>
      </c>
      <c r="Q120" s="27">
        <v>101</v>
      </c>
      <c r="R12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0" s="93" t="str">
        <f t="shared" si="3"/>
        <v>Edge</v>
      </c>
      <c r="T120" s="51" t="str">
        <f t="shared" si="5"/>
        <v/>
      </c>
      <c r="U120" s="94">
        <f>100</f>
        <v>100</v>
      </c>
      <c r="V120" s="94" t="str">
        <f t="shared" si="4"/>
        <v/>
      </c>
      <c r="W12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21" spans="1:23" x14ac:dyDescent="0.25">
      <c r="A121" s="48">
        <v>45703</v>
      </c>
      <c r="B121" s="20">
        <v>0.73263888888888884</v>
      </c>
      <c r="C121" s="20" t="s">
        <v>759</v>
      </c>
      <c r="D121" s="49">
        <v>10</v>
      </c>
      <c r="E121" s="27">
        <v>3</v>
      </c>
      <c r="F121" s="50" t="s">
        <v>430</v>
      </c>
      <c r="G121" s="50" t="s">
        <v>13</v>
      </c>
      <c r="H121" s="51">
        <v>3.8</v>
      </c>
      <c r="I121" s="51" t="s">
        <v>1030</v>
      </c>
      <c r="J121" s="27" t="s">
        <v>456</v>
      </c>
      <c r="K121" s="27"/>
      <c r="L121" s="35">
        <v>120</v>
      </c>
      <c r="M121" s="35">
        <f>IF(Table13232[[#This Row],[Elite Edge Bet]]="","",IF(Table13232[[#This Row],[Fin]]&lt;&gt;"1st","",Table13232[[#This Row],[Div]]*Table13232[[#This Row],[Elite Edge Bet]]))</f>
        <v>456</v>
      </c>
      <c r="N121" s="35">
        <f>IF(Table13232[[#This Row],[Elite Edge Bet]]="","",IF(Table13232[[#This Row],[Elite Edge Return]]="",Table13232[[#This Row],[Elite Edge Bet]]*-1,Table13232[[#This Row],[Elite Edge Return]]-Table13232[[#This Row],[Elite Edge Bet]]))</f>
        <v>336</v>
      </c>
      <c r="O121" s="35" t="str">
        <f>IF(Table13232[[#This Row],[Date]]&lt;$O$3,"","Live")</f>
        <v>Live</v>
      </c>
      <c r="P121" s="27" t="str">
        <f>TEXT(Table13232[[#This Row],[Date]],"DDD")</f>
        <v>Sat</v>
      </c>
      <c r="Q121" s="27">
        <v>203</v>
      </c>
      <c r="R12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1" s="95" t="str">
        <f t="shared" si="3"/>
        <v>E4-Edge</v>
      </c>
      <c r="T121" s="51" t="str">
        <f t="shared" si="5"/>
        <v>E4-Edge</v>
      </c>
      <c r="U121" s="94">
        <f>100</f>
        <v>100</v>
      </c>
      <c r="V121" s="94">
        <f t="shared" si="4"/>
        <v>380</v>
      </c>
      <c r="W121" s="27">
        <f>IF(Table13232[[#This Row],[Elite Edge Bet]]="","",IF(Table13232[[#This Row],[Elite Edge Return]]="",Table13232[[#This Row],[Lev $100 Bet]]*-1,Table13232[[#This Row],[Lev $100 Return]]-Table13232[[#This Row],[Lev $100 Bet]]))</f>
        <v>280</v>
      </c>
    </row>
    <row r="122" spans="1:23" hidden="1" x14ac:dyDescent="0.25">
      <c r="A122" s="48">
        <v>45703</v>
      </c>
      <c r="B122" s="20">
        <v>0.73263888888888884</v>
      </c>
      <c r="C122" s="20" t="s">
        <v>759</v>
      </c>
      <c r="D122" s="49">
        <v>10</v>
      </c>
      <c r="E122" s="27">
        <v>3</v>
      </c>
      <c r="F122" s="50" t="s">
        <v>430</v>
      </c>
      <c r="G122" s="50" t="s">
        <v>13</v>
      </c>
      <c r="H122" s="51">
        <v>3.8</v>
      </c>
      <c r="I122" s="51" t="s">
        <v>910</v>
      </c>
      <c r="J122" s="27" t="s">
        <v>456</v>
      </c>
      <c r="K122" s="27" t="s">
        <v>888</v>
      </c>
      <c r="L122" s="35">
        <v>140</v>
      </c>
      <c r="M122" s="35">
        <f>IF(Table13232[[#This Row],[Elite Edge Bet]]="","",IF(Table13232[[#This Row],[Fin]]&lt;&gt;"1st","",Table13232[[#This Row],[Div]]*Table13232[[#This Row],[Elite Edge Bet]]))</f>
        <v>532</v>
      </c>
      <c r="N122" s="35">
        <f>IF(Table13232[[#This Row],[Elite Edge Bet]]="","",IF(Table13232[[#This Row],[Elite Edge Return]]="",Table13232[[#This Row],[Elite Edge Bet]]*-1,Table13232[[#This Row],[Elite Edge Return]]-Table13232[[#This Row],[Elite Edge Bet]]))</f>
        <v>392</v>
      </c>
      <c r="O122" s="35" t="str">
        <f>IF(Table13232[[#This Row],[Date]]&lt;$O$3,"","Live")</f>
        <v>Live</v>
      </c>
      <c r="P122" s="27" t="str">
        <f>TEXT(Table13232[[#This Row],[Date]],"DDD")</f>
        <v>Sat</v>
      </c>
      <c r="Q122" s="27">
        <v>102</v>
      </c>
      <c r="R12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2" s="93" t="str">
        <f t="shared" si="3"/>
        <v>Edge</v>
      </c>
      <c r="T122" s="51" t="str">
        <f t="shared" si="5"/>
        <v/>
      </c>
      <c r="U122" s="94">
        <f>100</f>
        <v>100</v>
      </c>
      <c r="V122" s="94">
        <f t="shared" si="4"/>
        <v>380</v>
      </c>
      <c r="W122" s="27">
        <f>IF(Table13232[[#This Row],[Elite Edge Bet]]="","",IF(Table13232[[#This Row],[Elite Edge Return]]="",Table13232[[#This Row],[Lev $100 Bet]]*-1,Table13232[[#This Row],[Lev $100 Return]]-Table13232[[#This Row],[Lev $100 Bet]]))</f>
        <v>280</v>
      </c>
    </row>
    <row r="123" spans="1:23" x14ac:dyDescent="0.25">
      <c r="A123" s="48">
        <v>45707</v>
      </c>
      <c r="B123" s="20">
        <v>0.71875</v>
      </c>
      <c r="C123" s="20" t="s">
        <v>8</v>
      </c>
      <c r="D123" s="49">
        <v>6</v>
      </c>
      <c r="E123" s="27">
        <v>5</v>
      </c>
      <c r="F123" s="50" t="s">
        <v>977</v>
      </c>
      <c r="G123" s="50" t="s">
        <v>13</v>
      </c>
      <c r="H123" s="51">
        <v>2.15</v>
      </c>
      <c r="I123" s="51" t="s">
        <v>1030</v>
      </c>
      <c r="J123" s="27" t="s">
        <v>23</v>
      </c>
      <c r="K123" s="27"/>
      <c r="L123" s="35">
        <v>120</v>
      </c>
      <c r="M123" s="35">
        <f>IF(Table13232[[#This Row],[Elite Edge Bet]]="","",IF(Table13232[[#This Row],[Fin]]&lt;&gt;"1st","",Table13232[[#This Row],[Div]]*Table13232[[#This Row],[Elite Edge Bet]]))</f>
        <v>258</v>
      </c>
      <c r="N123" s="35">
        <f>IF(Table13232[[#This Row],[Elite Edge Bet]]="","",IF(Table13232[[#This Row],[Elite Edge Return]]="",Table13232[[#This Row],[Elite Edge Bet]]*-1,Table13232[[#This Row],[Elite Edge Return]]-Table13232[[#This Row],[Elite Edge Bet]]))</f>
        <v>138</v>
      </c>
      <c r="O123" s="35" t="str">
        <f>IF(Table13232[[#This Row],[Date]]&lt;$O$3,"","Live")</f>
        <v>Live</v>
      </c>
      <c r="P123" s="27" t="str">
        <f>TEXT(Table13232[[#This Row],[Date]],"DDD")</f>
        <v>Wed</v>
      </c>
      <c r="Q123" s="27">
        <v>204</v>
      </c>
      <c r="R12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3" s="95" t="str">
        <f t="shared" si="3"/>
        <v>E4-Edge</v>
      </c>
      <c r="T123" s="51" t="str">
        <f t="shared" si="5"/>
        <v>E4-Edge</v>
      </c>
      <c r="U123" s="94">
        <f>100</f>
        <v>100</v>
      </c>
      <c r="V123" s="94">
        <f t="shared" si="4"/>
        <v>215</v>
      </c>
      <c r="W123" s="27">
        <f>IF(Table13232[[#This Row],[Elite Edge Bet]]="","",IF(Table13232[[#This Row],[Elite Edge Return]]="",Table13232[[#This Row],[Lev $100 Bet]]*-1,Table13232[[#This Row],[Lev $100 Return]]-Table13232[[#This Row],[Lev $100 Bet]]))</f>
        <v>115</v>
      </c>
    </row>
    <row r="124" spans="1:23" hidden="1" x14ac:dyDescent="0.25">
      <c r="A124" s="48">
        <v>45707</v>
      </c>
      <c r="B124" s="20">
        <v>0.71875</v>
      </c>
      <c r="C124" s="20" t="s">
        <v>8</v>
      </c>
      <c r="D124" s="49">
        <v>6</v>
      </c>
      <c r="E124" s="27">
        <v>5</v>
      </c>
      <c r="F124" s="50" t="s">
        <v>977</v>
      </c>
      <c r="G124" s="50" t="s">
        <v>13</v>
      </c>
      <c r="H124" s="51">
        <v>2.15</v>
      </c>
      <c r="I124" s="51" t="s">
        <v>910</v>
      </c>
      <c r="J124" s="27" t="s">
        <v>23</v>
      </c>
      <c r="K124" s="27" t="s">
        <v>888</v>
      </c>
      <c r="L124" s="35">
        <v>140</v>
      </c>
      <c r="M124" s="35">
        <f>IF(Table13232[[#This Row],[Elite Edge Bet]]="","",IF(Table13232[[#This Row],[Fin]]&lt;&gt;"1st","",Table13232[[#This Row],[Div]]*Table13232[[#This Row],[Elite Edge Bet]]))</f>
        <v>301</v>
      </c>
      <c r="N124" s="35">
        <f>IF(Table13232[[#This Row],[Elite Edge Bet]]="","",IF(Table13232[[#This Row],[Elite Edge Return]]="",Table13232[[#This Row],[Elite Edge Bet]]*-1,Table13232[[#This Row],[Elite Edge Return]]-Table13232[[#This Row],[Elite Edge Bet]]))</f>
        <v>161</v>
      </c>
      <c r="O124" s="35" t="str">
        <f>IF(Table13232[[#This Row],[Date]]&lt;$O$3,"","Live")</f>
        <v>Live</v>
      </c>
      <c r="P124" s="27" t="str">
        <f>TEXT(Table13232[[#This Row],[Date]],"DDD")</f>
        <v>Wed</v>
      </c>
      <c r="Q124" s="27">
        <v>103</v>
      </c>
      <c r="R12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4" s="93" t="str">
        <f t="shared" si="3"/>
        <v>Edge</v>
      </c>
      <c r="T124" s="51" t="str">
        <f t="shared" si="5"/>
        <v/>
      </c>
      <c r="U124" s="94">
        <f>100</f>
        <v>100</v>
      </c>
      <c r="V124" s="94">
        <f t="shared" si="4"/>
        <v>215</v>
      </c>
      <c r="W124" s="27">
        <f>IF(Table13232[[#This Row],[Elite Edge Bet]]="","",IF(Table13232[[#This Row],[Elite Edge Return]]="",Table13232[[#This Row],[Lev $100 Bet]]*-1,Table13232[[#This Row],[Lev $100 Return]]-Table13232[[#This Row],[Lev $100 Bet]]))</f>
        <v>115</v>
      </c>
    </row>
    <row r="125" spans="1:23" x14ac:dyDescent="0.25">
      <c r="A125" s="48">
        <v>45710</v>
      </c>
      <c r="B125" s="20">
        <v>0.51041666666666663</v>
      </c>
      <c r="C125" s="20" t="s">
        <v>761</v>
      </c>
      <c r="D125" s="49">
        <v>1</v>
      </c>
      <c r="E125" s="27">
        <v>5</v>
      </c>
      <c r="F125" s="50" t="s">
        <v>949</v>
      </c>
      <c r="G125" s="50" t="s">
        <v>13</v>
      </c>
      <c r="H125" s="51">
        <v>3.4</v>
      </c>
      <c r="I125" s="51" t="s">
        <v>1030</v>
      </c>
      <c r="J125" s="27" t="s">
        <v>456</v>
      </c>
      <c r="K125" s="27"/>
      <c r="L125" s="35">
        <v>120</v>
      </c>
      <c r="M125" s="35">
        <f>IF(Table13232[[#This Row],[Elite Edge Bet]]="","",IF(Table13232[[#This Row],[Fin]]&lt;&gt;"1st","",Table13232[[#This Row],[Div]]*Table13232[[#This Row],[Elite Edge Bet]]))</f>
        <v>408</v>
      </c>
      <c r="N125" s="35">
        <f>IF(Table13232[[#This Row],[Elite Edge Bet]]="","",IF(Table13232[[#This Row],[Elite Edge Return]]="",Table13232[[#This Row],[Elite Edge Bet]]*-1,Table13232[[#This Row],[Elite Edge Return]]-Table13232[[#This Row],[Elite Edge Bet]]))</f>
        <v>288</v>
      </c>
      <c r="O125" s="35" t="str">
        <f>IF(Table13232[[#This Row],[Date]]&lt;$O$3,"","Live")</f>
        <v>Live</v>
      </c>
      <c r="P125" s="27" t="str">
        <f>TEXT(Table13232[[#This Row],[Date]],"DDD")</f>
        <v>Sat</v>
      </c>
      <c r="Q125" s="27">
        <v>205</v>
      </c>
      <c r="R12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5" s="95" t="str">
        <f t="shared" si="3"/>
        <v>E4-Edge</v>
      </c>
      <c r="T125" s="51" t="str">
        <f t="shared" si="5"/>
        <v>E4-Edge</v>
      </c>
      <c r="U125" s="94">
        <f>100</f>
        <v>100</v>
      </c>
      <c r="V125" s="94">
        <f t="shared" si="4"/>
        <v>340</v>
      </c>
      <c r="W125" s="27">
        <f>IF(Table13232[[#This Row],[Elite Edge Bet]]="","",IF(Table13232[[#This Row],[Elite Edge Return]]="",Table13232[[#This Row],[Lev $100 Bet]]*-1,Table13232[[#This Row],[Lev $100 Return]]-Table13232[[#This Row],[Lev $100 Bet]]))</f>
        <v>240</v>
      </c>
    </row>
    <row r="126" spans="1:23" hidden="1" x14ac:dyDescent="0.25">
      <c r="A126" s="48">
        <v>45710</v>
      </c>
      <c r="B126" s="20">
        <v>0.51041666666666663</v>
      </c>
      <c r="C126" s="20" t="s">
        <v>761</v>
      </c>
      <c r="D126" s="49">
        <v>1</v>
      </c>
      <c r="E126" s="27">
        <v>5</v>
      </c>
      <c r="F126" s="50" t="s">
        <v>949</v>
      </c>
      <c r="G126" s="50" t="s">
        <v>13</v>
      </c>
      <c r="H126" s="51">
        <v>3.4</v>
      </c>
      <c r="I126" s="51" t="s">
        <v>910</v>
      </c>
      <c r="J126" s="27" t="s">
        <v>456</v>
      </c>
      <c r="K126" s="27" t="s">
        <v>888</v>
      </c>
      <c r="L126" s="35">
        <v>140</v>
      </c>
      <c r="M126" s="35">
        <f>IF(Table13232[[#This Row],[Elite Edge Bet]]="","",IF(Table13232[[#This Row],[Fin]]&lt;&gt;"1st","",Table13232[[#This Row],[Div]]*Table13232[[#This Row],[Elite Edge Bet]]))</f>
        <v>476</v>
      </c>
      <c r="N126" s="35">
        <f>IF(Table13232[[#This Row],[Elite Edge Bet]]="","",IF(Table13232[[#This Row],[Elite Edge Return]]="",Table13232[[#This Row],[Elite Edge Bet]]*-1,Table13232[[#This Row],[Elite Edge Return]]-Table13232[[#This Row],[Elite Edge Bet]]))</f>
        <v>336</v>
      </c>
      <c r="O126" s="35" t="str">
        <f>IF(Table13232[[#This Row],[Date]]&lt;$O$3,"","Live")</f>
        <v>Live</v>
      </c>
      <c r="P126" s="27" t="str">
        <f>TEXT(Table13232[[#This Row],[Date]],"DDD")</f>
        <v>Sat</v>
      </c>
      <c r="Q126" s="27">
        <v>104</v>
      </c>
      <c r="R12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6" s="93" t="str">
        <f t="shared" si="3"/>
        <v>Edge</v>
      </c>
      <c r="T126" s="51" t="str">
        <f t="shared" si="5"/>
        <v/>
      </c>
      <c r="U126" s="94">
        <f>100</f>
        <v>100</v>
      </c>
      <c r="V126" s="94">
        <f t="shared" si="4"/>
        <v>340</v>
      </c>
      <c r="W126" s="27">
        <f>IF(Table13232[[#This Row],[Elite Edge Bet]]="","",IF(Table13232[[#This Row],[Elite Edge Return]]="",Table13232[[#This Row],[Lev $100 Bet]]*-1,Table13232[[#This Row],[Lev $100 Return]]-Table13232[[#This Row],[Lev $100 Bet]]))</f>
        <v>240</v>
      </c>
    </row>
    <row r="127" spans="1:23" hidden="1" x14ac:dyDescent="0.25">
      <c r="A127" s="48">
        <v>45710</v>
      </c>
      <c r="B127" s="20">
        <v>0.62847222222222221</v>
      </c>
      <c r="C127" s="20" t="s">
        <v>761</v>
      </c>
      <c r="D127" s="49">
        <v>6</v>
      </c>
      <c r="E127" s="27">
        <v>2</v>
      </c>
      <c r="F127" s="50" t="s">
        <v>84</v>
      </c>
      <c r="G127" s="50"/>
      <c r="H127" s="51"/>
      <c r="I127" s="51" t="s">
        <v>1030</v>
      </c>
      <c r="J127" s="27" t="s">
        <v>456</v>
      </c>
      <c r="K127" s="27"/>
      <c r="L127" s="35">
        <v>120</v>
      </c>
      <c r="M127" s="35" t="str">
        <f>IF(Table13232[[#This Row],[Elite Edge Bet]]="","",IF(Table13232[[#This Row],[Fin]]&lt;&gt;"1st","",Table13232[[#This Row],[Div]]*Table13232[[#This Row],[Elite Edge Bet]]))</f>
        <v/>
      </c>
      <c r="N127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27" s="35" t="str">
        <f>IF(Table13232[[#This Row],[Date]]&lt;$O$3,"","Live")</f>
        <v>Live</v>
      </c>
      <c r="P127" s="27" t="str">
        <f>TEXT(Table13232[[#This Row],[Date]],"DDD")</f>
        <v>Sat</v>
      </c>
      <c r="Q127" s="27">
        <v>206</v>
      </c>
      <c r="R12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7" s="91" t="str">
        <f t="shared" si="3"/>
        <v>E4</v>
      </c>
      <c r="T127" s="51" t="str">
        <f t="shared" si="5"/>
        <v>E4</v>
      </c>
      <c r="U127" s="94">
        <f>100</f>
        <v>100</v>
      </c>
      <c r="V127" s="94" t="str">
        <f t="shared" si="4"/>
        <v/>
      </c>
      <c r="W12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28" spans="1:23" customFormat="1" hidden="1" x14ac:dyDescent="0.25">
      <c r="A128" s="48">
        <v>45710</v>
      </c>
      <c r="B128" s="20">
        <v>0.62847222222222221</v>
      </c>
      <c r="C128" s="20" t="s">
        <v>761</v>
      </c>
      <c r="D128" s="49">
        <v>6</v>
      </c>
      <c r="E128" s="27">
        <v>4</v>
      </c>
      <c r="F128" s="50" t="s">
        <v>511</v>
      </c>
      <c r="G128" s="50"/>
      <c r="H128" s="51"/>
      <c r="I128" s="51" t="s">
        <v>910</v>
      </c>
      <c r="J128" s="27" t="s">
        <v>456</v>
      </c>
      <c r="K128" s="27" t="s">
        <v>888</v>
      </c>
      <c r="L128" s="35">
        <v>120</v>
      </c>
      <c r="M128" s="35" t="str">
        <f>IF(Table13232[[#This Row],[Elite Edge Bet]]="","",IF(Table13232[[#This Row],[Fin]]&lt;&gt;"1st","",Table13232[[#This Row],[Div]]*Table13232[[#This Row],[Elite Edge Bet]]))</f>
        <v/>
      </c>
      <c r="N128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28" s="35" t="str">
        <f>IF(Table13232[[#This Row],[Date]]&lt;$O$3,"","Live")</f>
        <v>Live</v>
      </c>
      <c r="P128" s="27" t="str">
        <f>TEXT(Table13232[[#This Row],[Date]],"DDD")</f>
        <v>Sat</v>
      </c>
      <c r="Q128" s="27">
        <v>105</v>
      </c>
      <c r="R12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8" s="93" t="str">
        <f t="shared" si="3"/>
        <v>Edge</v>
      </c>
      <c r="T128" s="51" t="str">
        <f t="shared" si="5"/>
        <v>Edge</v>
      </c>
      <c r="U128" s="94">
        <f>100</f>
        <v>100</v>
      </c>
      <c r="V128" s="94" t="str">
        <f t="shared" si="4"/>
        <v/>
      </c>
      <c r="W12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29" spans="1:23" customFormat="1" x14ac:dyDescent="0.25">
      <c r="A129" s="48">
        <v>45710</v>
      </c>
      <c r="B129" s="20">
        <v>0.65277777777777779</v>
      </c>
      <c r="C129" s="20" t="s">
        <v>761</v>
      </c>
      <c r="D129" s="49">
        <v>7</v>
      </c>
      <c r="E129" s="27">
        <v>1</v>
      </c>
      <c r="F129" s="50" t="s">
        <v>35</v>
      </c>
      <c r="G129" s="50" t="s">
        <v>13</v>
      </c>
      <c r="H129" s="51">
        <v>1.8</v>
      </c>
      <c r="I129" s="51" t="s">
        <v>1030</v>
      </c>
      <c r="J129" s="27" t="s">
        <v>456</v>
      </c>
      <c r="K129" s="27"/>
      <c r="L129" s="35">
        <v>200</v>
      </c>
      <c r="M129" s="35">
        <f>IF(Table13232[[#This Row],[Elite Edge Bet]]="","",IF(Table13232[[#This Row],[Fin]]&lt;&gt;"1st","",Table13232[[#This Row],[Div]]*Table13232[[#This Row],[Elite Edge Bet]]))</f>
        <v>360</v>
      </c>
      <c r="N129" s="35">
        <f>IF(Table13232[[#This Row],[Elite Edge Bet]]="","",IF(Table13232[[#This Row],[Elite Edge Return]]="",Table13232[[#This Row],[Elite Edge Bet]]*-1,Table13232[[#This Row],[Elite Edge Return]]-Table13232[[#This Row],[Elite Edge Bet]]))</f>
        <v>160</v>
      </c>
      <c r="O129" s="35" t="str">
        <f>IF(Table13232[[#This Row],[Date]]&lt;$O$3,"","Live")</f>
        <v>Live</v>
      </c>
      <c r="P129" s="27" t="str">
        <f>TEXT(Table13232[[#This Row],[Date]],"DDD")</f>
        <v>Sat</v>
      </c>
      <c r="Q129" s="27">
        <v>207</v>
      </c>
      <c r="R12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29" s="95" t="str">
        <f t="shared" si="3"/>
        <v>E4-Edge</v>
      </c>
      <c r="T129" s="51" t="str">
        <f t="shared" si="5"/>
        <v>E4-Edge</v>
      </c>
      <c r="U129" s="94">
        <f>100</f>
        <v>100</v>
      </c>
      <c r="V129" s="94">
        <f t="shared" si="4"/>
        <v>180</v>
      </c>
      <c r="W129" s="27">
        <f>IF(Table13232[[#This Row],[Elite Edge Bet]]="","",IF(Table13232[[#This Row],[Elite Edge Return]]="",Table13232[[#This Row],[Lev $100 Bet]]*-1,Table13232[[#This Row],[Lev $100 Return]]-Table13232[[#This Row],[Lev $100 Bet]]))</f>
        <v>80</v>
      </c>
    </row>
    <row r="130" spans="1:23" customFormat="1" hidden="1" x14ac:dyDescent="0.25">
      <c r="A130" s="48">
        <v>45710</v>
      </c>
      <c r="B130" s="20">
        <v>0.65277777777777779</v>
      </c>
      <c r="C130" s="20" t="s">
        <v>761</v>
      </c>
      <c r="D130" s="49">
        <v>7</v>
      </c>
      <c r="E130" s="27">
        <v>1</v>
      </c>
      <c r="F130" s="50" t="s">
        <v>35</v>
      </c>
      <c r="G130" s="50" t="s">
        <v>13</v>
      </c>
      <c r="H130" s="51">
        <v>1.8</v>
      </c>
      <c r="I130" s="51" t="s">
        <v>910</v>
      </c>
      <c r="J130" s="27" t="s">
        <v>456</v>
      </c>
      <c r="K130" s="27" t="s">
        <v>888</v>
      </c>
      <c r="L130" s="35">
        <v>200</v>
      </c>
      <c r="M130" s="35">
        <f>IF(Table13232[[#This Row],[Elite Edge Bet]]="","",IF(Table13232[[#This Row],[Fin]]&lt;&gt;"1st","",Table13232[[#This Row],[Div]]*Table13232[[#This Row],[Elite Edge Bet]]))</f>
        <v>360</v>
      </c>
      <c r="N130" s="35">
        <f>IF(Table13232[[#This Row],[Elite Edge Bet]]="","",IF(Table13232[[#This Row],[Elite Edge Return]]="",Table13232[[#This Row],[Elite Edge Bet]]*-1,Table13232[[#This Row],[Elite Edge Return]]-Table13232[[#This Row],[Elite Edge Bet]]))</f>
        <v>160</v>
      </c>
      <c r="O130" s="35" t="str">
        <f>IF(Table13232[[#This Row],[Date]]&lt;$O$3,"","Live")</f>
        <v>Live</v>
      </c>
      <c r="P130" s="27" t="str">
        <f>TEXT(Table13232[[#This Row],[Date]],"DDD")</f>
        <v>Sat</v>
      </c>
      <c r="Q130" s="27">
        <v>106</v>
      </c>
      <c r="R13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0" s="93" t="str">
        <f t="shared" si="3"/>
        <v>Edge</v>
      </c>
      <c r="T130" s="51" t="str">
        <f t="shared" si="5"/>
        <v/>
      </c>
      <c r="U130" s="94">
        <f>100</f>
        <v>100</v>
      </c>
      <c r="V130" s="94">
        <f t="shared" si="4"/>
        <v>180</v>
      </c>
      <c r="W130" s="27">
        <f>IF(Table13232[[#This Row],[Elite Edge Bet]]="","",IF(Table13232[[#This Row],[Elite Edge Return]]="",Table13232[[#This Row],[Lev $100 Bet]]*-1,Table13232[[#This Row],[Lev $100 Return]]-Table13232[[#This Row],[Lev $100 Bet]]))</f>
        <v>80</v>
      </c>
    </row>
    <row r="131" spans="1:23" customFormat="1" hidden="1" x14ac:dyDescent="0.25">
      <c r="A131" s="48">
        <v>45710</v>
      </c>
      <c r="B131" s="20">
        <v>0.73263888888888884</v>
      </c>
      <c r="C131" s="20" t="s">
        <v>761</v>
      </c>
      <c r="D131" s="49">
        <v>10</v>
      </c>
      <c r="E131" s="27">
        <v>7</v>
      </c>
      <c r="F131" s="50" t="s">
        <v>978</v>
      </c>
      <c r="G131" s="50"/>
      <c r="H131" s="51"/>
      <c r="I131" s="51" t="s">
        <v>910</v>
      </c>
      <c r="J131" s="27" t="s">
        <v>456</v>
      </c>
      <c r="K131" s="27" t="s">
        <v>888</v>
      </c>
      <c r="L131" s="35">
        <v>120</v>
      </c>
      <c r="M131" s="35" t="str">
        <f>IF(Table13232[[#This Row],[Elite Edge Bet]]="","",IF(Table13232[[#This Row],[Fin]]&lt;&gt;"1st","",Table13232[[#This Row],[Div]]*Table13232[[#This Row],[Elite Edge Bet]]))</f>
        <v/>
      </c>
      <c r="N131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31" s="35" t="str">
        <f>IF(Table13232[[#This Row],[Date]]&lt;$O$3,"","Live")</f>
        <v>Live</v>
      </c>
      <c r="P131" s="27" t="str">
        <f>TEXT(Table13232[[#This Row],[Date]],"DDD")</f>
        <v>Sat</v>
      </c>
      <c r="Q131" s="27">
        <v>107</v>
      </c>
      <c r="R13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1" s="93" t="str">
        <f t="shared" si="3"/>
        <v>Edge</v>
      </c>
      <c r="T131" s="51" t="str">
        <f t="shared" si="5"/>
        <v>Edge</v>
      </c>
      <c r="U131" s="94">
        <f>100</f>
        <v>100</v>
      </c>
      <c r="V131" s="94" t="str">
        <f t="shared" si="4"/>
        <v/>
      </c>
      <c r="W13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32" spans="1:23" customFormat="1" hidden="1" x14ac:dyDescent="0.25">
      <c r="A132" s="48">
        <v>45710</v>
      </c>
      <c r="B132" s="20">
        <v>0.73263888888888884</v>
      </c>
      <c r="C132" s="20" t="s">
        <v>761</v>
      </c>
      <c r="D132" s="49">
        <v>10</v>
      </c>
      <c r="E132" s="27">
        <v>10</v>
      </c>
      <c r="F132" s="50" t="s">
        <v>970</v>
      </c>
      <c r="G132" s="50" t="s">
        <v>14</v>
      </c>
      <c r="H132" s="51"/>
      <c r="I132" s="51" t="s">
        <v>1030</v>
      </c>
      <c r="J132" s="27" t="s">
        <v>456</v>
      </c>
      <c r="K132" s="27"/>
      <c r="L132" s="35">
        <v>120</v>
      </c>
      <c r="M132" s="35" t="str">
        <f>IF(Table13232[[#This Row],[Elite Edge Bet]]="","",IF(Table13232[[#This Row],[Fin]]&lt;&gt;"1st","",Table13232[[#This Row],[Div]]*Table13232[[#This Row],[Elite Edge Bet]]))</f>
        <v/>
      </c>
      <c r="N132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32" s="35" t="str">
        <f>IF(Table13232[[#This Row],[Date]]&lt;$O$3,"","Live")</f>
        <v>Live</v>
      </c>
      <c r="P132" s="27" t="str">
        <f>TEXT(Table13232[[#This Row],[Date]],"DDD")</f>
        <v>Sat</v>
      </c>
      <c r="Q132" s="27">
        <v>208</v>
      </c>
      <c r="R13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2" s="91" t="str">
        <f t="shared" si="3"/>
        <v>E4</v>
      </c>
      <c r="T132" s="51" t="str">
        <f t="shared" si="5"/>
        <v>E4</v>
      </c>
      <c r="U132" s="94">
        <f>100</f>
        <v>100</v>
      </c>
      <c r="V132" s="94" t="str">
        <f t="shared" si="4"/>
        <v/>
      </c>
      <c r="W13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33" spans="1:23" x14ac:dyDescent="0.25">
      <c r="A133" s="48">
        <v>45710</v>
      </c>
      <c r="B133" s="20">
        <v>0.74652777777777779</v>
      </c>
      <c r="C133" s="20" t="s">
        <v>6</v>
      </c>
      <c r="D133" s="49">
        <v>10</v>
      </c>
      <c r="E133" s="27">
        <v>5</v>
      </c>
      <c r="F133" s="50" t="s">
        <v>27</v>
      </c>
      <c r="G133" s="50" t="s">
        <v>14</v>
      </c>
      <c r="H133" s="51"/>
      <c r="I133" s="51" t="s">
        <v>1030</v>
      </c>
      <c r="J133" s="27" t="s">
        <v>23</v>
      </c>
      <c r="K133" s="27"/>
      <c r="L133" s="35">
        <v>100</v>
      </c>
      <c r="M133" s="35" t="str">
        <f>IF(Table13232[[#This Row],[Elite Edge Bet]]="","",IF(Table13232[[#This Row],[Fin]]&lt;&gt;"1st","",Table13232[[#This Row],[Div]]*Table13232[[#This Row],[Elite Edge Bet]]))</f>
        <v/>
      </c>
      <c r="N133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33" s="35" t="str">
        <f>IF(Table13232[[#This Row],[Date]]&lt;$O$3,"","Live")</f>
        <v>Live</v>
      </c>
      <c r="P133" s="27" t="str">
        <f>TEXT(Table13232[[#This Row],[Date]],"DDD")</f>
        <v>Sat</v>
      </c>
      <c r="Q133" s="27">
        <v>209</v>
      </c>
      <c r="R13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3" s="95" t="str">
        <f t="shared" si="3"/>
        <v>E4-Edge</v>
      </c>
      <c r="T133" s="51" t="str">
        <f t="shared" si="5"/>
        <v>E4-Edge</v>
      </c>
      <c r="U133" s="94">
        <f>100</f>
        <v>100</v>
      </c>
      <c r="V133" s="94" t="str">
        <f t="shared" si="4"/>
        <v/>
      </c>
      <c r="W13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34" spans="1:23" hidden="1" x14ac:dyDescent="0.25">
      <c r="A134" s="48">
        <v>45710</v>
      </c>
      <c r="B134" s="20">
        <v>0.74652777777777779</v>
      </c>
      <c r="C134" s="20" t="s">
        <v>6</v>
      </c>
      <c r="D134" s="49">
        <v>10</v>
      </c>
      <c r="E134" s="27">
        <v>5</v>
      </c>
      <c r="F134" s="50" t="s">
        <v>27</v>
      </c>
      <c r="G134" s="50" t="s">
        <v>14</v>
      </c>
      <c r="H134" s="51"/>
      <c r="I134" s="51" t="s">
        <v>910</v>
      </c>
      <c r="J134" s="27" t="s">
        <v>23</v>
      </c>
      <c r="K134" s="27" t="s">
        <v>888</v>
      </c>
      <c r="L134" s="35">
        <v>150</v>
      </c>
      <c r="M134" s="35" t="str">
        <f>IF(Table13232[[#This Row],[Elite Edge Bet]]="","",IF(Table13232[[#This Row],[Fin]]&lt;&gt;"1st","",Table13232[[#This Row],[Div]]*Table13232[[#This Row],[Elite Edge Bet]]))</f>
        <v/>
      </c>
      <c r="N134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34" s="35" t="str">
        <f>IF(Table13232[[#This Row],[Date]]&lt;$O$3,"","Live")</f>
        <v>Live</v>
      </c>
      <c r="P134" s="27" t="str">
        <f>TEXT(Table13232[[#This Row],[Date]],"DDD")</f>
        <v>Sat</v>
      </c>
      <c r="Q134" s="27">
        <v>108</v>
      </c>
      <c r="R13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4" s="93" t="str">
        <f t="shared" si="3"/>
        <v>Edge</v>
      </c>
      <c r="T134" s="51" t="str">
        <f t="shared" si="5"/>
        <v/>
      </c>
      <c r="U134" s="94">
        <f>100</f>
        <v>100</v>
      </c>
      <c r="V134" s="94" t="str">
        <f t="shared" si="4"/>
        <v/>
      </c>
      <c r="W13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35" spans="1:23" hidden="1" x14ac:dyDescent="0.25">
      <c r="A135" s="48">
        <v>45710</v>
      </c>
      <c r="B135" s="20">
        <v>0.78263888888888888</v>
      </c>
      <c r="C135" s="20" t="s">
        <v>1012</v>
      </c>
      <c r="D135" s="49">
        <v>10</v>
      </c>
      <c r="E135" s="27">
        <v>8</v>
      </c>
      <c r="F135" s="50" t="s">
        <v>1013</v>
      </c>
      <c r="G135" s="50" t="s">
        <v>15</v>
      </c>
      <c r="H135" s="51"/>
      <c r="I135" s="51" t="s">
        <v>1030</v>
      </c>
      <c r="J135" s="27" t="s">
        <v>1014</v>
      </c>
      <c r="K135" s="27"/>
      <c r="L135" s="35">
        <v>100</v>
      </c>
      <c r="M135" s="35" t="str">
        <f>IF(Table13232[[#This Row],[Elite Edge Bet]]="","",IF(Table13232[[#This Row],[Fin]]&lt;&gt;"1st","",Table13232[[#This Row],[Div]]*Table13232[[#This Row],[Elite Edge Bet]]))</f>
        <v/>
      </c>
      <c r="N135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35" s="35" t="str">
        <f>IF(Table13232[[#This Row],[Date]]&lt;$O$3,"","Live")</f>
        <v>Live</v>
      </c>
      <c r="P135" s="27" t="str">
        <f>TEXT(Table13232[[#This Row],[Date]],"DDD")</f>
        <v>Sat</v>
      </c>
      <c r="Q135" s="27">
        <v>210</v>
      </c>
      <c r="R13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5" s="91" t="str">
        <f t="shared" ref="S135:S198" si="6">IF(AND(A135=A136,F135=F136),I135&amp;"-"&amp;I136,IF(F136=F135,"",IF(F136&lt;&gt;F135,I135,)))</f>
        <v>E4</v>
      </c>
      <c r="T135" s="51" t="str">
        <f t="shared" si="5"/>
        <v>E4</v>
      </c>
      <c r="U135" s="94">
        <f>100</f>
        <v>100</v>
      </c>
      <c r="V135" s="94" t="str">
        <f t="shared" ref="V135:V198" si="7">IF(G135&lt;&gt;"1st","",U135*H135)</f>
        <v/>
      </c>
      <c r="W13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36" spans="1:23" x14ac:dyDescent="0.25">
      <c r="A136" s="48">
        <v>45714</v>
      </c>
      <c r="B136" s="20">
        <v>0.59722222222222221</v>
      </c>
      <c r="C136" s="20" t="s">
        <v>6</v>
      </c>
      <c r="D136" s="49">
        <v>1</v>
      </c>
      <c r="E136" s="27">
        <v>5</v>
      </c>
      <c r="F136" s="50" t="s">
        <v>979</v>
      </c>
      <c r="G136" s="50" t="s">
        <v>14</v>
      </c>
      <c r="H136" s="51"/>
      <c r="I136" s="51" t="s">
        <v>1030</v>
      </c>
      <c r="J136" s="27" t="s">
        <v>23</v>
      </c>
      <c r="K136" s="27"/>
      <c r="L136" s="35">
        <v>120</v>
      </c>
      <c r="M136" s="35" t="str">
        <f>IF(Table13232[[#This Row],[Elite Edge Bet]]="","",IF(Table13232[[#This Row],[Fin]]&lt;&gt;"1st","",Table13232[[#This Row],[Div]]*Table13232[[#This Row],[Elite Edge Bet]]))</f>
        <v/>
      </c>
      <c r="N136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36" s="35" t="str">
        <f>IF(Table13232[[#This Row],[Date]]&lt;$O$3,"","Live")</f>
        <v>Live</v>
      </c>
      <c r="P136" s="27" t="str">
        <f>TEXT(Table13232[[#This Row],[Date]],"DDD")</f>
        <v>Wed</v>
      </c>
      <c r="Q136" s="27">
        <v>211</v>
      </c>
      <c r="R13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6" s="95" t="str">
        <f t="shared" si="6"/>
        <v>E4-Edge</v>
      </c>
      <c r="T136" s="51" t="str">
        <f t="shared" ref="T136:T199" si="8">IF(S135="E4-Edge","",S136)</f>
        <v>E4-Edge</v>
      </c>
      <c r="U136" s="94">
        <f>100</f>
        <v>100</v>
      </c>
      <c r="V136" s="94" t="str">
        <f t="shared" si="7"/>
        <v/>
      </c>
      <c r="W13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37" spans="1:23" hidden="1" x14ac:dyDescent="0.25">
      <c r="A137" s="48">
        <v>45714</v>
      </c>
      <c r="B137" s="20">
        <v>0.59722222222222221</v>
      </c>
      <c r="C137" s="20" t="s">
        <v>6</v>
      </c>
      <c r="D137" s="49">
        <v>1</v>
      </c>
      <c r="E137" s="27">
        <v>5</v>
      </c>
      <c r="F137" s="50" t="s">
        <v>979</v>
      </c>
      <c r="G137" s="50" t="s">
        <v>14</v>
      </c>
      <c r="H137" s="51"/>
      <c r="I137" s="51" t="s">
        <v>910</v>
      </c>
      <c r="J137" s="27" t="s">
        <v>23</v>
      </c>
      <c r="K137" s="27" t="s">
        <v>888</v>
      </c>
      <c r="L137" s="35">
        <v>140</v>
      </c>
      <c r="M137" s="35" t="str">
        <f>IF(Table13232[[#This Row],[Elite Edge Bet]]="","",IF(Table13232[[#This Row],[Fin]]&lt;&gt;"1st","",Table13232[[#This Row],[Div]]*Table13232[[#This Row],[Elite Edge Bet]]))</f>
        <v/>
      </c>
      <c r="N137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137" s="35" t="str">
        <f>IF(Table13232[[#This Row],[Date]]&lt;$O$3,"","Live")</f>
        <v>Live</v>
      </c>
      <c r="P137" s="27" t="str">
        <f>TEXT(Table13232[[#This Row],[Date]],"DDD")</f>
        <v>Wed</v>
      </c>
      <c r="Q137" s="27">
        <v>109</v>
      </c>
      <c r="R13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7" s="93" t="str">
        <f t="shared" si="6"/>
        <v>Edge</v>
      </c>
      <c r="T137" s="51" t="str">
        <f t="shared" si="8"/>
        <v/>
      </c>
      <c r="U137" s="94">
        <f>100</f>
        <v>100</v>
      </c>
      <c r="V137" s="94" t="str">
        <f t="shared" si="7"/>
        <v/>
      </c>
      <c r="W13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38" spans="1:23" x14ac:dyDescent="0.25">
      <c r="A138" s="48">
        <v>45714</v>
      </c>
      <c r="B138" s="20">
        <v>0.62152777777777779</v>
      </c>
      <c r="C138" s="20" t="s">
        <v>6</v>
      </c>
      <c r="D138" s="49">
        <v>2</v>
      </c>
      <c r="E138" s="27">
        <v>8</v>
      </c>
      <c r="F138" s="50" t="s">
        <v>980</v>
      </c>
      <c r="G138" s="50" t="s">
        <v>14</v>
      </c>
      <c r="H138" s="51"/>
      <c r="I138" s="51" t="s">
        <v>1030</v>
      </c>
      <c r="J138" s="27" t="s">
        <v>23</v>
      </c>
      <c r="K138" s="27"/>
      <c r="L138" s="35">
        <v>120</v>
      </c>
      <c r="M138" s="35" t="str">
        <f>IF(Table13232[[#This Row],[Elite Edge Bet]]="","",IF(Table13232[[#This Row],[Fin]]&lt;&gt;"1st","",Table13232[[#This Row],[Div]]*Table13232[[#This Row],[Elite Edge Bet]]))</f>
        <v/>
      </c>
      <c r="N138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38" s="35" t="str">
        <f>IF(Table13232[[#This Row],[Date]]&lt;$O$3,"","Live")</f>
        <v>Live</v>
      </c>
      <c r="P138" s="27" t="str">
        <f>TEXT(Table13232[[#This Row],[Date]],"DDD")</f>
        <v>Wed</v>
      </c>
      <c r="Q138" s="27">
        <v>212</v>
      </c>
      <c r="R13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8" s="95" t="str">
        <f t="shared" si="6"/>
        <v>E4-Edge</v>
      </c>
      <c r="T138" s="51" t="str">
        <f t="shared" si="8"/>
        <v>E4-Edge</v>
      </c>
      <c r="U138" s="94">
        <f>100</f>
        <v>100</v>
      </c>
      <c r="V138" s="94" t="str">
        <f t="shared" si="7"/>
        <v/>
      </c>
      <c r="W13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39" spans="1:23" hidden="1" x14ac:dyDescent="0.25">
      <c r="A139" s="48">
        <v>45714</v>
      </c>
      <c r="B139" s="20">
        <v>0.62152777777777779</v>
      </c>
      <c r="C139" s="20" t="s">
        <v>6</v>
      </c>
      <c r="D139" s="49">
        <v>2</v>
      </c>
      <c r="E139" s="27">
        <v>8</v>
      </c>
      <c r="F139" s="50" t="s">
        <v>980</v>
      </c>
      <c r="G139" s="50" t="s">
        <v>14</v>
      </c>
      <c r="H139" s="51"/>
      <c r="I139" s="51" t="s">
        <v>910</v>
      </c>
      <c r="J139" s="27" t="s">
        <v>23</v>
      </c>
      <c r="K139" s="27" t="s">
        <v>888</v>
      </c>
      <c r="L139" s="35">
        <v>140</v>
      </c>
      <c r="M139" s="35" t="str">
        <f>IF(Table13232[[#This Row],[Elite Edge Bet]]="","",IF(Table13232[[#This Row],[Fin]]&lt;&gt;"1st","",Table13232[[#This Row],[Div]]*Table13232[[#This Row],[Elite Edge Bet]]))</f>
        <v/>
      </c>
      <c r="N139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139" s="35" t="str">
        <f>IF(Table13232[[#This Row],[Date]]&lt;$O$3,"","Live")</f>
        <v>Live</v>
      </c>
      <c r="P139" s="27" t="str">
        <f>TEXT(Table13232[[#This Row],[Date]],"DDD")</f>
        <v>Wed</v>
      </c>
      <c r="Q139" s="27">
        <v>110</v>
      </c>
      <c r="R13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39" s="93" t="str">
        <f t="shared" si="6"/>
        <v>Edge</v>
      </c>
      <c r="T139" s="51" t="str">
        <f t="shared" si="8"/>
        <v/>
      </c>
      <c r="U139" s="94">
        <f>100</f>
        <v>100</v>
      </c>
      <c r="V139" s="94" t="str">
        <f t="shared" si="7"/>
        <v/>
      </c>
      <c r="W13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40" spans="1:23" hidden="1" x14ac:dyDescent="0.25">
      <c r="A140" s="48">
        <v>45714</v>
      </c>
      <c r="B140" s="20">
        <v>0.70902777777777781</v>
      </c>
      <c r="C140" s="20" t="s">
        <v>1012</v>
      </c>
      <c r="D140" s="49">
        <v>5</v>
      </c>
      <c r="E140" s="27">
        <v>9</v>
      </c>
      <c r="F140" s="50" t="s">
        <v>1015</v>
      </c>
      <c r="G140" s="50" t="s">
        <v>15</v>
      </c>
      <c r="H140" s="51"/>
      <c r="I140" s="51" t="s">
        <v>1030</v>
      </c>
      <c r="J140" s="27" t="s">
        <v>1014</v>
      </c>
      <c r="K140" s="27"/>
      <c r="L140" s="35">
        <v>120</v>
      </c>
      <c r="M140" s="35" t="str">
        <f>IF(Table13232[[#This Row],[Elite Edge Bet]]="","",IF(Table13232[[#This Row],[Fin]]&lt;&gt;"1st","",Table13232[[#This Row],[Div]]*Table13232[[#This Row],[Elite Edge Bet]]))</f>
        <v/>
      </c>
      <c r="N140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40" s="35" t="str">
        <f>IF(Table13232[[#This Row],[Date]]&lt;$O$3,"","Live")</f>
        <v>Live</v>
      </c>
      <c r="P140" s="27" t="str">
        <f>TEXT(Table13232[[#This Row],[Date]],"DDD")</f>
        <v>Wed</v>
      </c>
      <c r="Q140" s="27">
        <v>213</v>
      </c>
      <c r="R14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0" s="91" t="str">
        <f t="shared" si="6"/>
        <v>E4</v>
      </c>
      <c r="T140" s="51" t="str">
        <f t="shared" si="8"/>
        <v>E4</v>
      </c>
      <c r="U140" s="94">
        <f>100</f>
        <v>100</v>
      </c>
      <c r="V140" s="94" t="str">
        <f t="shared" si="7"/>
        <v/>
      </c>
      <c r="W14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41" spans="1:23" hidden="1" x14ac:dyDescent="0.25">
      <c r="A141" s="48">
        <v>45714</v>
      </c>
      <c r="B141" s="20">
        <v>0.71875</v>
      </c>
      <c r="C141" s="20" t="s">
        <v>6</v>
      </c>
      <c r="D141" s="49">
        <v>6</v>
      </c>
      <c r="E141" s="27">
        <v>6</v>
      </c>
      <c r="F141" s="50" t="s">
        <v>1016</v>
      </c>
      <c r="G141" s="50"/>
      <c r="H141" s="51"/>
      <c r="I141" s="51" t="s">
        <v>1030</v>
      </c>
      <c r="J141" s="27" t="s">
        <v>23</v>
      </c>
      <c r="K141" s="27"/>
      <c r="L141" s="35">
        <v>120</v>
      </c>
      <c r="M141" s="35" t="str">
        <f>IF(Table13232[[#This Row],[Elite Edge Bet]]="","",IF(Table13232[[#This Row],[Fin]]&lt;&gt;"1st","",Table13232[[#This Row],[Div]]*Table13232[[#This Row],[Elite Edge Bet]]))</f>
        <v/>
      </c>
      <c r="N141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41" s="35" t="str">
        <f>IF(Table13232[[#This Row],[Date]]&lt;$O$3,"","Live")</f>
        <v>Live</v>
      </c>
      <c r="P141" s="27" t="str">
        <f>TEXT(Table13232[[#This Row],[Date]],"DDD")</f>
        <v>Wed</v>
      </c>
      <c r="Q141" s="27">
        <v>214</v>
      </c>
      <c r="R14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1" s="91" t="str">
        <f t="shared" si="6"/>
        <v>E4</v>
      </c>
      <c r="T141" s="51" t="str">
        <f t="shared" si="8"/>
        <v>E4</v>
      </c>
      <c r="U141" s="94">
        <f>100</f>
        <v>100</v>
      </c>
      <c r="V141" s="94" t="str">
        <f t="shared" si="7"/>
        <v/>
      </c>
      <c r="W14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42" spans="1:23" hidden="1" x14ac:dyDescent="0.25">
      <c r="A142" s="48">
        <v>45714</v>
      </c>
      <c r="B142" s="20">
        <v>0.75972222222222219</v>
      </c>
      <c r="C142" s="20" t="s">
        <v>1012</v>
      </c>
      <c r="D142" s="49">
        <v>7</v>
      </c>
      <c r="E142" s="27">
        <v>1</v>
      </c>
      <c r="F142" s="50" t="s">
        <v>1017</v>
      </c>
      <c r="G142" s="50" t="s">
        <v>13</v>
      </c>
      <c r="H142" s="51">
        <v>3.1</v>
      </c>
      <c r="I142" s="51" t="s">
        <v>1030</v>
      </c>
      <c r="J142" s="27" t="s">
        <v>1014</v>
      </c>
      <c r="K142" s="27"/>
      <c r="L142" s="35">
        <v>120</v>
      </c>
      <c r="M142" s="35">
        <f>IF(Table13232[[#This Row],[Elite Edge Bet]]="","",IF(Table13232[[#This Row],[Fin]]&lt;&gt;"1st","",Table13232[[#This Row],[Div]]*Table13232[[#This Row],[Elite Edge Bet]]))</f>
        <v>372</v>
      </c>
      <c r="N142" s="35">
        <f>IF(Table13232[[#This Row],[Elite Edge Bet]]="","",IF(Table13232[[#This Row],[Elite Edge Return]]="",Table13232[[#This Row],[Elite Edge Bet]]*-1,Table13232[[#This Row],[Elite Edge Return]]-Table13232[[#This Row],[Elite Edge Bet]]))</f>
        <v>252</v>
      </c>
      <c r="O142" s="35" t="str">
        <f>IF(Table13232[[#This Row],[Date]]&lt;$O$3,"","Live")</f>
        <v>Live</v>
      </c>
      <c r="P142" s="27" t="str">
        <f>TEXT(Table13232[[#This Row],[Date]],"DDD")</f>
        <v>Wed</v>
      </c>
      <c r="Q142" s="27">
        <v>215</v>
      </c>
      <c r="R14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2" s="91" t="str">
        <f t="shared" si="6"/>
        <v>E4</v>
      </c>
      <c r="T142" s="51" t="str">
        <f t="shared" si="8"/>
        <v>E4</v>
      </c>
      <c r="U142" s="94">
        <f>100</f>
        <v>100</v>
      </c>
      <c r="V142" s="94">
        <f t="shared" si="7"/>
        <v>310</v>
      </c>
      <c r="W142" s="27">
        <f>IF(Table13232[[#This Row],[Elite Edge Bet]]="","",IF(Table13232[[#This Row],[Elite Edge Return]]="",Table13232[[#This Row],[Lev $100 Bet]]*-1,Table13232[[#This Row],[Lev $100 Return]]-Table13232[[#This Row],[Lev $100 Bet]]))</f>
        <v>210</v>
      </c>
    </row>
    <row r="143" spans="1:23" x14ac:dyDescent="0.25">
      <c r="A143" s="48">
        <v>45717</v>
      </c>
      <c r="B143" s="20">
        <v>0.52083333333333337</v>
      </c>
      <c r="C143" s="20" t="s">
        <v>7</v>
      </c>
      <c r="D143" s="49">
        <v>1</v>
      </c>
      <c r="E143" s="27">
        <v>6</v>
      </c>
      <c r="F143" s="50" t="s">
        <v>981</v>
      </c>
      <c r="G143" s="50"/>
      <c r="H143" s="51"/>
      <c r="I143" s="51" t="s">
        <v>1030</v>
      </c>
      <c r="J143" s="27" t="s">
        <v>23</v>
      </c>
      <c r="K143" s="27"/>
      <c r="L143" s="35">
        <v>100</v>
      </c>
      <c r="M143" s="35" t="str">
        <f>IF(Table13232[[#This Row],[Elite Edge Bet]]="","",IF(Table13232[[#This Row],[Fin]]&lt;&gt;"1st","",Table13232[[#This Row],[Div]]*Table13232[[#This Row],[Elite Edge Bet]]))</f>
        <v/>
      </c>
      <c r="N143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43" s="35" t="str">
        <f>IF(Table13232[[#This Row],[Date]]&lt;$O$3,"","Live")</f>
        <v>Live</v>
      </c>
      <c r="P143" s="27" t="str">
        <f>TEXT(Table13232[[#This Row],[Date]],"DDD")</f>
        <v>Sat</v>
      </c>
      <c r="Q143" s="27">
        <v>216</v>
      </c>
      <c r="R14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3" s="95" t="str">
        <f t="shared" si="6"/>
        <v>E4-Edge</v>
      </c>
      <c r="T143" s="51" t="str">
        <f t="shared" si="8"/>
        <v>E4-Edge</v>
      </c>
      <c r="U143" s="94">
        <f>100</f>
        <v>100</v>
      </c>
      <c r="V143" s="94" t="str">
        <f t="shared" si="7"/>
        <v/>
      </c>
      <c r="W14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44" spans="1:23" hidden="1" x14ac:dyDescent="0.25">
      <c r="A144" s="48">
        <v>45717</v>
      </c>
      <c r="B144" s="20">
        <v>0.52083333333333337</v>
      </c>
      <c r="C144" s="20" t="s">
        <v>7</v>
      </c>
      <c r="D144" s="49">
        <v>1</v>
      </c>
      <c r="E144" s="27">
        <v>6</v>
      </c>
      <c r="F144" s="50" t="s">
        <v>981</v>
      </c>
      <c r="G144" s="50"/>
      <c r="H144" s="51"/>
      <c r="I144" s="51" t="s">
        <v>910</v>
      </c>
      <c r="J144" s="27" t="s">
        <v>23</v>
      </c>
      <c r="K144" s="27" t="s">
        <v>888</v>
      </c>
      <c r="L144" s="35">
        <v>150</v>
      </c>
      <c r="M144" s="35" t="str">
        <f>IF(Table13232[[#This Row],[Elite Edge Bet]]="","",IF(Table13232[[#This Row],[Fin]]&lt;&gt;"1st","",Table13232[[#This Row],[Div]]*Table13232[[#This Row],[Elite Edge Bet]]))</f>
        <v/>
      </c>
      <c r="N144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44" s="35" t="str">
        <f>IF(Table13232[[#This Row],[Date]]&lt;$O$3,"","Live")</f>
        <v>Live</v>
      </c>
      <c r="P144" s="27" t="str">
        <f>TEXT(Table13232[[#This Row],[Date]],"DDD")</f>
        <v>Sat</v>
      </c>
      <c r="Q144" s="27">
        <v>111</v>
      </c>
      <c r="R14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4" s="93" t="str">
        <f t="shared" si="6"/>
        <v>Edge</v>
      </c>
      <c r="T144" s="51" t="str">
        <f t="shared" si="8"/>
        <v/>
      </c>
      <c r="U144" s="94">
        <f>100</f>
        <v>100</v>
      </c>
      <c r="V144" s="94" t="str">
        <f t="shared" si="7"/>
        <v/>
      </c>
      <c r="W14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45" spans="1:23" x14ac:dyDescent="0.25">
      <c r="A145" s="48">
        <v>45717</v>
      </c>
      <c r="B145" s="20">
        <v>0.53125</v>
      </c>
      <c r="C145" s="20" t="s">
        <v>759</v>
      </c>
      <c r="D145" s="49">
        <v>2</v>
      </c>
      <c r="E145" s="27">
        <v>2</v>
      </c>
      <c r="F145" s="50" t="s">
        <v>965</v>
      </c>
      <c r="G145" s="50" t="s">
        <v>13</v>
      </c>
      <c r="H145" s="51">
        <v>1.9</v>
      </c>
      <c r="I145" s="51" t="s">
        <v>1030</v>
      </c>
      <c r="J145" s="27" t="s">
        <v>456</v>
      </c>
      <c r="K145" s="27"/>
      <c r="L145" s="35">
        <v>200</v>
      </c>
      <c r="M145" s="35">
        <f>IF(Table13232[[#This Row],[Elite Edge Bet]]="","",IF(Table13232[[#This Row],[Fin]]&lt;&gt;"1st","",Table13232[[#This Row],[Div]]*Table13232[[#This Row],[Elite Edge Bet]]))</f>
        <v>380</v>
      </c>
      <c r="N145" s="35">
        <f>IF(Table13232[[#This Row],[Elite Edge Bet]]="","",IF(Table13232[[#This Row],[Elite Edge Return]]="",Table13232[[#This Row],[Elite Edge Bet]]*-1,Table13232[[#This Row],[Elite Edge Return]]-Table13232[[#This Row],[Elite Edge Bet]]))</f>
        <v>180</v>
      </c>
      <c r="O145" s="35" t="str">
        <f>IF(Table13232[[#This Row],[Date]]&lt;$O$3,"","Live")</f>
        <v>Live</v>
      </c>
      <c r="P145" s="27" t="str">
        <f>TEXT(Table13232[[#This Row],[Date]],"DDD")</f>
        <v>Sat</v>
      </c>
      <c r="Q145" s="27">
        <v>217</v>
      </c>
      <c r="R14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5" s="95" t="str">
        <f t="shared" si="6"/>
        <v>E4-Edge</v>
      </c>
      <c r="T145" s="51" t="str">
        <f t="shared" si="8"/>
        <v>E4-Edge</v>
      </c>
      <c r="U145" s="94">
        <f>100</f>
        <v>100</v>
      </c>
      <c r="V145" s="94">
        <f t="shared" si="7"/>
        <v>190</v>
      </c>
      <c r="W145" s="27">
        <f>IF(Table13232[[#This Row],[Elite Edge Bet]]="","",IF(Table13232[[#This Row],[Elite Edge Return]]="",Table13232[[#This Row],[Lev $100 Bet]]*-1,Table13232[[#This Row],[Lev $100 Return]]-Table13232[[#This Row],[Lev $100 Bet]]))</f>
        <v>90</v>
      </c>
    </row>
    <row r="146" spans="1:23" hidden="1" x14ac:dyDescent="0.25">
      <c r="A146" s="48">
        <v>45717</v>
      </c>
      <c r="B146" s="20">
        <v>0.53125</v>
      </c>
      <c r="C146" s="20" t="s">
        <v>759</v>
      </c>
      <c r="D146" s="49">
        <v>2</v>
      </c>
      <c r="E146" s="27">
        <v>2</v>
      </c>
      <c r="F146" s="50" t="s">
        <v>965</v>
      </c>
      <c r="G146" s="50" t="s">
        <v>13</v>
      </c>
      <c r="H146" s="51">
        <v>1.9</v>
      </c>
      <c r="I146" s="51" t="s">
        <v>910</v>
      </c>
      <c r="J146" s="27" t="s">
        <v>456</v>
      </c>
      <c r="K146" s="27" t="s">
        <v>888</v>
      </c>
      <c r="L146" s="35">
        <v>200</v>
      </c>
      <c r="M146" s="35">
        <f>IF(Table13232[[#This Row],[Elite Edge Bet]]="","",IF(Table13232[[#This Row],[Fin]]&lt;&gt;"1st","",Table13232[[#This Row],[Div]]*Table13232[[#This Row],[Elite Edge Bet]]))</f>
        <v>380</v>
      </c>
      <c r="N146" s="35">
        <f>IF(Table13232[[#This Row],[Elite Edge Bet]]="","",IF(Table13232[[#This Row],[Elite Edge Return]]="",Table13232[[#This Row],[Elite Edge Bet]]*-1,Table13232[[#This Row],[Elite Edge Return]]-Table13232[[#This Row],[Elite Edge Bet]]))</f>
        <v>180</v>
      </c>
      <c r="O146" s="35" t="str">
        <f>IF(Table13232[[#This Row],[Date]]&lt;$O$3,"","Live")</f>
        <v>Live</v>
      </c>
      <c r="P146" s="27" t="str">
        <f>TEXT(Table13232[[#This Row],[Date]],"DDD")</f>
        <v>Sat</v>
      </c>
      <c r="Q146" s="27">
        <v>112</v>
      </c>
      <c r="R14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6" s="93" t="str">
        <f t="shared" si="6"/>
        <v>Edge</v>
      </c>
      <c r="T146" s="51" t="str">
        <f t="shared" si="8"/>
        <v/>
      </c>
      <c r="U146" s="94">
        <f>100</f>
        <v>100</v>
      </c>
      <c r="V146" s="94">
        <f t="shared" si="7"/>
        <v>190</v>
      </c>
      <c r="W146" s="27">
        <f>IF(Table13232[[#This Row],[Elite Edge Bet]]="","",IF(Table13232[[#This Row],[Elite Edge Return]]="",Table13232[[#This Row],[Lev $100 Bet]]*-1,Table13232[[#This Row],[Lev $100 Return]]-Table13232[[#This Row],[Lev $100 Bet]]))</f>
        <v>90</v>
      </c>
    </row>
    <row r="147" spans="1:23" hidden="1" x14ac:dyDescent="0.25">
      <c r="A147" s="48">
        <v>45717</v>
      </c>
      <c r="B147" s="20">
        <v>0.55555555555555558</v>
      </c>
      <c r="C147" s="20" t="s">
        <v>759</v>
      </c>
      <c r="D147" s="49">
        <v>3</v>
      </c>
      <c r="E147" s="27">
        <v>4</v>
      </c>
      <c r="F147" s="50" t="s">
        <v>1018</v>
      </c>
      <c r="G147" s="50"/>
      <c r="H147" s="51"/>
      <c r="I147" s="51" t="s">
        <v>1030</v>
      </c>
      <c r="J147" s="27" t="s">
        <v>456</v>
      </c>
      <c r="K147" s="27"/>
      <c r="L147" s="35">
        <v>120</v>
      </c>
      <c r="M147" s="35" t="str">
        <f>IF(Table13232[[#This Row],[Elite Edge Bet]]="","",IF(Table13232[[#This Row],[Fin]]&lt;&gt;"1st","",Table13232[[#This Row],[Div]]*Table13232[[#This Row],[Elite Edge Bet]]))</f>
        <v/>
      </c>
      <c r="N147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47" s="35" t="str">
        <f>IF(Table13232[[#This Row],[Date]]&lt;$O$3,"","Live")</f>
        <v>Live</v>
      </c>
      <c r="P147" s="27" t="str">
        <f>TEXT(Table13232[[#This Row],[Date]],"DDD")</f>
        <v>Sat</v>
      </c>
      <c r="Q147" s="27">
        <v>218</v>
      </c>
      <c r="R14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7" s="91" t="str">
        <f t="shared" si="6"/>
        <v>E4</v>
      </c>
      <c r="T147" s="51" t="str">
        <f t="shared" si="8"/>
        <v>E4</v>
      </c>
      <c r="U147" s="94">
        <f>100</f>
        <v>100</v>
      </c>
      <c r="V147" s="94" t="str">
        <f t="shared" si="7"/>
        <v/>
      </c>
      <c r="W14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48" spans="1:23" x14ac:dyDescent="0.25">
      <c r="A148" s="48">
        <v>45717</v>
      </c>
      <c r="B148" s="20">
        <v>0.55555555555555558</v>
      </c>
      <c r="C148" s="20" t="s">
        <v>759</v>
      </c>
      <c r="D148" s="49">
        <v>3</v>
      </c>
      <c r="E148" s="27">
        <v>3</v>
      </c>
      <c r="F148" s="50" t="s">
        <v>982</v>
      </c>
      <c r="G148" s="50" t="s">
        <v>15</v>
      </c>
      <c r="H148" s="51"/>
      <c r="I148" s="51" t="s">
        <v>1030</v>
      </c>
      <c r="J148" s="27" t="s">
        <v>456</v>
      </c>
      <c r="K148" s="27"/>
      <c r="L148" s="35">
        <v>120</v>
      </c>
      <c r="M148" s="35" t="str">
        <f>IF(Table13232[[#This Row],[Elite Edge Bet]]="","",IF(Table13232[[#This Row],[Fin]]&lt;&gt;"1st","",Table13232[[#This Row],[Div]]*Table13232[[#This Row],[Elite Edge Bet]]))</f>
        <v/>
      </c>
      <c r="N148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48" s="35" t="str">
        <f>IF(Table13232[[#This Row],[Date]]&lt;$O$3,"","Live")</f>
        <v>Live</v>
      </c>
      <c r="P148" s="27" t="str">
        <f>TEXT(Table13232[[#This Row],[Date]],"DDD")</f>
        <v>Sat</v>
      </c>
      <c r="Q148" s="27">
        <v>219</v>
      </c>
      <c r="R14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8" s="95" t="str">
        <f t="shared" si="6"/>
        <v>E4-Edge</v>
      </c>
      <c r="T148" s="51" t="str">
        <f t="shared" si="8"/>
        <v>E4-Edge</v>
      </c>
      <c r="U148" s="94">
        <f>100</f>
        <v>100</v>
      </c>
      <c r="V148" s="94" t="str">
        <f t="shared" si="7"/>
        <v/>
      </c>
      <c r="W14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49" spans="1:23" hidden="1" x14ac:dyDescent="0.25">
      <c r="A149" s="48">
        <v>45717</v>
      </c>
      <c r="B149" s="20">
        <v>0.55555555555555558</v>
      </c>
      <c r="C149" s="20" t="s">
        <v>759</v>
      </c>
      <c r="D149" s="49">
        <v>3</v>
      </c>
      <c r="E149" s="27">
        <v>3</v>
      </c>
      <c r="F149" s="50" t="s">
        <v>982</v>
      </c>
      <c r="G149" s="50" t="s">
        <v>15</v>
      </c>
      <c r="H149" s="51"/>
      <c r="I149" s="51" t="s">
        <v>910</v>
      </c>
      <c r="J149" s="27" t="s">
        <v>456</v>
      </c>
      <c r="K149" s="27" t="s">
        <v>888</v>
      </c>
      <c r="L149" s="35">
        <v>150</v>
      </c>
      <c r="M149" s="35" t="str">
        <f>IF(Table13232[[#This Row],[Elite Edge Bet]]="","",IF(Table13232[[#This Row],[Fin]]&lt;&gt;"1st","",Table13232[[#This Row],[Div]]*Table13232[[#This Row],[Elite Edge Bet]]))</f>
        <v/>
      </c>
      <c r="N149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49" s="35" t="str">
        <f>IF(Table13232[[#This Row],[Date]]&lt;$O$3,"","Live")</f>
        <v>Live</v>
      </c>
      <c r="P149" s="27" t="str">
        <f>TEXT(Table13232[[#This Row],[Date]],"DDD")</f>
        <v>Sat</v>
      </c>
      <c r="Q149" s="27">
        <v>113</v>
      </c>
      <c r="R14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49" s="93" t="str">
        <f t="shared" si="6"/>
        <v>Edge</v>
      </c>
      <c r="T149" s="51" t="str">
        <f t="shared" si="8"/>
        <v/>
      </c>
      <c r="U149" s="94">
        <f>100</f>
        <v>100</v>
      </c>
      <c r="V149" s="94" t="str">
        <f t="shared" si="7"/>
        <v/>
      </c>
      <c r="W14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50" spans="1:23" x14ac:dyDescent="0.25">
      <c r="A150" s="48">
        <v>45717</v>
      </c>
      <c r="B150" s="20">
        <v>0.55555555555555558</v>
      </c>
      <c r="C150" s="20" t="s">
        <v>759</v>
      </c>
      <c r="D150" s="49">
        <v>3</v>
      </c>
      <c r="E150" s="27">
        <v>2</v>
      </c>
      <c r="F150" s="50" t="s">
        <v>253</v>
      </c>
      <c r="G150" s="50" t="s">
        <v>13</v>
      </c>
      <c r="H150" s="51">
        <v>4.7</v>
      </c>
      <c r="I150" s="51" t="s">
        <v>1030</v>
      </c>
      <c r="J150" s="27" t="s">
        <v>456</v>
      </c>
      <c r="K150" s="27"/>
      <c r="L150" s="35">
        <v>200</v>
      </c>
      <c r="M150" s="35">
        <f>IF(Table13232[[#This Row],[Elite Edge Bet]]="","",IF(Table13232[[#This Row],[Fin]]&lt;&gt;"1st","",Table13232[[#This Row],[Div]]*Table13232[[#This Row],[Elite Edge Bet]]))</f>
        <v>940</v>
      </c>
      <c r="N150" s="35">
        <f>IF(Table13232[[#This Row],[Elite Edge Bet]]="","",IF(Table13232[[#This Row],[Elite Edge Return]]="",Table13232[[#This Row],[Elite Edge Bet]]*-1,Table13232[[#This Row],[Elite Edge Return]]-Table13232[[#This Row],[Elite Edge Bet]]))</f>
        <v>740</v>
      </c>
      <c r="O150" s="35" t="str">
        <f>IF(Table13232[[#This Row],[Date]]&lt;$O$3,"","Live")</f>
        <v>Live</v>
      </c>
      <c r="P150" s="27" t="str">
        <f>TEXT(Table13232[[#This Row],[Date]],"DDD")</f>
        <v>Sat</v>
      </c>
      <c r="Q150" s="27">
        <v>220</v>
      </c>
      <c r="R15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0" s="95" t="str">
        <f t="shared" si="6"/>
        <v>E4-Edge</v>
      </c>
      <c r="T150" s="51" t="str">
        <f t="shared" si="8"/>
        <v>E4-Edge</v>
      </c>
      <c r="U150" s="94">
        <f>100</f>
        <v>100</v>
      </c>
      <c r="V150" s="94">
        <f t="shared" si="7"/>
        <v>470</v>
      </c>
      <c r="W150" s="27">
        <f>IF(Table13232[[#This Row],[Elite Edge Bet]]="","",IF(Table13232[[#This Row],[Elite Edge Return]]="",Table13232[[#This Row],[Lev $100 Bet]]*-1,Table13232[[#This Row],[Lev $100 Return]]-Table13232[[#This Row],[Lev $100 Bet]]))</f>
        <v>370</v>
      </c>
    </row>
    <row r="151" spans="1:23" hidden="1" x14ac:dyDescent="0.25">
      <c r="A151" s="48">
        <v>45717</v>
      </c>
      <c r="B151" s="20">
        <v>0.55555555555555558</v>
      </c>
      <c r="C151" s="20" t="s">
        <v>759</v>
      </c>
      <c r="D151" s="49">
        <v>3</v>
      </c>
      <c r="E151" s="27">
        <v>2</v>
      </c>
      <c r="F151" s="50" t="s">
        <v>253</v>
      </c>
      <c r="G151" s="50" t="s">
        <v>13</v>
      </c>
      <c r="H151" s="51">
        <v>4.7</v>
      </c>
      <c r="I151" s="51" t="s">
        <v>910</v>
      </c>
      <c r="J151" s="27" t="s">
        <v>456</v>
      </c>
      <c r="K151" s="27" t="s">
        <v>888</v>
      </c>
      <c r="L151" s="35">
        <v>200</v>
      </c>
      <c r="M151" s="35">
        <f>IF(Table13232[[#This Row],[Elite Edge Bet]]="","",IF(Table13232[[#This Row],[Fin]]&lt;&gt;"1st","",Table13232[[#This Row],[Div]]*Table13232[[#This Row],[Elite Edge Bet]]))</f>
        <v>940</v>
      </c>
      <c r="N151" s="35">
        <f>IF(Table13232[[#This Row],[Elite Edge Bet]]="","",IF(Table13232[[#This Row],[Elite Edge Return]]="",Table13232[[#This Row],[Elite Edge Bet]]*-1,Table13232[[#This Row],[Elite Edge Return]]-Table13232[[#This Row],[Elite Edge Bet]]))</f>
        <v>740</v>
      </c>
      <c r="O151" s="35" t="str">
        <f>IF(Table13232[[#This Row],[Date]]&lt;$O$3,"","Live")</f>
        <v>Live</v>
      </c>
      <c r="P151" s="27" t="str">
        <f>TEXT(Table13232[[#This Row],[Date]],"DDD")</f>
        <v>Sat</v>
      </c>
      <c r="Q151" s="27">
        <v>114</v>
      </c>
      <c r="R15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1" s="93" t="str">
        <f t="shared" si="6"/>
        <v>Edge</v>
      </c>
      <c r="T151" s="51" t="str">
        <f t="shared" si="8"/>
        <v/>
      </c>
      <c r="U151" s="94">
        <f>100</f>
        <v>100</v>
      </c>
      <c r="V151" s="94">
        <f t="shared" si="7"/>
        <v>470</v>
      </c>
      <c r="W151" s="27">
        <f>IF(Table13232[[#This Row],[Elite Edge Bet]]="","",IF(Table13232[[#This Row],[Elite Edge Return]]="",Table13232[[#This Row],[Lev $100 Bet]]*-1,Table13232[[#This Row],[Lev $100 Return]]-Table13232[[#This Row],[Lev $100 Bet]]))</f>
        <v>370</v>
      </c>
    </row>
    <row r="152" spans="1:23" x14ac:dyDescent="0.25">
      <c r="A152" s="48">
        <v>45717</v>
      </c>
      <c r="B152" s="20">
        <v>0.56944444444444442</v>
      </c>
      <c r="C152" s="20" t="s">
        <v>7</v>
      </c>
      <c r="D152" s="49">
        <v>3</v>
      </c>
      <c r="E152" s="27">
        <v>6</v>
      </c>
      <c r="F152" s="50" t="s">
        <v>577</v>
      </c>
      <c r="G152" s="50" t="s">
        <v>13</v>
      </c>
      <c r="H152" s="51">
        <v>2.6</v>
      </c>
      <c r="I152" s="51" t="s">
        <v>1030</v>
      </c>
      <c r="J152" s="27" t="s">
        <v>23</v>
      </c>
      <c r="K152" s="27"/>
      <c r="L152" s="35">
        <v>110.00000000000001</v>
      </c>
      <c r="M152" s="35">
        <f>IF(Table13232[[#This Row],[Elite Edge Bet]]="","",IF(Table13232[[#This Row],[Fin]]&lt;&gt;"1st","",Table13232[[#This Row],[Div]]*Table13232[[#This Row],[Elite Edge Bet]]))</f>
        <v>286.00000000000006</v>
      </c>
      <c r="N152" s="35">
        <f>IF(Table13232[[#This Row],[Elite Edge Bet]]="","",IF(Table13232[[#This Row],[Elite Edge Return]]="",Table13232[[#This Row],[Elite Edge Bet]]*-1,Table13232[[#This Row],[Elite Edge Return]]-Table13232[[#This Row],[Elite Edge Bet]]))</f>
        <v>176.00000000000006</v>
      </c>
      <c r="O152" s="35" t="str">
        <f>IF(Table13232[[#This Row],[Date]]&lt;$O$3,"","Live")</f>
        <v>Live</v>
      </c>
      <c r="P152" s="27" t="str">
        <f>TEXT(Table13232[[#This Row],[Date]],"DDD")</f>
        <v>Sat</v>
      </c>
      <c r="Q152" s="27">
        <v>221</v>
      </c>
      <c r="R15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2" s="95" t="str">
        <f t="shared" si="6"/>
        <v>E4-Edge</v>
      </c>
      <c r="T152" s="51" t="str">
        <f t="shared" si="8"/>
        <v>E4-Edge</v>
      </c>
      <c r="U152" s="94">
        <f>100</f>
        <v>100</v>
      </c>
      <c r="V152" s="94">
        <f t="shared" si="7"/>
        <v>260</v>
      </c>
      <c r="W152" s="27">
        <f>IF(Table13232[[#This Row],[Elite Edge Bet]]="","",IF(Table13232[[#This Row],[Elite Edge Return]]="",Table13232[[#This Row],[Lev $100 Bet]]*-1,Table13232[[#This Row],[Lev $100 Return]]-Table13232[[#This Row],[Lev $100 Bet]]))</f>
        <v>160</v>
      </c>
    </row>
    <row r="153" spans="1:23" hidden="1" x14ac:dyDescent="0.25">
      <c r="A153" s="48">
        <v>45717</v>
      </c>
      <c r="B153" s="20">
        <v>0.56944444444444442</v>
      </c>
      <c r="C153" s="20" t="s">
        <v>7</v>
      </c>
      <c r="D153" s="49">
        <v>3</v>
      </c>
      <c r="E153" s="27">
        <v>6</v>
      </c>
      <c r="F153" s="50" t="s">
        <v>577</v>
      </c>
      <c r="G153" s="50" t="s">
        <v>13</v>
      </c>
      <c r="H153" s="51">
        <v>2.6</v>
      </c>
      <c r="I153" s="51" t="s">
        <v>910</v>
      </c>
      <c r="J153" s="27" t="s">
        <v>23</v>
      </c>
      <c r="K153" s="27" t="s">
        <v>888</v>
      </c>
      <c r="L153" s="35">
        <v>150</v>
      </c>
      <c r="M153" s="35">
        <f>IF(Table13232[[#This Row],[Elite Edge Bet]]="","",IF(Table13232[[#This Row],[Fin]]&lt;&gt;"1st","",Table13232[[#This Row],[Div]]*Table13232[[#This Row],[Elite Edge Bet]]))</f>
        <v>390</v>
      </c>
      <c r="N153" s="35">
        <f>IF(Table13232[[#This Row],[Elite Edge Bet]]="","",IF(Table13232[[#This Row],[Elite Edge Return]]="",Table13232[[#This Row],[Elite Edge Bet]]*-1,Table13232[[#This Row],[Elite Edge Return]]-Table13232[[#This Row],[Elite Edge Bet]]))</f>
        <v>240</v>
      </c>
      <c r="O153" s="35" t="str">
        <f>IF(Table13232[[#This Row],[Date]]&lt;$O$3,"","Live")</f>
        <v>Live</v>
      </c>
      <c r="P153" s="27" t="str">
        <f>TEXT(Table13232[[#This Row],[Date]],"DDD")</f>
        <v>Sat</v>
      </c>
      <c r="Q153" s="27">
        <v>115</v>
      </c>
      <c r="R15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3" s="93" t="str">
        <f t="shared" si="6"/>
        <v>Edge</v>
      </c>
      <c r="T153" s="51" t="str">
        <f t="shared" si="8"/>
        <v/>
      </c>
      <c r="U153" s="94">
        <f>100</f>
        <v>100</v>
      </c>
      <c r="V153" s="94">
        <f t="shared" si="7"/>
        <v>260</v>
      </c>
      <c r="W153" s="27">
        <f>IF(Table13232[[#This Row],[Elite Edge Bet]]="","",IF(Table13232[[#This Row],[Elite Edge Return]]="",Table13232[[#This Row],[Lev $100 Bet]]*-1,Table13232[[#This Row],[Lev $100 Return]]-Table13232[[#This Row],[Lev $100 Bet]]))</f>
        <v>160</v>
      </c>
    </row>
    <row r="154" spans="1:23" hidden="1" x14ac:dyDescent="0.25">
      <c r="A154" s="48">
        <v>45717</v>
      </c>
      <c r="B154" s="20">
        <v>0.60416666666666663</v>
      </c>
      <c r="C154" s="20" t="s">
        <v>759</v>
      </c>
      <c r="D154" s="49">
        <v>5</v>
      </c>
      <c r="E154" s="27">
        <v>7</v>
      </c>
      <c r="F154" s="50" t="s">
        <v>1019</v>
      </c>
      <c r="G154" s="50" t="s">
        <v>13</v>
      </c>
      <c r="H154" s="51">
        <v>3.6</v>
      </c>
      <c r="I154" s="51" t="s">
        <v>1030</v>
      </c>
      <c r="J154" s="27" t="s">
        <v>456</v>
      </c>
      <c r="K154" s="27"/>
      <c r="L154" s="35">
        <v>100</v>
      </c>
      <c r="M154" s="35">
        <f>IF(Table13232[[#This Row],[Elite Edge Bet]]="","",IF(Table13232[[#This Row],[Fin]]&lt;&gt;"1st","",Table13232[[#This Row],[Div]]*Table13232[[#This Row],[Elite Edge Bet]]))</f>
        <v>360</v>
      </c>
      <c r="N154" s="35">
        <f>IF(Table13232[[#This Row],[Elite Edge Bet]]="","",IF(Table13232[[#This Row],[Elite Edge Return]]="",Table13232[[#This Row],[Elite Edge Bet]]*-1,Table13232[[#This Row],[Elite Edge Return]]-Table13232[[#This Row],[Elite Edge Bet]]))</f>
        <v>260</v>
      </c>
      <c r="O154" s="35" t="str">
        <f>IF(Table13232[[#This Row],[Date]]&lt;$O$3,"","Live")</f>
        <v>Live</v>
      </c>
      <c r="P154" s="27" t="str">
        <f>TEXT(Table13232[[#This Row],[Date]],"DDD")</f>
        <v>Sat</v>
      </c>
      <c r="Q154" s="27">
        <v>222</v>
      </c>
      <c r="R15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4" s="91" t="str">
        <f t="shared" si="6"/>
        <v>E4</v>
      </c>
      <c r="T154" s="51" t="str">
        <f t="shared" si="8"/>
        <v>E4</v>
      </c>
      <c r="U154" s="94">
        <f>100</f>
        <v>100</v>
      </c>
      <c r="V154" s="94">
        <f t="shared" si="7"/>
        <v>360</v>
      </c>
      <c r="W154" s="27">
        <f>IF(Table13232[[#This Row],[Elite Edge Bet]]="","",IF(Table13232[[#This Row],[Elite Edge Return]]="",Table13232[[#This Row],[Lev $100 Bet]]*-1,Table13232[[#This Row],[Lev $100 Return]]-Table13232[[#This Row],[Lev $100 Bet]]))</f>
        <v>260</v>
      </c>
    </row>
    <row r="155" spans="1:23" x14ac:dyDescent="0.25">
      <c r="A155" s="48">
        <v>45717</v>
      </c>
      <c r="B155" s="20">
        <v>0.64236111111111116</v>
      </c>
      <c r="C155" s="20" t="s">
        <v>7</v>
      </c>
      <c r="D155" s="49">
        <v>6</v>
      </c>
      <c r="E155" s="27">
        <v>1</v>
      </c>
      <c r="F155" s="50" t="s">
        <v>983</v>
      </c>
      <c r="G155" s="50" t="s">
        <v>13</v>
      </c>
      <c r="H155" s="51">
        <v>2.0499999999999998</v>
      </c>
      <c r="I155" s="51" t="s">
        <v>1030</v>
      </c>
      <c r="J155" s="27" t="s">
        <v>23</v>
      </c>
      <c r="K155" s="27"/>
      <c r="L155" s="35">
        <v>110.00000000000001</v>
      </c>
      <c r="M155" s="35">
        <f>IF(Table13232[[#This Row],[Elite Edge Bet]]="","",IF(Table13232[[#This Row],[Fin]]&lt;&gt;"1st","",Table13232[[#This Row],[Div]]*Table13232[[#This Row],[Elite Edge Bet]]))</f>
        <v>225.5</v>
      </c>
      <c r="N155" s="35">
        <f>IF(Table13232[[#This Row],[Elite Edge Bet]]="","",IF(Table13232[[#This Row],[Elite Edge Return]]="",Table13232[[#This Row],[Elite Edge Bet]]*-1,Table13232[[#This Row],[Elite Edge Return]]-Table13232[[#This Row],[Elite Edge Bet]]))</f>
        <v>115.49999999999999</v>
      </c>
      <c r="O155" s="35" t="str">
        <f>IF(Table13232[[#This Row],[Date]]&lt;$O$3,"","Live")</f>
        <v>Live</v>
      </c>
      <c r="P155" s="27" t="str">
        <f>TEXT(Table13232[[#This Row],[Date]],"DDD")</f>
        <v>Sat</v>
      </c>
      <c r="Q155" s="27">
        <v>223</v>
      </c>
      <c r="R15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5" s="95" t="str">
        <f t="shared" si="6"/>
        <v>E4-Edge</v>
      </c>
      <c r="T155" s="51" t="str">
        <f t="shared" si="8"/>
        <v>E4-Edge</v>
      </c>
      <c r="U155" s="94">
        <f>100</f>
        <v>100</v>
      </c>
      <c r="V155" s="94">
        <f t="shared" si="7"/>
        <v>204.99999999999997</v>
      </c>
      <c r="W155" s="27">
        <f>IF(Table13232[[#This Row],[Elite Edge Bet]]="","",IF(Table13232[[#This Row],[Elite Edge Return]]="",Table13232[[#This Row],[Lev $100 Bet]]*-1,Table13232[[#This Row],[Lev $100 Return]]-Table13232[[#This Row],[Lev $100 Bet]]))</f>
        <v>104.99999999999997</v>
      </c>
    </row>
    <row r="156" spans="1:23" hidden="1" x14ac:dyDescent="0.25">
      <c r="A156" s="48">
        <v>45717</v>
      </c>
      <c r="B156" s="20">
        <v>0.64236111111111116</v>
      </c>
      <c r="C156" s="20" t="s">
        <v>7</v>
      </c>
      <c r="D156" s="49">
        <v>6</v>
      </c>
      <c r="E156" s="27">
        <v>1</v>
      </c>
      <c r="F156" s="50" t="s">
        <v>983</v>
      </c>
      <c r="G156" s="50" t="s">
        <v>13</v>
      </c>
      <c r="H156" s="51">
        <v>2.0499999999999998</v>
      </c>
      <c r="I156" s="51" t="s">
        <v>910</v>
      </c>
      <c r="J156" s="27" t="s">
        <v>23</v>
      </c>
      <c r="K156" s="27" t="s">
        <v>888</v>
      </c>
      <c r="L156" s="35">
        <v>150</v>
      </c>
      <c r="M156" s="35">
        <f>IF(Table13232[[#This Row],[Elite Edge Bet]]="","",IF(Table13232[[#This Row],[Fin]]&lt;&gt;"1st","",Table13232[[#This Row],[Div]]*Table13232[[#This Row],[Elite Edge Bet]]))</f>
        <v>307.5</v>
      </c>
      <c r="N156" s="35">
        <f>IF(Table13232[[#This Row],[Elite Edge Bet]]="","",IF(Table13232[[#This Row],[Elite Edge Return]]="",Table13232[[#This Row],[Elite Edge Bet]]*-1,Table13232[[#This Row],[Elite Edge Return]]-Table13232[[#This Row],[Elite Edge Bet]]))</f>
        <v>157.5</v>
      </c>
      <c r="O156" s="35" t="str">
        <f>IF(Table13232[[#This Row],[Date]]&lt;$O$3,"","Live")</f>
        <v>Live</v>
      </c>
      <c r="P156" s="27" t="str">
        <f>TEXT(Table13232[[#This Row],[Date]],"DDD")</f>
        <v>Sat</v>
      </c>
      <c r="Q156" s="27">
        <v>116</v>
      </c>
      <c r="R15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6" s="93" t="str">
        <f t="shared" si="6"/>
        <v>Edge</v>
      </c>
      <c r="T156" s="51" t="str">
        <f t="shared" si="8"/>
        <v/>
      </c>
      <c r="U156" s="94">
        <f>100</f>
        <v>100</v>
      </c>
      <c r="V156" s="94">
        <f t="shared" si="7"/>
        <v>204.99999999999997</v>
      </c>
      <c r="W156" s="27">
        <f>IF(Table13232[[#This Row],[Elite Edge Bet]]="","",IF(Table13232[[#This Row],[Elite Edge Return]]="",Table13232[[#This Row],[Lev $100 Bet]]*-1,Table13232[[#This Row],[Lev $100 Return]]-Table13232[[#This Row],[Lev $100 Bet]]))</f>
        <v>104.99999999999997</v>
      </c>
    </row>
    <row r="157" spans="1:23" hidden="1" x14ac:dyDescent="0.25">
      <c r="A157" s="48">
        <v>45717</v>
      </c>
      <c r="B157" s="20">
        <v>0.64236111111111116</v>
      </c>
      <c r="C157" s="20" t="s">
        <v>7</v>
      </c>
      <c r="D157" s="49">
        <v>6</v>
      </c>
      <c r="E157" s="27">
        <v>2</v>
      </c>
      <c r="F157" s="50" t="s">
        <v>984</v>
      </c>
      <c r="G157" s="50"/>
      <c r="H157" s="51"/>
      <c r="I157" s="51" t="s">
        <v>910</v>
      </c>
      <c r="J157" s="27" t="s">
        <v>23</v>
      </c>
      <c r="K157" s="27" t="s">
        <v>888</v>
      </c>
      <c r="L157" s="35">
        <v>150</v>
      </c>
      <c r="M157" s="35" t="str">
        <f>IF(Table13232[[#This Row],[Elite Edge Bet]]="","",IF(Table13232[[#This Row],[Fin]]&lt;&gt;"1st","",Table13232[[#This Row],[Div]]*Table13232[[#This Row],[Elite Edge Bet]]))</f>
        <v/>
      </c>
      <c r="N157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57" s="35" t="str">
        <f>IF(Table13232[[#This Row],[Date]]&lt;$O$3,"","Live")</f>
        <v>Live</v>
      </c>
      <c r="P157" s="27" t="str">
        <f>TEXT(Table13232[[#This Row],[Date]],"DDD")</f>
        <v>Sat</v>
      </c>
      <c r="Q157" s="27">
        <v>117</v>
      </c>
      <c r="R15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7" s="93" t="str">
        <f t="shared" si="6"/>
        <v>Edge</v>
      </c>
      <c r="T157" s="51" t="str">
        <f t="shared" si="8"/>
        <v>Edge</v>
      </c>
      <c r="U157" s="94">
        <f>100</f>
        <v>100</v>
      </c>
      <c r="V157" s="94" t="str">
        <f t="shared" si="7"/>
        <v/>
      </c>
      <c r="W15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58" spans="1:23" x14ac:dyDescent="0.25">
      <c r="A158" s="48">
        <v>45717</v>
      </c>
      <c r="B158" s="20">
        <v>0.65277777777777779</v>
      </c>
      <c r="C158" s="20" t="s">
        <v>759</v>
      </c>
      <c r="D158" s="49">
        <v>7</v>
      </c>
      <c r="E158" s="27">
        <v>10</v>
      </c>
      <c r="F158" s="50" t="s">
        <v>985</v>
      </c>
      <c r="G158" s="50"/>
      <c r="H158" s="51"/>
      <c r="I158" s="51" t="s">
        <v>1030</v>
      </c>
      <c r="J158" s="27" t="s">
        <v>456</v>
      </c>
      <c r="K158" s="27"/>
      <c r="L158" s="35">
        <v>200</v>
      </c>
      <c r="M158" s="35" t="str">
        <f>IF(Table13232[[#This Row],[Elite Edge Bet]]="","",IF(Table13232[[#This Row],[Fin]]&lt;&gt;"1st","",Table13232[[#This Row],[Div]]*Table13232[[#This Row],[Elite Edge Bet]]))</f>
        <v/>
      </c>
      <c r="N158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58" s="35" t="str">
        <f>IF(Table13232[[#This Row],[Date]]&lt;$O$3,"","Live")</f>
        <v>Live</v>
      </c>
      <c r="P158" s="27" t="str">
        <f>TEXT(Table13232[[#This Row],[Date]],"DDD")</f>
        <v>Sat</v>
      </c>
      <c r="Q158" s="27">
        <v>224</v>
      </c>
      <c r="R15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8" s="95" t="str">
        <f t="shared" si="6"/>
        <v>E4-Edge</v>
      </c>
      <c r="T158" s="51" t="str">
        <f t="shared" si="8"/>
        <v>E4-Edge</v>
      </c>
      <c r="U158" s="94">
        <f>100</f>
        <v>100</v>
      </c>
      <c r="V158" s="94" t="str">
        <f t="shared" si="7"/>
        <v/>
      </c>
      <c r="W15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59" spans="1:23" hidden="1" x14ac:dyDescent="0.25">
      <c r="A159" s="48">
        <v>45717</v>
      </c>
      <c r="B159" s="20">
        <v>0.65277777777777779</v>
      </c>
      <c r="C159" s="20" t="s">
        <v>759</v>
      </c>
      <c r="D159" s="49">
        <v>7</v>
      </c>
      <c r="E159" s="27">
        <v>10</v>
      </c>
      <c r="F159" s="50" t="s">
        <v>985</v>
      </c>
      <c r="G159" s="50"/>
      <c r="H159" s="51"/>
      <c r="I159" s="51" t="s">
        <v>910</v>
      </c>
      <c r="J159" s="27" t="s">
        <v>456</v>
      </c>
      <c r="K159" s="27" t="s">
        <v>888</v>
      </c>
      <c r="L159" s="35">
        <v>200</v>
      </c>
      <c r="M159" s="35" t="str">
        <f>IF(Table13232[[#This Row],[Elite Edge Bet]]="","",IF(Table13232[[#This Row],[Fin]]&lt;&gt;"1st","",Table13232[[#This Row],[Div]]*Table13232[[#This Row],[Elite Edge Bet]]))</f>
        <v/>
      </c>
      <c r="N159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59" s="35" t="str">
        <f>IF(Table13232[[#This Row],[Date]]&lt;$O$3,"","Live")</f>
        <v>Live</v>
      </c>
      <c r="P159" s="27" t="str">
        <f>TEXT(Table13232[[#This Row],[Date]],"DDD")</f>
        <v>Sat</v>
      </c>
      <c r="Q159" s="27">
        <v>118</v>
      </c>
      <c r="R15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59" s="93" t="str">
        <f t="shared" si="6"/>
        <v>Edge</v>
      </c>
      <c r="T159" s="51" t="str">
        <f t="shared" si="8"/>
        <v/>
      </c>
      <c r="U159" s="94">
        <f>100</f>
        <v>100</v>
      </c>
      <c r="V159" s="94" t="str">
        <f t="shared" si="7"/>
        <v/>
      </c>
      <c r="W15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60" spans="1:23" x14ac:dyDescent="0.25">
      <c r="A160" s="48">
        <v>45717</v>
      </c>
      <c r="B160" s="20">
        <v>0.66666666666666663</v>
      </c>
      <c r="C160" s="20" t="s">
        <v>7</v>
      </c>
      <c r="D160" s="49">
        <v>7</v>
      </c>
      <c r="E160" s="27">
        <v>1</v>
      </c>
      <c r="F160" s="50" t="s">
        <v>986</v>
      </c>
      <c r="G160" s="50" t="s">
        <v>13</v>
      </c>
      <c r="H160" s="51">
        <v>1.35</v>
      </c>
      <c r="I160" s="51" t="s">
        <v>1030</v>
      </c>
      <c r="J160" s="27" t="s">
        <v>23</v>
      </c>
      <c r="K160" s="27"/>
      <c r="L160" s="35">
        <v>110.00000000000001</v>
      </c>
      <c r="M160" s="35">
        <f>IF(Table13232[[#This Row],[Elite Edge Bet]]="","",IF(Table13232[[#This Row],[Fin]]&lt;&gt;"1st","",Table13232[[#This Row],[Div]]*Table13232[[#This Row],[Elite Edge Bet]]))</f>
        <v>148.50000000000003</v>
      </c>
      <c r="N160" s="35">
        <f>IF(Table13232[[#This Row],[Elite Edge Bet]]="","",IF(Table13232[[#This Row],[Elite Edge Return]]="",Table13232[[#This Row],[Elite Edge Bet]]*-1,Table13232[[#This Row],[Elite Edge Return]]-Table13232[[#This Row],[Elite Edge Bet]]))</f>
        <v>38.500000000000014</v>
      </c>
      <c r="O160" s="35" t="str">
        <f>IF(Table13232[[#This Row],[Date]]&lt;$O$3,"","Live")</f>
        <v>Live</v>
      </c>
      <c r="P160" s="27" t="str">
        <f>TEXT(Table13232[[#This Row],[Date]],"DDD")</f>
        <v>Sat</v>
      </c>
      <c r="Q160" s="27">
        <v>225</v>
      </c>
      <c r="R16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0" s="95" t="str">
        <f t="shared" si="6"/>
        <v>E4-Edge</v>
      </c>
      <c r="T160" s="51" t="str">
        <f t="shared" si="8"/>
        <v>E4-Edge</v>
      </c>
      <c r="U160" s="94">
        <f>100</f>
        <v>100</v>
      </c>
      <c r="V160" s="94">
        <f t="shared" si="7"/>
        <v>135</v>
      </c>
      <c r="W160" s="27">
        <f>IF(Table13232[[#This Row],[Elite Edge Bet]]="","",IF(Table13232[[#This Row],[Elite Edge Return]]="",Table13232[[#This Row],[Lev $100 Bet]]*-1,Table13232[[#This Row],[Lev $100 Return]]-Table13232[[#This Row],[Lev $100 Bet]]))</f>
        <v>35</v>
      </c>
    </row>
    <row r="161" spans="1:23" hidden="1" x14ac:dyDescent="0.25">
      <c r="A161" s="48">
        <v>45717</v>
      </c>
      <c r="B161" s="20">
        <v>0.66666666666666663</v>
      </c>
      <c r="C161" s="20" t="s">
        <v>7</v>
      </c>
      <c r="D161" s="49">
        <v>7</v>
      </c>
      <c r="E161" s="27">
        <v>1</v>
      </c>
      <c r="F161" s="50" t="s">
        <v>986</v>
      </c>
      <c r="G161" s="50" t="s">
        <v>13</v>
      </c>
      <c r="H161" s="51">
        <v>1.35</v>
      </c>
      <c r="I161" s="51" t="s">
        <v>910</v>
      </c>
      <c r="J161" s="27" t="s">
        <v>23</v>
      </c>
      <c r="K161" s="27" t="s">
        <v>888</v>
      </c>
      <c r="L161" s="35">
        <v>150</v>
      </c>
      <c r="M161" s="35">
        <f>IF(Table13232[[#This Row],[Elite Edge Bet]]="","",IF(Table13232[[#This Row],[Fin]]&lt;&gt;"1st","",Table13232[[#This Row],[Div]]*Table13232[[#This Row],[Elite Edge Bet]]))</f>
        <v>202.5</v>
      </c>
      <c r="N161" s="35">
        <f>IF(Table13232[[#This Row],[Elite Edge Bet]]="","",IF(Table13232[[#This Row],[Elite Edge Return]]="",Table13232[[#This Row],[Elite Edge Bet]]*-1,Table13232[[#This Row],[Elite Edge Return]]-Table13232[[#This Row],[Elite Edge Bet]]))</f>
        <v>52.5</v>
      </c>
      <c r="O161" s="35" t="str">
        <f>IF(Table13232[[#This Row],[Date]]&lt;$O$3,"","Live")</f>
        <v>Live</v>
      </c>
      <c r="P161" s="27" t="str">
        <f>TEXT(Table13232[[#This Row],[Date]],"DDD")</f>
        <v>Sat</v>
      </c>
      <c r="Q161" s="27">
        <v>119</v>
      </c>
      <c r="R16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1" s="93" t="str">
        <f t="shared" si="6"/>
        <v>Edge</v>
      </c>
      <c r="T161" s="51" t="str">
        <f t="shared" si="8"/>
        <v/>
      </c>
      <c r="U161" s="94">
        <f>100</f>
        <v>100</v>
      </c>
      <c r="V161" s="94">
        <f t="shared" si="7"/>
        <v>135</v>
      </c>
      <c r="W161" s="27">
        <f>IF(Table13232[[#This Row],[Elite Edge Bet]]="","",IF(Table13232[[#This Row],[Elite Edge Return]]="",Table13232[[#This Row],[Lev $100 Bet]]*-1,Table13232[[#This Row],[Lev $100 Return]]-Table13232[[#This Row],[Lev $100 Bet]]))</f>
        <v>35</v>
      </c>
    </row>
    <row r="162" spans="1:23" hidden="1" x14ac:dyDescent="0.25">
      <c r="A162" s="48">
        <v>45717</v>
      </c>
      <c r="B162" s="20">
        <v>0.67708333333333337</v>
      </c>
      <c r="C162" s="20" t="s">
        <v>759</v>
      </c>
      <c r="D162" s="49">
        <v>8</v>
      </c>
      <c r="E162" s="27">
        <v>12</v>
      </c>
      <c r="F162" s="50" t="s">
        <v>1020</v>
      </c>
      <c r="G162" s="50"/>
      <c r="H162" s="51"/>
      <c r="I162" s="51" t="s">
        <v>1030</v>
      </c>
      <c r="J162" s="27" t="s">
        <v>456</v>
      </c>
      <c r="K162" s="27"/>
      <c r="L162" s="35">
        <v>100</v>
      </c>
      <c r="M162" s="35" t="str">
        <f>IF(Table13232[[#This Row],[Elite Edge Bet]]="","",IF(Table13232[[#This Row],[Fin]]&lt;&gt;"1st","",Table13232[[#This Row],[Div]]*Table13232[[#This Row],[Elite Edge Bet]]))</f>
        <v/>
      </c>
      <c r="N162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62" s="35" t="str">
        <f>IF(Table13232[[#This Row],[Date]]&lt;$O$3,"","Live")</f>
        <v>Live</v>
      </c>
      <c r="P162" s="27" t="str">
        <f>TEXT(Table13232[[#This Row],[Date]],"DDD")</f>
        <v>Sat</v>
      </c>
      <c r="Q162" s="27">
        <v>226</v>
      </c>
      <c r="R16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2" s="91" t="str">
        <f t="shared" si="6"/>
        <v>E4</v>
      </c>
      <c r="T162" s="51" t="str">
        <f t="shared" si="8"/>
        <v>E4</v>
      </c>
      <c r="U162" s="94">
        <f>100</f>
        <v>100</v>
      </c>
      <c r="V162" s="94" t="str">
        <f t="shared" si="7"/>
        <v/>
      </c>
      <c r="W16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63" spans="1:23" hidden="1" x14ac:dyDescent="0.25">
      <c r="A163" s="48">
        <v>45717</v>
      </c>
      <c r="B163" s="20">
        <v>0.71875</v>
      </c>
      <c r="C163" s="20" t="s">
        <v>7</v>
      </c>
      <c r="D163" s="49">
        <v>9</v>
      </c>
      <c r="E163" s="27">
        <v>3</v>
      </c>
      <c r="F163" s="50" t="s">
        <v>987</v>
      </c>
      <c r="G163" s="50" t="s">
        <v>13</v>
      </c>
      <c r="H163" s="51">
        <v>4.2</v>
      </c>
      <c r="I163" s="51" t="s">
        <v>910</v>
      </c>
      <c r="J163" s="27" t="s">
        <v>23</v>
      </c>
      <c r="K163" s="27" t="s">
        <v>888</v>
      </c>
      <c r="L163" s="35">
        <v>150</v>
      </c>
      <c r="M163" s="35">
        <f>IF(Table13232[[#This Row],[Elite Edge Bet]]="","",IF(Table13232[[#This Row],[Fin]]&lt;&gt;"1st","",Table13232[[#This Row],[Div]]*Table13232[[#This Row],[Elite Edge Bet]]))</f>
        <v>630</v>
      </c>
      <c r="N163" s="35">
        <f>IF(Table13232[[#This Row],[Elite Edge Bet]]="","",IF(Table13232[[#This Row],[Elite Edge Return]]="",Table13232[[#This Row],[Elite Edge Bet]]*-1,Table13232[[#This Row],[Elite Edge Return]]-Table13232[[#This Row],[Elite Edge Bet]]))</f>
        <v>480</v>
      </c>
      <c r="O163" s="35" t="str">
        <f>IF(Table13232[[#This Row],[Date]]&lt;$O$3,"","Live")</f>
        <v>Live</v>
      </c>
      <c r="P163" s="27" t="str">
        <f>TEXT(Table13232[[#This Row],[Date]],"DDD")</f>
        <v>Sat</v>
      </c>
      <c r="Q163" s="27">
        <v>120</v>
      </c>
      <c r="R16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3" s="93" t="str">
        <f t="shared" si="6"/>
        <v>Edge</v>
      </c>
      <c r="T163" s="51" t="str">
        <f t="shared" si="8"/>
        <v>Edge</v>
      </c>
      <c r="U163" s="94">
        <f>100</f>
        <v>100</v>
      </c>
      <c r="V163" s="94">
        <f t="shared" si="7"/>
        <v>420</v>
      </c>
      <c r="W163" s="27">
        <f>IF(Table13232[[#This Row],[Elite Edge Bet]]="","",IF(Table13232[[#This Row],[Elite Edge Return]]="",Table13232[[#This Row],[Lev $100 Bet]]*-1,Table13232[[#This Row],[Lev $100 Return]]-Table13232[[#This Row],[Lev $100 Bet]]))</f>
        <v>320</v>
      </c>
    </row>
    <row r="164" spans="1:23" hidden="1" x14ac:dyDescent="0.25">
      <c r="A164" s="48">
        <v>45717</v>
      </c>
      <c r="B164" s="20">
        <v>0.73263888888888884</v>
      </c>
      <c r="C164" s="20" t="s">
        <v>759</v>
      </c>
      <c r="D164" s="49">
        <v>10</v>
      </c>
      <c r="E164" s="27">
        <v>15</v>
      </c>
      <c r="F164" s="50" t="s">
        <v>1021</v>
      </c>
      <c r="G164" s="50"/>
      <c r="H164" s="51"/>
      <c r="I164" s="51" t="s">
        <v>1030</v>
      </c>
      <c r="J164" s="27" t="s">
        <v>456</v>
      </c>
      <c r="K164" s="27"/>
      <c r="L164" s="35">
        <v>100</v>
      </c>
      <c r="M164" s="35" t="str">
        <f>IF(Table13232[[#This Row],[Elite Edge Bet]]="","",IF(Table13232[[#This Row],[Fin]]&lt;&gt;"1st","",Table13232[[#This Row],[Div]]*Table13232[[#This Row],[Elite Edge Bet]]))</f>
        <v/>
      </c>
      <c r="N164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64" s="35" t="str">
        <f>IF(Table13232[[#This Row],[Date]]&lt;$O$3,"","Live")</f>
        <v>Live</v>
      </c>
      <c r="P164" s="27" t="str">
        <f>TEXT(Table13232[[#This Row],[Date]],"DDD")</f>
        <v>Sat</v>
      </c>
      <c r="Q164" s="27">
        <v>227</v>
      </c>
      <c r="R16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4" s="91" t="str">
        <f t="shared" si="6"/>
        <v>E4</v>
      </c>
      <c r="T164" s="51" t="str">
        <f t="shared" si="8"/>
        <v>E4</v>
      </c>
      <c r="U164" s="94">
        <f>100</f>
        <v>100</v>
      </c>
      <c r="V164" s="94" t="str">
        <f t="shared" si="7"/>
        <v/>
      </c>
      <c r="W16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65" spans="1:23" x14ac:dyDescent="0.25">
      <c r="A165" s="48">
        <v>45717</v>
      </c>
      <c r="B165" s="20">
        <v>0.73263888888888884</v>
      </c>
      <c r="C165" s="20" t="s">
        <v>759</v>
      </c>
      <c r="D165" s="49">
        <v>10</v>
      </c>
      <c r="E165" s="27">
        <v>8</v>
      </c>
      <c r="F165" s="50" t="s">
        <v>782</v>
      </c>
      <c r="G165" s="50" t="s">
        <v>13</v>
      </c>
      <c r="H165" s="51">
        <v>5.5</v>
      </c>
      <c r="I165" s="51" t="s">
        <v>1030</v>
      </c>
      <c r="J165" s="27" t="s">
        <v>456</v>
      </c>
      <c r="K165" s="27"/>
      <c r="L165" s="35">
        <v>120</v>
      </c>
      <c r="M165" s="35">
        <f>IF(Table13232[[#This Row],[Elite Edge Bet]]="","",IF(Table13232[[#This Row],[Fin]]&lt;&gt;"1st","",Table13232[[#This Row],[Div]]*Table13232[[#This Row],[Elite Edge Bet]]))</f>
        <v>660</v>
      </c>
      <c r="N165" s="35">
        <f>IF(Table13232[[#This Row],[Elite Edge Bet]]="","",IF(Table13232[[#This Row],[Elite Edge Return]]="",Table13232[[#This Row],[Elite Edge Bet]]*-1,Table13232[[#This Row],[Elite Edge Return]]-Table13232[[#This Row],[Elite Edge Bet]]))</f>
        <v>540</v>
      </c>
      <c r="O165" s="35" t="str">
        <f>IF(Table13232[[#This Row],[Date]]&lt;$O$3,"","Live")</f>
        <v>Live</v>
      </c>
      <c r="P165" s="27" t="str">
        <f>TEXT(Table13232[[#This Row],[Date]],"DDD")</f>
        <v>Sat</v>
      </c>
      <c r="Q165" s="27">
        <v>228</v>
      </c>
      <c r="R16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5" s="95" t="str">
        <f t="shared" si="6"/>
        <v>E4-Edge</v>
      </c>
      <c r="T165" s="51" t="str">
        <f t="shared" si="8"/>
        <v>E4-Edge</v>
      </c>
      <c r="U165" s="94">
        <f>100</f>
        <v>100</v>
      </c>
      <c r="V165" s="94">
        <f t="shared" si="7"/>
        <v>550</v>
      </c>
      <c r="W165" s="27">
        <f>IF(Table13232[[#This Row],[Elite Edge Bet]]="","",IF(Table13232[[#This Row],[Elite Edge Return]]="",Table13232[[#This Row],[Lev $100 Bet]]*-1,Table13232[[#This Row],[Lev $100 Return]]-Table13232[[#This Row],[Lev $100 Bet]]))</f>
        <v>450</v>
      </c>
    </row>
    <row r="166" spans="1:23" hidden="1" x14ac:dyDescent="0.25">
      <c r="A166" s="48">
        <v>45717</v>
      </c>
      <c r="B166" s="20">
        <v>0.73263888888888884</v>
      </c>
      <c r="C166" s="20" t="s">
        <v>759</v>
      </c>
      <c r="D166" s="49">
        <v>10</v>
      </c>
      <c r="E166" s="27">
        <v>8</v>
      </c>
      <c r="F166" s="50" t="s">
        <v>782</v>
      </c>
      <c r="G166" s="50" t="s">
        <v>13</v>
      </c>
      <c r="H166" s="51">
        <v>5.5</v>
      </c>
      <c r="I166" s="51" t="s">
        <v>910</v>
      </c>
      <c r="J166" s="27" t="s">
        <v>456</v>
      </c>
      <c r="K166" s="27" t="s">
        <v>888</v>
      </c>
      <c r="L166" s="35">
        <v>130</v>
      </c>
      <c r="M166" s="35">
        <f>IF(Table13232[[#This Row],[Elite Edge Bet]]="","",IF(Table13232[[#This Row],[Fin]]&lt;&gt;"1st","",Table13232[[#This Row],[Div]]*Table13232[[#This Row],[Elite Edge Bet]]))</f>
        <v>715</v>
      </c>
      <c r="N166" s="35">
        <f>IF(Table13232[[#This Row],[Elite Edge Bet]]="","",IF(Table13232[[#This Row],[Elite Edge Return]]="",Table13232[[#This Row],[Elite Edge Bet]]*-1,Table13232[[#This Row],[Elite Edge Return]]-Table13232[[#This Row],[Elite Edge Bet]]))</f>
        <v>585</v>
      </c>
      <c r="O166" s="35" t="str">
        <f>IF(Table13232[[#This Row],[Date]]&lt;$O$3,"","Live")</f>
        <v>Live</v>
      </c>
      <c r="P166" s="27" t="str">
        <f>TEXT(Table13232[[#This Row],[Date]],"DDD")</f>
        <v>Sat</v>
      </c>
      <c r="Q166" s="27">
        <v>121</v>
      </c>
      <c r="R16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6" s="93" t="str">
        <f t="shared" si="6"/>
        <v>Edge</v>
      </c>
      <c r="T166" s="51" t="str">
        <f t="shared" si="8"/>
        <v/>
      </c>
      <c r="U166" s="94">
        <f>100</f>
        <v>100</v>
      </c>
      <c r="V166" s="94">
        <f t="shared" si="7"/>
        <v>550</v>
      </c>
      <c r="W166" s="27">
        <f>IF(Table13232[[#This Row],[Elite Edge Bet]]="","",IF(Table13232[[#This Row],[Elite Edge Return]]="",Table13232[[#This Row],[Lev $100 Bet]]*-1,Table13232[[#This Row],[Lev $100 Return]]-Table13232[[#This Row],[Lev $100 Bet]]))</f>
        <v>450</v>
      </c>
    </row>
    <row r="167" spans="1:23" x14ac:dyDescent="0.25">
      <c r="A167" s="48">
        <v>45717</v>
      </c>
      <c r="B167" s="20">
        <v>0.74652777777777779</v>
      </c>
      <c r="C167" s="20" t="s">
        <v>7</v>
      </c>
      <c r="D167" s="49">
        <v>10</v>
      </c>
      <c r="E167" s="27">
        <v>14</v>
      </c>
      <c r="F167" s="50" t="s">
        <v>957</v>
      </c>
      <c r="G167" s="50" t="s">
        <v>13</v>
      </c>
      <c r="H167" s="51">
        <v>3.5</v>
      </c>
      <c r="I167" s="51" t="s">
        <v>1030</v>
      </c>
      <c r="J167" s="27" t="s">
        <v>23</v>
      </c>
      <c r="K167" s="27"/>
      <c r="L167" s="35">
        <v>100</v>
      </c>
      <c r="M167" s="35">
        <f>IF(Table13232[[#This Row],[Elite Edge Bet]]="","",IF(Table13232[[#This Row],[Fin]]&lt;&gt;"1st","",Table13232[[#This Row],[Div]]*Table13232[[#This Row],[Elite Edge Bet]]))</f>
        <v>350</v>
      </c>
      <c r="N167" s="35">
        <f>IF(Table13232[[#This Row],[Elite Edge Bet]]="","",IF(Table13232[[#This Row],[Elite Edge Return]]="",Table13232[[#This Row],[Elite Edge Bet]]*-1,Table13232[[#This Row],[Elite Edge Return]]-Table13232[[#This Row],[Elite Edge Bet]]))</f>
        <v>250</v>
      </c>
      <c r="O167" s="35" t="str">
        <f>IF(Table13232[[#This Row],[Date]]&lt;$O$3,"","Live")</f>
        <v>Live</v>
      </c>
      <c r="P167" s="27" t="str">
        <f>TEXT(Table13232[[#This Row],[Date]],"DDD")</f>
        <v>Sat</v>
      </c>
      <c r="Q167" s="27">
        <v>229</v>
      </c>
      <c r="R16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7" s="95" t="str">
        <f t="shared" si="6"/>
        <v>E4-Edge</v>
      </c>
      <c r="T167" s="51" t="str">
        <f t="shared" si="8"/>
        <v>E4-Edge</v>
      </c>
      <c r="U167" s="94">
        <f>100</f>
        <v>100</v>
      </c>
      <c r="V167" s="94">
        <f t="shared" si="7"/>
        <v>350</v>
      </c>
      <c r="W167" s="27">
        <f>IF(Table13232[[#This Row],[Elite Edge Bet]]="","",IF(Table13232[[#This Row],[Elite Edge Return]]="",Table13232[[#This Row],[Lev $100 Bet]]*-1,Table13232[[#This Row],[Lev $100 Return]]-Table13232[[#This Row],[Lev $100 Bet]]))</f>
        <v>250</v>
      </c>
    </row>
    <row r="168" spans="1:23" hidden="1" x14ac:dyDescent="0.25">
      <c r="A168" s="48">
        <v>45717</v>
      </c>
      <c r="B168" s="20">
        <v>0.74652777777777779</v>
      </c>
      <c r="C168" s="20" t="s">
        <v>7</v>
      </c>
      <c r="D168" s="49">
        <v>10</v>
      </c>
      <c r="E168" s="27">
        <v>14</v>
      </c>
      <c r="F168" s="50" t="s">
        <v>957</v>
      </c>
      <c r="G168" s="50" t="s">
        <v>13</v>
      </c>
      <c r="H168" s="51">
        <v>3.5</v>
      </c>
      <c r="I168" s="51" t="s">
        <v>910</v>
      </c>
      <c r="J168" s="27" t="s">
        <v>23</v>
      </c>
      <c r="K168" s="27" t="s">
        <v>888</v>
      </c>
      <c r="L168" s="35">
        <v>150</v>
      </c>
      <c r="M168" s="35">
        <f>IF(Table13232[[#This Row],[Elite Edge Bet]]="","",IF(Table13232[[#This Row],[Fin]]&lt;&gt;"1st","",Table13232[[#This Row],[Div]]*Table13232[[#This Row],[Elite Edge Bet]]))</f>
        <v>525</v>
      </c>
      <c r="N168" s="35">
        <f>IF(Table13232[[#This Row],[Elite Edge Bet]]="","",IF(Table13232[[#This Row],[Elite Edge Return]]="",Table13232[[#This Row],[Elite Edge Bet]]*-1,Table13232[[#This Row],[Elite Edge Return]]-Table13232[[#This Row],[Elite Edge Bet]]))</f>
        <v>375</v>
      </c>
      <c r="O168" s="35" t="str">
        <f>IF(Table13232[[#This Row],[Date]]&lt;$O$3,"","Live")</f>
        <v>Live</v>
      </c>
      <c r="P168" s="27" t="str">
        <f>TEXT(Table13232[[#This Row],[Date]],"DDD")</f>
        <v>Sat</v>
      </c>
      <c r="Q168" s="27">
        <v>122</v>
      </c>
      <c r="R16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8" s="93" t="str">
        <f t="shared" si="6"/>
        <v>Edge</v>
      </c>
      <c r="T168" s="51" t="str">
        <f t="shared" si="8"/>
        <v/>
      </c>
      <c r="U168" s="94">
        <f>100</f>
        <v>100</v>
      </c>
      <c r="V168" s="94">
        <f t="shared" si="7"/>
        <v>350</v>
      </c>
      <c r="W168" s="27">
        <f>IF(Table13232[[#This Row],[Elite Edge Bet]]="","",IF(Table13232[[#This Row],[Elite Edge Return]]="",Table13232[[#This Row],[Lev $100 Bet]]*-1,Table13232[[#This Row],[Lev $100 Return]]-Table13232[[#This Row],[Lev $100 Bet]]))</f>
        <v>250</v>
      </c>
    </row>
    <row r="169" spans="1:23" x14ac:dyDescent="0.25">
      <c r="A169" s="48">
        <v>45721</v>
      </c>
      <c r="B169" s="20">
        <v>0.67013888888888884</v>
      </c>
      <c r="C169" s="20" t="s">
        <v>8</v>
      </c>
      <c r="D169" s="49">
        <v>5</v>
      </c>
      <c r="E169" s="27">
        <v>3</v>
      </c>
      <c r="F169" s="50" t="s">
        <v>988</v>
      </c>
      <c r="G169" s="50"/>
      <c r="H169" s="51"/>
      <c r="I169" s="51" t="s">
        <v>1030</v>
      </c>
      <c r="J169" s="27" t="s">
        <v>23</v>
      </c>
      <c r="K169" s="27"/>
      <c r="L169" s="35">
        <v>120</v>
      </c>
      <c r="M169" s="35" t="str">
        <f>IF(Table13232[[#This Row],[Elite Edge Bet]]="","",IF(Table13232[[#This Row],[Fin]]&lt;&gt;"1st","",Table13232[[#This Row],[Div]]*Table13232[[#This Row],[Elite Edge Bet]]))</f>
        <v/>
      </c>
      <c r="N169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69" s="35" t="str">
        <f>IF(Table13232[[#This Row],[Date]]&lt;$O$3,"","Live")</f>
        <v>Live</v>
      </c>
      <c r="P169" s="27" t="str">
        <f>TEXT(Table13232[[#This Row],[Date]],"DDD")</f>
        <v>Wed</v>
      </c>
      <c r="Q169" s="27">
        <v>231</v>
      </c>
      <c r="R16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69" s="95" t="str">
        <f t="shared" si="6"/>
        <v>E4-Edge</v>
      </c>
      <c r="T169" s="51" t="str">
        <f t="shared" si="8"/>
        <v>E4-Edge</v>
      </c>
      <c r="U169" s="94">
        <f>100</f>
        <v>100</v>
      </c>
      <c r="V169" s="94" t="str">
        <f t="shared" si="7"/>
        <v/>
      </c>
      <c r="W16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0" spans="1:23" hidden="1" x14ac:dyDescent="0.25">
      <c r="A170" s="48">
        <v>45721</v>
      </c>
      <c r="B170" s="20">
        <v>0.67013888888888884</v>
      </c>
      <c r="C170" s="20" t="s">
        <v>8</v>
      </c>
      <c r="D170" s="49">
        <v>5</v>
      </c>
      <c r="E170" s="27">
        <v>3</v>
      </c>
      <c r="F170" s="50" t="s">
        <v>988</v>
      </c>
      <c r="G170" s="50"/>
      <c r="H170" s="51"/>
      <c r="I170" s="51" t="s">
        <v>910</v>
      </c>
      <c r="J170" s="27" t="s">
        <v>23</v>
      </c>
      <c r="K170" s="27" t="s">
        <v>888</v>
      </c>
      <c r="L170" s="35">
        <v>140</v>
      </c>
      <c r="M170" s="35" t="str">
        <f>IF(Table13232[[#This Row],[Elite Edge Bet]]="","",IF(Table13232[[#This Row],[Fin]]&lt;&gt;"1st","",Table13232[[#This Row],[Div]]*Table13232[[#This Row],[Elite Edge Bet]]))</f>
        <v/>
      </c>
      <c r="N170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170" s="35" t="str">
        <f>IF(Table13232[[#This Row],[Date]]&lt;$O$3,"","Live")</f>
        <v>Live</v>
      </c>
      <c r="P170" s="27" t="str">
        <f>TEXT(Table13232[[#This Row],[Date]],"DDD")</f>
        <v>Wed</v>
      </c>
      <c r="Q170" s="27">
        <v>123</v>
      </c>
      <c r="R17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0" s="93" t="str">
        <f t="shared" si="6"/>
        <v>Edge</v>
      </c>
      <c r="T170" s="51" t="str">
        <f t="shared" si="8"/>
        <v/>
      </c>
      <c r="U170" s="94">
        <f>100</f>
        <v>100</v>
      </c>
      <c r="V170" s="94" t="str">
        <f t="shared" si="7"/>
        <v/>
      </c>
      <c r="W17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1" spans="1:23" x14ac:dyDescent="0.25">
      <c r="A171" s="48">
        <v>45721</v>
      </c>
      <c r="B171" s="20">
        <v>0.74305555555555558</v>
      </c>
      <c r="C171" s="20" t="s">
        <v>8</v>
      </c>
      <c r="D171" s="49">
        <v>8</v>
      </c>
      <c r="E171" s="27">
        <v>6</v>
      </c>
      <c r="F171" s="50" t="s">
        <v>989</v>
      </c>
      <c r="G171" s="50" t="s">
        <v>15</v>
      </c>
      <c r="H171" s="51"/>
      <c r="I171" s="51" t="s">
        <v>1030</v>
      </c>
      <c r="J171" s="27" t="s">
        <v>23</v>
      </c>
      <c r="K171" s="27"/>
      <c r="L171" s="35">
        <v>120</v>
      </c>
      <c r="M171" s="35" t="str">
        <f>IF(Table13232[[#This Row],[Elite Edge Bet]]="","",IF(Table13232[[#This Row],[Fin]]&lt;&gt;"1st","",Table13232[[#This Row],[Div]]*Table13232[[#This Row],[Elite Edge Bet]]))</f>
        <v/>
      </c>
      <c r="N171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71" s="35" t="str">
        <f>IF(Table13232[[#This Row],[Date]]&lt;$O$3,"","Live")</f>
        <v>Live</v>
      </c>
      <c r="P171" s="27" t="str">
        <f>TEXT(Table13232[[#This Row],[Date]],"DDD")</f>
        <v>Wed</v>
      </c>
      <c r="Q171" s="27">
        <v>232</v>
      </c>
      <c r="R17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1" s="95" t="str">
        <f t="shared" si="6"/>
        <v>E4-Edge</v>
      </c>
      <c r="T171" s="51" t="str">
        <f t="shared" si="8"/>
        <v>E4-Edge</v>
      </c>
      <c r="U171" s="94">
        <f>100</f>
        <v>100</v>
      </c>
      <c r="V171" s="94" t="str">
        <f t="shared" si="7"/>
        <v/>
      </c>
      <c r="W17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2" spans="1:23" hidden="1" x14ac:dyDescent="0.25">
      <c r="A172" s="48">
        <v>45721</v>
      </c>
      <c r="B172" s="20">
        <v>0.74305555555555558</v>
      </c>
      <c r="C172" s="20" t="s">
        <v>8</v>
      </c>
      <c r="D172" s="49">
        <v>8</v>
      </c>
      <c r="E172" s="27">
        <v>6</v>
      </c>
      <c r="F172" s="50" t="s">
        <v>989</v>
      </c>
      <c r="G172" s="50" t="s">
        <v>15</v>
      </c>
      <c r="H172" s="51"/>
      <c r="I172" s="51" t="s">
        <v>910</v>
      </c>
      <c r="J172" s="27" t="s">
        <v>23</v>
      </c>
      <c r="K172" s="27" t="s">
        <v>888</v>
      </c>
      <c r="L172" s="35">
        <v>140</v>
      </c>
      <c r="M172" s="35" t="str">
        <f>IF(Table13232[[#This Row],[Elite Edge Bet]]="","",IF(Table13232[[#This Row],[Fin]]&lt;&gt;"1st","",Table13232[[#This Row],[Div]]*Table13232[[#This Row],[Elite Edge Bet]]))</f>
        <v/>
      </c>
      <c r="N172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172" s="35" t="str">
        <f>IF(Table13232[[#This Row],[Date]]&lt;$O$3,"","Live")</f>
        <v>Live</v>
      </c>
      <c r="P172" s="27" t="str">
        <f>TEXT(Table13232[[#This Row],[Date]],"DDD")</f>
        <v>Wed</v>
      </c>
      <c r="Q172" s="27">
        <v>124</v>
      </c>
      <c r="R17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2" s="93" t="str">
        <f t="shared" si="6"/>
        <v>Edge</v>
      </c>
      <c r="T172" s="51" t="str">
        <f t="shared" si="8"/>
        <v/>
      </c>
      <c r="U172" s="94">
        <f>100</f>
        <v>100</v>
      </c>
      <c r="V172" s="94" t="str">
        <f t="shared" si="7"/>
        <v/>
      </c>
      <c r="W17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3" spans="1:23" x14ac:dyDescent="0.25">
      <c r="A173" s="48">
        <v>45724</v>
      </c>
      <c r="B173" s="20">
        <v>0.50347222222222221</v>
      </c>
      <c r="C173" s="20" t="s">
        <v>759</v>
      </c>
      <c r="D173" s="49">
        <v>1</v>
      </c>
      <c r="E173" s="27">
        <v>3</v>
      </c>
      <c r="F173" s="50" t="s">
        <v>990</v>
      </c>
      <c r="G173" s="50"/>
      <c r="H173" s="51"/>
      <c r="I173" s="51" t="s">
        <v>1030</v>
      </c>
      <c r="J173" s="27" t="s">
        <v>456</v>
      </c>
      <c r="K173" s="27"/>
      <c r="L173" s="35">
        <v>150</v>
      </c>
      <c r="M173" s="35" t="str">
        <f>IF(Table13232[[#This Row],[Elite Edge Bet]]="","",IF(Table13232[[#This Row],[Fin]]&lt;&gt;"1st","",Table13232[[#This Row],[Div]]*Table13232[[#This Row],[Elite Edge Bet]]))</f>
        <v/>
      </c>
      <c r="N173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73" s="35" t="str">
        <f>IF(Table13232[[#This Row],[Date]]&lt;$O$3,"","Live")</f>
        <v>Live</v>
      </c>
      <c r="P173" s="27" t="str">
        <f>TEXT(Table13232[[#This Row],[Date]],"DDD")</f>
        <v>Sat</v>
      </c>
      <c r="Q173" s="27">
        <v>233</v>
      </c>
      <c r="R17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3" s="95" t="str">
        <f t="shared" si="6"/>
        <v>E4-Edge</v>
      </c>
      <c r="T173" s="51" t="str">
        <f t="shared" si="8"/>
        <v>E4-Edge</v>
      </c>
      <c r="U173" s="94">
        <f>100</f>
        <v>100</v>
      </c>
      <c r="V173" s="94" t="str">
        <f t="shared" si="7"/>
        <v/>
      </c>
      <c r="W17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4" spans="1:23" hidden="1" x14ac:dyDescent="0.25">
      <c r="A174" s="48">
        <v>45724</v>
      </c>
      <c r="B174" s="20">
        <v>0.50347222222222221</v>
      </c>
      <c r="C174" s="20" t="s">
        <v>759</v>
      </c>
      <c r="D174" s="49">
        <v>1</v>
      </c>
      <c r="E174" s="27">
        <v>3</v>
      </c>
      <c r="F174" s="50" t="s">
        <v>990</v>
      </c>
      <c r="G174" s="50"/>
      <c r="H174" s="51"/>
      <c r="I174" s="51" t="s">
        <v>910</v>
      </c>
      <c r="J174" s="27" t="s">
        <v>456</v>
      </c>
      <c r="K174" s="27" t="s">
        <v>888</v>
      </c>
      <c r="L174" s="35">
        <v>100</v>
      </c>
      <c r="M174" s="35" t="str">
        <f>IF(Table13232[[#This Row],[Elite Edge Bet]]="","",IF(Table13232[[#This Row],[Fin]]&lt;&gt;"1st","",Table13232[[#This Row],[Div]]*Table13232[[#This Row],[Elite Edge Bet]]))</f>
        <v/>
      </c>
      <c r="N174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74" s="35" t="str">
        <f>IF(Table13232[[#This Row],[Date]]&lt;$O$3,"","Live")</f>
        <v>Live</v>
      </c>
      <c r="P174" s="27" t="str">
        <f>TEXT(Table13232[[#This Row],[Date]],"DDD")</f>
        <v>Sat</v>
      </c>
      <c r="Q174" s="27">
        <v>125</v>
      </c>
      <c r="R17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4" s="93" t="str">
        <f t="shared" si="6"/>
        <v>Edge</v>
      </c>
      <c r="T174" s="51" t="str">
        <f t="shared" si="8"/>
        <v/>
      </c>
      <c r="U174" s="94">
        <f>100</f>
        <v>100</v>
      </c>
      <c r="V174" s="94" t="str">
        <f t="shared" si="7"/>
        <v/>
      </c>
      <c r="W17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5" spans="1:23" x14ac:dyDescent="0.25">
      <c r="A175" s="48">
        <v>45724</v>
      </c>
      <c r="B175" s="20">
        <v>0.51388888888888884</v>
      </c>
      <c r="C175" s="20" t="s">
        <v>7</v>
      </c>
      <c r="D175" s="49">
        <v>1</v>
      </c>
      <c r="E175" s="27">
        <v>4</v>
      </c>
      <c r="F175" s="50" t="s">
        <v>991</v>
      </c>
      <c r="G175" s="50" t="s">
        <v>15</v>
      </c>
      <c r="H175" s="51"/>
      <c r="I175" s="51" t="s">
        <v>1030</v>
      </c>
      <c r="J175" s="27" t="s">
        <v>23</v>
      </c>
      <c r="K175" s="27"/>
      <c r="L175" s="35">
        <v>100</v>
      </c>
      <c r="M175" s="35" t="str">
        <f>IF(Table13232[[#This Row],[Elite Edge Bet]]="","",IF(Table13232[[#This Row],[Fin]]&lt;&gt;"1st","",Table13232[[#This Row],[Div]]*Table13232[[#This Row],[Elite Edge Bet]]))</f>
        <v/>
      </c>
      <c r="N175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75" s="35" t="str">
        <f>IF(Table13232[[#This Row],[Date]]&lt;$O$3,"","Live")</f>
        <v>Live</v>
      </c>
      <c r="P175" s="27" t="str">
        <f>TEXT(Table13232[[#This Row],[Date]],"DDD")</f>
        <v>Sat</v>
      </c>
      <c r="Q175" s="27">
        <v>234</v>
      </c>
      <c r="R17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5" s="95" t="str">
        <f t="shared" si="6"/>
        <v>E4-Edge</v>
      </c>
      <c r="T175" s="51" t="str">
        <f t="shared" si="8"/>
        <v>E4-Edge</v>
      </c>
      <c r="U175" s="94">
        <f>100</f>
        <v>100</v>
      </c>
      <c r="V175" s="94" t="str">
        <f t="shared" si="7"/>
        <v/>
      </c>
      <c r="W17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6" spans="1:23" hidden="1" x14ac:dyDescent="0.25">
      <c r="A176" s="48">
        <v>45724</v>
      </c>
      <c r="B176" s="20">
        <v>0.51388888888888884</v>
      </c>
      <c r="C176" s="20" t="s">
        <v>7</v>
      </c>
      <c r="D176" s="49">
        <v>1</v>
      </c>
      <c r="E176" s="27">
        <v>4</v>
      </c>
      <c r="F176" s="50" t="s">
        <v>991</v>
      </c>
      <c r="G176" s="50" t="s">
        <v>15</v>
      </c>
      <c r="H176" s="51"/>
      <c r="I176" s="51" t="s">
        <v>910</v>
      </c>
      <c r="J176" s="27" t="s">
        <v>23</v>
      </c>
      <c r="K176" s="27" t="s">
        <v>888</v>
      </c>
      <c r="L176" s="35">
        <v>150</v>
      </c>
      <c r="M176" s="35" t="str">
        <f>IF(Table13232[[#This Row],[Elite Edge Bet]]="","",IF(Table13232[[#This Row],[Fin]]&lt;&gt;"1st","",Table13232[[#This Row],[Div]]*Table13232[[#This Row],[Elite Edge Bet]]))</f>
        <v/>
      </c>
      <c r="N176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76" s="35" t="str">
        <f>IF(Table13232[[#This Row],[Date]]&lt;$O$3,"","Live")</f>
        <v>Live</v>
      </c>
      <c r="P176" s="27" t="str">
        <f>TEXT(Table13232[[#This Row],[Date]],"DDD")</f>
        <v>Sat</v>
      </c>
      <c r="Q176" s="27">
        <v>126</v>
      </c>
      <c r="R17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6" s="93" t="str">
        <f t="shared" si="6"/>
        <v>Edge</v>
      </c>
      <c r="T176" s="51" t="str">
        <f t="shared" si="8"/>
        <v/>
      </c>
      <c r="U176" s="94">
        <f>100</f>
        <v>100</v>
      </c>
      <c r="V176" s="94" t="str">
        <f t="shared" si="7"/>
        <v/>
      </c>
      <c r="W17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7" spans="1:23" hidden="1" x14ac:dyDescent="0.25">
      <c r="A177" s="48">
        <v>45724</v>
      </c>
      <c r="B177" s="20">
        <v>0.53819444444444442</v>
      </c>
      <c r="C177" s="20" t="s">
        <v>7</v>
      </c>
      <c r="D177" s="49">
        <v>2</v>
      </c>
      <c r="E177" s="27">
        <v>7</v>
      </c>
      <c r="F177" s="50" t="s">
        <v>1022</v>
      </c>
      <c r="G177" s="50"/>
      <c r="H177" s="51"/>
      <c r="I177" s="51" t="s">
        <v>1030</v>
      </c>
      <c r="J177" s="27" t="s">
        <v>23</v>
      </c>
      <c r="K177" s="27"/>
      <c r="L177" s="35">
        <v>100</v>
      </c>
      <c r="M177" s="35" t="str">
        <f>IF(Table13232[[#This Row],[Elite Edge Bet]]="","",IF(Table13232[[#This Row],[Fin]]&lt;&gt;"1st","",Table13232[[#This Row],[Div]]*Table13232[[#This Row],[Elite Edge Bet]]))</f>
        <v/>
      </c>
      <c r="N177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77" s="35" t="str">
        <f>IF(Table13232[[#This Row],[Date]]&lt;$O$3,"","Live")</f>
        <v>Live</v>
      </c>
      <c r="P177" s="27" t="str">
        <f>TEXT(Table13232[[#This Row],[Date]],"DDD")</f>
        <v>Sat</v>
      </c>
      <c r="Q177" s="27">
        <v>235</v>
      </c>
      <c r="R17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7" s="91" t="str">
        <f t="shared" si="6"/>
        <v>E4</v>
      </c>
      <c r="T177" s="51" t="str">
        <f t="shared" si="8"/>
        <v>E4</v>
      </c>
      <c r="U177" s="94">
        <f>100</f>
        <v>100</v>
      </c>
      <c r="V177" s="94" t="str">
        <f t="shared" si="7"/>
        <v/>
      </c>
      <c r="W17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78" spans="1:23" hidden="1" x14ac:dyDescent="0.25">
      <c r="A178" s="48">
        <v>45724</v>
      </c>
      <c r="B178" s="20">
        <v>0.54861111111111116</v>
      </c>
      <c r="C178" s="20" t="s">
        <v>759</v>
      </c>
      <c r="D178" s="49">
        <v>3</v>
      </c>
      <c r="E178" s="27">
        <v>13</v>
      </c>
      <c r="F178" s="50" t="s">
        <v>1023</v>
      </c>
      <c r="G178" s="50" t="s">
        <v>13</v>
      </c>
      <c r="H178" s="51">
        <v>4</v>
      </c>
      <c r="I178" s="51" t="s">
        <v>1030</v>
      </c>
      <c r="J178" s="27" t="s">
        <v>456</v>
      </c>
      <c r="K178" s="27"/>
      <c r="L178" s="35">
        <v>100</v>
      </c>
      <c r="M178" s="35">
        <f>IF(Table13232[[#This Row],[Elite Edge Bet]]="","",IF(Table13232[[#This Row],[Fin]]&lt;&gt;"1st","",Table13232[[#This Row],[Div]]*Table13232[[#This Row],[Elite Edge Bet]]))</f>
        <v>400</v>
      </c>
      <c r="N178" s="35">
        <f>IF(Table13232[[#This Row],[Elite Edge Bet]]="","",IF(Table13232[[#This Row],[Elite Edge Return]]="",Table13232[[#This Row],[Elite Edge Bet]]*-1,Table13232[[#This Row],[Elite Edge Return]]-Table13232[[#This Row],[Elite Edge Bet]]))</f>
        <v>300</v>
      </c>
      <c r="O178" s="35" t="str">
        <f>IF(Table13232[[#This Row],[Date]]&lt;$O$3,"","Live")</f>
        <v>Live</v>
      </c>
      <c r="P178" s="27" t="str">
        <f>TEXT(Table13232[[#This Row],[Date]],"DDD")</f>
        <v>Sat</v>
      </c>
      <c r="Q178" s="27">
        <v>236</v>
      </c>
      <c r="R17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8" s="91" t="str">
        <f t="shared" si="6"/>
        <v>E4</v>
      </c>
      <c r="T178" s="51" t="str">
        <f t="shared" si="8"/>
        <v>E4</v>
      </c>
      <c r="U178" s="94">
        <f>100</f>
        <v>100</v>
      </c>
      <c r="V178" s="94">
        <f t="shared" si="7"/>
        <v>400</v>
      </c>
      <c r="W178" s="27">
        <f>IF(Table13232[[#This Row],[Elite Edge Bet]]="","",IF(Table13232[[#This Row],[Elite Edge Return]]="",Table13232[[#This Row],[Lev $100 Bet]]*-1,Table13232[[#This Row],[Lev $100 Return]]-Table13232[[#This Row],[Lev $100 Bet]]))</f>
        <v>300</v>
      </c>
    </row>
    <row r="179" spans="1:23" hidden="1" x14ac:dyDescent="0.25">
      <c r="A179" s="48">
        <v>45724</v>
      </c>
      <c r="B179" s="20">
        <v>0.57291666666666663</v>
      </c>
      <c r="C179" s="20" t="s">
        <v>759</v>
      </c>
      <c r="D179" s="49">
        <v>4</v>
      </c>
      <c r="E179" s="27">
        <v>4</v>
      </c>
      <c r="F179" s="50" t="s">
        <v>992</v>
      </c>
      <c r="G179" s="50"/>
      <c r="H179" s="51"/>
      <c r="I179" s="51" t="s">
        <v>910</v>
      </c>
      <c r="J179" s="27" t="s">
        <v>456</v>
      </c>
      <c r="K179" s="27" t="s">
        <v>888</v>
      </c>
      <c r="L179" s="35">
        <v>100</v>
      </c>
      <c r="M179" s="35" t="str">
        <f>IF(Table13232[[#This Row],[Elite Edge Bet]]="","",IF(Table13232[[#This Row],[Fin]]&lt;&gt;"1st","",Table13232[[#This Row],[Div]]*Table13232[[#This Row],[Elite Edge Bet]]))</f>
        <v/>
      </c>
      <c r="N179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79" s="35" t="str">
        <f>IF(Table13232[[#This Row],[Date]]&lt;$O$3,"","Live")</f>
        <v>Live</v>
      </c>
      <c r="P179" s="27" t="str">
        <f>TEXT(Table13232[[#This Row],[Date]],"DDD")</f>
        <v>Sat</v>
      </c>
      <c r="Q179" s="27">
        <v>127</v>
      </c>
      <c r="R17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79" s="93" t="str">
        <f t="shared" si="6"/>
        <v>Edge</v>
      </c>
      <c r="T179" s="51" t="str">
        <f t="shared" si="8"/>
        <v>Edge</v>
      </c>
      <c r="U179" s="94">
        <f>100</f>
        <v>100</v>
      </c>
      <c r="V179" s="94" t="str">
        <f t="shared" si="7"/>
        <v/>
      </c>
      <c r="W17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0" spans="1:23" x14ac:dyDescent="0.25">
      <c r="A180" s="48">
        <v>45724</v>
      </c>
      <c r="B180" s="20">
        <v>0.57291666666666663</v>
      </c>
      <c r="C180" s="20" t="s">
        <v>759</v>
      </c>
      <c r="D180" s="49">
        <v>4</v>
      </c>
      <c r="E180" s="27">
        <v>6</v>
      </c>
      <c r="F180" s="50" t="s">
        <v>973</v>
      </c>
      <c r="G180" s="50"/>
      <c r="H180" s="51"/>
      <c r="I180" s="51" t="s">
        <v>1030</v>
      </c>
      <c r="J180" s="27" t="s">
        <v>456</v>
      </c>
      <c r="K180" s="27"/>
      <c r="L180" s="35">
        <v>120</v>
      </c>
      <c r="M180" s="35" t="str">
        <f>IF(Table13232[[#This Row],[Elite Edge Bet]]="","",IF(Table13232[[#This Row],[Fin]]&lt;&gt;"1st","",Table13232[[#This Row],[Div]]*Table13232[[#This Row],[Elite Edge Bet]]))</f>
        <v/>
      </c>
      <c r="N180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80" s="35" t="str">
        <f>IF(Table13232[[#This Row],[Date]]&lt;$O$3,"","Live")</f>
        <v>Live</v>
      </c>
      <c r="P180" s="27" t="str">
        <f>TEXT(Table13232[[#This Row],[Date]],"DDD")</f>
        <v>Sat</v>
      </c>
      <c r="Q180" s="27">
        <v>237</v>
      </c>
      <c r="R18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0" s="95" t="str">
        <f t="shared" si="6"/>
        <v>E4-Edge</v>
      </c>
      <c r="T180" s="51" t="str">
        <f t="shared" si="8"/>
        <v>E4-Edge</v>
      </c>
      <c r="U180" s="94">
        <f>100</f>
        <v>100</v>
      </c>
      <c r="V180" s="94" t="str">
        <f t="shared" si="7"/>
        <v/>
      </c>
      <c r="W18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1" spans="1:23" hidden="1" x14ac:dyDescent="0.25">
      <c r="A181" s="48">
        <v>45724</v>
      </c>
      <c r="B181" s="20">
        <v>0.57291666666666663</v>
      </c>
      <c r="C181" s="20" t="s">
        <v>759</v>
      </c>
      <c r="D181" s="49">
        <v>4</v>
      </c>
      <c r="E181" s="27">
        <v>6</v>
      </c>
      <c r="F181" s="50" t="s">
        <v>973</v>
      </c>
      <c r="G181" s="50"/>
      <c r="H181" s="51"/>
      <c r="I181" s="51" t="s">
        <v>910</v>
      </c>
      <c r="J181" s="27" t="s">
        <v>456</v>
      </c>
      <c r="K181" s="27" t="s">
        <v>888</v>
      </c>
      <c r="L181" s="35">
        <v>140</v>
      </c>
      <c r="M181" s="35" t="str">
        <f>IF(Table13232[[#This Row],[Elite Edge Bet]]="","",IF(Table13232[[#This Row],[Fin]]&lt;&gt;"1st","",Table13232[[#This Row],[Div]]*Table13232[[#This Row],[Elite Edge Bet]]))</f>
        <v/>
      </c>
      <c r="N181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181" s="35" t="str">
        <f>IF(Table13232[[#This Row],[Date]]&lt;$O$3,"","Live")</f>
        <v>Live</v>
      </c>
      <c r="P181" s="27" t="str">
        <f>TEXT(Table13232[[#This Row],[Date]],"DDD")</f>
        <v>Sat</v>
      </c>
      <c r="Q181" s="27">
        <v>128</v>
      </c>
      <c r="R18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1" s="93" t="str">
        <f t="shared" si="6"/>
        <v>Edge</v>
      </c>
      <c r="T181" s="51" t="str">
        <f t="shared" si="8"/>
        <v/>
      </c>
      <c r="U181" s="94">
        <f>100</f>
        <v>100</v>
      </c>
      <c r="V181" s="94" t="str">
        <f t="shared" si="7"/>
        <v/>
      </c>
      <c r="W18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2" spans="1:23" x14ac:dyDescent="0.25">
      <c r="A182" s="48">
        <v>45724</v>
      </c>
      <c r="B182" s="20">
        <v>0.62152777777777779</v>
      </c>
      <c r="C182" s="20" t="s">
        <v>759</v>
      </c>
      <c r="D182" s="49">
        <v>6</v>
      </c>
      <c r="E182" s="27">
        <v>10</v>
      </c>
      <c r="F182" s="50" t="s">
        <v>30</v>
      </c>
      <c r="G182" s="50"/>
      <c r="H182" s="51"/>
      <c r="I182" s="51" t="s">
        <v>1030</v>
      </c>
      <c r="J182" s="27" t="s">
        <v>456</v>
      </c>
      <c r="K182" s="27"/>
      <c r="L182" s="35">
        <v>200</v>
      </c>
      <c r="M182" s="35" t="str">
        <f>IF(Table13232[[#This Row],[Elite Edge Bet]]="","",IF(Table13232[[#This Row],[Fin]]&lt;&gt;"1st","",Table13232[[#This Row],[Div]]*Table13232[[#This Row],[Elite Edge Bet]]))</f>
        <v/>
      </c>
      <c r="N182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82" s="35" t="str">
        <f>IF(Table13232[[#This Row],[Date]]&lt;$O$3,"","Live")</f>
        <v>Live</v>
      </c>
      <c r="P182" s="27" t="str">
        <f>TEXT(Table13232[[#This Row],[Date]],"DDD")</f>
        <v>Sat</v>
      </c>
      <c r="Q182" s="27">
        <v>238</v>
      </c>
      <c r="R18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2" s="95" t="str">
        <f t="shared" si="6"/>
        <v>E4-Edge</v>
      </c>
      <c r="T182" s="51" t="str">
        <f t="shared" si="8"/>
        <v>E4-Edge</v>
      </c>
      <c r="U182" s="94">
        <f>100</f>
        <v>100</v>
      </c>
      <c r="V182" s="94" t="str">
        <f t="shared" si="7"/>
        <v/>
      </c>
      <c r="W18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3" spans="1:23" hidden="1" x14ac:dyDescent="0.25">
      <c r="A183" s="48">
        <v>45724</v>
      </c>
      <c r="B183" s="20">
        <v>0.62152777777777779</v>
      </c>
      <c r="C183" s="20" t="s">
        <v>759</v>
      </c>
      <c r="D183" s="49">
        <v>6</v>
      </c>
      <c r="E183" s="27">
        <v>10</v>
      </c>
      <c r="F183" s="50" t="s">
        <v>30</v>
      </c>
      <c r="G183" s="50"/>
      <c r="H183" s="51"/>
      <c r="I183" s="51" t="s">
        <v>910</v>
      </c>
      <c r="J183" s="27" t="s">
        <v>456</v>
      </c>
      <c r="K183" s="27" t="s">
        <v>888</v>
      </c>
      <c r="L183" s="35">
        <v>200</v>
      </c>
      <c r="M183" s="35" t="str">
        <f>IF(Table13232[[#This Row],[Elite Edge Bet]]="","",IF(Table13232[[#This Row],[Fin]]&lt;&gt;"1st","",Table13232[[#This Row],[Div]]*Table13232[[#This Row],[Elite Edge Bet]]))</f>
        <v/>
      </c>
      <c r="N183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183" s="35" t="str">
        <f>IF(Table13232[[#This Row],[Date]]&lt;$O$3,"","Live")</f>
        <v>Live</v>
      </c>
      <c r="P183" s="27" t="str">
        <f>TEXT(Table13232[[#This Row],[Date]],"DDD")</f>
        <v>Sat</v>
      </c>
      <c r="Q183" s="27">
        <v>129</v>
      </c>
      <c r="R18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3" s="93" t="str">
        <f t="shared" si="6"/>
        <v>Edge</v>
      </c>
      <c r="T183" s="51" t="str">
        <f t="shared" si="8"/>
        <v/>
      </c>
      <c r="U183" s="94">
        <f>100</f>
        <v>100</v>
      </c>
      <c r="V183" s="94" t="str">
        <f t="shared" si="7"/>
        <v/>
      </c>
      <c r="W18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4" spans="1:23" hidden="1" x14ac:dyDescent="0.25">
      <c r="A184" s="48">
        <v>45724</v>
      </c>
      <c r="B184" s="20">
        <v>0.62152777777777779</v>
      </c>
      <c r="C184" s="20" t="s">
        <v>759</v>
      </c>
      <c r="D184" s="49">
        <v>6</v>
      </c>
      <c r="E184" s="27">
        <v>6</v>
      </c>
      <c r="F184" s="50" t="s">
        <v>691</v>
      </c>
      <c r="G184" s="50"/>
      <c r="H184" s="51"/>
      <c r="I184" s="51" t="s">
        <v>910</v>
      </c>
      <c r="J184" s="27" t="s">
        <v>456</v>
      </c>
      <c r="K184" s="27" t="s">
        <v>888</v>
      </c>
      <c r="L184" s="35">
        <v>100</v>
      </c>
      <c r="M184" s="35" t="str">
        <f>IF(Table13232[[#This Row],[Elite Edge Bet]]="","",IF(Table13232[[#This Row],[Fin]]&lt;&gt;"1st","",Table13232[[#This Row],[Div]]*Table13232[[#This Row],[Elite Edge Bet]]))</f>
        <v/>
      </c>
      <c r="N184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84" s="35" t="str">
        <f>IF(Table13232[[#This Row],[Date]]&lt;$O$3,"","Live")</f>
        <v>Live</v>
      </c>
      <c r="P184" s="27" t="str">
        <f>TEXT(Table13232[[#This Row],[Date]],"DDD")</f>
        <v>Sat</v>
      </c>
      <c r="Q184" s="27">
        <v>130</v>
      </c>
      <c r="R18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4" s="93" t="str">
        <f t="shared" si="6"/>
        <v>Edge</v>
      </c>
      <c r="T184" s="51" t="str">
        <f t="shared" si="8"/>
        <v>Edge</v>
      </c>
      <c r="U184" s="94">
        <f>100</f>
        <v>100</v>
      </c>
      <c r="V184" s="94" t="str">
        <f t="shared" si="7"/>
        <v/>
      </c>
      <c r="W18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5" spans="1:23" hidden="1" x14ac:dyDescent="0.25">
      <c r="A185" s="48">
        <v>45724</v>
      </c>
      <c r="B185" s="20">
        <v>0.70138888888888884</v>
      </c>
      <c r="C185" s="20" t="s">
        <v>759</v>
      </c>
      <c r="D185" s="49">
        <v>9</v>
      </c>
      <c r="E185" s="27">
        <v>12</v>
      </c>
      <c r="F185" s="50" t="s">
        <v>1024</v>
      </c>
      <c r="G185" s="50" t="s">
        <v>15</v>
      </c>
      <c r="H185" s="51"/>
      <c r="I185" s="51" t="s">
        <v>1030</v>
      </c>
      <c r="J185" s="27" t="s">
        <v>456</v>
      </c>
      <c r="K185" s="27"/>
      <c r="L185" s="35">
        <v>100</v>
      </c>
      <c r="M185" s="35" t="str">
        <f>IF(Table13232[[#This Row],[Elite Edge Bet]]="","",IF(Table13232[[#This Row],[Fin]]&lt;&gt;"1st","",Table13232[[#This Row],[Div]]*Table13232[[#This Row],[Elite Edge Bet]]))</f>
        <v/>
      </c>
      <c r="N185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85" s="35" t="str">
        <f>IF(Table13232[[#This Row],[Date]]&lt;$O$3,"","Live")</f>
        <v>Live</v>
      </c>
      <c r="P185" s="27" t="str">
        <f>TEXT(Table13232[[#This Row],[Date]],"DDD")</f>
        <v>Sat</v>
      </c>
      <c r="Q185" s="27">
        <v>239</v>
      </c>
      <c r="R18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5" s="91" t="str">
        <f t="shared" si="6"/>
        <v>E4</v>
      </c>
      <c r="T185" s="51" t="str">
        <f t="shared" si="8"/>
        <v>E4</v>
      </c>
      <c r="U185" s="94">
        <f>100</f>
        <v>100</v>
      </c>
      <c r="V185" s="94" t="str">
        <f t="shared" si="7"/>
        <v/>
      </c>
      <c r="W18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6" spans="1:23" x14ac:dyDescent="0.25">
      <c r="A186" s="48">
        <v>45724</v>
      </c>
      <c r="B186" s="20">
        <v>0.71527777777777779</v>
      </c>
      <c r="C186" s="20" t="s">
        <v>7</v>
      </c>
      <c r="D186" s="49">
        <v>9</v>
      </c>
      <c r="E186" s="27">
        <v>9</v>
      </c>
      <c r="F186" s="50" t="s">
        <v>993</v>
      </c>
      <c r="G186" s="50"/>
      <c r="H186" s="51"/>
      <c r="I186" s="51" t="s">
        <v>1030</v>
      </c>
      <c r="J186" s="27" t="s">
        <v>23</v>
      </c>
      <c r="K186" s="27"/>
      <c r="L186" s="35">
        <v>100</v>
      </c>
      <c r="M186" s="35" t="str">
        <f>IF(Table13232[[#This Row],[Elite Edge Bet]]="","",IF(Table13232[[#This Row],[Fin]]&lt;&gt;"1st","",Table13232[[#This Row],[Div]]*Table13232[[#This Row],[Elite Edge Bet]]))</f>
        <v/>
      </c>
      <c r="N186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86" s="35" t="str">
        <f>IF(Table13232[[#This Row],[Date]]&lt;$O$3,"","Live")</f>
        <v>Live</v>
      </c>
      <c r="P186" s="27" t="str">
        <f>TEXT(Table13232[[#This Row],[Date]],"DDD")</f>
        <v>Sat</v>
      </c>
      <c r="Q186" s="27">
        <v>240</v>
      </c>
      <c r="R18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6" s="95" t="str">
        <f t="shared" si="6"/>
        <v>E4-Edge</v>
      </c>
      <c r="T186" s="51" t="str">
        <f t="shared" si="8"/>
        <v>E4-Edge</v>
      </c>
      <c r="U186" s="94">
        <f>100</f>
        <v>100</v>
      </c>
      <c r="V186" s="94" t="str">
        <f t="shared" si="7"/>
        <v/>
      </c>
      <c r="W18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7" spans="1:23" hidden="1" x14ac:dyDescent="0.25">
      <c r="A187" s="48">
        <v>45724</v>
      </c>
      <c r="B187" s="20">
        <v>0.71527777777777779</v>
      </c>
      <c r="C187" s="20" t="s">
        <v>7</v>
      </c>
      <c r="D187" s="49">
        <v>9</v>
      </c>
      <c r="E187" s="27">
        <v>9</v>
      </c>
      <c r="F187" s="50" t="s">
        <v>993</v>
      </c>
      <c r="G187" s="50"/>
      <c r="H187" s="51"/>
      <c r="I187" s="51" t="s">
        <v>910</v>
      </c>
      <c r="J187" s="27" t="s">
        <v>23</v>
      </c>
      <c r="K187" s="27" t="s">
        <v>888</v>
      </c>
      <c r="L187" s="35">
        <v>150</v>
      </c>
      <c r="M187" s="35" t="str">
        <f>IF(Table13232[[#This Row],[Elite Edge Bet]]="","",IF(Table13232[[#This Row],[Fin]]&lt;&gt;"1st","",Table13232[[#This Row],[Div]]*Table13232[[#This Row],[Elite Edge Bet]]))</f>
        <v/>
      </c>
      <c r="N187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87" s="35" t="str">
        <f>IF(Table13232[[#This Row],[Date]]&lt;$O$3,"","Live")</f>
        <v>Live</v>
      </c>
      <c r="P187" s="27" t="str">
        <f>TEXT(Table13232[[#This Row],[Date]],"DDD")</f>
        <v>Sat</v>
      </c>
      <c r="Q187" s="27">
        <v>131</v>
      </c>
      <c r="R18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7" s="93" t="str">
        <f t="shared" si="6"/>
        <v>Edge</v>
      </c>
      <c r="T187" s="51" t="str">
        <f t="shared" si="8"/>
        <v/>
      </c>
      <c r="U187" s="94">
        <f>100</f>
        <v>100</v>
      </c>
      <c r="V187" s="94" t="str">
        <f t="shared" si="7"/>
        <v/>
      </c>
      <c r="W18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8" spans="1:23" hidden="1" x14ac:dyDescent="0.25">
      <c r="A188" s="48">
        <v>45724</v>
      </c>
      <c r="B188" s="20">
        <v>0.72916666666666663</v>
      </c>
      <c r="C188" s="20" t="s">
        <v>759</v>
      </c>
      <c r="D188" s="49">
        <v>10</v>
      </c>
      <c r="E188" s="27">
        <v>7</v>
      </c>
      <c r="F188" s="50" t="s">
        <v>1025</v>
      </c>
      <c r="G188" s="50"/>
      <c r="H188" s="51"/>
      <c r="I188" s="51" t="s">
        <v>1030</v>
      </c>
      <c r="J188" s="27" t="s">
        <v>456</v>
      </c>
      <c r="K188" s="27"/>
      <c r="L188" s="35">
        <v>100</v>
      </c>
      <c r="M188" s="35" t="str">
        <f>IF(Table13232[[#This Row],[Elite Edge Bet]]="","",IF(Table13232[[#This Row],[Fin]]&lt;&gt;"1st","",Table13232[[#This Row],[Div]]*Table13232[[#This Row],[Elite Edge Bet]]))</f>
        <v/>
      </c>
      <c r="N188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88" s="35" t="str">
        <f>IF(Table13232[[#This Row],[Date]]&lt;$O$3,"","Live")</f>
        <v>Live</v>
      </c>
      <c r="P188" s="27" t="str">
        <f>TEXT(Table13232[[#This Row],[Date]],"DDD")</f>
        <v>Sat</v>
      </c>
      <c r="Q188" s="27">
        <v>241</v>
      </c>
      <c r="R18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8" s="91" t="str">
        <f t="shared" si="6"/>
        <v>E4</v>
      </c>
      <c r="T188" s="51" t="str">
        <f t="shared" si="8"/>
        <v>E4</v>
      </c>
      <c r="U188" s="94">
        <f>100</f>
        <v>100</v>
      </c>
      <c r="V188" s="94" t="str">
        <f t="shared" si="7"/>
        <v/>
      </c>
      <c r="W18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89" spans="1:23" hidden="1" x14ac:dyDescent="0.25">
      <c r="A189" s="48">
        <v>45724</v>
      </c>
      <c r="B189" s="20">
        <v>0.72916666666666663</v>
      </c>
      <c r="C189" s="20" t="s">
        <v>759</v>
      </c>
      <c r="D189" s="49">
        <v>10</v>
      </c>
      <c r="E189" s="27">
        <v>8</v>
      </c>
      <c r="F189" s="50" t="s">
        <v>876</v>
      </c>
      <c r="G189" s="50"/>
      <c r="H189" s="51"/>
      <c r="I189" s="51" t="s">
        <v>910</v>
      </c>
      <c r="J189" s="27" t="s">
        <v>456</v>
      </c>
      <c r="K189" s="27" t="s">
        <v>888</v>
      </c>
      <c r="L189" s="35">
        <v>100</v>
      </c>
      <c r="M189" s="35" t="str">
        <f>IF(Table13232[[#This Row],[Elite Edge Bet]]="","",IF(Table13232[[#This Row],[Fin]]&lt;&gt;"1st","",Table13232[[#This Row],[Div]]*Table13232[[#This Row],[Elite Edge Bet]]))</f>
        <v/>
      </c>
      <c r="N189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89" s="35" t="str">
        <f>IF(Table13232[[#This Row],[Date]]&lt;$O$3,"","Live")</f>
        <v>Live</v>
      </c>
      <c r="P189" s="27" t="str">
        <f>TEXT(Table13232[[#This Row],[Date]],"DDD")</f>
        <v>Sat</v>
      </c>
      <c r="Q189" s="27">
        <v>132</v>
      </c>
      <c r="R18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89" s="93" t="str">
        <f t="shared" si="6"/>
        <v>Edge</v>
      </c>
      <c r="T189" s="51" t="str">
        <f t="shared" si="8"/>
        <v>Edge</v>
      </c>
      <c r="U189" s="94">
        <f>100</f>
        <v>100</v>
      </c>
      <c r="V189" s="94" t="str">
        <f t="shared" si="7"/>
        <v/>
      </c>
      <c r="W18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90" spans="1:23" x14ac:dyDescent="0.25">
      <c r="A190" s="48">
        <v>45724</v>
      </c>
      <c r="B190" s="20">
        <v>0.72916666666666663</v>
      </c>
      <c r="C190" s="20" t="s">
        <v>759</v>
      </c>
      <c r="D190" s="49">
        <v>10</v>
      </c>
      <c r="E190" s="27">
        <v>3</v>
      </c>
      <c r="F190" s="50" t="s">
        <v>647</v>
      </c>
      <c r="G190" s="50" t="s">
        <v>14</v>
      </c>
      <c r="H190" s="51"/>
      <c r="I190" s="51" t="s">
        <v>1030</v>
      </c>
      <c r="J190" s="27" t="s">
        <v>456</v>
      </c>
      <c r="K190" s="27"/>
      <c r="L190" s="35">
        <v>120</v>
      </c>
      <c r="M190" s="35" t="str">
        <f>IF(Table13232[[#This Row],[Elite Edge Bet]]="","",IF(Table13232[[#This Row],[Fin]]&lt;&gt;"1st","",Table13232[[#This Row],[Div]]*Table13232[[#This Row],[Elite Edge Bet]]))</f>
        <v/>
      </c>
      <c r="N190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190" s="35" t="str">
        <f>IF(Table13232[[#This Row],[Date]]&lt;$O$3,"","Live")</f>
        <v>Live</v>
      </c>
      <c r="P190" s="27" t="str">
        <f>TEXT(Table13232[[#This Row],[Date]],"DDD")</f>
        <v>Sat</v>
      </c>
      <c r="Q190" s="27">
        <v>242</v>
      </c>
      <c r="R19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0" s="95" t="str">
        <f t="shared" si="6"/>
        <v>E4-Edge</v>
      </c>
      <c r="T190" s="51" t="str">
        <f t="shared" si="8"/>
        <v>E4-Edge</v>
      </c>
      <c r="U190" s="94">
        <f>100</f>
        <v>100</v>
      </c>
      <c r="V190" s="94" t="str">
        <f t="shared" si="7"/>
        <v/>
      </c>
      <c r="W19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91" spans="1:23" hidden="1" x14ac:dyDescent="0.25">
      <c r="A191" s="48">
        <v>45724</v>
      </c>
      <c r="B191" s="20">
        <v>0.72916666666666663</v>
      </c>
      <c r="C191" s="20" t="s">
        <v>759</v>
      </c>
      <c r="D191" s="49">
        <v>10</v>
      </c>
      <c r="E191" s="27">
        <v>3</v>
      </c>
      <c r="F191" s="50" t="s">
        <v>647</v>
      </c>
      <c r="G191" s="50" t="s">
        <v>14</v>
      </c>
      <c r="H191" s="51"/>
      <c r="I191" s="51" t="s">
        <v>910</v>
      </c>
      <c r="J191" s="27" t="s">
        <v>456</v>
      </c>
      <c r="K191" s="27" t="s">
        <v>888</v>
      </c>
      <c r="L191" s="35">
        <v>140</v>
      </c>
      <c r="M191" s="35" t="str">
        <f>IF(Table13232[[#This Row],[Elite Edge Bet]]="","",IF(Table13232[[#This Row],[Fin]]&lt;&gt;"1st","",Table13232[[#This Row],[Div]]*Table13232[[#This Row],[Elite Edge Bet]]))</f>
        <v/>
      </c>
      <c r="N191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191" s="35" t="str">
        <f>IF(Table13232[[#This Row],[Date]]&lt;$O$3,"","Live")</f>
        <v>Live</v>
      </c>
      <c r="P191" s="27" t="str">
        <f>TEXT(Table13232[[#This Row],[Date]],"DDD")</f>
        <v>Sat</v>
      </c>
      <c r="Q191" s="27">
        <v>133</v>
      </c>
      <c r="R19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1" s="93" t="str">
        <f t="shared" si="6"/>
        <v>Edge</v>
      </c>
      <c r="T191" s="51" t="str">
        <f t="shared" si="8"/>
        <v/>
      </c>
      <c r="U191" s="94">
        <f>100</f>
        <v>100</v>
      </c>
      <c r="V191" s="94" t="str">
        <f t="shared" si="7"/>
        <v/>
      </c>
      <c r="W19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92" spans="1:23" hidden="1" x14ac:dyDescent="0.25">
      <c r="A192" s="48">
        <v>45724</v>
      </c>
      <c r="B192" s="20">
        <v>0.74305555555555558</v>
      </c>
      <c r="C192" s="20" t="s">
        <v>7</v>
      </c>
      <c r="D192" s="49">
        <v>10</v>
      </c>
      <c r="E192" s="27">
        <v>10</v>
      </c>
      <c r="F192" s="50" t="s">
        <v>974</v>
      </c>
      <c r="G192" s="50"/>
      <c r="H192" s="51"/>
      <c r="I192" s="51" t="s">
        <v>1030</v>
      </c>
      <c r="J192" s="27" t="s">
        <v>23</v>
      </c>
      <c r="K192" s="27"/>
      <c r="L192" s="35">
        <v>100</v>
      </c>
      <c r="M192" s="35" t="str">
        <f>IF(Table13232[[#This Row],[Elite Edge Bet]]="","",IF(Table13232[[#This Row],[Fin]]&lt;&gt;"1st","",Table13232[[#This Row],[Div]]*Table13232[[#This Row],[Elite Edge Bet]]))</f>
        <v/>
      </c>
      <c r="N192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92" s="35" t="str">
        <f>IF(Table13232[[#This Row],[Date]]&lt;$O$3,"","Live")</f>
        <v>Live</v>
      </c>
      <c r="P192" s="27" t="str">
        <f>TEXT(Table13232[[#This Row],[Date]],"DDD")</f>
        <v>Sat</v>
      </c>
      <c r="Q192" s="27">
        <v>243</v>
      </c>
      <c r="R19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2" s="91" t="str">
        <f t="shared" si="6"/>
        <v>E4</v>
      </c>
      <c r="T192" s="51" t="str">
        <f t="shared" si="8"/>
        <v>E4</v>
      </c>
      <c r="U192" s="94">
        <f>100</f>
        <v>100</v>
      </c>
      <c r="V192" s="94" t="str">
        <f t="shared" si="7"/>
        <v/>
      </c>
      <c r="W19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93" spans="1:23" x14ac:dyDescent="0.25">
      <c r="A193" s="48">
        <v>45724</v>
      </c>
      <c r="B193" s="20">
        <v>0.74305555555555558</v>
      </c>
      <c r="C193" s="20" t="s">
        <v>7</v>
      </c>
      <c r="D193" s="49">
        <v>10</v>
      </c>
      <c r="E193" s="27">
        <v>8</v>
      </c>
      <c r="F193" s="50" t="s">
        <v>27</v>
      </c>
      <c r="G193" s="50"/>
      <c r="H193" s="51"/>
      <c r="I193" s="51" t="s">
        <v>1030</v>
      </c>
      <c r="J193" s="27" t="s">
        <v>23</v>
      </c>
      <c r="K193" s="27"/>
      <c r="L193" s="35">
        <v>100</v>
      </c>
      <c r="M193" s="35" t="str">
        <f>IF(Table13232[[#This Row],[Elite Edge Bet]]="","",IF(Table13232[[#This Row],[Fin]]&lt;&gt;"1st","",Table13232[[#This Row],[Div]]*Table13232[[#This Row],[Elite Edge Bet]]))</f>
        <v/>
      </c>
      <c r="N193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93" s="35" t="str">
        <f>IF(Table13232[[#This Row],[Date]]&lt;$O$3,"","Live")</f>
        <v>Live</v>
      </c>
      <c r="P193" s="27" t="str">
        <f>TEXT(Table13232[[#This Row],[Date]],"DDD")</f>
        <v>Sat</v>
      </c>
      <c r="Q193" s="27">
        <v>244</v>
      </c>
      <c r="R19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3" s="95" t="str">
        <f t="shared" si="6"/>
        <v>E4-Edge</v>
      </c>
      <c r="T193" s="51" t="str">
        <f t="shared" si="8"/>
        <v>E4-Edge</v>
      </c>
      <c r="U193" s="94">
        <f>100</f>
        <v>100</v>
      </c>
      <c r="V193" s="94" t="str">
        <f t="shared" si="7"/>
        <v/>
      </c>
      <c r="W19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94" spans="1:23" hidden="1" x14ac:dyDescent="0.25">
      <c r="A194" s="48">
        <v>45724</v>
      </c>
      <c r="B194" s="20">
        <v>0.74305555555555558</v>
      </c>
      <c r="C194" s="20" t="s">
        <v>7</v>
      </c>
      <c r="D194" s="49">
        <v>10</v>
      </c>
      <c r="E194" s="27">
        <v>8</v>
      </c>
      <c r="F194" s="50" t="s">
        <v>27</v>
      </c>
      <c r="G194" s="50"/>
      <c r="H194" s="51"/>
      <c r="I194" s="51" t="s">
        <v>910</v>
      </c>
      <c r="J194" s="27" t="s">
        <v>23</v>
      </c>
      <c r="K194" s="27" t="s">
        <v>888</v>
      </c>
      <c r="L194" s="35">
        <v>150</v>
      </c>
      <c r="M194" s="35" t="str">
        <f>IF(Table13232[[#This Row],[Elite Edge Bet]]="","",IF(Table13232[[#This Row],[Fin]]&lt;&gt;"1st","",Table13232[[#This Row],[Div]]*Table13232[[#This Row],[Elite Edge Bet]]))</f>
        <v/>
      </c>
      <c r="N194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94" s="35" t="str">
        <f>IF(Table13232[[#This Row],[Date]]&lt;$O$3,"","Live")</f>
        <v>Live</v>
      </c>
      <c r="P194" s="27" t="str">
        <f>TEXT(Table13232[[#This Row],[Date]],"DDD")</f>
        <v>Sat</v>
      </c>
      <c r="Q194" s="27">
        <v>134</v>
      </c>
      <c r="R19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4" s="93" t="str">
        <f t="shared" si="6"/>
        <v>Edge</v>
      </c>
      <c r="T194" s="51" t="str">
        <f t="shared" si="8"/>
        <v/>
      </c>
      <c r="U194" s="94">
        <f>100</f>
        <v>100</v>
      </c>
      <c r="V194" s="94" t="str">
        <f t="shared" si="7"/>
        <v/>
      </c>
      <c r="W19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95" spans="1:23" x14ac:dyDescent="0.25">
      <c r="A195" s="48">
        <v>45731</v>
      </c>
      <c r="B195" s="20">
        <v>0.51041666666666663</v>
      </c>
      <c r="C195" s="20" t="s">
        <v>761</v>
      </c>
      <c r="D195" s="49">
        <v>1</v>
      </c>
      <c r="E195" s="27">
        <v>1</v>
      </c>
      <c r="F195" s="50" t="s">
        <v>994</v>
      </c>
      <c r="G195" s="50" t="s">
        <v>13</v>
      </c>
      <c r="H195" s="51">
        <v>4.4000000000000004</v>
      </c>
      <c r="I195" s="51" t="s">
        <v>1030</v>
      </c>
      <c r="J195" s="27" t="s">
        <v>456</v>
      </c>
      <c r="K195" s="27"/>
      <c r="L195" s="35">
        <v>120</v>
      </c>
      <c r="M195" s="35">
        <f>IF(Table13232[[#This Row],[Elite Edge Bet]]="","",IF(Table13232[[#This Row],[Fin]]&lt;&gt;"1st","",Table13232[[#This Row],[Div]]*Table13232[[#This Row],[Elite Edge Bet]]))</f>
        <v>528</v>
      </c>
      <c r="N195" s="35">
        <f>IF(Table13232[[#This Row],[Elite Edge Bet]]="","",IF(Table13232[[#This Row],[Elite Edge Return]]="",Table13232[[#This Row],[Elite Edge Bet]]*-1,Table13232[[#This Row],[Elite Edge Return]]-Table13232[[#This Row],[Elite Edge Bet]]))</f>
        <v>408</v>
      </c>
      <c r="O195" s="35" t="str">
        <f>IF(Table13232[[#This Row],[Date]]&lt;$O$3,"","Live")</f>
        <v>Live</v>
      </c>
      <c r="P195" s="27" t="str">
        <f>TEXT(Table13232[[#This Row],[Date]],"DDD")</f>
        <v>Sat</v>
      </c>
      <c r="Q195" s="27">
        <v>245</v>
      </c>
      <c r="R19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5" s="95" t="str">
        <f t="shared" si="6"/>
        <v>E4-Edge</v>
      </c>
      <c r="T195" s="51" t="str">
        <f t="shared" si="8"/>
        <v>E4-Edge</v>
      </c>
      <c r="U195" s="94">
        <f>100</f>
        <v>100</v>
      </c>
      <c r="V195" s="94">
        <f t="shared" si="7"/>
        <v>440.00000000000006</v>
      </c>
      <c r="W195" s="27">
        <f>IF(Table13232[[#This Row],[Elite Edge Bet]]="","",IF(Table13232[[#This Row],[Elite Edge Return]]="",Table13232[[#This Row],[Lev $100 Bet]]*-1,Table13232[[#This Row],[Lev $100 Return]]-Table13232[[#This Row],[Lev $100 Bet]]))</f>
        <v>340.00000000000006</v>
      </c>
    </row>
    <row r="196" spans="1:23" hidden="1" x14ac:dyDescent="0.25">
      <c r="A196" s="48">
        <v>45731</v>
      </c>
      <c r="B196" s="20">
        <v>0.51041666666666663</v>
      </c>
      <c r="C196" s="20" t="s">
        <v>761</v>
      </c>
      <c r="D196" s="49">
        <v>1</v>
      </c>
      <c r="E196" s="27">
        <v>1</v>
      </c>
      <c r="F196" s="50" t="s">
        <v>994</v>
      </c>
      <c r="G196" s="50" t="s">
        <v>13</v>
      </c>
      <c r="H196" s="51">
        <v>4.4000000000000004</v>
      </c>
      <c r="I196" s="51" t="s">
        <v>910</v>
      </c>
      <c r="J196" s="27" t="s">
        <v>456</v>
      </c>
      <c r="K196" s="27" t="s">
        <v>888</v>
      </c>
      <c r="L196" s="35">
        <v>150</v>
      </c>
      <c r="M196" s="35">
        <f>IF(Table13232[[#This Row],[Elite Edge Bet]]="","",IF(Table13232[[#This Row],[Fin]]&lt;&gt;"1st","",Table13232[[#This Row],[Div]]*Table13232[[#This Row],[Elite Edge Bet]]))</f>
        <v>660</v>
      </c>
      <c r="N196" s="35">
        <f>IF(Table13232[[#This Row],[Elite Edge Bet]]="","",IF(Table13232[[#This Row],[Elite Edge Return]]="",Table13232[[#This Row],[Elite Edge Bet]]*-1,Table13232[[#This Row],[Elite Edge Return]]-Table13232[[#This Row],[Elite Edge Bet]]))</f>
        <v>510</v>
      </c>
      <c r="O196" s="35" t="str">
        <f>IF(Table13232[[#This Row],[Date]]&lt;$O$3,"","Live")</f>
        <v>Live</v>
      </c>
      <c r="P196" s="27" t="str">
        <f>TEXT(Table13232[[#This Row],[Date]],"DDD")</f>
        <v>Sat</v>
      </c>
      <c r="Q196" s="27">
        <v>135</v>
      </c>
      <c r="R19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6" s="93" t="str">
        <f t="shared" si="6"/>
        <v>Edge</v>
      </c>
      <c r="T196" s="51" t="str">
        <f t="shared" si="8"/>
        <v/>
      </c>
      <c r="U196" s="94">
        <f>100</f>
        <v>100</v>
      </c>
      <c r="V196" s="94">
        <f t="shared" si="7"/>
        <v>440.00000000000006</v>
      </c>
      <c r="W196" s="27">
        <f>IF(Table13232[[#This Row],[Elite Edge Bet]]="","",IF(Table13232[[#This Row],[Elite Edge Return]]="",Table13232[[#This Row],[Lev $100 Bet]]*-1,Table13232[[#This Row],[Lev $100 Return]]-Table13232[[#This Row],[Lev $100 Bet]]))</f>
        <v>340.00000000000006</v>
      </c>
    </row>
    <row r="197" spans="1:23" x14ac:dyDescent="0.25">
      <c r="A197" s="48">
        <v>45731</v>
      </c>
      <c r="B197" s="20">
        <v>0.51041666666666663</v>
      </c>
      <c r="C197" s="20" t="s">
        <v>761</v>
      </c>
      <c r="D197" s="49">
        <v>1</v>
      </c>
      <c r="E197" s="27">
        <v>2</v>
      </c>
      <c r="F197" s="50" t="s">
        <v>666</v>
      </c>
      <c r="G197" s="50" t="s">
        <v>14</v>
      </c>
      <c r="H197" s="51"/>
      <c r="I197" s="51" t="s">
        <v>1030</v>
      </c>
      <c r="J197" s="27" t="s">
        <v>456</v>
      </c>
      <c r="K197" s="27"/>
      <c r="L197" s="35">
        <v>150</v>
      </c>
      <c r="M197" s="35" t="str">
        <f>IF(Table13232[[#This Row],[Elite Edge Bet]]="","",IF(Table13232[[#This Row],[Fin]]&lt;&gt;"1st","",Table13232[[#This Row],[Div]]*Table13232[[#This Row],[Elite Edge Bet]]))</f>
        <v/>
      </c>
      <c r="N197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197" s="35" t="str">
        <f>IF(Table13232[[#This Row],[Date]]&lt;$O$3,"","Live")</f>
        <v>Live</v>
      </c>
      <c r="P197" s="27" t="str">
        <f>TEXT(Table13232[[#This Row],[Date]],"DDD")</f>
        <v>Sat</v>
      </c>
      <c r="Q197" s="27">
        <v>246</v>
      </c>
      <c r="R19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7" s="95" t="str">
        <f t="shared" si="6"/>
        <v>E4-Edge</v>
      </c>
      <c r="T197" s="51" t="str">
        <f t="shared" si="8"/>
        <v>E4-Edge</v>
      </c>
      <c r="U197" s="94">
        <f>100</f>
        <v>100</v>
      </c>
      <c r="V197" s="94" t="str">
        <f t="shared" si="7"/>
        <v/>
      </c>
      <c r="W19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98" spans="1:23" hidden="1" x14ac:dyDescent="0.25">
      <c r="A198" s="48">
        <v>45731</v>
      </c>
      <c r="B198" s="20">
        <v>0.51041666666666663</v>
      </c>
      <c r="C198" s="20" t="s">
        <v>761</v>
      </c>
      <c r="D198" s="49">
        <v>1</v>
      </c>
      <c r="E198" s="27">
        <v>2</v>
      </c>
      <c r="F198" s="50" t="s">
        <v>666</v>
      </c>
      <c r="G198" s="50" t="s">
        <v>14</v>
      </c>
      <c r="H198" s="51"/>
      <c r="I198" s="51" t="s">
        <v>910</v>
      </c>
      <c r="J198" s="27" t="s">
        <v>456</v>
      </c>
      <c r="K198" s="27" t="s">
        <v>888</v>
      </c>
      <c r="L198" s="35">
        <v>100</v>
      </c>
      <c r="M198" s="35" t="str">
        <f>IF(Table13232[[#This Row],[Elite Edge Bet]]="","",IF(Table13232[[#This Row],[Fin]]&lt;&gt;"1st","",Table13232[[#This Row],[Div]]*Table13232[[#This Row],[Elite Edge Bet]]))</f>
        <v/>
      </c>
      <c r="N198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198" s="35" t="str">
        <f>IF(Table13232[[#This Row],[Date]]&lt;$O$3,"","Live")</f>
        <v>Live</v>
      </c>
      <c r="P198" s="27" t="str">
        <f>TEXT(Table13232[[#This Row],[Date]],"DDD")</f>
        <v>Sat</v>
      </c>
      <c r="Q198" s="27">
        <v>136</v>
      </c>
      <c r="R19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8" s="93" t="str">
        <f t="shared" si="6"/>
        <v>Edge</v>
      </c>
      <c r="T198" s="51" t="str">
        <f t="shared" si="8"/>
        <v/>
      </c>
      <c r="U198" s="94">
        <f>100</f>
        <v>100</v>
      </c>
      <c r="V198" s="94" t="str">
        <f t="shared" si="7"/>
        <v/>
      </c>
      <c r="W19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199" spans="1:23" hidden="1" x14ac:dyDescent="0.25">
      <c r="A199" s="48">
        <v>45731</v>
      </c>
      <c r="B199" s="20">
        <v>0.53125</v>
      </c>
      <c r="C199" s="20" t="s">
        <v>761</v>
      </c>
      <c r="D199" s="49">
        <v>2</v>
      </c>
      <c r="E199" s="27">
        <v>5</v>
      </c>
      <c r="F199" s="50" t="s">
        <v>1026</v>
      </c>
      <c r="G199" s="50" t="s">
        <v>13</v>
      </c>
      <c r="H199" s="51">
        <v>6.5</v>
      </c>
      <c r="I199" s="51" t="s">
        <v>1030</v>
      </c>
      <c r="J199" s="27" t="s">
        <v>456</v>
      </c>
      <c r="K199" s="27"/>
      <c r="L199" s="35">
        <v>100</v>
      </c>
      <c r="M199" s="35">
        <f>IF(Table13232[[#This Row],[Elite Edge Bet]]="","",IF(Table13232[[#This Row],[Fin]]&lt;&gt;"1st","",Table13232[[#This Row],[Div]]*Table13232[[#This Row],[Elite Edge Bet]]))</f>
        <v>650</v>
      </c>
      <c r="N199" s="35">
        <f>IF(Table13232[[#This Row],[Elite Edge Bet]]="","",IF(Table13232[[#This Row],[Elite Edge Return]]="",Table13232[[#This Row],[Elite Edge Bet]]*-1,Table13232[[#This Row],[Elite Edge Return]]-Table13232[[#This Row],[Elite Edge Bet]]))</f>
        <v>550</v>
      </c>
      <c r="O199" s="35" t="str">
        <f>IF(Table13232[[#This Row],[Date]]&lt;$O$3,"","Live")</f>
        <v>Live</v>
      </c>
      <c r="P199" s="27" t="str">
        <f>TEXT(Table13232[[#This Row],[Date]],"DDD")</f>
        <v>Sat</v>
      </c>
      <c r="Q199" s="27">
        <v>247</v>
      </c>
      <c r="R19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199" s="91" t="str">
        <f t="shared" ref="S199:S213" si="9">IF(AND(A199=A200,F199=F200),I199&amp;"-"&amp;I200,IF(F200=F199,"",IF(F200&lt;&gt;F199,I199,)))</f>
        <v>E4</v>
      </c>
      <c r="T199" s="51" t="str">
        <f t="shared" si="8"/>
        <v>E4</v>
      </c>
      <c r="U199" s="94">
        <f>100</f>
        <v>100</v>
      </c>
      <c r="V199" s="94">
        <f t="shared" ref="V199:V213" si="10">IF(G199&lt;&gt;"1st","",U199*H199)</f>
        <v>650</v>
      </c>
      <c r="W199" s="27">
        <f>IF(Table13232[[#This Row],[Elite Edge Bet]]="","",IF(Table13232[[#This Row],[Elite Edge Return]]="",Table13232[[#This Row],[Lev $100 Bet]]*-1,Table13232[[#This Row],[Lev $100 Return]]-Table13232[[#This Row],[Lev $100 Bet]]))</f>
        <v>550</v>
      </c>
    </row>
    <row r="200" spans="1:23" hidden="1" x14ac:dyDescent="0.25">
      <c r="A200" s="48">
        <v>45731</v>
      </c>
      <c r="B200" s="20">
        <v>0.53125</v>
      </c>
      <c r="C200" s="20" t="s">
        <v>761</v>
      </c>
      <c r="D200" s="49">
        <v>2</v>
      </c>
      <c r="E200" s="27">
        <v>1</v>
      </c>
      <c r="F200" s="50" t="s">
        <v>1027</v>
      </c>
      <c r="G200" s="50" t="s">
        <v>14</v>
      </c>
      <c r="H200" s="51"/>
      <c r="I200" s="51" t="s">
        <v>1030</v>
      </c>
      <c r="J200" s="27" t="s">
        <v>456</v>
      </c>
      <c r="K200" s="27"/>
      <c r="L200" s="35">
        <v>120</v>
      </c>
      <c r="M200" s="35" t="str">
        <f>IF(Table13232[[#This Row],[Elite Edge Bet]]="","",IF(Table13232[[#This Row],[Fin]]&lt;&gt;"1st","",Table13232[[#This Row],[Div]]*Table13232[[#This Row],[Elite Edge Bet]]))</f>
        <v/>
      </c>
      <c r="N200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00" s="35" t="str">
        <f>IF(Table13232[[#This Row],[Date]]&lt;$O$3,"","Live")</f>
        <v>Live</v>
      </c>
      <c r="P200" s="27" t="str">
        <f>TEXT(Table13232[[#This Row],[Date]],"DDD")</f>
        <v>Sat</v>
      </c>
      <c r="Q200" s="27">
        <v>248</v>
      </c>
      <c r="R20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0" s="91" t="str">
        <f t="shared" si="9"/>
        <v>E4</v>
      </c>
      <c r="T200" s="51" t="str">
        <f t="shared" ref="T200:T240" si="11">IF(S199="E4-Edge","",S200)</f>
        <v>E4</v>
      </c>
      <c r="U200" s="94">
        <f>100</f>
        <v>100</v>
      </c>
      <c r="V200" s="94" t="str">
        <f t="shared" si="10"/>
        <v/>
      </c>
      <c r="W20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01" spans="1:23" x14ac:dyDescent="0.25">
      <c r="A201" s="48">
        <v>45731</v>
      </c>
      <c r="B201" s="20">
        <v>0.55555555555555558</v>
      </c>
      <c r="C201" s="20" t="s">
        <v>761</v>
      </c>
      <c r="D201" s="49">
        <v>3</v>
      </c>
      <c r="E201" s="27">
        <v>2</v>
      </c>
      <c r="F201" s="50" t="s">
        <v>995</v>
      </c>
      <c r="G201" s="50"/>
      <c r="H201" s="51"/>
      <c r="I201" s="51" t="s">
        <v>1030</v>
      </c>
      <c r="J201" s="27" t="s">
        <v>456</v>
      </c>
      <c r="K201" s="27"/>
      <c r="L201" s="35">
        <v>120</v>
      </c>
      <c r="M201" s="35" t="str">
        <f>IF(Table13232[[#This Row],[Elite Edge Bet]]="","",IF(Table13232[[#This Row],[Fin]]&lt;&gt;"1st","",Table13232[[#This Row],[Div]]*Table13232[[#This Row],[Elite Edge Bet]]))</f>
        <v/>
      </c>
      <c r="N201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01" s="35" t="str">
        <f>IF(Table13232[[#This Row],[Date]]&lt;$O$3,"","Live")</f>
        <v>Live</v>
      </c>
      <c r="P201" s="27" t="str">
        <f>TEXT(Table13232[[#This Row],[Date]],"DDD")</f>
        <v>Sat</v>
      </c>
      <c r="Q201" s="27">
        <v>249</v>
      </c>
      <c r="R20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1" s="95" t="str">
        <f t="shared" si="9"/>
        <v>E4-Edge</v>
      </c>
      <c r="T201" s="51" t="str">
        <f t="shared" si="11"/>
        <v>E4-Edge</v>
      </c>
      <c r="U201" s="94">
        <f>100</f>
        <v>100</v>
      </c>
      <c r="V201" s="94" t="str">
        <f t="shared" si="10"/>
        <v/>
      </c>
      <c r="W20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02" spans="1:23" hidden="1" x14ac:dyDescent="0.25">
      <c r="A202" s="48">
        <v>45731</v>
      </c>
      <c r="B202" s="20">
        <v>0.55555555555555558</v>
      </c>
      <c r="C202" s="20" t="s">
        <v>761</v>
      </c>
      <c r="D202" s="49">
        <v>3</v>
      </c>
      <c r="E202" s="27">
        <v>2</v>
      </c>
      <c r="F202" s="50" t="s">
        <v>995</v>
      </c>
      <c r="G202" s="50"/>
      <c r="H202" s="51"/>
      <c r="I202" s="51" t="s">
        <v>910</v>
      </c>
      <c r="J202" s="27" t="s">
        <v>456</v>
      </c>
      <c r="K202" s="27" t="s">
        <v>888</v>
      </c>
      <c r="L202" s="35">
        <v>150</v>
      </c>
      <c r="M202" s="35" t="str">
        <f>IF(Table13232[[#This Row],[Elite Edge Bet]]="","",IF(Table13232[[#This Row],[Fin]]&lt;&gt;"1st","",Table13232[[#This Row],[Div]]*Table13232[[#This Row],[Elite Edge Bet]]))</f>
        <v/>
      </c>
      <c r="N202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202" s="35" t="str">
        <f>IF(Table13232[[#This Row],[Date]]&lt;$O$3,"","Live")</f>
        <v>Live</v>
      </c>
      <c r="P202" s="27" t="str">
        <f>TEXT(Table13232[[#This Row],[Date]],"DDD")</f>
        <v>Sat</v>
      </c>
      <c r="Q202" s="27">
        <v>137</v>
      </c>
      <c r="R20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2" s="93" t="str">
        <f t="shared" si="9"/>
        <v>Edge</v>
      </c>
      <c r="T202" s="51" t="str">
        <f t="shared" si="11"/>
        <v/>
      </c>
      <c r="U202" s="94">
        <f>100</f>
        <v>100</v>
      </c>
      <c r="V202" s="94" t="str">
        <f t="shared" si="10"/>
        <v/>
      </c>
      <c r="W20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03" spans="1:23" x14ac:dyDescent="0.25">
      <c r="A203" s="48">
        <v>45731</v>
      </c>
      <c r="B203" s="20">
        <v>0.55555555555555558</v>
      </c>
      <c r="C203" s="20" t="s">
        <v>761</v>
      </c>
      <c r="D203" s="49">
        <v>3</v>
      </c>
      <c r="E203" s="27">
        <v>5</v>
      </c>
      <c r="F203" s="50" t="s">
        <v>949</v>
      </c>
      <c r="G203" s="50" t="s">
        <v>13</v>
      </c>
      <c r="H203" s="51">
        <v>3.3</v>
      </c>
      <c r="I203" s="51" t="s">
        <v>1030</v>
      </c>
      <c r="J203" s="27" t="s">
        <v>456</v>
      </c>
      <c r="K203" s="27"/>
      <c r="L203" s="35">
        <v>120</v>
      </c>
      <c r="M203" s="35">
        <f>IF(Table13232[[#This Row],[Elite Edge Bet]]="","",IF(Table13232[[#This Row],[Fin]]&lt;&gt;"1st","",Table13232[[#This Row],[Div]]*Table13232[[#This Row],[Elite Edge Bet]]))</f>
        <v>396</v>
      </c>
      <c r="N203" s="35">
        <f>IF(Table13232[[#This Row],[Elite Edge Bet]]="","",IF(Table13232[[#This Row],[Elite Edge Return]]="",Table13232[[#This Row],[Elite Edge Bet]]*-1,Table13232[[#This Row],[Elite Edge Return]]-Table13232[[#This Row],[Elite Edge Bet]]))</f>
        <v>276</v>
      </c>
      <c r="O203" s="35" t="str">
        <f>IF(Table13232[[#This Row],[Date]]&lt;$O$3,"","Live")</f>
        <v>Live</v>
      </c>
      <c r="P203" s="27" t="str">
        <f>TEXT(Table13232[[#This Row],[Date]],"DDD")</f>
        <v>Sat</v>
      </c>
      <c r="Q203" s="27">
        <v>250</v>
      </c>
      <c r="R20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3" s="95" t="str">
        <f t="shared" si="9"/>
        <v>E4-Edge</v>
      </c>
      <c r="T203" s="51" t="str">
        <f t="shared" si="11"/>
        <v>E4-Edge</v>
      </c>
      <c r="U203" s="94">
        <f>100</f>
        <v>100</v>
      </c>
      <c r="V203" s="94">
        <f t="shared" si="10"/>
        <v>330</v>
      </c>
      <c r="W203" s="27">
        <f>IF(Table13232[[#This Row],[Elite Edge Bet]]="","",IF(Table13232[[#This Row],[Elite Edge Return]]="",Table13232[[#This Row],[Lev $100 Bet]]*-1,Table13232[[#This Row],[Lev $100 Return]]-Table13232[[#This Row],[Lev $100 Bet]]))</f>
        <v>230</v>
      </c>
    </row>
    <row r="204" spans="1:23" hidden="1" x14ac:dyDescent="0.25">
      <c r="A204" s="48">
        <v>45731</v>
      </c>
      <c r="B204" s="20">
        <v>0.55555555555555558</v>
      </c>
      <c r="C204" s="20" t="s">
        <v>761</v>
      </c>
      <c r="D204" s="49">
        <v>3</v>
      </c>
      <c r="E204" s="27">
        <v>5</v>
      </c>
      <c r="F204" s="50" t="s">
        <v>949</v>
      </c>
      <c r="G204" s="50" t="s">
        <v>13</v>
      </c>
      <c r="H204" s="51">
        <v>3.3</v>
      </c>
      <c r="I204" s="51" t="s">
        <v>910</v>
      </c>
      <c r="J204" s="27" t="s">
        <v>456</v>
      </c>
      <c r="K204" s="27" t="s">
        <v>888</v>
      </c>
      <c r="L204" s="35">
        <v>100</v>
      </c>
      <c r="M204" s="35">
        <f>IF(Table13232[[#This Row],[Elite Edge Bet]]="","",IF(Table13232[[#This Row],[Fin]]&lt;&gt;"1st","",Table13232[[#This Row],[Div]]*Table13232[[#This Row],[Elite Edge Bet]]))</f>
        <v>330</v>
      </c>
      <c r="N204" s="35">
        <f>IF(Table13232[[#This Row],[Elite Edge Bet]]="","",IF(Table13232[[#This Row],[Elite Edge Return]]="",Table13232[[#This Row],[Elite Edge Bet]]*-1,Table13232[[#This Row],[Elite Edge Return]]-Table13232[[#This Row],[Elite Edge Bet]]))</f>
        <v>230</v>
      </c>
      <c r="O204" s="35" t="str">
        <f>IF(Table13232[[#This Row],[Date]]&lt;$O$3,"","Live")</f>
        <v>Live</v>
      </c>
      <c r="P204" s="27" t="str">
        <f>TEXT(Table13232[[#This Row],[Date]],"DDD")</f>
        <v>Sat</v>
      </c>
      <c r="Q204" s="27">
        <v>138</v>
      </c>
      <c r="R20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4" s="93" t="str">
        <f t="shared" si="9"/>
        <v>Edge</v>
      </c>
      <c r="T204" s="51" t="str">
        <f t="shared" si="11"/>
        <v/>
      </c>
      <c r="U204" s="94">
        <f>100</f>
        <v>100</v>
      </c>
      <c r="V204" s="94">
        <f t="shared" si="10"/>
        <v>330</v>
      </c>
      <c r="W204" s="27">
        <f>IF(Table13232[[#This Row],[Elite Edge Bet]]="","",IF(Table13232[[#This Row],[Elite Edge Return]]="",Table13232[[#This Row],[Lev $100 Bet]]*-1,Table13232[[#This Row],[Lev $100 Return]]-Table13232[[#This Row],[Lev $100 Bet]]))</f>
        <v>230</v>
      </c>
    </row>
    <row r="205" spans="1:23" hidden="1" x14ac:dyDescent="0.25">
      <c r="A205" s="48">
        <v>45731</v>
      </c>
      <c r="B205" s="20">
        <v>0.60416666666666663</v>
      </c>
      <c r="C205" s="20" t="s">
        <v>761</v>
      </c>
      <c r="D205" s="49">
        <v>5</v>
      </c>
      <c r="E205" s="27">
        <v>8</v>
      </c>
      <c r="F205" s="50" t="s">
        <v>1028</v>
      </c>
      <c r="G205" s="50" t="s">
        <v>13</v>
      </c>
      <c r="H205" s="51">
        <v>6.5</v>
      </c>
      <c r="I205" s="51" t="s">
        <v>1030</v>
      </c>
      <c r="J205" s="27" t="s">
        <v>456</v>
      </c>
      <c r="K205" s="27"/>
      <c r="L205" s="35">
        <v>100</v>
      </c>
      <c r="M205" s="35">
        <f>IF(Table13232[[#This Row],[Elite Edge Bet]]="","",IF(Table13232[[#This Row],[Fin]]&lt;&gt;"1st","",Table13232[[#This Row],[Div]]*Table13232[[#This Row],[Elite Edge Bet]]))</f>
        <v>650</v>
      </c>
      <c r="N205" s="35">
        <f>IF(Table13232[[#This Row],[Elite Edge Bet]]="","",IF(Table13232[[#This Row],[Elite Edge Return]]="",Table13232[[#This Row],[Elite Edge Bet]]*-1,Table13232[[#This Row],[Elite Edge Return]]-Table13232[[#This Row],[Elite Edge Bet]]))</f>
        <v>550</v>
      </c>
      <c r="O205" s="35" t="str">
        <f>IF(Table13232[[#This Row],[Date]]&lt;$O$3,"","Live")</f>
        <v>Live</v>
      </c>
      <c r="P205" s="27" t="str">
        <f>TEXT(Table13232[[#This Row],[Date]],"DDD")</f>
        <v>Sat</v>
      </c>
      <c r="Q205" s="27">
        <v>251</v>
      </c>
      <c r="R20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5" s="91" t="str">
        <f t="shared" si="9"/>
        <v>E4</v>
      </c>
      <c r="T205" s="51" t="str">
        <f t="shared" si="11"/>
        <v>E4</v>
      </c>
      <c r="U205" s="94">
        <f>100</f>
        <v>100</v>
      </c>
      <c r="V205" s="94">
        <f t="shared" si="10"/>
        <v>650</v>
      </c>
      <c r="W205" s="27">
        <f>IF(Table13232[[#This Row],[Elite Edge Bet]]="","",IF(Table13232[[#This Row],[Elite Edge Return]]="",Table13232[[#This Row],[Lev $100 Bet]]*-1,Table13232[[#This Row],[Lev $100 Return]]-Table13232[[#This Row],[Lev $100 Bet]]))</f>
        <v>550</v>
      </c>
    </row>
    <row r="206" spans="1:23" x14ac:dyDescent="0.25">
      <c r="A206" s="48">
        <v>45731</v>
      </c>
      <c r="B206" s="20">
        <v>0.61805555555555558</v>
      </c>
      <c r="C206" s="20" t="s">
        <v>6</v>
      </c>
      <c r="D206" s="49">
        <v>5</v>
      </c>
      <c r="E206" s="27">
        <v>2</v>
      </c>
      <c r="F206" s="50" t="s">
        <v>996</v>
      </c>
      <c r="G206" s="50" t="s">
        <v>15</v>
      </c>
      <c r="H206" s="51"/>
      <c r="I206" s="51" t="s">
        <v>1030</v>
      </c>
      <c r="J206" s="27" t="s">
        <v>23</v>
      </c>
      <c r="K206" s="27"/>
      <c r="L206" s="35">
        <v>100</v>
      </c>
      <c r="M206" s="35" t="str">
        <f>IF(Table13232[[#This Row],[Elite Edge Bet]]="","",IF(Table13232[[#This Row],[Fin]]&lt;&gt;"1st","",Table13232[[#This Row],[Div]]*Table13232[[#This Row],[Elite Edge Bet]]))</f>
        <v/>
      </c>
      <c r="N206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06" s="35" t="str">
        <f>IF(Table13232[[#This Row],[Date]]&lt;$O$3,"","Live")</f>
        <v>Live</v>
      </c>
      <c r="P206" s="27" t="str">
        <f>TEXT(Table13232[[#This Row],[Date]],"DDD")</f>
        <v>Sat</v>
      </c>
      <c r="Q206" s="27">
        <v>252</v>
      </c>
      <c r="R20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6" s="95" t="str">
        <f t="shared" si="9"/>
        <v>E4-Edge</v>
      </c>
      <c r="T206" s="51" t="str">
        <f t="shared" si="11"/>
        <v>E4-Edge</v>
      </c>
      <c r="U206" s="94">
        <f>100</f>
        <v>100</v>
      </c>
      <c r="V206" s="94" t="str">
        <f t="shared" si="10"/>
        <v/>
      </c>
      <c r="W20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07" spans="1:23" hidden="1" x14ac:dyDescent="0.25">
      <c r="A207" s="48">
        <v>45731</v>
      </c>
      <c r="B207" s="20">
        <v>0.61805555555555558</v>
      </c>
      <c r="C207" s="20" t="s">
        <v>6</v>
      </c>
      <c r="D207" s="49">
        <v>5</v>
      </c>
      <c r="E207" s="27">
        <v>2</v>
      </c>
      <c r="F207" s="50" t="s">
        <v>996</v>
      </c>
      <c r="G207" s="50" t="s">
        <v>15</v>
      </c>
      <c r="H207" s="51"/>
      <c r="I207" s="51" t="s">
        <v>910</v>
      </c>
      <c r="J207" s="27" t="s">
        <v>23</v>
      </c>
      <c r="K207" s="27" t="s">
        <v>888</v>
      </c>
      <c r="L207" s="35">
        <v>150</v>
      </c>
      <c r="M207" s="35" t="str">
        <f>IF(Table13232[[#This Row],[Elite Edge Bet]]="","",IF(Table13232[[#This Row],[Fin]]&lt;&gt;"1st","",Table13232[[#This Row],[Div]]*Table13232[[#This Row],[Elite Edge Bet]]))</f>
        <v/>
      </c>
      <c r="N207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207" s="35" t="str">
        <f>IF(Table13232[[#This Row],[Date]]&lt;$O$3,"","Live")</f>
        <v>Live</v>
      </c>
      <c r="P207" s="27" t="str">
        <f>TEXT(Table13232[[#This Row],[Date]],"DDD")</f>
        <v>Sat</v>
      </c>
      <c r="Q207" s="27">
        <v>139</v>
      </c>
      <c r="R20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7" s="93" t="str">
        <f t="shared" si="9"/>
        <v>Edge</v>
      </c>
      <c r="T207" s="51" t="str">
        <f t="shared" si="11"/>
        <v/>
      </c>
      <c r="U207" s="94">
        <f>100</f>
        <v>100</v>
      </c>
      <c r="V207" s="94" t="str">
        <f t="shared" si="10"/>
        <v/>
      </c>
      <c r="W20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08" spans="1:23" hidden="1" x14ac:dyDescent="0.25">
      <c r="A208" s="48">
        <v>45731</v>
      </c>
      <c r="B208" s="20">
        <v>0.61805555555555558</v>
      </c>
      <c r="C208" s="20" t="s">
        <v>6</v>
      </c>
      <c r="D208" s="49">
        <v>5</v>
      </c>
      <c r="E208" s="27">
        <v>1</v>
      </c>
      <c r="F208" s="50" t="s">
        <v>569</v>
      </c>
      <c r="G208" s="50" t="s">
        <v>14</v>
      </c>
      <c r="H208" s="51"/>
      <c r="I208" s="51" t="s">
        <v>1030</v>
      </c>
      <c r="J208" s="27" t="s">
        <v>23</v>
      </c>
      <c r="K208" s="27"/>
      <c r="L208" s="35">
        <v>100</v>
      </c>
      <c r="M208" s="35" t="str">
        <f>IF(Table13232[[#This Row],[Elite Edge Bet]]="","",IF(Table13232[[#This Row],[Fin]]&lt;&gt;"1st","",Table13232[[#This Row],[Div]]*Table13232[[#This Row],[Elite Edge Bet]]))</f>
        <v/>
      </c>
      <c r="N208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08" s="35" t="str">
        <f>IF(Table13232[[#This Row],[Date]]&lt;$O$3,"","Live")</f>
        <v>Live</v>
      </c>
      <c r="P208" s="27" t="str">
        <f>TEXT(Table13232[[#This Row],[Date]],"DDD")</f>
        <v>Sat</v>
      </c>
      <c r="Q208" s="27">
        <v>253</v>
      </c>
      <c r="R20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8" s="91" t="str">
        <f t="shared" si="9"/>
        <v>E4</v>
      </c>
      <c r="T208" s="51" t="str">
        <f t="shared" si="11"/>
        <v>E4</v>
      </c>
      <c r="U208" s="94">
        <f>100</f>
        <v>100</v>
      </c>
      <c r="V208" s="94" t="str">
        <f t="shared" si="10"/>
        <v/>
      </c>
      <c r="W20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09" spans="1:23" x14ac:dyDescent="0.25">
      <c r="A209" s="48">
        <v>45731</v>
      </c>
      <c r="B209" s="20">
        <v>0.62847222222222221</v>
      </c>
      <c r="C209" s="20" t="s">
        <v>761</v>
      </c>
      <c r="D209" s="49">
        <v>6</v>
      </c>
      <c r="E209" s="27">
        <v>4</v>
      </c>
      <c r="F209" s="50" t="s">
        <v>834</v>
      </c>
      <c r="G209" s="50"/>
      <c r="H209" s="51"/>
      <c r="I209" s="51" t="s">
        <v>1030</v>
      </c>
      <c r="J209" s="27" t="s">
        <v>456</v>
      </c>
      <c r="K209" s="27"/>
      <c r="L209" s="35">
        <v>150</v>
      </c>
      <c r="M209" s="35" t="str">
        <f>IF(Table13232[[#This Row],[Elite Edge Bet]]="","",IF(Table13232[[#This Row],[Fin]]&lt;&gt;"1st","",Table13232[[#This Row],[Div]]*Table13232[[#This Row],[Elite Edge Bet]]))</f>
        <v/>
      </c>
      <c r="N209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209" s="35" t="str">
        <f>IF(Table13232[[#This Row],[Date]]&lt;$O$3,"","Live")</f>
        <v>Live</v>
      </c>
      <c r="P209" s="27" t="str">
        <f>TEXT(Table13232[[#This Row],[Date]],"DDD")</f>
        <v>Sat</v>
      </c>
      <c r="Q209" s="27">
        <v>254</v>
      </c>
      <c r="R20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09" s="95" t="str">
        <f t="shared" si="9"/>
        <v>E4-Edge</v>
      </c>
      <c r="T209" s="51" t="str">
        <f t="shared" si="11"/>
        <v>E4-Edge</v>
      </c>
      <c r="U209" s="94">
        <f>100</f>
        <v>100</v>
      </c>
      <c r="V209" s="94" t="str">
        <f t="shared" si="10"/>
        <v/>
      </c>
      <c r="W20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10" spans="1:23" hidden="1" x14ac:dyDescent="0.25">
      <c r="A210" s="48">
        <v>45731</v>
      </c>
      <c r="B210" s="20">
        <v>0.62847222222222221</v>
      </c>
      <c r="C210" s="20" t="s">
        <v>761</v>
      </c>
      <c r="D210" s="49">
        <v>6</v>
      </c>
      <c r="E210" s="27">
        <v>4</v>
      </c>
      <c r="F210" s="50" t="s">
        <v>834</v>
      </c>
      <c r="G210" s="50"/>
      <c r="H210" s="51"/>
      <c r="I210" s="51" t="s">
        <v>910</v>
      </c>
      <c r="J210" s="27" t="s">
        <v>456</v>
      </c>
      <c r="K210" s="27" t="s">
        <v>888</v>
      </c>
      <c r="L210" s="35">
        <v>100</v>
      </c>
      <c r="M210" s="35" t="str">
        <f>IF(Table13232[[#This Row],[Elite Edge Bet]]="","",IF(Table13232[[#This Row],[Fin]]&lt;&gt;"1st","",Table13232[[#This Row],[Div]]*Table13232[[#This Row],[Elite Edge Bet]]))</f>
        <v/>
      </c>
      <c r="N210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10" s="35" t="str">
        <f>IF(Table13232[[#This Row],[Date]]&lt;$O$3,"","Live")</f>
        <v>Live</v>
      </c>
      <c r="P210" s="27" t="str">
        <f>TEXT(Table13232[[#This Row],[Date]],"DDD")</f>
        <v>Sat</v>
      </c>
      <c r="Q210" s="27">
        <v>140</v>
      </c>
      <c r="R21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0" s="93" t="str">
        <f t="shared" si="9"/>
        <v>Edge</v>
      </c>
      <c r="T210" s="51" t="str">
        <f t="shared" si="11"/>
        <v/>
      </c>
      <c r="U210" s="94">
        <f>100</f>
        <v>100</v>
      </c>
      <c r="V210" s="94" t="str">
        <f t="shared" si="10"/>
        <v/>
      </c>
      <c r="W21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11" spans="1:23" hidden="1" x14ac:dyDescent="0.25">
      <c r="A211" s="48">
        <v>45731</v>
      </c>
      <c r="B211" s="20">
        <v>0.65277777777777779</v>
      </c>
      <c r="C211" s="20" t="s">
        <v>761</v>
      </c>
      <c r="D211" s="49">
        <v>7</v>
      </c>
      <c r="E211" s="27">
        <v>4</v>
      </c>
      <c r="F211" s="50" t="s">
        <v>1029</v>
      </c>
      <c r="G211" s="50" t="s">
        <v>13</v>
      </c>
      <c r="H211" s="51">
        <v>4.2</v>
      </c>
      <c r="I211" s="51" t="s">
        <v>1030</v>
      </c>
      <c r="J211" s="27" t="s">
        <v>456</v>
      </c>
      <c r="K211" s="27"/>
      <c r="L211" s="35">
        <v>100</v>
      </c>
      <c r="M211" s="35">
        <f>IF(Table13232[[#This Row],[Elite Edge Bet]]="","",IF(Table13232[[#This Row],[Fin]]&lt;&gt;"1st","",Table13232[[#This Row],[Div]]*Table13232[[#This Row],[Elite Edge Bet]]))</f>
        <v>420</v>
      </c>
      <c r="N211" s="35">
        <f>IF(Table13232[[#This Row],[Elite Edge Bet]]="","",IF(Table13232[[#This Row],[Elite Edge Return]]="",Table13232[[#This Row],[Elite Edge Bet]]*-1,Table13232[[#This Row],[Elite Edge Return]]-Table13232[[#This Row],[Elite Edge Bet]]))</f>
        <v>320</v>
      </c>
      <c r="O211" s="35" t="str">
        <f>IF(Table13232[[#This Row],[Date]]&lt;$O$3,"","Live")</f>
        <v>Live</v>
      </c>
      <c r="P211" s="27" t="str">
        <f>TEXT(Table13232[[#This Row],[Date]],"DDD")</f>
        <v>Sat</v>
      </c>
      <c r="Q211" s="27">
        <v>255</v>
      </c>
      <c r="R21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1" s="91" t="str">
        <f t="shared" si="9"/>
        <v>E4</v>
      </c>
      <c r="T211" s="51" t="str">
        <f t="shared" si="11"/>
        <v>E4</v>
      </c>
      <c r="U211" s="94">
        <f>100</f>
        <v>100</v>
      </c>
      <c r="V211" s="94">
        <f t="shared" si="10"/>
        <v>420</v>
      </c>
      <c r="W211" s="27">
        <f>IF(Table13232[[#This Row],[Elite Edge Bet]]="","",IF(Table13232[[#This Row],[Elite Edge Return]]="",Table13232[[#This Row],[Lev $100 Bet]]*-1,Table13232[[#This Row],[Lev $100 Return]]-Table13232[[#This Row],[Lev $100 Bet]]))</f>
        <v>320</v>
      </c>
    </row>
    <row r="212" spans="1:23" hidden="1" x14ac:dyDescent="0.25">
      <c r="A212" s="48">
        <v>45731</v>
      </c>
      <c r="B212" s="20">
        <v>0.66666666666666663</v>
      </c>
      <c r="C212" s="20" t="s">
        <v>6</v>
      </c>
      <c r="D212" s="49">
        <v>7</v>
      </c>
      <c r="E212" s="27">
        <v>6</v>
      </c>
      <c r="F212" s="50" t="s">
        <v>559</v>
      </c>
      <c r="G212" s="50" t="s">
        <v>15</v>
      </c>
      <c r="H212" s="51"/>
      <c r="I212" s="51" t="s">
        <v>1030</v>
      </c>
      <c r="J212" s="27" t="s">
        <v>23</v>
      </c>
      <c r="K212" s="27"/>
      <c r="L212" s="35">
        <v>100</v>
      </c>
      <c r="M212" s="35" t="str">
        <f>IF(Table13232[[#This Row],[Elite Edge Bet]]="","",IF(Table13232[[#This Row],[Fin]]&lt;&gt;"1st","",Table13232[[#This Row],[Div]]*Table13232[[#This Row],[Elite Edge Bet]]))</f>
        <v/>
      </c>
      <c r="N212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12" s="35" t="str">
        <f>IF(Table13232[[#This Row],[Date]]&lt;$O$3,"","Live")</f>
        <v>Live</v>
      </c>
      <c r="P212" s="27" t="str">
        <f>TEXT(Table13232[[#This Row],[Date]],"DDD")</f>
        <v>Sat</v>
      </c>
      <c r="Q212" s="27">
        <v>255</v>
      </c>
      <c r="R21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2" s="91" t="str">
        <f t="shared" si="9"/>
        <v>E4</v>
      </c>
      <c r="T212" s="51" t="str">
        <f t="shared" si="11"/>
        <v>E4</v>
      </c>
      <c r="U212" s="94">
        <f>100</f>
        <v>100</v>
      </c>
      <c r="V212" s="94" t="str">
        <f t="shared" si="10"/>
        <v/>
      </c>
      <c r="W21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13" spans="1:23" x14ac:dyDescent="0.25">
      <c r="A213" s="48">
        <v>45731</v>
      </c>
      <c r="B213" s="20">
        <v>0.70486111111111116</v>
      </c>
      <c r="C213" s="20" t="s">
        <v>761</v>
      </c>
      <c r="D213" s="49">
        <v>9</v>
      </c>
      <c r="E213" s="27">
        <v>4</v>
      </c>
      <c r="F213" s="50" t="s">
        <v>997</v>
      </c>
      <c r="G213" s="50" t="s">
        <v>13</v>
      </c>
      <c r="H213" s="51">
        <v>3.5</v>
      </c>
      <c r="I213" s="51" t="s">
        <v>1030</v>
      </c>
      <c r="J213" s="27" t="s">
        <v>456</v>
      </c>
      <c r="K213" s="27"/>
      <c r="L213" s="35">
        <v>150</v>
      </c>
      <c r="M213" s="35">
        <f>IF(Table13232[[#This Row],[Elite Edge Bet]]="","",IF(Table13232[[#This Row],[Fin]]&lt;&gt;"1st","",Table13232[[#This Row],[Div]]*Table13232[[#This Row],[Elite Edge Bet]]))</f>
        <v>525</v>
      </c>
      <c r="N213" s="35">
        <f>IF(Table13232[[#This Row],[Elite Edge Bet]]="","",IF(Table13232[[#This Row],[Elite Edge Return]]="",Table13232[[#This Row],[Elite Edge Bet]]*-1,Table13232[[#This Row],[Elite Edge Return]]-Table13232[[#This Row],[Elite Edge Bet]]))</f>
        <v>375</v>
      </c>
      <c r="O213" s="35" t="str">
        <f>IF(Table13232[[#This Row],[Date]]&lt;$O$3,"","Live")</f>
        <v>Live</v>
      </c>
      <c r="P213" s="27" t="str">
        <f>TEXT(Table13232[[#This Row],[Date]],"DDD")</f>
        <v>Sat</v>
      </c>
      <c r="Q213" s="27">
        <v>255</v>
      </c>
      <c r="R21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3" s="96" t="str">
        <f t="shared" si="9"/>
        <v>E4-Edge</v>
      </c>
      <c r="T213" s="51" t="str">
        <f t="shared" si="11"/>
        <v>E4-Edge</v>
      </c>
      <c r="U213" s="94">
        <f>100</f>
        <v>100</v>
      </c>
      <c r="V213" s="94">
        <f t="shared" si="10"/>
        <v>350</v>
      </c>
      <c r="W213" s="27">
        <f>IF(Table13232[[#This Row],[Elite Edge Bet]]="","",IF(Table13232[[#This Row],[Elite Edge Return]]="",Table13232[[#This Row],[Lev $100 Bet]]*-1,Table13232[[#This Row],[Lev $100 Return]]-Table13232[[#This Row],[Lev $100 Bet]]))</f>
        <v>250</v>
      </c>
    </row>
    <row r="214" spans="1:23" hidden="1" x14ac:dyDescent="0.25">
      <c r="A214" s="48">
        <v>45731</v>
      </c>
      <c r="B214" s="20">
        <v>0.70486111111111116</v>
      </c>
      <c r="C214" s="20" t="s">
        <v>761</v>
      </c>
      <c r="D214" s="49">
        <v>9</v>
      </c>
      <c r="E214" s="27">
        <v>4</v>
      </c>
      <c r="F214" s="50" t="s">
        <v>997</v>
      </c>
      <c r="G214" s="50" t="s">
        <v>13</v>
      </c>
      <c r="H214" s="51">
        <v>3.5</v>
      </c>
      <c r="I214" s="51" t="s">
        <v>910</v>
      </c>
      <c r="J214" s="27" t="s">
        <v>456</v>
      </c>
      <c r="K214" s="27" t="s">
        <v>888</v>
      </c>
      <c r="L214" s="35">
        <v>100</v>
      </c>
      <c r="M214" s="35">
        <f>IF(Table13232[[#This Row],[Elite Edge Bet]]="","",IF(Table13232[[#This Row],[Fin]]&lt;&gt;"1st","",Table13232[[#This Row],[Div]]*Table13232[[#This Row],[Elite Edge Bet]]))</f>
        <v>350</v>
      </c>
      <c r="N214" s="35">
        <f>IF(Table13232[[#This Row],[Elite Edge Bet]]="","",IF(Table13232[[#This Row],[Elite Edge Return]]="",Table13232[[#This Row],[Elite Edge Bet]]*-1,Table13232[[#This Row],[Elite Edge Return]]-Table13232[[#This Row],[Elite Edge Bet]]))</f>
        <v>250</v>
      </c>
      <c r="O214" s="35" t="str">
        <f>IF(Table13232[[#This Row],[Date]]&lt;$O$3,"","Live")</f>
        <v>Live</v>
      </c>
      <c r="P214" s="27" t="str">
        <f>TEXT(Table13232[[#This Row],[Date]],"DDD")</f>
        <v>Sat</v>
      </c>
      <c r="Q214" s="27">
        <v>255</v>
      </c>
      <c r="R21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4" s="91" t="str">
        <f t="shared" ref="S214:S240" si="12">IF(AND(A214=A215,F214=F215),I214&amp;"-"&amp;I215,IF(F215=F214,"",IF(F215&lt;&gt;F214,I214,)))</f>
        <v>Edge</v>
      </c>
      <c r="T214" s="51" t="str">
        <f t="shared" si="11"/>
        <v/>
      </c>
      <c r="U214" s="94">
        <f>100</f>
        <v>100</v>
      </c>
      <c r="V214" s="94">
        <f t="shared" ref="V214:V240" si="13">IF(G214&lt;&gt;"1st","",U214*H214)</f>
        <v>350</v>
      </c>
      <c r="W214" s="27">
        <f>IF(Table13232[[#This Row],[Elite Edge Bet]]="","",IF(Table13232[[#This Row],[Elite Edge Return]]="",Table13232[[#This Row],[Lev $100 Bet]]*-1,Table13232[[#This Row],[Lev $100 Return]]-Table13232[[#This Row],[Lev $100 Bet]]))</f>
        <v>250</v>
      </c>
    </row>
    <row r="215" spans="1:23" x14ac:dyDescent="0.25">
      <c r="A215" s="48">
        <v>45731</v>
      </c>
      <c r="B215" s="20">
        <v>0.71875</v>
      </c>
      <c r="C215" s="20" t="s">
        <v>6</v>
      </c>
      <c r="D215" s="49">
        <v>9</v>
      </c>
      <c r="E215" s="27">
        <v>11</v>
      </c>
      <c r="F215" s="50" t="s">
        <v>998</v>
      </c>
      <c r="G215" s="50"/>
      <c r="H215" s="51"/>
      <c r="I215" s="51" t="s">
        <v>1030</v>
      </c>
      <c r="J215" s="27" t="s">
        <v>23</v>
      </c>
      <c r="K215" s="27"/>
      <c r="L215" s="35">
        <v>110.00000000000001</v>
      </c>
      <c r="M215" s="35" t="str">
        <f>IF(Table13232[[#This Row],[Elite Edge Bet]]="","",IF(Table13232[[#This Row],[Fin]]&lt;&gt;"1st","",Table13232[[#This Row],[Div]]*Table13232[[#This Row],[Elite Edge Bet]]))</f>
        <v/>
      </c>
      <c r="N215" s="35">
        <f>IF(Table13232[[#This Row],[Elite Edge Bet]]="","",IF(Table13232[[#This Row],[Elite Edge Return]]="",Table13232[[#This Row],[Elite Edge Bet]]*-1,Table13232[[#This Row],[Elite Edge Return]]-Table13232[[#This Row],[Elite Edge Bet]]))</f>
        <v>-110.00000000000001</v>
      </c>
      <c r="O215" s="35" t="str">
        <f>IF(Table13232[[#This Row],[Date]]&lt;$O$3,"","Live")</f>
        <v>Live</v>
      </c>
      <c r="P215" s="27" t="str">
        <f>TEXT(Table13232[[#This Row],[Date]],"DDD")</f>
        <v>Sat</v>
      </c>
      <c r="Q215" s="27">
        <v>255</v>
      </c>
      <c r="R21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5" s="96" t="str">
        <f t="shared" si="12"/>
        <v>E4-Edge</v>
      </c>
      <c r="T215" s="51" t="str">
        <f t="shared" si="11"/>
        <v>E4-Edge</v>
      </c>
      <c r="U215" s="94">
        <f>100</f>
        <v>100</v>
      </c>
      <c r="V215" s="94" t="str">
        <f t="shared" si="13"/>
        <v/>
      </c>
      <c r="W21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16" spans="1:23" hidden="1" x14ac:dyDescent="0.25">
      <c r="A216" s="48">
        <v>45731</v>
      </c>
      <c r="B216" s="20">
        <v>0.71875</v>
      </c>
      <c r="C216" s="20" t="s">
        <v>6</v>
      </c>
      <c r="D216" s="49">
        <v>9</v>
      </c>
      <c r="E216" s="27">
        <v>11</v>
      </c>
      <c r="F216" s="50" t="s">
        <v>998</v>
      </c>
      <c r="G216" s="50"/>
      <c r="H216" s="51"/>
      <c r="I216" s="51" t="s">
        <v>910</v>
      </c>
      <c r="J216" s="27" t="s">
        <v>23</v>
      </c>
      <c r="K216" s="27" t="s">
        <v>888</v>
      </c>
      <c r="L216" s="35">
        <v>140</v>
      </c>
      <c r="M216" s="35" t="str">
        <f>IF(Table13232[[#This Row],[Elite Edge Bet]]="","",IF(Table13232[[#This Row],[Fin]]&lt;&gt;"1st","",Table13232[[#This Row],[Div]]*Table13232[[#This Row],[Elite Edge Bet]]))</f>
        <v/>
      </c>
      <c r="N216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216" s="35" t="str">
        <f>IF(Table13232[[#This Row],[Date]]&lt;$O$3,"","Live")</f>
        <v>Live</v>
      </c>
      <c r="P216" s="27" t="str">
        <f>TEXT(Table13232[[#This Row],[Date]],"DDD")</f>
        <v>Sat</v>
      </c>
      <c r="Q216" s="27">
        <v>255</v>
      </c>
      <c r="R21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6" s="91" t="str">
        <f t="shared" si="12"/>
        <v>Edge</v>
      </c>
      <c r="T216" s="51" t="str">
        <f t="shared" si="11"/>
        <v/>
      </c>
      <c r="U216" s="94">
        <f>100</f>
        <v>100</v>
      </c>
      <c r="V216" s="94" t="str">
        <f t="shared" si="13"/>
        <v/>
      </c>
      <c r="W21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17" spans="1:23" x14ac:dyDescent="0.25">
      <c r="A217" s="48">
        <v>45731</v>
      </c>
      <c r="B217" s="20">
        <v>0.71875</v>
      </c>
      <c r="C217" s="20" t="s">
        <v>6</v>
      </c>
      <c r="D217" s="49">
        <v>9</v>
      </c>
      <c r="E217" s="27">
        <v>9</v>
      </c>
      <c r="F217" s="50" t="s">
        <v>79</v>
      </c>
      <c r="G217" s="50" t="s">
        <v>15</v>
      </c>
      <c r="H217" s="51"/>
      <c r="I217" s="51" t="s">
        <v>1030</v>
      </c>
      <c r="J217" s="27" t="s">
        <v>23</v>
      </c>
      <c r="K217" s="27"/>
      <c r="L217" s="35">
        <v>100</v>
      </c>
      <c r="M217" s="35" t="str">
        <f>IF(Table13232[[#This Row],[Elite Edge Bet]]="","",IF(Table13232[[#This Row],[Fin]]&lt;&gt;"1st","",Table13232[[#This Row],[Div]]*Table13232[[#This Row],[Elite Edge Bet]]))</f>
        <v/>
      </c>
      <c r="N217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17" s="35" t="str">
        <f>IF(Table13232[[#This Row],[Date]]&lt;$O$3,"","Live")</f>
        <v>Live</v>
      </c>
      <c r="P217" s="27" t="str">
        <f>TEXT(Table13232[[#This Row],[Date]],"DDD")</f>
        <v>Sat</v>
      </c>
      <c r="Q217" s="27">
        <v>255</v>
      </c>
      <c r="R21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7" s="96" t="str">
        <f t="shared" si="12"/>
        <v>E4-Edge</v>
      </c>
      <c r="T217" s="51" t="str">
        <f t="shared" si="11"/>
        <v>E4-Edge</v>
      </c>
      <c r="U217" s="94">
        <f>100</f>
        <v>100</v>
      </c>
      <c r="V217" s="94" t="str">
        <f t="shared" si="13"/>
        <v/>
      </c>
      <c r="W21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18" spans="1:23" hidden="1" x14ac:dyDescent="0.25">
      <c r="A218" s="48">
        <v>45731</v>
      </c>
      <c r="B218" s="20">
        <v>0.71875</v>
      </c>
      <c r="C218" s="20" t="s">
        <v>6</v>
      </c>
      <c r="D218" s="49">
        <v>9</v>
      </c>
      <c r="E218" s="27">
        <v>9</v>
      </c>
      <c r="F218" s="50" t="s">
        <v>79</v>
      </c>
      <c r="G218" s="50" t="s">
        <v>15</v>
      </c>
      <c r="H218" s="51"/>
      <c r="I218" s="51" t="s">
        <v>910</v>
      </c>
      <c r="J218" s="27" t="s">
        <v>23</v>
      </c>
      <c r="K218" s="27" t="s">
        <v>888</v>
      </c>
      <c r="L218" s="35">
        <v>150</v>
      </c>
      <c r="M218" s="35" t="str">
        <f>IF(Table13232[[#This Row],[Elite Edge Bet]]="","",IF(Table13232[[#This Row],[Fin]]&lt;&gt;"1st","",Table13232[[#This Row],[Div]]*Table13232[[#This Row],[Elite Edge Bet]]))</f>
        <v/>
      </c>
      <c r="N218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218" s="35" t="str">
        <f>IF(Table13232[[#This Row],[Date]]&lt;$O$3,"","Live")</f>
        <v>Live</v>
      </c>
      <c r="P218" s="27" t="str">
        <f>TEXT(Table13232[[#This Row],[Date]],"DDD")</f>
        <v>Sat</v>
      </c>
      <c r="Q218" s="27">
        <v>255</v>
      </c>
      <c r="R21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8" s="91" t="str">
        <f t="shared" si="12"/>
        <v>Edge</v>
      </c>
      <c r="T218" s="51" t="str">
        <f t="shared" si="11"/>
        <v/>
      </c>
      <c r="U218" s="94">
        <f>100</f>
        <v>100</v>
      </c>
      <c r="V218" s="94" t="str">
        <f t="shared" si="13"/>
        <v/>
      </c>
      <c r="W21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19" spans="1:23" x14ac:dyDescent="0.25">
      <c r="A219" s="48">
        <v>45731</v>
      </c>
      <c r="B219" s="20">
        <v>0.74652777777777779</v>
      </c>
      <c r="C219" s="20" t="s">
        <v>6</v>
      </c>
      <c r="D219" s="49">
        <v>10</v>
      </c>
      <c r="E219" s="27">
        <v>10</v>
      </c>
      <c r="F219" s="50" t="s">
        <v>86</v>
      </c>
      <c r="G219" s="50"/>
      <c r="H219" s="51"/>
      <c r="I219" s="51" t="s">
        <v>1030</v>
      </c>
      <c r="J219" s="27" t="s">
        <v>23</v>
      </c>
      <c r="K219" s="27"/>
      <c r="L219" s="35">
        <v>100</v>
      </c>
      <c r="M219" s="35" t="str">
        <f>IF(Table13232[[#This Row],[Elite Edge Bet]]="","",IF(Table13232[[#This Row],[Fin]]&lt;&gt;"1st","",Table13232[[#This Row],[Div]]*Table13232[[#This Row],[Elite Edge Bet]]))</f>
        <v/>
      </c>
      <c r="N219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19" s="35" t="str">
        <f>IF(Table13232[[#This Row],[Date]]&lt;$O$3,"","Live")</f>
        <v>Live</v>
      </c>
      <c r="P219" s="27" t="str">
        <f>TEXT(Table13232[[#This Row],[Date]],"DDD")</f>
        <v>Sat</v>
      </c>
      <c r="Q219" s="27">
        <v>255</v>
      </c>
      <c r="R21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19" s="96" t="str">
        <f t="shared" si="12"/>
        <v>E4-Edge</v>
      </c>
      <c r="T219" s="51" t="str">
        <f t="shared" si="11"/>
        <v>E4-Edge</v>
      </c>
      <c r="U219" s="94">
        <f>100</f>
        <v>100</v>
      </c>
      <c r="V219" s="94" t="str">
        <f t="shared" si="13"/>
        <v/>
      </c>
      <c r="W21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20" spans="1:23" hidden="1" x14ac:dyDescent="0.25">
      <c r="A220" s="48">
        <v>45731</v>
      </c>
      <c r="B220" s="20">
        <v>0.74652777777777779</v>
      </c>
      <c r="C220" s="20" t="s">
        <v>6</v>
      </c>
      <c r="D220" s="49">
        <v>10</v>
      </c>
      <c r="E220" s="27">
        <v>10</v>
      </c>
      <c r="F220" s="50" t="s">
        <v>86</v>
      </c>
      <c r="G220" s="50"/>
      <c r="H220" s="51"/>
      <c r="I220" s="51" t="s">
        <v>910</v>
      </c>
      <c r="J220" s="27" t="s">
        <v>23</v>
      </c>
      <c r="K220" s="27" t="s">
        <v>888</v>
      </c>
      <c r="L220" s="35">
        <v>150</v>
      </c>
      <c r="M220" s="35" t="str">
        <f>IF(Table13232[[#This Row],[Elite Edge Bet]]="","",IF(Table13232[[#This Row],[Fin]]&lt;&gt;"1st","",Table13232[[#This Row],[Div]]*Table13232[[#This Row],[Elite Edge Bet]]))</f>
        <v/>
      </c>
      <c r="N220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220" s="35" t="str">
        <f>IF(Table13232[[#This Row],[Date]]&lt;$O$3,"","Live")</f>
        <v>Live</v>
      </c>
      <c r="P220" s="27" t="str">
        <f>TEXT(Table13232[[#This Row],[Date]],"DDD")</f>
        <v>Sat</v>
      </c>
      <c r="Q220" s="27">
        <v>255</v>
      </c>
      <c r="R22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0" s="91" t="str">
        <f t="shared" si="12"/>
        <v>Edge</v>
      </c>
      <c r="T220" s="51" t="str">
        <f t="shared" si="11"/>
        <v/>
      </c>
      <c r="U220" s="94">
        <f>100</f>
        <v>100</v>
      </c>
      <c r="V220" s="94" t="str">
        <f t="shared" si="13"/>
        <v/>
      </c>
      <c r="W22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21" spans="1:23" hidden="1" x14ac:dyDescent="0.25">
      <c r="A221" s="48">
        <v>45735</v>
      </c>
      <c r="B221" s="20">
        <v>0.70694444444444449</v>
      </c>
      <c r="C221" s="20" t="s">
        <v>1012</v>
      </c>
      <c r="D221" s="49">
        <v>6</v>
      </c>
      <c r="E221" s="27">
        <v>3</v>
      </c>
      <c r="F221" s="50" t="s">
        <v>1039</v>
      </c>
      <c r="G221" s="50"/>
      <c r="H221" s="51"/>
      <c r="I221" s="51" t="s">
        <v>1030</v>
      </c>
      <c r="J221" s="27" t="s">
        <v>1014</v>
      </c>
      <c r="K221" s="27"/>
      <c r="L221" s="35">
        <v>120</v>
      </c>
      <c r="M221" s="35" t="str">
        <f>IF(Table13232[[#This Row],[Elite Edge Bet]]="","",IF(Table13232[[#This Row],[Fin]]&lt;&gt;"1st","",Table13232[[#This Row],[Div]]*Table13232[[#This Row],[Elite Edge Bet]]))</f>
        <v/>
      </c>
      <c r="N221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21" s="35" t="str">
        <f>IF(Table13232[[#This Row],[Date]]&lt;$O$3,"","Live")</f>
        <v>Live</v>
      </c>
      <c r="P221" s="27" t="str">
        <f>TEXT(Table13232[[#This Row],[Date]],"DDD")</f>
        <v>Wed</v>
      </c>
      <c r="Q221" s="27">
        <v>255</v>
      </c>
      <c r="R22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1" s="96" t="str">
        <f t="shared" si="12"/>
        <v>E4</v>
      </c>
      <c r="T221" s="51" t="str">
        <f t="shared" si="11"/>
        <v>E4</v>
      </c>
      <c r="U221" s="94">
        <f>100</f>
        <v>100</v>
      </c>
      <c r="V221" s="94" t="str">
        <f t="shared" si="13"/>
        <v/>
      </c>
      <c r="W22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22" spans="1:23" hidden="1" x14ac:dyDescent="0.25">
      <c r="A222" s="48">
        <v>45735</v>
      </c>
      <c r="B222" s="20">
        <v>0.72569444444444442</v>
      </c>
      <c r="C222" s="20" t="s">
        <v>760</v>
      </c>
      <c r="D222" s="49">
        <v>6</v>
      </c>
      <c r="E222" s="27">
        <v>4</v>
      </c>
      <c r="F222" s="50" t="s">
        <v>1040</v>
      </c>
      <c r="G222" s="50" t="s">
        <v>14</v>
      </c>
      <c r="H222" s="51"/>
      <c r="I222" s="51" t="s">
        <v>1030</v>
      </c>
      <c r="J222" s="27" t="s">
        <v>456</v>
      </c>
      <c r="K222" s="27"/>
      <c r="L222" s="35">
        <v>120</v>
      </c>
      <c r="M222" s="35" t="str">
        <f>IF(Table13232[[#This Row],[Elite Edge Bet]]="","",IF(Table13232[[#This Row],[Fin]]&lt;&gt;"1st","",Table13232[[#This Row],[Div]]*Table13232[[#This Row],[Elite Edge Bet]]))</f>
        <v/>
      </c>
      <c r="N222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22" s="35" t="str">
        <f>IF(Table13232[[#This Row],[Date]]&lt;$O$3,"","Live")</f>
        <v>Live</v>
      </c>
      <c r="P222" s="27" t="str">
        <f>TEXT(Table13232[[#This Row],[Date]],"DDD")</f>
        <v>Wed</v>
      </c>
      <c r="Q222" s="27">
        <v>255</v>
      </c>
      <c r="R22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2" s="91" t="str">
        <f t="shared" si="12"/>
        <v>E4</v>
      </c>
      <c r="T222" s="51" t="str">
        <f t="shared" si="11"/>
        <v>E4</v>
      </c>
      <c r="U222" s="94">
        <f>100</f>
        <v>100</v>
      </c>
      <c r="V222" s="94" t="str">
        <f t="shared" si="13"/>
        <v/>
      </c>
      <c r="W222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23" spans="1:23" hidden="1" x14ac:dyDescent="0.25">
      <c r="A223" s="48">
        <v>45735</v>
      </c>
      <c r="B223" s="20">
        <v>0.75</v>
      </c>
      <c r="C223" s="20" t="s">
        <v>760</v>
      </c>
      <c r="D223" s="49">
        <v>7</v>
      </c>
      <c r="E223" s="27">
        <v>4</v>
      </c>
      <c r="F223" s="50" t="s">
        <v>1041</v>
      </c>
      <c r="G223" s="50"/>
      <c r="H223" s="51"/>
      <c r="I223" s="51" t="s">
        <v>1030</v>
      </c>
      <c r="J223" s="27" t="s">
        <v>456</v>
      </c>
      <c r="K223" s="27"/>
      <c r="L223" s="35">
        <v>120</v>
      </c>
      <c r="M223" s="35" t="str">
        <f>IF(Table13232[[#This Row],[Elite Edge Bet]]="","",IF(Table13232[[#This Row],[Fin]]&lt;&gt;"1st","",Table13232[[#This Row],[Div]]*Table13232[[#This Row],[Elite Edge Bet]]))</f>
        <v/>
      </c>
      <c r="N223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23" s="35" t="str">
        <f>IF(Table13232[[#This Row],[Date]]&lt;$O$3,"","Live")</f>
        <v>Live</v>
      </c>
      <c r="P223" s="27" t="str">
        <f>TEXT(Table13232[[#This Row],[Date]],"DDD")</f>
        <v>Wed</v>
      </c>
      <c r="Q223" s="27">
        <v>255</v>
      </c>
      <c r="R22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3" s="96" t="str">
        <f t="shared" si="12"/>
        <v>E4</v>
      </c>
      <c r="T223" s="51" t="str">
        <f t="shared" si="11"/>
        <v>E4</v>
      </c>
      <c r="U223" s="94">
        <f>100</f>
        <v>100</v>
      </c>
      <c r="V223" s="94" t="str">
        <f t="shared" si="13"/>
        <v/>
      </c>
      <c r="W223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24" spans="1:23" hidden="1" x14ac:dyDescent="0.25">
      <c r="A224" s="48">
        <v>45735</v>
      </c>
      <c r="B224" s="20">
        <v>0.75694444444444442</v>
      </c>
      <c r="C224" s="20" t="s">
        <v>1012</v>
      </c>
      <c r="D224" s="49">
        <v>8</v>
      </c>
      <c r="E224" s="27">
        <v>15</v>
      </c>
      <c r="F224" s="50" t="s">
        <v>1042</v>
      </c>
      <c r="G224" s="50" t="s">
        <v>14</v>
      </c>
      <c r="H224" s="51"/>
      <c r="I224" s="51" t="s">
        <v>1030</v>
      </c>
      <c r="J224" s="27" t="s">
        <v>1014</v>
      </c>
      <c r="K224" s="27"/>
      <c r="L224" s="35">
        <v>120</v>
      </c>
      <c r="M224" s="35" t="str">
        <f>IF(Table13232[[#This Row],[Elite Edge Bet]]="","",IF(Table13232[[#This Row],[Fin]]&lt;&gt;"1st","",Table13232[[#This Row],[Div]]*Table13232[[#This Row],[Elite Edge Bet]]))</f>
        <v/>
      </c>
      <c r="N224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24" s="35" t="str">
        <f>IF(Table13232[[#This Row],[Date]]&lt;$O$3,"","Live")</f>
        <v>Live</v>
      </c>
      <c r="P224" s="27" t="str">
        <f>TEXT(Table13232[[#This Row],[Date]],"DDD")</f>
        <v>Wed</v>
      </c>
      <c r="Q224" s="27">
        <v>255</v>
      </c>
      <c r="R22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4" s="91" t="str">
        <f t="shared" si="12"/>
        <v>E4</v>
      </c>
      <c r="T224" s="51" t="str">
        <f t="shared" si="11"/>
        <v>E4</v>
      </c>
      <c r="U224" s="94">
        <f>100</f>
        <v>100</v>
      </c>
      <c r="V224" s="94" t="str">
        <f t="shared" si="13"/>
        <v/>
      </c>
      <c r="W22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25" spans="1:23" x14ac:dyDescent="0.25">
      <c r="A225" s="48">
        <v>45738</v>
      </c>
      <c r="B225" s="20">
        <v>0.51041666666666663</v>
      </c>
      <c r="C225" s="20" t="s">
        <v>762</v>
      </c>
      <c r="D225" s="49">
        <v>1</v>
      </c>
      <c r="E225" s="27">
        <v>7</v>
      </c>
      <c r="F225" s="50" t="s">
        <v>1036</v>
      </c>
      <c r="G225" s="50" t="s">
        <v>13</v>
      </c>
      <c r="H225" s="51">
        <v>3.1</v>
      </c>
      <c r="I225" s="51" t="s">
        <v>1030</v>
      </c>
      <c r="J225" s="27" t="s">
        <v>456</v>
      </c>
      <c r="K225" s="27"/>
      <c r="L225" s="35">
        <v>120</v>
      </c>
      <c r="M225" s="35">
        <f>IF(Table13232[[#This Row],[Elite Edge Bet]]="","",IF(Table13232[[#This Row],[Fin]]&lt;&gt;"1st","",Table13232[[#This Row],[Div]]*Table13232[[#This Row],[Elite Edge Bet]]))</f>
        <v>372</v>
      </c>
      <c r="N225" s="35">
        <f>IF(Table13232[[#This Row],[Elite Edge Bet]]="","",IF(Table13232[[#This Row],[Elite Edge Return]]="",Table13232[[#This Row],[Elite Edge Bet]]*-1,Table13232[[#This Row],[Elite Edge Return]]-Table13232[[#This Row],[Elite Edge Bet]]))</f>
        <v>252</v>
      </c>
      <c r="O225" s="35" t="str">
        <f>IF(Table13232[[#This Row],[Date]]&lt;$O$3,"","Live")</f>
        <v>Live</v>
      </c>
      <c r="P225" s="27" t="str">
        <f>TEXT(Table13232[[#This Row],[Date]],"DDD")</f>
        <v>Sat</v>
      </c>
      <c r="Q225" s="27">
        <v>255</v>
      </c>
      <c r="R22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5" s="96" t="str">
        <f t="shared" si="12"/>
        <v>E4-Edge</v>
      </c>
      <c r="T225" s="51" t="str">
        <f t="shared" si="11"/>
        <v>E4-Edge</v>
      </c>
      <c r="U225" s="94">
        <f>100</f>
        <v>100</v>
      </c>
      <c r="V225" s="94">
        <f t="shared" si="13"/>
        <v>310</v>
      </c>
      <c r="W225" s="27">
        <f>IF(Table13232[[#This Row],[Elite Edge Bet]]="","",IF(Table13232[[#This Row],[Elite Edge Return]]="",Table13232[[#This Row],[Lev $100 Bet]]*-1,Table13232[[#This Row],[Lev $100 Return]]-Table13232[[#This Row],[Lev $100 Bet]]))</f>
        <v>210</v>
      </c>
    </row>
    <row r="226" spans="1:23" hidden="1" x14ac:dyDescent="0.25">
      <c r="A226" s="48">
        <v>45738</v>
      </c>
      <c r="B226" s="20">
        <v>0.51041666666666663</v>
      </c>
      <c r="C226" s="20" t="s">
        <v>762</v>
      </c>
      <c r="D226" s="49">
        <v>1</v>
      </c>
      <c r="E226" s="27">
        <v>7</v>
      </c>
      <c r="F226" s="50" t="s">
        <v>1036</v>
      </c>
      <c r="G226" s="50" t="s">
        <v>13</v>
      </c>
      <c r="H226" s="51">
        <v>3.1</v>
      </c>
      <c r="I226" s="51" t="s">
        <v>910</v>
      </c>
      <c r="J226" s="27" t="s">
        <v>456</v>
      </c>
      <c r="K226" s="27"/>
      <c r="L226" s="35">
        <v>140</v>
      </c>
      <c r="M226" s="35">
        <f>IF(Table13232[[#This Row],[Elite Edge Bet]]="","",IF(Table13232[[#This Row],[Fin]]&lt;&gt;"1st","",Table13232[[#This Row],[Div]]*Table13232[[#This Row],[Elite Edge Bet]]))</f>
        <v>434</v>
      </c>
      <c r="N226" s="35">
        <f>IF(Table13232[[#This Row],[Elite Edge Bet]]="","",IF(Table13232[[#This Row],[Elite Edge Return]]="",Table13232[[#This Row],[Elite Edge Bet]]*-1,Table13232[[#This Row],[Elite Edge Return]]-Table13232[[#This Row],[Elite Edge Bet]]))</f>
        <v>294</v>
      </c>
      <c r="O226" s="35" t="str">
        <f>IF(Table13232[[#This Row],[Date]]&lt;$O$3,"","Live")</f>
        <v>Live</v>
      </c>
      <c r="P226" s="27" t="str">
        <f>TEXT(Table13232[[#This Row],[Date]],"DDD")</f>
        <v>Sat</v>
      </c>
      <c r="Q226" s="27">
        <v>255</v>
      </c>
      <c r="R22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6" s="91" t="str">
        <f t="shared" si="12"/>
        <v>Edge</v>
      </c>
      <c r="T226" s="51" t="str">
        <f t="shared" si="11"/>
        <v/>
      </c>
      <c r="U226" s="94">
        <f>100</f>
        <v>100</v>
      </c>
      <c r="V226" s="94">
        <f t="shared" si="13"/>
        <v>310</v>
      </c>
      <c r="W226" s="27">
        <f>IF(Table13232[[#This Row],[Elite Edge Bet]]="","",IF(Table13232[[#This Row],[Elite Edge Return]]="",Table13232[[#This Row],[Lev $100 Bet]]*-1,Table13232[[#This Row],[Lev $100 Return]]-Table13232[[#This Row],[Lev $100 Bet]]))</f>
        <v>210</v>
      </c>
    </row>
    <row r="227" spans="1:23" hidden="1" x14ac:dyDescent="0.25">
      <c r="A227" s="48">
        <v>45738</v>
      </c>
      <c r="B227" s="20">
        <v>0.57986111111111116</v>
      </c>
      <c r="C227" s="20" t="s">
        <v>762</v>
      </c>
      <c r="D227" s="49">
        <v>4</v>
      </c>
      <c r="E227" s="27">
        <v>7</v>
      </c>
      <c r="F227" s="50" t="s">
        <v>1037</v>
      </c>
      <c r="G227" s="50"/>
      <c r="H227" s="51"/>
      <c r="I227" s="51" t="s">
        <v>910</v>
      </c>
      <c r="J227" s="27" t="s">
        <v>456</v>
      </c>
      <c r="K227" s="27"/>
      <c r="L227" s="35">
        <v>120</v>
      </c>
      <c r="M227" s="35" t="str">
        <f>IF(Table13232[[#This Row],[Elite Edge Bet]]="","",IF(Table13232[[#This Row],[Fin]]&lt;&gt;"1st","",Table13232[[#This Row],[Div]]*Table13232[[#This Row],[Elite Edge Bet]]))</f>
        <v/>
      </c>
      <c r="N227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27" s="35" t="str">
        <f>IF(Table13232[[#This Row],[Date]]&lt;$O$3,"","Live")</f>
        <v>Live</v>
      </c>
      <c r="P227" s="27" t="str">
        <f>TEXT(Table13232[[#This Row],[Date]],"DDD")</f>
        <v>Sat</v>
      </c>
      <c r="Q227" s="27">
        <v>255</v>
      </c>
      <c r="R22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7" s="96" t="str">
        <f t="shared" si="12"/>
        <v>Edge</v>
      </c>
      <c r="T227" s="51" t="str">
        <f t="shared" si="11"/>
        <v>Edge</v>
      </c>
      <c r="U227" s="94">
        <f>100</f>
        <v>100</v>
      </c>
      <c r="V227" s="94" t="str">
        <f t="shared" si="13"/>
        <v/>
      </c>
      <c r="W22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28" spans="1:23" x14ac:dyDescent="0.25">
      <c r="A228" s="48">
        <v>45738</v>
      </c>
      <c r="B228" s="20">
        <v>0.59375</v>
      </c>
      <c r="C228" s="20" t="s">
        <v>6</v>
      </c>
      <c r="D228" s="49">
        <v>4</v>
      </c>
      <c r="E228" s="27">
        <v>3</v>
      </c>
      <c r="F228" s="50" t="s">
        <v>1038</v>
      </c>
      <c r="G228" s="50" t="s">
        <v>13</v>
      </c>
      <c r="H228" s="51">
        <v>1.95</v>
      </c>
      <c r="I228" s="51" t="s">
        <v>1030</v>
      </c>
      <c r="J228" s="27" t="s">
        <v>23</v>
      </c>
      <c r="K228" s="27"/>
      <c r="L228" s="35">
        <v>110.00000000000001</v>
      </c>
      <c r="M228" s="35">
        <f>IF(Table13232[[#This Row],[Elite Edge Bet]]="","",IF(Table13232[[#This Row],[Fin]]&lt;&gt;"1st","",Table13232[[#This Row],[Div]]*Table13232[[#This Row],[Elite Edge Bet]]))</f>
        <v>214.50000000000003</v>
      </c>
      <c r="N228" s="35">
        <f>IF(Table13232[[#This Row],[Elite Edge Bet]]="","",IF(Table13232[[#This Row],[Elite Edge Return]]="",Table13232[[#This Row],[Elite Edge Bet]]*-1,Table13232[[#This Row],[Elite Edge Return]]-Table13232[[#This Row],[Elite Edge Bet]]))</f>
        <v>104.50000000000001</v>
      </c>
      <c r="O228" s="35" t="str">
        <f>IF(Table13232[[#This Row],[Date]]&lt;$O$3,"","Live")</f>
        <v>Live</v>
      </c>
      <c r="P228" s="27" t="str">
        <f>TEXT(Table13232[[#This Row],[Date]],"DDD")</f>
        <v>Sat</v>
      </c>
      <c r="Q228" s="27">
        <v>255</v>
      </c>
      <c r="R22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8" s="91" t="str">
        <f t="shared" si="12"/>
        <v>E4-Edge</v>
      </c>
      <c r="T228" s="51" t="str">
        <f t="shared" si="11"/>
        <v>E4-Edge</v>
      </c>
      <c r="U228" s="94">
        <f>100</f>
        <v>100</v>
      </c>
      <c r="V228" s="94">
        <f t="shared" si="13"/>
        <v>195</v>
      </c>
      <c r="W228" s="27">
        <f>IF(Table13232[[#This Row],[Elite Edge Bet]]="","",IF(Table13232[[#This Row],[Elite Edge Return]]="",Table13232[[#This Row],[Lev $100 Bet]]*-1,Table13232[[#This Row],[Lev $100 Return]]-Table13232[[#This Row],[Lev $100 Bet]]))</f>
        <v>95</v>
      </c>
    </row>
    <row r="229" spans="1:23" hidden="1" x14ac:dyDescent="0.25">
      <c r="A229" s="48">
        <v>45738</v>
      </c>
      <c r="B229" s="20">
        <v>0.59375</v>
      </c>
      <c r="C229" s="20" t="s">
        <v>6</v>
      </c>
      <c r="D229" s="49">
        <v>4</v>
      </c>
      <c r="E229" s="27">
        <v>3</v>
      </c>
      <c r="F229" s="50" t="s">
        <v>1038</v>
      </c>
      <c r="G229" s="50" t="s">
        <v>13</v>
      </c>
      <c r="H229" s="51">
        <v>1.95</v>
      </c>
      <c r="I229" s="51" t="s">
        <v>910</v>
      </c>
      <c r="J229" s="27" t="s">
        <v>23</v>
      </c>
      <c r="K229" s="27"/>
      <c r="L229" s="35">
        <v>150</v>
      </c>
      <c r="M229" s="35">
        <f>IF(Table13232[[#This Row],[Elite Edge Bet]]="","",IF(Table13232[[#This Row],[Fin]]&lt;&gt;"1st","",Table13232[[#This Row],[Div]]*Table13232[[#This Row],[Elite Edge Bet]]))</f>
        <v>292.5</v>
      </c>
      <c r="N229" s="35">
        <f>IF(Table13232[[#This Row],[Elite Edge Bet]]="","",IF(Table13232[[#This Row],[Elite Edge Return]]="",Table13232[[#This Row],[Elite Edge Bet]]*-1,Table13232[[#This Row],[Elite Edge Return]]-Table13232[[#This Row],[Elite Edge Bet]]))</f>
        <v>142.5</v>
      </c>
      <c r="O229" s="35" t="str">
        <f>IF(Table13232[[#This Row],[Date]]&lt;$O$3,"","Live")</f>
        <v>Live</v>
      </c>
      <c r="P229" s="27" t="str">
        <f>TEXT(Table13232[[#This Row],[Date]],"DDD")</f>
        <v>Sat</v>
      </c>
      <c r="Q229" s="27">
        <v>255</v>
      </c>
      <c r="R22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29" s="96" t="str">
        <f t="shared" si="12"/>
        <v>Edge</v>
      </c>
      <c r="T229" s="51" t="str">
        <f t="shared" si="11"/>
        <v/>
      </c>
      <c r="U229" s="94">
        <f>100</f>
        <v>100</v>
      </c>
      <c r="V229" s="94">
        <f t="shared" si="13"/>
        <v>195</v>
      </c>
      <c r="W229" s="27">
        <f>IF(Table13232[[#This Row],[Elite Edge Bet]]="","",IF(Table13232[[#This Row],[Elite Edge Return]]="",Table13232[[#This Row],[Lev $100 Bet]]*-1,Table13232[[#This Row],[Lev $100 Return]]-Table13232[[#This Row],[Lev $100 Bet]]))</f>
        <v>95</v>
      </c>
    </row>
    <row r="230" spans="1:23" x14ac:dyDescent="0.25">
      <c r="A230" s="48">
        <v>45738</v>
      </c>
      <c r="B230" s="20">
        <v>0.60416666666666663</v>
      </c>
      <c r="C230" s="20" t="s">
        <v>762</v>
      </c>
      <c r="D230" s="49">
        <v>5</v>
      </c>
      <c r="E230" s="27">
        <v>2</v>
      </c>
      <c r="F230" s="50" t="s">
        <v>74</v>
      </c>
      <c r="G230" s="50"/>
      <c r="H230" s="51"/>
      <c r="I230" s="51" t="s">
        <v>1030</v>
      </c>
      <c r="J230" s="27" t="s">
        <v>456</v>
      </c>
      <c r="K230" s="27"/>
      <c r="L230" s="35">
        <v>120</v>
      </c>
      <c r="M230" s="35" t="str">
        <f>IF(Table13232[[#This Row],[Elite Edge Bet]]="","",IF(Table13232[[#This Row],[Fin]]&lt;&gt;"1st","",Table13232[[#This Row],[Div]]*Table13232[[#This Row],[Elite Edge Bet]]))</f>
        <v/>
      </c>
      <c r="N230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30" s="35" t="str">
        <f>IF(Table13232[[#This Row],[Date]]&lt;$O$3,"","Live")</f>
        <v>Live</v>
      </c>
      <c r="P230" s="27" t="str">
        <f>TEXT(Table13232[[#This Row],[Date]],"DDD")</f>
        <v>Sat</v>
      </c>
      <c r="Q230" s="27">
        <v>255</v>
      </c>
      <c r="R23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0" s="91" t="str">
        <f t="shared" si="12"/>
        <v>E4-Edge</v>
      </c>
      <c r="T230" s="51" t="str">
        <f t="shared" si="11"/>
        <v>E4-Edge</v>
      </c>
      <c r="U230" s="94">
        <f>100</f>
        <v>100</v>
      </c>
      <c r="V230" s="94" t="str">
        <f t="shared" si="13"/>
        <v/>
      </c>
      <c r="W23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31" spans="1:23" hidden="1" x14ac:dyDescent="0.25">
      <c r="A231" s="48">
        <v>45738</v>
      </c>
      <c r="B231" s="20">
        <v>0.60416666666666663</v>
      </c>
      <c r="C231" s="20" t="s">
        <v>762</v>
      </c>
      <c r="D231" s="49">
        <v>5</v>
      </c>
      <c r="E231" s="27">
        <v>2</v>
      </c>
      <c r="F231" s="50" t="s">
        <v>74</v>
      </c>
      <c r="G231" s="50"/>
      <c r="H231" s="51"/>
      <c r="I231" s="51" t="s">
        <v>910</v>
      </c>
      <c r="J231" s="27" t="s">
        <v>456</v>
      </c>
      <c r="K231" s="27"/>
      <c r="L231" s="35">
        <v>140</v>
      </c>
      <c r="M231" s="35" t="str">
        <f>IF(Table13232[[#This Row],[Elite Edge Bet]]="","",IF(Table13232[[#This Row],[Fin]]&lt;&gt;"1st","",Table13232[[#This Row],[Div]]*Table13232[[#This Row],[Elite Edge Bet]]))</f>
        <v/>
      </c>
      <c r="N231" s="35">
        <f>IF(Table13232[[#This Row],[Elite Edge Bet]]="","",IF(Table13232[[#This Row],[Elite Edge Return]]="",Table13232[[#This Row],[Elite Edge Bet]]*-1,Table13232[[#This Row],[Elite Edge Return]]-Table13232[[#This Row],[Elite Edge Bet]]))</f>
        <v>-140</v>
      </c>
      <c r="O231" s="35" t="str">
        <f>IF(Table13232[[#This Row],[Date]]&lt;$O$3,"","Live")</f>
        <v>Live</v>
      </c>
      <c r="P231" s="27" t="str">
        <f>TEXT(Table13232[[#This Row],[Date]],"DDD")</f>
        <v>Sat</v>
      </c>
      <c r="Q231" s="27">
        <v>255</v>
      </c>
      <c r="R231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1" s="96" t="str">
        <f t="shared" si="12"/>
        <v>Edge</v>
      </c>
      <c r="T231" s="51" t="str">
        <f t="shared" si="11"/>
        <v/>
      </c>
      <c r="U231" s="94">
        <f>100</f>
        <v>100</v>
      </c>
      <c r="V231" s="94" t="str">
        <f t="shared" si="13"/>
        <v/>
      </c>
      <c r="W231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32" spans="1:23" x14ac:dyDescent="0.25">
      <c r="A232" s="48">
        <v>45738</v>
      </c>
      <c r="B232" s="20">
        <v>0.61805555555555558</v>
      </c>
      <c r="C232" s="20" t="s">
        <v>6</v>
      </c>
      <c r="D232" s="49">
        <v>5</v>
      </c>
      <c r="E232" s="27">
        <v>6</v>
      </c>
      <c r="F232" s="50" t="s">
        <v>712</v>
      </c>
      <c r="G232" s="50" t="s">
        <v>13</v>
      </c>
      <c r="H232" s="51">
        <v>1.3</v>
      </c>
      <c r="I232" s="51" t="s">
        <v>1030</v>
      </c>
      <c r="J232" s="27" t="s">
        <v>23</v>
      </c>
      <c r="K232" s="27"/>
      <c r="L232" s="35">
        <v>110.00000000000001</v>
      </c>
      <c r="M232" s="35">
        <f>IF(Table13232[[#This Row],[Elite Edge Bet]]="","",IF(Table13232[[#This Row],[Fin]]&lt;&gt;"1st","",Table13232[[#This Row],[Div]]*Table13232[[#This Row],[Elite Edge Bet]]))</f>
        <v>143.00000000000003</v>
      </c>
      <c r="N232" s="35">
        <f>IF(Table13232[[#This Row],[Elite Edge Bet]]="","",IF(Table13232[[#This Row],[Elite Edge Return]]="",Table13232[[#This Row],[Elite Edge Bet]]*-1,Table13232[[#This Row],[Elite Edge Return]]-Table13232[[#This Row],[Elite Edge Bet]]))</f>
        <v>33.000000000000014</v>
      </c>
      <c r="O232" s="35" t="str">
        <f>IF(Table13232[[#This Row],[Date]]&lt;$O$3,"","Live")</f>
        <v>Live</v>
      </c>
      <c r="P232" s="27" t="str">
        <f>TEXT(Table13232[[#This Row],[Date]],"DDD")</f>
        <v>Sat</v>
      </c>
      <c r="Q232" s="27">
        <v>255</v>
      </c>
      <c r="R232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2" s="91" t="str">
        <f t="shared" si="12"/>
        <v>E4-Edge</v>
      </c>
      <c r="T232" s="51" t="str">
        <f t="shared" si="11"/>
        <v>E4-Edge</v>
      </c>
      <c r="U232" s="94">
        <f>100</f>
        <v>100</v>
      </c>
      <c r="V232" s="94">
        <f t="shared" si="13"/>
        <v>130</v>
      </c>
      <c r="W232" s="27">
        <f>IF(Table13232[[#This Row],[Elite Edge Bet]]="","",IF(Table13232[[#This Row],[Elite Edge Return]]="",Table13232[[#This Row],[Lev $100 Bet]]*-1,Table13232[[#This Row],[Lev $100 Return]]-Table13232[[#This Row],[Lev $100 Bet]]))</f>
        <v>30</v>
      </c>
    </row>
    <row r="233" spans="1:23" hidden="1" x14ac:dyDescent="0.25">
      <c r="A233" s="48">
        <v>45738</v>
      </c>
      <c r="B233" s="20">
        <v>0.61805555555555558</v>
      </c>
      <c r="C233" s="20" t="s">
        <v>6</v>
      </c>
      <c r="D233" s="49">
        <v>5</v>
      </c>
      <c r="E233" s="27">
        <v>6</v>
      </c>
      <c r="F233" s="50" t="s">
        <v>712</v>
      </c>
      <c r="G233" s="50" t="s">
        <v>13</v>
      </c>
      <c r="H233" s="51">
        <v>1.3</v>
      </c>
      <c r="I233" s="51" t="s">
        <v>910</v>
      </c>
      <c r="J233" s="27" t="s">
        <v>23</v>
      </c>
      <c r="K233" s="27"/>
      <c r="L233" s="35">
        <v>150</v>
      </c>
      <c r="M233" s="35">
        <f>IF(Table13232[[#This Row],[Elite Edge Bet]]="","",IF(Table13232[[#This Row],[Fin]]&lt;&gt;"1st","",Table13232[[#This Row],[Div]]*Table13232[[#This Row],[Elite Edge Bet]]))</f>
        <v>195</v>
      </c>
      <c r="N233" s="35">
        <f>IF(Table13232[[#This Row],[Elite Edge Bet]]="","",IF(Table13232[[#This Row],[Elite Edge Return]]="",Table13232[[#This Row],[Elite Edge Bet]]*-1,Table13232[[#This Row],[Elite Edge Return]]-Table13232[[#This Row],[Elite Edge Bet]]))</f>
        <v>45</v>
      </c>
      <c r="O233" s="35" t="str">
        <f>IF(Table13232[[#This Row],[Date]]&lt;$O$3,"","Live")</f>
        <v>Live</v>
      </c>
      <c r="P233" s="27" t="str">
        <f>TEXT(Table13232[[#This Row],[Date]],"DDD")</f>
        <v>Sat</v>
      </c>
      <c r="Q233" s="27">
        <v>255</v>
      </c>
      <c r="R233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3" s="96" t="str">
        <f t="shared" si="12"/>
        <v>Edge</v>
      </c>
      <c r="T233" s="51" t="str">
        <f t="shared" si="11"/>
        <v/>
      </c>
      <c r="U233" s="94">
        <f>100</f>
        <v>100</v>
      </c>
      <c r="V233" s="94">
        <f t="shared" si="13"/>
        <v>130</v>
      </c>
      <c r="W233" s="27">
        <f>IF(Table13232[[#This Row],[Elite Edge Bet]]="","",IF(Table13232[[#This Row],[Elite Edge Return]]="",Table13232[[#This Row],[Lev $100 Bet]]*-1,Table13232[[#This Row],[Lev $100 Return]]-Table13232[[#This Row],[Lev $100 Bet]]))</f>
        <v>30</v>
      </c>
    </row>
    <row r="234" spans="1:23" x14ac:dyDescent="0.25">
      <c r="A234" s="48">
        <v>45738</v>
      </c>
      <c r="B234" s="20">
        <v>0.73263888888888884</v>
      </c>
      <c r="C234" s="20" t="s">
        <v>762</v>
      </c>
      <c r="D234" s="49">
        <v>10</v>
      </c>
      <c r="E234" s="27">
        <v>8</v>
      </c>
      <c r="F234" s="50" t="s">
        <v>1019</v>
      </c>
      <c r="G234" s="50"/>
      <c r="H234" s="51"/>
      <c r="I234" s="51" t="s">
        <v>1030</v>
      </c>
      <c r="J234" s="27" t="s">
        <v>456</v>
      </c>
      <c r="K234" s="27"/>
      <c r="L234" s="35">
        <v>200</v>
      </c>
      <c r="M234" s="35" t="str">
        <f>IF(Table13232[[#This Row],[Elite Edge Bet]]="","",IF(Table13232[[#This Row],[Fin]]&lt;&gt;"1st","",Table13232[[#This Row],[Div]]*Table13232[[#This Row],[Elite Edge Bet]]))</f>
        <v/>
      </c>
      <c r="N234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234" s="35" t="str">
        <f>IF(Table13232[[#This Row],[Date]]&lt;$O$3,"","Live")</f>
        <v>Live</v>
      </c>
      <c r="P234" s="27" t="str">
        <f>TEXT(Table13232[[#This Row],[Date]],"DDD")</f>
        <v>Sat</v>
      </c>
      <c r="Q234" s="27">
        <v>255</v>
      </c>
      <c r="R234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4" s="91" t="str">
        <f t="shared" si="12"/>
        <v>E4-Edge</v>
      </c>
      <c r="T234" s="51" t="str">
        <f t="shared" si="11"/>
        <v>E4-Edge</v>
      </c>
      <c r="U234" s="94">
        <f>100</f>
        <v>100</v>
      </c>
      <c r="V234" s="94" t="str">
        <f t="shared" si="13"/>
        <v/>
      </c>
      <c r="W234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35" spans="1:23" hidden="1" x14ac:dyDescent="0.25">
      <c r="A235" s="48">
        <v>45738</v>
      </c>
      <c r="B235" s="20">
        <v>0.73263888888888884</v>
      </c>
      <c r="C235" s="20" t="s">
        <v>762</v>
      </c>
      <c r="D235" s="49">
        <v>10</v>
      </c>
      <c r="E235" s="27">
        <v>8</v>
      </c>
      <c r="F235" s="50" t="s">
        <v>1019</v>
      </c>
      <c r="G235" s="50"/>
      <c r="H235" s="51"/>
      <c r="I235" s="51" t="s">
        <v>910</v>
      </c>
      <c r="J235" s="27" t="s">
        <v>456</v>
      </c>
      <c r="K235" s="27"/>
      <c r="L235" s="35">
        <v>200</v>
      </c>
      <c r="M235" s="35" t="str">
        <f>IF(Table13232[[#This Row],[Elite Edge Bet]]="","",IF(Table13232[[#This Row],[Fin]]&lt;&gt;"1st","",Table13232[[#This Row],[Div]]*Table13232[[#This Row],[Elite Edge Bet]]))</f>
        <v/>
      </c>
      <c r="N235" s="35">
        <f>IF(Table13232[[#This Row],[Elite Edge Bet]]="","",IF(Table13232[[#This Row],[Elite Edge Return]]="",Table13232[[#This Row],[Elite Edge Bet]]*-1,Table13232[[#This Row],[Elite Edge Return]]-Table13232[[#This Row],[Elite Edge Bet]]))</f>
        <v>-200</v>
      </c>
      <c r="O235" s="35" t="str">
        <f>IF(Table13232[[#This Row],[Date]]&lt;$O$3,"","Live")</f>
        <v>Live</v>
      </c>
      <c r="P235" s="27" t="str">
        <f>TEXT(Table13232[[#This Row],[Date]],"DDD")</f>
        <v>Sat</v>
      </c>
      <c r="Q235" s="27">
        <v>255</v>
      </c>
      <c r="R235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5" s="96" t="str">
        <f t="shared" si="12"/>
        <v>Edge</v>
      </c>
      <c r="T235" s="51" t="str">
        <f t="shared" si="11"/>
        <v/>
      </c>
      <c r="U235" s="94">
        <f>100</f>
        <v>100</v>
      </c>
      <c r="V235" s="94" t="str">
        <f t="shared" si="13"/>
        <v/>
      </c>
      <c r="W235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36" spans="1:23" hidden="1" x14ac:dyDescent="0.25">
      <c r="A236" s="48">
        <v>45738</v>
      </c>
      <c r="B236" s="20">
        <v>0.74652777777777779</v>
      </c>
      <c r="C236" s="20" t="s">
        <v>6</v>
      </c>
      <c r="D236" s="49">
        <v>10</v>
      </c>
      <c r="E236" s="27">
        <v>7</v>
      </c>
      <c r="F236" s="50" t="s">
        <v>1043</v>
      </c>
      <c r="G236" s="50"/>
      <c r="H236" s="51"/>
      <c r="I236" s="51" t="s">
        <v>1030</v>
      </c>
      <c r="J236" s="27" t="s">
        <v>23</v>
      </c>
      <c r="K236" s="27"/>
      <c r="L236" s="35">
        <v>100</v>
      </c>
      <c r="M236" s="35" t="str">
        <f>IF(Table13232[[#This Row],[Elite Edge Bet]]="","",IF(Table13232[[#This Row],[Fin]]&lt;&gt;"1st","",Table13232[[#This Row],[Div]]*Table13232[[#This Row],[Elite Edge Bet]]))</f>
        <v/>
      </c>
      <c r="N236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36" s="35" t="str">
        <f>IF(Table13232[[#This Row],[Date]]&lt;$O$3,"","Live")</f>
        <v>Live</v>
      </c>
      <c r="P236" s="27" t="str">
        <f>TEXT(Table13232[[#This Row],[Date]],"DDD")</f>
        <v>Sat</v>
      </c>
      <c r="Q236" s="27">
        <v>255</v>
      </c>
      <c r="R236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6" s="91" t="str">
        <f t="shared" si="12"/>
        <v>E4</v>
      </c>
      <c r="T236" s="51" t="str">
        <f t="shared" si="11"/>
        <v>E4</v>
      </c>
      <c r="U236" s="94">
        <f>100</f>
        <v>100</v>
      </c>
      <c r="V236" s="94" t="str">
        <f t="shared" si="13"/>
        <v/>
      </c>
      <c r="W236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37" spans="1:23" x14ac:dyDescent="0.25">
      <c r="A237" s="48">
        <v>45738</v>
      </c>
      <c r="B237" s="20">
        <v>0.74652777777777779</v>
      </c>
      <c r="C237" s="20" t="s">
        <v>6</v>
      </c>
      <c r="D237" s="49">
        <v>10</v>
      </c>
      <c r="E237" s="27">
        <v>8</v>
      </c>
      <c r="F237" s="50" t="s">
        <v>577</v>
      </c>
      <c r="G237" s="50"/>
      <c r="H237" s="51"/>
      <c r="I237" s="51" t="s">
        <v>1030</v>
      </c>
      <c r="J237" s="27" t="s">
        <v>23</v>
      </c>
      <c r="K237" s="27"/>
      <c r="L237" s="35">
        <v>100</v>
      </c>
      <c r="M237" s="35" t="str">
        <f>IF(Table13232[[#This Row],[Elite Edge Bet]]="","",IF(Table13232[[#This Row],[Fin]]&lt;&gt;"1st","",Table13232[[#This Row],[Div]]*Table13232[[#This Row],[Elite Edge Bet]]))</f>
        <v/>
      </c>
      <c r="N237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37" s="35" t="str">
        <f>IF(Table13232[[#This Row],[Date]]&lt;$O$3,"","Live")</f>
        <v>Live</v>
      </c>
      <c r="P237" s="27" t="str">
        <f>TEXT(Table13232[[#This Row],[Date]],"DDD")</f>
        <v>Sat</v>
      </c>
      <c r="Q237" s="27">
        <v>255</v>
      </c>
      <c r="R237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7" s="96" t="str">
        <f t="shared" si="12"/>
        <v>E4-Edge</v>
      </c>
      <c r="T237" s="51" t="str">
        <f t="shared" si="11"/>
        <v>E4-Edge</v>
      </c>
      <c r="U237" s="94">
        <f>100</f>
        <v>100</v>
      </c>
      <c r="V237" s="94" t="str">
        <f t="shared" si="13"/>
        <v/>
      </c>
      <c r="W237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38" spans="1:23" hidden="1" x14ac:dyDescent="0.25">
      <c r="A238" s="48">
        <v>45738</v>
      </c>
      <c r="B238" s="20">
        <v>0.74652777777777779</v>
      </c>
      <c r="C238" s="20" t="s">
        <v>6</v>
      </c>
      <c r="D238" s="49">
        <v>10</v>
      </c>
      <c r="E238" s="27">
        <v>8</v>
      </c>
      <c r="F238" s="50" t="s">
        <v>577</v>
      </c>
      <c r="G238" s="50"/>
      <c r="H238" s="51"/>
      <c r="I238" s="51" t="s">
        <v>910</v>
      </c>
      <c r="J238" s="27" t="s">
        <v>23</v>
      </c>
      <c r="K238" s="27"/>
      <c r="L238" s="35">
        <v>150</v>
      </c>
      <c r="M238" s="35" t="str">
        <f>IF(Table13232[[#This Row],[Elite Edge Bet]]="","",IF(Table13232[[#This Row],[Fin]]&lt;&gt;"1st","",Table13232[[#This Row],[Div]]*Table13232[[#This Row],[Elite Edge Bet]]))</f>
        <v/>
      </c>
      <c r="N238" s="35">
        <f>IF(Table13232[[#This Row],[Elite Edge Bet]]="","",IF(Table13232[[#This Row],[Elite Edge Return]]="",Table13232[[#This Row],[Elite Edge Bet]]*-1,Table13232[[#This Row],[Elite Edge Return]]-Table13232[[#This Row],[Elite Edge Bet]]))</f>
        <v>-150</v>
      </c>
      <c r="O238" s="35" t="str">
        <f>IF(Table13232[[#This Row],[Date]]&lt;$O$3,"","Live")</f>
        <v>Live</v>
      </c>
      <c r="P238" s="27" t="str">
        <f>TEXT(Table13232[[#This Row],[Date]],"DDD")</f>
        <v>Sat</v>
      </c>
      <c r="Q238" s="27">
        <v>255</v>
      </c>
      <c r="R238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8" s="91" t="str">
        <f t="shared" si="12"/>
        <v>Edge</v>
      </c>
      <c r="T238" s="51" t="str">
        <f t="shared" si="11"/>
        <v/>
      </c>
      <c r="U238" s="94">
        <f>100</f>
        <v>100</v>
      </c>
      <c r="V238" s="94" t="str">
        <f t="shared" si="13"/>
        <v/>
      </c>
      <c r="W238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39" spans="1:23" hidden="1" x14ac:dyDescent="0.25">
      <c r="A239" s="48">
        <v>45738</v>
      </c>
      <c r="B239" s="20">
        <v>0.75347222222222221</v>
      </c>
      <c r="C239" s="20" t="s">
        <v>762</v>
      </c>
      <c r="D239" s="49">
        <v>11</v>
      </c>
      <c r="E239" s="27">
        <v>12</v>
      </c>
      <c r="F239" s="50" t="s">
        <v>1044</v>
      </c>
      <c r="G239" s="50"/>
      <c r="H239" s="51"/>
      <c r="I239" s="51" t="s">
        <v>1030</v>
      </c>
      <c r="J239" s="27" t="s">
        <v>456</v>
      </c>
      <c r="K239" s="27"/>
      <c r="L239" s="35">
        <v>100</v>
      </c>
      <c r="M239" s="35" t="str">
        <f>IF(Table13232[[#This Row],[Elite Edge Bet]]="","",IF(Table13232[[#This Row],[Fin]]&lt;&gt;"1st","",Table13232[[#This Row],[Div]]*Table13232[[#This Row],[Elite Edge Bet]]))</f>
        <v/>
      </c>
      <c r="N239" s="35">
        <f>IF(Table13232[[#This Row],[Elite Edge Bet]]="","",IF(Table13232[[#This Row],[Elite Edge Return]]="",Table13232[[#This Row],[Elite Edge Bet]]*-1,Table13232[[#This Row],[Elite Edge Return]]-Table13232[[#This Row],[Elite Edge Bet]]))</f>
        <v>-100</v>
      </c>
      <c r="O239" s="35" t="str">
        <f>IF(Table13232[[#This Row],[Date]]&lt;$O$3,"","Live")</f>
        <v>Live</v>
      </c>
      <c r="P239" s="27" t="str">
        <f>TEXT(Table13232[[#This Row],[Date]],"DDD")</f>
        <v>Sat</v>
      </c>
      <c r="Q239" s="27">
        <v>255</v>
      </c>
      <c r="R239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39" s="96" t="str">
        <f t="shared" si="12"/>
        <v>E4</v>
      </c>
      <c r="T239" s="51" t="str">
        <f t="shared" si="11"/>
        <v>E4</v>
      </c>
      <c r="U239" s="94">
        <f>100</f>
        <v>100</v>
      </c>
      <c r="V239" s="94" t="str">
        <f t="shared" si="13"/>
        <v/>
      </c>
      <c r="W239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40" spans="1:23" hidden="1" x14ac:dyDescent="0.25">
      <c r="A240" s="48">
        <v>45738</v>
      </c>
      <c r="B240" s="20">
        <v>0.75347222222222221</v>
      </c>
      <c r="C240" s="20" t="s">
        <v>762</v>
      </c>
      <c r="D240" s="49">
        <v>11</v>
      </c>
      <c r="E240" s="27">
        <v>10</v>
      </c>
      <c r="F240" s="50" t="s">
        <v>1023</v>
      </c>
      <c r="G240" s="50"/>
      <c r="H240" s="51"/>
      <c r="I240" s="51" t="s">
        <v>910</v>
      </c>
      <c r="J240" s="27" t="s">
        <v>456</v>
      </c>
      <c r="K240" s="27"/>
      <c r="L240" s="35">
        <v>120</v>
      </c>
      <c r="M240" s="35" t="str">
        <f>IF(Table13232[[#This Row],[Elite Edge Bet]]="","",IF(Table13232[[#This Row],[Fin]]&lt;&gt;"1st","",Table13232[[#This Row],[Div]]*Table13232[[#This Row],[Elite Edge Bet]]))</f>
        <v/>
      </c>
      <c r="N240" s="35">
        <f>IF(Table13232[[#This Row],[Elite Edge Bet]]="","",IF(Table13232[[#This Row],[Elite Edge Return]]="",Table13232[[#This Row],[Elite Edge Bet]]*-1,Table13232[[#This Row],[Elite Edge Return]]-Table13232[[#This Row],[Elite Edge Bet]]))</f>
        <v>-120</v>
      </c>
      <c r="O240" s="35" t="str">
        <f>IF(Table13232[[#This Row],[Date]]&lt;$O$3,"","Live")</f>
        <v>Live</v>
      </c>
      <c r="P240" s="27" t="str">
        <f>TEXT(Table13232[[#This Row],[Date]],"DDD")</f>
        <v>Sat</v>
      </c>
      <c r="Q240" s="27">
        <v>255</v>
      </c>
      <c r="R240" s="27" t="str">
        <f>IF(Table13232[[#This Row],[Date]]&gt;=$A$269,"2026-2027",IF(Table13232[[#This Row],[Date]]&gt;=$A$268,"2025-2026",IF(Table13232[[#This Row],[Date]]&gt;=$A$267,"2024-2025",IF(Table13232[[#This Row],[Date]]&gt;=$A$266,"2023-2024",IF(Table13232[[#This Row],[Date]]&gt;=$A$265,"2022-2023",IF(Table13232[[#This Row],[Date]]&gt;=$A$264,"2021-2022",IF(Table13232[[#This Row],[Date]]&lt;$A$264,"2020-2021","xx")))))))</f>
        <v>2024-2025</v>
      </c>
      <c r="S240" s="91" t="str">
        <f t="shared" si="12"/>
        <v>Edge</v>
      </c>
      <c r="T240" s="51" t="str">
        <f t="shared" si="11"/>
        <v>Edge</v>
      </c>
      <c r="U240" s="94">
        <f>100</f>
        <v>100</v>
      </c>
      <c r="V240" s="94" t="str">
        <f t="shared" si="13"/>
        <v/>
      </c>
      <c r="W240" s="27">
        <f>IF(Table13232[[#This Row],[Elite Edge Bet]]="","",IF(Table13232[[#This Row],[Elite Edge Return]]="",Table13232[[#This Row],[Lev $100 Bet]]*-1,Table13232[[#This Row],[Lev $100 Return]]-Table13232[[#This Row],[Lev $100 Bet]]))</f>
        <v>-100</v>
      </c>
    </row>
    <row r="241" spans="1:23" x14ac:dyDescent="0.25">
      <c r="L241" s="43">
        <f>SUBTOTAL(9,L7:L240)</f>
        <v>10600</v>
      </c>
      <c r="M241" s="43">
        <f>SUBTOTAL(9,M7:M240)</f>
        <v>13094.5</v>
      </c>
      <c r="N241" s="78">
        <f>SUBTOTAL(9,N7:N240)</f>
        <v>2494.5</v>
      </c>
      <c r="O241" s="45"/>
      <c r="U241" s="43">
        <f>SUBTOTAL(9,U7:U240)</f>
        <v>8300</v>
      </c>
      <c r="V241" s="43">
        <f>SUBTOTAL(9,V7:V240)</f>
        <v>10425</v>
      </c>
      <c r="W241" s="78">
        <f>SUBTOTAL(9,W7:W240)</f>
        <v>2125</v>
      </c>
    </row>
    <row r="242" spans="1:23" x14ac:dyDescent="0.25">
      <c r="A242" s="4"/>
      <c r="I242" s="41">
        <f>SUBTOTAL(3,I7:I240)</f>
        <v>83</v>
      </c>
      <c r="L242" s="36">
        <f>SUBTOTAL(2,L7:L240)</f>
        <v>83</v>
      </c>
      <c r="M242" s="36">
        <f>SUBTOTAL(2,M7:M240)</f>
        <v>31</v>
      </c>
      <c r="N242" s="8">
        <f>N241/L241</f>
        <v>0.23533018867924529</v>
      </c>
      <c r="O242" s="45"/>
      <c r="U242" s="36">
        <f>SUBTOTAL(2,U7:U240)</f>
        <v>83</v>
      </c>
      <c r="V242" s="36">
        <f>SUBTOTAL(2,V7:V240)</f>
        <v>31</v>
      </c>
      <c r="W242" s="8">
        <f>W241/U241</f>
        <v>0.25602409638554219</v>
      </c>
    </row>
    <row r="243" spans="1:23" x14ac:dyDescent="0.25">
      <c r="A243" s="4"/>
      <c r="O243" s="45"/>
    </row>
    <row r="244" spans="1:23" ht="18.75" x14ac:dyDescent="0.3">
      <c r="A244" s="4"/>
      <c r="L244" s="101" t="s">
        <v>838</v>
      </c>
      <c r="M244" s="102"/>
      <c r="N244" s="25">
        <f>L242</f>
        <v>83</v>
      </c>
      <c r="O244" s="45"/>
    </row>
    <row r="245" spans="1:23" ht="18.75" x14ac:dyDescent="0.3">
      <c r="L245" s="101" t="s">
        <v>837</v>
      </c>
      <c r="M245" s="102"/>
      <c r="N245" s="25">
        <f>M242</f>
        <v>31</v>
      </c>
      <c r="O245" s="45"/>
    </row>
    <row r="246" spans="1:23" ht="18.75" x14ac:dyDescent="0.3">
      <c r="L246" s="101" t="s">
        <v>839</v>
      </c>
      <c r="M246" s="102"/>
      <c r="N246" s="26">
        <f>M242/L242</f>
        <v>0.37349397590361444</v>
      </c>
      <c r="O246" s="45"/>
    </row>
    <row r="247" spans="1:23" ht="18.75" x14ac:dyDescent="0.25">
      <c r="F247" s="5" t="s">
        <v>17</v>
      </c>
      <c r="G247" s="41">
        <f>SUBTOTAL(3,G7:G240)</f>
        <v>56</v>
      </c>
      <c r="L247" s="101" t="s">
        <v>806</v>
      </c>
      <c r="M247" s="102"/>
      <c r="N247" s="24">
        <f>SUBTOTAL(1,Table13232[Div])</f>
        <v>3.3629032258064511</v>
      </c>
      <c r="O247" s="45"/>
    </row>
    <row r="248" spans="1:23" ht="18.75" x14ac:dyDescent="0.25">
      <c r="G248" s="68">
        <f>G247/I242</f>
        <v>0.67469879518072284</v>
      </c>
      <c r="L248" s="101" t="s">
        <v>21</v>
      </c>
      <c r="M248" s="102"/>
      <c r="N248" s="17">
        <f>(N241/$A$254)</f>
        <v>218.26874999999998</v>
      </c>
      <c r="O248" s="45"/>
    </row>
    <row r="249" spans="1:23" ht="18.75" x14ac:dyDescent="0.25">
      <c r="L249" s="101" t="s">
        <v>754</v>
      </c>
      <c r="M249" s="102"/>
      <c r="N249" s="17">
        <f>N248*52/12</f>
        <v>945.83124999999984</v>
      </c>
      <c r="O249" s="45"/>
    </row>
    <row r="250" spans="1:23" ht="18.75" x14ac:dyDescent="0.25">
      <c r="L250" s="101" t="s">
        <v>755</v>
      </c>
      <c r="M250" s="102"/>
      <c r="N250" s="17">
        <f>N249*12</f>
        <v>11349.974999999999</v>
      </c>
      <c r="O250" s="45"/>
    </row>
    <row r="251" spans="1:23" x14ac:dyDescent="0.25">
      <c r="A251" s="1" t="s">
        <v>20</v>
      </c>
      <c r="O251" s="45"/>
    </row>
    <row r="252" spans="1:23" x14ac:dyDescent="0.25">
      <c r="A252" s="42">
        <f>SUBTOTAL(5,A6:A240)</f>
        <v>45658</v>
      </c>
      <c r="O252" s="45"/>
    </row>
    <row r="253" spans="1:23" x14ac:dyDescent="0.25">
      <c r="A253" s="42">
        <f>SUBTOTAL(4,A6:A240)</f>
        <v>45738</v>
      </c>
      <c r="O253" s="45"/>
    </row>
    <row r="254" spans="1:23" x14ac:dyDescent="0.25">
      <c r="A254" s="7">
        <f>(A253-A252)/7</f>
        <v>11.428571428571429</v>
      </c>
    </row>
    <row r="263" spans="1:1" x14ac:dyDescent="0.25">
      <c r="A263" s="1" t="s">
        <v>897</v>
      </c>
    </row>
    <row r="264" spans="1:1" x14ac:dyDescent="0.25">
      <c r="A264" s="47">
        <v>44409</v>
      </c>
    </row>
    <row r="265" spans="1:1" x14ac:dyDescent="0.25">
      <c r="A265" s="47">
        <v>44774</v>
      </c>
    </row>
    <row r="266" spans="1:1" x14ac:dyDescent="0.25">
      <c r="A266" s="47">
        <v>45139</v>
      </c>
    </row>
    <row r="267" spans="1:1" x14ac:dyDescent="0.25">
      <c r="A267" s="47">
        <v>45505</v>
      </c>
    </row>
    <row r="268" spans="1:1" x14ac:dyDescent="0.25">
      <c r="A268" s="47">
        <v>45870</v>
      </c>
    </row>
    <row r="269" spans="1:1" x14ac:dyDescent="0.25">
      <c r="A269" s="47">
        <v>46235</v>
      </c>
    </row>
  </sheetData>
  <mergeCells count="8">
    <mergeCell ref="L249:M249"/>
    <mergeCell ref="L250:M250"/>
    <mergeCell ref="D1:K4"/>
    <mergeCell ref="L244:M244"/>
    <mergeCell ref="L245:M245"/>
    <mergeCell ref="L246:M246"/>
    <mergeCell ref="L247:M247"/>
    <mergeCell ref="L248:M248"/>
  </mergeCells>
  <phoneticPr fontId="15" type="noConversion"/>
  <conditionalFormatting sqref="N241:N242 W241:W242 O241:O253">
    <cfRule type="cellIs" dxfId="6" priority="13" operator="lessThan">
      <formula>0</formula>
    </cfRule>
  </conditionalFormatting>
  <conditionalFormatting sqref="N241:O241 W241 O242:O253">
    <cfRule type="cellIs" dxfId="5" priority="12" operator="greaterThan">
      <formula>0</formula>
    </cfRule>
  </conditionalFormatting>
  <conditionalFormatting sqref="T7:T240">
    <cfRule type="cellIs" dxfId="4" priority="1" operator="equal">
      <formula>"blank"</formula>
    </cfRule>
    <cfRule type="cellIs" dxfId="3" priority="3" operator="equal">
      <formula>"Edge"</formula>
    </cfRule>
    <cfRule type="cellIs" dxfId="2" priority="4" stopIfTrue="1" operator="equal">
      <formula>"E4-Edge"</formula>
    </cfRule>
    <cfRule type="cellIs" dxfId="1" priority="5" operator="equal">
      <formula>"E4"</formula>
    </cfRule>
  </conditionalFormatting>
  <pageMargins left="0.51181102362204722" right="0.51181102362204722" top="0.74803149606299213" bottom="0.74803149606299213" header="0.31496062992125984" footer="0.31496062992125984"/>
  <pageSetup paperSize="9" scale="49" fitToHeight="26" orientation="portrait" r:id="rId1"/>
  <headerFooter>
    <oddHeader>&amp;C&amp;18Elite Edge</oddHeader>
    <oddFooter>&amp;Lwww.eliteracing.com.au&amp;C&amp;14Elite Edge Betting&amp;R2021-2025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Elite Edge Online </vt:lpstr>
      <vt:lpstr>PIVOT Table</vt:lpstr>
      <vt:lpstr>Edge v E4</vt:lpstr>
      <vt:lpstr>Elite Edge + E4 2025</vt:lpstr>
      <vt:lpstr>'Elite Edge + E4 2025'!Print_Titles</vt:lpstr>
      <vt:lpstr>'Elite Edge Online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Taylor</dc:creator>
  <cp:lastModifiedBy>Elite Racing</cp:lastModifiedBy>
  <cp:lastPrinted>2025-04-07T00:03:48Z</cp:lastPrinted>
  <dcterms:created xsi:type="dcterms:W3CDTF">2023-04-04T23:58:10Z</dcterms:created>
  <dcterms:modified xsi:type="dcterms:W3CDTF">2025-04-07T00:11:21Z</dcterms:modified>
</cp:coreProperties>
</file>