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iteracing-my.sharepoint.com/personal/win_eliteracing_com_au/Documents/Data/2025 RACEDAY CENTRAL/"/>
    </mc:Choice>
  </mc:AlternateContent>
  <xr:revisionPtr revIDLastSave="0" documentId="8_{8BA743CD-3C95-4E0F-B4D1-1752D348309E}" xr6:coauthVersionLast="47" xr6:coauthVersionMax="47" xr10:uidLastSave="{00000000-0000-0000-0000-000000000000}"/>
  <bookViews>
    <workbookView xWindow="25995" yWindow="7170" windowWidth="29340" windowHeight="24300" activeTab="1" xr2:uid="{8B079265-A2EB-4950-BC29-421C02856607}"/>
  </bookViews>
  <sheets>
    <sheet name="Template 2025 Edge-Pro-Nat-E4" sheetId="7" r:id="rId1"/>
    <sheet name="Results" sheetId="9" r:id="rId2"/>
  </sheets>
  <definedNames>
    <definedName name="_xlnm._FilterDatabase" localSheetId="1" hidden="1">Results!$E$6:$V$171</definedName>
    <definedName name="_xlnm._FilterDatabase" localSheetId="0" hidden="1">'Template 2025 Edge-Pro-Nat-E4'!$R$6:$AF$35</definedName>
    <definedName name="_xlnm.Print_Titles" localSheetId="1">Results!$1:$6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9" l="1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P155" i="9"/>
  <c r="P158" i="9"/>
  <c r="R158" i="9" s="1"/>
  <c r="P162" i="9"/>
  <c r="P163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64" i="9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E46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7" i="7"/>
  <c r="AE1" i="7"/>
  <c r="V171" i="9"/>
  <c r="U171" i="9"/>
  <c r="P171" i="9"/>
  <c r="R171" i="9" s="1"/>
  <c r="V170" i="9"/>
  <c r="U170" i="9"/>
  <c r="P170" i="9"/>
  <c r="V169" i="9"/>
  <c r="U169" i="9"/>
  <c r="P169" i="9"/>
  <c r="U168" i="9"/>
  <c r="V168" i="9" s="1"/>
  <c r="P168" i="9"/>
  <c r="R168" i="9" s="1"/>
  <c r="V167" i="9"/>
  <c r="U167" i="9"/>
  <c r="P167" i="9"/>
  <c r="R167" i="9" s="1"/>
  <c r="V166" i="9"/>
  <c r="U166" i="9"/>
  <c r="P166" i="9"/>
  <c r="S166" i="9" s="1"/>
  <c r="T166" i="9" s="1"/>
  <c r="V165" i="9"/>
  <c r="U165" i="9"/>
  <c r="P165" i="9"/>
  <c r="U164" i="9"/>
  <c r="V164" i="9" s="1"/>
  <c r="P164" i="9"/>
  <c r="R164" i="9" s="1"/>
  <c r="V163" i="9"/>
  <c r="U163" i="9"/>
  <c r="R163" i="9"/>
  <c r="S163" i="9"/>
  <c r="T163" i="9" s="1"/>
  <c r="V162" i="9"/>
  <c r="U162" i="9"/>
  <c r="U161" i="9"/>
  <c r="V161" i="9" s="1"/>
  <c r="P161" i="9"/>
  <c r="V160" i="9"/>
  <c r="U160" i="9"/>
  <c r="P160" i="9"/>
  <c r="R160" i="9" s="1"/>
  <c r="V159" i="9"/>
  <c r="U159" i="9"/>
  <c r="P159" i="9"/>
  <c r="R159" i="9" s="1"/>
  <c r="V158" i="9"/>
  <c r="U158" i="9"/>
  <c r="V157" i="9"/>
  <c r="U157" i="9"/>
  <c r="P157" i="9"/>
  <c r="S157" i="9" s="1"/>
  <c r="T157" i="9" s="1"/>
  <c r="V156" i="9"/>
  <c r="U156" i="9"/>
  <c r="P156" i="9"/>
  <c r="R156" i="9" s="1"/>
  <c r="V155" i="9"/>
  <c r="U155" i="9"/>
  <c r="R155" i="9"/>
  <c r="V154" i="9"/>
  <c r="U154" i="9"/>
  <c r="P154" i="9"/>
  <c r="V153" i="9"/>
  <c r="U153" i="9"/>
  <c r="P153" i="9"/>
  <c r="U152" i="9"/>
  <c r="V152" i="9" s="1"/>
  <c r="P152" i="9"/>
  <c r="R152" i="9" s="1"/>
  <c r="V151" i="9"/>
  <c r="U151" i="9"/>
  <c r="P151" i="9"/>
  <c r="R151" i="9" s="1"/>
  <c r="U150" i="9"/>
  <c r="V150" i="9" s="1"/>
  <c r="P150" i="9"/>
  <c r="S150" i="9" s="1"/>
  <c r="T150" i="9" s="1"/>
  <c r="U149" i="9"/>
  <c r="V149" i="9" s="1"/>
  <c r="P149" i="9"/>
  <c r="S149" i="9" s="1"/>
  <c r="T149" i="9" s="1"/>
  <c r="V148" i="9"/>
  <c r="U148" i="9"/>
  <c r="P148" i="9"/>
  <c r="R148" i="9" s="1"/>
  <c r="U147" i="9"/>
  <c r="V147" i="9" s="1"/>
  <c r="P147" i="9"/>
  <c r="V146" i="9"/>
  <c r="U146" i="9"/>
  <c r="P146" i="9"/>
  <c r="V145" i="9"/>
  <c r="U145" i="9"/>
  <c r="P145" i="9"/>
  <c r="R145" i="9" s="1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S159" i="9" l="1"/>
  <c r="T159" i="9" s="1"/>
  <c r="R166" i="9"/>
  <c r="S145" i="9"/>
  <c r="T145" i="9" s="1"/>
  <c r="S154" i="9"/>
  <c r="T154" i="9" s="1"/>
  <c r="S171" i="9"/>
  <c r="T171" i="9" s="1"/>
  <c r="R150" i="9"/>
  <c r="R149" i="9"/>
  <c r="R157" i="9"/>
  <c r="S158" i="9"/>
  <c r="T158" i="9" s="1"/>
  <c r="R165" i="9"/>
  <c r="R147" i="9"/>
  <c r="R154" i="9"/>
  <c r="R162" i="9"/>
  <c r="R170" i="9"/>
  <c r="R146" i="9"/>
  <c r="R153" i="9"/>
  <c r="R161" i="9"/>
  <c r="R169" i="9"/>
  <c r="AB34" i="7"/>
  <c r="AE34" i="7" s="1"/>
  <c r="AF34" i="7" s="1"/>
  <c r="AA34" i="7"/>
  <c r="L34" i="7"/>
  <c r="K34" i="7"/>
  <c r="AB32" i="7"/>
  <c r="AD32" i="7" s="1"/>
  <c r="AA32" i="7"/>
  <c r="L33" i="7"/>
  <c r="AB30" i="7"/>
  <c r="AD30" i="7" s="1"/>
  <c r="AA30" i="7"/>
  <c r="L32" i="7"/>
  <c r="AB26" i="7"/>
  <c r="AF26" i="7" s="1"/>
  <c r="AA26" i="7"/>
  <c r="L31" i="7"/>
  <c r="AB21" i="7"/>
  <c r="AF21" i="7" s="1"/>
  <c r="AA21" i="7"/>
  <c r="L30" i="7"/>
  <c r="AB18" i="7"/>
  <c r="AF18" i="7" s="1"/>
  <c r="AA18" i="7"/>
  <c r="L29" i="7"/>
  <c r="AB14" i="7"/>
  <c r="AF14" i="7" s="1"/>
  <c r="AA14" i="7"/>
  <c r="L28" i="7"/>
  <c r="AB11" i="7"/>
  <c r="AD11" i="7" s="1"/>
  <c r="AA11" i="7"/>
  <c r="L27" i="7"/>
  <c r="AB8" i="7"/>
  <c r="AD8" i="7" s="1"/>
  <c r="AA8" i="7"/>
  <c r="L26" i="7"/>
  <c r="AB29" i="7"/>
  <c r="AD29" i="7" s="1"/>
  <c r="AA29" i="7"/>
  <c r="L25" i="7"/>
  <c r="R39" i="7"/>
  <c r="Y36" i="7"/>
  <c r="X36" i="7"/>
  <c r="I36" i="7"/>
  <c r="H36" i="7"/>
  <c r="AB25" i="7"/>
  <c r="AD25" i="7" s="1"/>
  <c r="AA25" i="7"/>
  <c r="L24" i="7"/>
  <c r="AB24" i="7"/>
  <c r="AA24" i="7"/>
  <c r="L23" i="7"/>
  <c r="AB20" i="7"/>
  <c r="AD20" i="7" s="1"/>
  <c r="AA20" i="7"/>
  <c r="L22" i="7"/>
  <c r="AB17" i="7"/>
  <c r="AA17" i="7"/>
  <c r="L21" i="7"/>
  <c r="AB13" i="7"/>
  <c r="AD13" i="7" s="1"/>
  <c r="AA13" i="7"/>
  <c r="L20" i="7"/>
  <c r="AB10" i="7"/>
  <c r="AD10" i="7" s="1"/>
  <c r="AA10" i="7"/>
  <c r="L19" i="7"/>
  <c r="AB7" i="7"/>
  <c r="AD7" i="7" s="1"/>
  <c r="AA7" i="7"/>
  <c r="L18" i="7"/>
  <c r="AB28" i="7"/>
  <c r="AD28" i="7" s="1"/>
  <c r="AA28" i="7"/>
  <c r="L17" i="7"/>
  <c r="AB27" i="7"/>
  <c r="AF27" i="7" s="1"/>
  <c r="AA27" i="7"/>
  <c r="L16" i="7"/>
  <c r="AB23" i="7"/>
  <c r="AA23" i="7"/>
  <c r="L15" i="7"/>
  <c r="AB22" i="7"/>
  <c r="AD22" i="7" s="1"/>
  <c r="AA22" i="7"/>
  <c r="L14" i="7"/>
  <c r="AB31" i="7"/>
  <c r="AA31" i="7"/>
  <c r="L13" i="7"/>
  <c r="AB15" i="7"/>
  <c r="AF15" i="7" s="1"/>
  <c r="AA15" i="7"/>
  <c r="L12" i="7"/>
  <c r="AB33" i="7"/>
  <c r="AD33" i="7" s="1"/>
  <c r="AA33" i="7"/>
  <c r="L11" i="7"/>
  <c r="AB16" i="7"/>
  <c r="AF16" i="7" s="1"/>
  <c r="AA16" i="7"/>
  <c r="L10" i="7"/>
  <c r="AB19" i="7"/>
  <c r="AD19" i="7" s="1"/>
  <c r="AA19" i="7"/>
  <c r="L9" i="7"/>
  <c r="AB9" i="7"/>
  <c r="AD9" i="7" s="1"/>
  <c r="AA9" i="7"/>
  <c r="L8" i="7"/>
  <c r="AB12" i="7"/>
  <c r="AA12" i="7"/>
  <c r="L7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46" i="7"/>
  <c r="AB47" i="7"/>
  <c r="AB48" i="7"/>
  <c r="AB49" i="7"/>
  <c r="AB50" i="7"/>
  <c r="AB51" i="7"/>
  <c r="AB52" i="7"/>
  <c r="AB53" i="7"/>
  <c r="AB54" i="7"/>
  <c r="AB55" i="7"/>
  <c r="AB56" i="7"/>
  <c r="AB57" i="7"/>
  <c r="AB58" i="7"/>
  <c r="AB59" i="7"/>
  <c r="AB60" i="7"/>
  <c r="AB61" i="7"/>
  <c r="AB62" i="7"/>
  <c r="AB63" i="7"/>
  <c r="AB46" i="7"/>
  <c r="AD46" i="7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7" i="9"/>
  <c r="S2" i="9"/>
  <c r="S161" i="9" s="1"/>
  <c r="T161" i="9" s="1"/>
  <c r="S169" i="9" l="1"/>
  <c r="T169" i="9" s="1"/>
  <c r="S165" i="9"/>
  <c r="T165" i="9" s="1"/>
  <c r="S168" i="9"/>
  <c r="T168" i="9" s="1"/>
  <c r="S160" i="9"/>
  <c r="T160" i="9" s="1"/>
  <c r="S151" i="9"/>
  <c r="T151" i="9" s="1"/>
  <c r="S155" i="9"/>
  <c r="T155" i="9" s="1"/>
  <c r="S148" i="9"/>
  <c r="T148" i="9" s="1"/>
  <c r="S156" i="9"/>
  <c r="T156" i="9" s="1"/>
  <c r="S164" i="9"/>
  <c r="T164" i="9" s="1"/>
  <c r="S152" i="9"/>
  <c r="T152" i="9" s="1"/>
  <c r="S167" i="9"/>
  <c r="T167" i="9" s="1"/>
  <c r="S170" i="9"/>
  <c r="T170" i="9" s="1"/>
  <c r="S147" i="9"/>
  <c r="T147" i="9" s="1"/>
  <c r="S153" i="9"/>
  <c r="T153" i="9" s="1"/>
  <c r="S146" i="9"/>
  <c r="T146" i="9" s="1"/>
  <c r="S162" i="9"/>
  <c r="T162" i="9" s="1"/>
  <c r="AD21" i="7"/>
  <c r="AD15" i="7"/>
  <c r="AF11" i="7"/>
  <c r="AD27" i="7"/>
  <c r="AF7" i="7"/>
  <c r="AF29" i="7"/>
  <c r="AF32" i="7"/>
  <c r="AF9" i="7"/>
  <c r="AF10" i="7"/>
  <c r="AD26" i="7"/>
  <c r="AF30" i="7"/>
  <c r="L36" i="7"/>
  <c r="AF33" i="7"/>
  <c r="AF24" i="7"/>
  <c r="AD18" i="7"/>
  <c r="AF46" i="7"/>
  <c r="AD16" i="7"/>
  <c r="AF31" i="7"/>
  <c r="AD14" i="7"/>
  <c r="AF17" i="7"/>
  <c r="AB36" i="7"/>
  <c r="AF23" i="7"/>
  <c r="AF13" i="7"/>
  <c r="AF20" i="7"/>
  <c r="AD34" i="7"/>
  <c r="AF22" i="7"/>
  <c r="AF19" i="7"/>
  <c r="AF28" i="7"/>
  <c r="AF25" i="7"/>
  <c r="AF8" i="7"/>
  <c r="AD12" i="7"/>
  <c r="AD23" i="7"/>
  <c r="AD24" i="7"/>
  <c r="AD31" i="7"/>
  <c r="AD17" i="7"/>
  <c r="K173" i="9"/>
  <c r="V144" i="9"/>
  <c r="U144" i="9"/>
  <c r="S144" i="9"/>
  <c r="V143" i="9"/>
  <c r="U143" i="9"/>
  <c r="S143" i="9"/>
  <c r="V142" i="9"/>
  <c r="U142" i="9"/>
  <c r="S142" i="9"/>
  <c r="U141" i="9"/>
  <c r="V141" i="9" s="1"/>
  <c r="S141" i="9"/>
  <c r="V140" i="9"/>
  <c r="U140" i="9"/>
  <c r="S140" i="9"/>
  <c r="V139" i="9"/>
  <c r="U139" i="9"/>
  <c r="S139" i="9"/>
  <c r="V138" i="9"/>
  <c r="U138" i="9"/>
  <c r="S138" i="9"/>
  <c r="U137" i="9"/>
  <c r="V137" i="9" s="1"/>
  <c r="S137" i="9"/>
  <c r="V136" i="9"/>
  <c r="U136" i="9"/>
  <c r="S136" i="9"/>
  <c r="V135" i="9"/>
  <c r="U135" i="9"/>
  <c r="S135" i="9"/>
  <c r="U134" i="9"/>
  <c r="V134" i="9" s="1"/>
  <c r="S134" i="9"/>
  <c r="V133" i="9"/>
  <c r="U133" i="9"/>
  <c r="S133" i="9"/>
  <c r="V132" i="9"/>
  <c r="U132" i="9"/>
  <c r="S132" i="9"/>
  <c r="V131" i="9"/>
  <c r="U131" i="9"/>
  <c r="S131" i="9"/>
  <c r="V130" i="9"/>
  <c r="U130" i="9"/>
  <c r="S130" i="9"/>
  <c r="V129" i="9"/>
  <c r="U129" i="9"/>
  <c r="S129" i="9"/>
  <c r="U128" i="9"/>
  <c r="V128" i="9" s="1"/>
  <c r="S128" i="9"/>
  <c r="U127" i="9"/>
  <c r="V127" i="9" s="1"/>
  <c r="S127" i="9"/>
  <c r="AF12" i="7" l="1"/>
  <c r="AF36" i="7" s="1"/>
  <c r="AE36" i="7"/>
  <c r="AD36" i="7"/>
  <c r="AD38" i="7" s="1"/>
  <c r="AD39" i="7" s="1"/>
  <c r="R135" i="9"/>
  <c r="R130" i="9"/>
  <c r="T130" i="9"/>
  <c r="R141" i="9"/>
  <c r="T141" i="9"/>
  <c r="R127" i="9"/>
  <c r="T127" i="9"/>
  <c r="R144" i="9"/>
  <c r="T144" i="9"/>
  <c r="R136" i="9"/>
  <c r="T136" i="9"/>
  <c r="R142" i="9"/>
  <c r="T142" i="9"/>
  <c r="R128" i="9"/>
  <c r="T128" i="9"/>
  <c r="R129" i="9"/>
  <c r="T129" i="9"/>
  <c r="R140" i="9"/>
  <c r="T140" i="9"/>
  <c r="T131" i="9"/>
  <c r="T134" i="9"/>
  <c r="T132" i="9"/>
  <c r="T139" i="9"/>
  <c r="T137" i="9"/>
  <c r="T135" i="9"/>
  <c r="T143" i="9"/>
  <c r="T138" i="9"/>
  <c r="T133" i="9"/>
  <c r="R139" i="9"/>
  <c r="R134" i="9"/>
  <c r="R133" i="9"/>
  <c r="R132" i="9"/>
  <c r="R138" i="9"/>
  <c r="R131" i="9"/>
  <c r="R137" i="9"/>
  <c r="R143" i="9"/>
  <c r="AF38" i="7" l="1"/>
  <c r="AF39" i="7" s="1"/>
  <c r="AA61" i="7"/>
  <c r="AA57" i="7"/>
  <c r="AA54" i="7"/>
  <c r="AA46" i="7"/>
  <c r="AA47" i="7"/>
  <c r="AA48" i="7"/>
  <c r="AA49" i="7"/>
  <c r="AA50" i="7"/>
  <c r="AA51" i="7"/>
  <c r="AA52" i="7"/>
  <c r="AA63" i="7"/>
  <c r="AA53" i="7" l="1"/>
  <c r="AA56" i="7"/>
  <c r="AA60" i="7"/>
  <c r="AA59" i="7"/>
  <c r="AA62" i="7"/>
  <c r="AA55" i="7"/>
  <c r="AA58" i="7"/>
  <c r="AA64" i="7"/>
  <c r="R69" i="7"/>
  <c r="Y66" i="7"/>
  <c r="X66" i="7"/>
  <c r="I66" i="7"/>
  <c r="H66" i="7"/>
  <c r="AB64" i="7"/>
  <c r="L64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U126" i="9"/>
  <c r="V126" i="9" s="1"/>
  <c r="S126" i="9"/>
  <c r="U125" i="9"/>
  <c r="V125" i="9" s="1"/>
  <c r="S125" i="9"/>
  <c r="U124" i="9"/>
  <c r="V124" i="9" s="1"/>
  <c r="S124" i="9"/>
  <c r="U123" i="9"/>
  <c r="V123" i="9" s="1"/>
  <c r="S123" i="9"/>
  <c r="U122" i="9"/>
  <c r="V122" i="9" s="1"/>
  <c r="S122" i="9"/>
  <c r="U121" i="9"/>
  <c r="V121" i="9" s="1"/>
  <c r="S121" i="9"/>
  <c r="U120" i="9"/>
  <c r="V120" i="9" s="1"/>
  <c r="S120" i="9"/>
  <c r="U119" i="9"/>
  <c r="V119" i="9" s="1"/>
  <c r="S119" i="9"/>
  <c r="V118" i="9"/>
  <c r="U118" i="9"/>
  <c r="S118" i="9"/>
  <c r="V117" i="9"/>
  <c r="U117" i="9"/>
  <c r="S117" i="9"/>
  <c r="V116" i="9"/>
  <c r="U116" i="9"/>
  <c r="S116" i="9"/>
  <c r="V115" i="9"/>
  <c r="U115" i="9"/>
  <c r="S115" i="9"/>
  <c r="U114" i="9"/>
  <c r="V114" i="9" s="1"/>
  <c r="S114" i="9"/>
  <c r="U113" i="9"/>
  <c r="V113" i="9" s="1"/>
  <c r="S113" i="9"/>
  <c r="U112" i="9"/>
  <c r="V112" i="9" s="1"/>
  <c r="S112" i="9"/>
  <c r="U111" i="9"/>
  <c r="V111" i="9" s="1"/>
  <c r="S111" i="9"/>
  <c r="V110" i="9"/>
  <c r="U110" i="9"/>
  <c r="S110" i="9"/>
  <c r="V109" i="9"/>
  <c r="U109" i="9"/>
  <c r="S109" i="9"/>
  <c r="V108" i="9"/>
  <c r="U108" i="9"/>
  <c r="S108" i="9"/>
  <c r="V107" i="9"/>
  <c r="U107" i="9"/>
  <c r="S107" i="9"/>
  <c r="V106" i="9"/>
  <c r="U106" i="9"/>
  <c r="S106" i="9"/>
  <c r="V105" i="9"/>
  <c r="U105" i="9"/>
  <c r="S105" i="9"/>
  <c r="U104" i="9"/>
  <c r="V104" i="9" s="1"/>
  <c r="S104" i="9"/>
  <c r="V103" i="9"/>
  <c r="U103" i="9"/>
  <c r="S103" i="9"/>
  <c r="U102" i="9"/>
  <c r="V102" i="9" s="1"/>
  <c r="S102" i="9"/>
  <c r="U101" i="9"/>
  <c r="V101" i="9" s="1"/>
  <c r="S101" i="9"/>
  <c r="U100" i="9"/>
  <c r="V100" i="9" s="1"/>
  <c r="S100" i="9"/>
  <c r="V99" i="9"/>
  <c r="U99" i="9"/>
  <c r="S99" i="9"/>
  <c r="U98" i="9"/>
  <c r="V98" i="9" s="1"/>
  <c r="S98" i="9"/>
  <c r="R110" i="7"/>
  <c r="Y107" i="7"/>
  <c r="X107" i="7"/>
  <c r="I107" i="7"/>
  <c r="H107" i="7"/>
  <c r="AB105" i="7"/>
  <c r="AE105" i="7" s="1"/>
  <c r="AF105" i="7" s="1"/>
  <c r="AA105" i="7"/>
  <c r="L105" i="7"/>
  <c r="K105" i="7"/>
  <c r="AB100" i="7"/>
  <c r="AE100" i="7" s="1"/>
  <c r="AF100" i="7" s="1"/>
  <c r="L104" i="7"/>
  <c r="K104" i="7"/>
  <c r="AB95" i="7"/>
  <c r="AD95" i="7" s="1"/>
  <c r="L103" i="7"/>
  <c r="K103" i="7"/>
  <c r="AB92" i="7"/>
  <c r="AD92" i="7" s="1"/>
  <c r="L102" i="7"/>
  <c r="K102" i="7"/>
  <c r="AB90" i="7"/>
  <c r="AE90" i="7" s="1"/>
  <c r="AF90" i="7" s="1"/>
  <c r="L101" i="7"/>
  <c r="K101" i="7"/>
  <c r="AB85" i="7"/>
  <c r="AE85" i="7" s="1"/>
  <c r="AF85" i="7" s="1"/>
  <c r="L100" i="7"/>
  <c r="K100" i="7"/>
  <c r="AB79" i="7"/>
  <c r="AD79" i="7" s="1"/>
  <c r="L99" i="7"/>
  <c r="K99" i="7"/>
  <c r="AB103" i="7"/>
  <c r="AE103" i="7" s="1"/>
  <c r="AF103" i="7" s="1"/>
  <c r="L98" i="7"/>
  <c r="K98" i="7"/>
  <c r="AB99" i="7"/>
  <c r="AE99" i="7" s="1"/>
  <c r="AF99" i="7" s="1"/>
  <c r="L97" i="7"/>
  <c r="K97" i="7"/>
  <c r="AB94" i="7"/>
  <c r="AE94" i="7" s="1"/>
  <c r="AF94" i="7" s="1"/>
  <c r="L96" i="7"/>
  <c r="K96" i="7"/>
  <c r="AB91" i="7"/>
  <c r="AD91" i="7" s="1"/>
  <c r="L95" i="7"/>
  <c r="K95" i="7"/>
  <c r="AB89" i="7"/>
  <c r="AD89" i="7" s="1"/>
  <c r="L94" i="7"/>
  <c r="K94" i="7"/>
  <c r="AB87" i="7"/>
  <c r="AE87" i="7" s="1"/>
  <c r="AF87" i="7" s="1"/>
  <c r="L93" i="7"/>
  <c r="K93" i="7"/>
  <c r="AB83" i="7"/>
  <c r="AE83" i="7" s="1"/>
  <c r="AF83" i="7" s="1"/>
  <c r="L92" i="7"/>
  <c r="K92" i="7"/>
  <c r="AB78" i="7"/>
  <c r="AE78" i="7" s="1"/>
  <c r="AF78" i="7" s="1"/>
  <c r="L91" i="7"/>
  <c r="K91" i="7"/>
  <c r="AB76" i="7"/>
  <c r="AE76" i="7" s="1"/>
  <c r="AF76" i="7" s="1"/>
  <c r="L90" i="7"/>
  <c r="K90" i="7"/>
  <c r="AB104" i="7"/>
  <c r="AD104" i="7" s="1"/>
  <c r="L89" i="7"/>
  <c r="K89" i="7"/>
  <c r="AB102" i="7"/>
  <c r="AE102" i="7" s="1"/>
  <c r="AF102" i="7" s="1"/>
  <c r="L88" i="7"/>
  <c r="K88" i="7"/>
  <c r="AB98" i="7"/>
  <c r="AD98" i="7" s="1"/>
  <c r="L87" i="7"/>
  <c r="K87" i="7"/>
  <c r="AB97" i="7"/>
  <c r="AE97" i="7" s="1"/>
  <c r="AF97" i="7" s="1"/>
  <c r="L86" i="7"/>
  <c r="K86" i="7"/>
  <c r="AB88" i="7"/>
  <c r="AE88" i="7" s="1"/>
  <c r="AF88" i="7" s="1"/>
  <c r="L85" i="7"/>
  <c r="K85" i="7"/>
  <c r="AB82" i="7"/>
  <c r="AE82" i="7" s="1"/>
  <c r="AF82" i="7" s="1"/>
  <c r="L84" i="7"/>
  <c r="K84" i="7"/>
  <c r="AB81" i="7"/>
  <c r="AD81" i="7" s="1"/>
  <c r="L83" i="7"/>
  <c r="K83" i="7"/>
  <c r="AB77" i="7"/>
  <c r="AD77" i="7" s="1"/>
  <c r="L82" i="7"/>
  <c r="K82" i="7"/>
  <c r="AB80" i="7"/>
  <c r="AE80" i="7" s="1"/>
  <c r="AF80" i="7" s="1"/>
  <c r="L81" i="7"/>
  <c r="K81" i="7"/>
  <c r="AB101" i="7"/>
  <c r="AE101" i="7" s="1"/>
  <c r="AF101" i="7" s="1"/>
  <c r="L80" i="7"/>
  <c r="K80" i="7"/>
  <c r="AB93" i="7"/>
  <c r="AD93" i="7" s="1"/>
  <c r="L79" i="7"/>
  <c r="K79" i="7"/>
  <c r="AB96" i="7"/>
  <c r="AD96" i="7" s="1"/>
  <c r="L78" i="7"/>
  <c r="K78" i="7"/>
  <c r="AB86" i="7"/>
  <c r="AE86" i="7" s="1"/>
  <c r="AF86" i="7" s="1"/>
  <c r="L77" i="7"/>
  <c r="K77" i="7"/>
  <c r="AB84" i="7"/>
  <c r="AE84" i="7" s="1"/>
  <c r="L76" i="7"/>
  <c r="K76" i="7"/>
  <c r="I153" i="7"/>
  <c r="H153" i="7"/>
  <c r="L151" i="7"/>
  <c r="K151" i="7"/>
  <c r="L150" i="7"/>
  <c r="K150" i="7"/>
  <c r="L149" i="7"/>
  <c r="K149" i="7"/>
  <c r="L148" i="7"/>
  <c r="K148" i="7"/>
  <c r="L147" i="7"/>
  <c r="K147" i="7"/>
  <c r="L146" i="7"/>
  <c r="K146" i="7"/>
  <c r="L145" i="7"/>
  <c r="K145" i="7"/>
  <c r="L144" i="7"/>
  <c r="K144" i="7"/>
  <c r="L143" i="7"/>
  <c r="K143" i="7"/>
  <c r="L142" i="7"/>
  <c r="K142" i="7"/>
  <c r="L141" i="7"/>
  <c r="K141" i="7"/>
  <c r="L140" i="7"/>
  <c r="K140" i="7"/>
  <c r="L139" i="7"/>
  <c r="K139" i="7"/>
  <c r="L138" i="7"/>
  <c r="K138" i="7"/>
  <c r="L137" i="7"/>
  <c r="K137" i="7"/>
  <c r="L136" i="7"/>
  <c r="K136" i="7"/>
  <c r="L135" i="7"/>
  <c r="K135" i="7"/>
  <c r="L134" i="7"/>
  <c r="K134" i="7"/>
  <c r="L133" i="7"/>
  <c r="K133" i="7"/>
  <c r="L132" i="7"/>
  <c r="K132" i="7"/>
  <c r="L131" i="7"/>
  <c r="K131" i="7"/>
  <c r="L130" i="7"/>
  <c r="K130" i="7"/>
  <c r="L129" i="7"/>
  <c r="K129" i="7"/>
  <c r="L128" i="7"/>
  <c r="K128" i="7"/>
  <c r="L127" i="7"/>
  <c r="K127" i="7"/>
  <c r="L126" i="7"/>
  <c r="K126" i="7"/>
  <c r="L125" i="7"/>
  <c r="K125" i="7"/>
  <c r="L124" i="7"/>
  <c r="K124" i="7"/>
  <c r="L123" i="7"/>
  <c r="K123" i="7"/>
  <c r="L122" i="7"/>
  <c r="K122" i="7"/>
  <c r="L121" i="7"/>
  <c r="K121" i="7"/>
  <c r="L120" i="7"/>
  <c r="K120" i="7"/>
  <c r="L119" i="7"/>
  <c r="K119" i="7"/>
  <c r="L118" i="7"/>
  <c r="K118" i="7"/>
  <c r="L117" i="7"/>
  <c r="K117" i="7"/>
  <c r="AB118" i="7"/>
  <c r="AE118" i="7" s="1"/>
  <c r="AB119" i="7"/>
  <c r="AE119" i="7" s="1"/>
  <c r="AB120" i="7"/>
  <c r="AE120" i="7" s="1"/>
  <c r="AB121" i="7"/>
  <c r="AE121" i="7" s="1"/>
  <c r="AB122" i="7"/>
  <c r="AE122" i="7" s="1"/>
  <c r="AB123" i="7"/>
  <c r="AE123" i="7" s="1"/>
  <c r="AB124" i="7"/>
  <c r="AE124" i="7" s="1"/>
  <c r="AB125" i="7"/>
  <c r="AE125" i="7" s="1"/>
  <c r="AB126" i="7"/>
  <c r="AE126" i="7" s="1"/>
  <c r="AB127" i="7"/>
  <c r="AE127" i="7" s="1"/>
  <c r="AB128" i="7"/>
  <c r="AE128" i="7" s="1"/>
  <c r="AB129" i="7"/>
  <c r="AE129" i="7" s="1"/>
  <c r="AB130" i="7"/>
  <c r="AE130" i="7" s="1"/>
  <c r="AB131" i="7"/>
  <c r="AE131" i="7" s="1"/>
  <c r="AB132" i="7"/>
  <c r="AE132" i="7" s="1"/>
  <c r="AB133" i="7"/>
  <c r="AE133" i="7" s="1"/>
  <c r="AB134" i="7"/>
  <c r="AE134" i="7" s="1"/>
  <c r="AB135" i="7"/>
  <c r="AE135" i="7" s="1"/>
  <c r="AB136" i="7"/>
  <c r="AE136" i="7" s="1"/>
  <c r="AB137" i="7"/>
  <c r="AE137" i="7" s="1"/>
  <c r="AB138" i="7"/>
  <c r="AE138" i="7" s="1"/>
  <c r="AB139" i="7"/>
  <c r="AE139" i="7" s="1"/>
  <c r="AB140" i="7"/>
  <c r="AE140" i="7" s="1"/>
  <c r="AB141" i="7"/>
  <c r="AE141" i="7" s="1"/>
  <c r="AB142" i="7"/>
  <c r="AE142" i="7" s="1"/>
  <c r="AB143" i="7"/>
  <c r="AE143" i="7" s="1"/>
  <c r="AB144" i="7"/>
  <c r="AE144" i="7" s="1"/>
  <c r="AB145" i="7"/>
  <c r="AE145" i="7" s="1"/>
  <c r="AB146" i="7"/>
  <c r="AE146" i="7" s="1"/>
  <c r="AB147" i="7"/>
  <c r="AE147" i="7" s="1"/>
  <c r="AB148" i="7"/>
  <c r="AE148" i="7" s="1"/>
  <c r="AB149" i="7"/>
  <c r="AE149" i="7" s="1"/>
  <c r="AB150" i="7"/>
  <c r="AE150" i="7" s="1"/>
  <c r="AB151" i="7"/>
  <c r="AE151" i="7" s="1"/>
  <c r="AB117" i="7"/>
  <c r="AE117" i="7" s="1"/>
  <c r="U8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7" i="9"/>
  <c r="U177" i="9" s="1"/>
  <c r="AE64" i="7" l="1"/>
  <c r="AF64" i="7" s="1"/>
  <c r="AF57" i="7"/>
  <c r="AF55" i="7"/>
  <c r="AF50" i="7"/>
  <c r="AF61" i="7"/>
  <c r="AF62" i="7"/>
  <c r="AF56" i="7"/>
  <c r="AF48" i="7"/>
  <c r="AD54" i="7"/>
  <c r="AF60" i="7"/>
  <c r="AF47" i="7"/>
  <c r="AF63" i="7"/>
  <c r="AF51" i="7"/>
  <c r="AD59" i="7"/>
  <c r="AF49" i="7"/>
  <c r="AF53" i="7"/>
  <c r="AF58" i="7"/>
  <c r="T104" i="9"/>
  <c r="T102" i="9"/>
  <c r="T124" i="9"/>
  <c r="R100" i="9"/>
  <c r="T100" i="9"/>
  <c r="T105" i="9"/>
  <c r="T107" i="9"/>
  <c r="T109" i="9"/>
  <c r="T118" i="9"/>
  <c r="R98" i="9"/>
  <c r="T98" i="9"/>
  <c r="T103" i="9"/>
  <c r="T117" i="9"/>
  <c r="R119" i="9"/>
  <c r="T119" i="9"/>
  <c r="T122" i="9"/>
  <c r="R114" i="9"/>
  <c r="T114" i="9"/>
  <c r="T112" i="9"/>
  <c r="T115" i="9"/>
  <c r="T125" i="9"/>
  <c r="T101" i="9"/>
  <c r="T110" i="9"/>
  <c r="R113" i="9"/>
  <c r="T113" i="9"/>
  <c r="R126" i="9"/>
  <c r="T126" i="9"/>
  <c r="T116" i="9"/>
  <c r="T111" i="9"/>
  <c r="R121" i="9"/>
  <c r="T121" i="9"/>
  <c r="T99" i="9"/>
  <c r="R106" i="9"/>
  <c r="T106" i="9"/>
  <c r="R108" i="9"/>
  <c r="T108" i="9"/>
  <c r="T120" i="9"/>
  <c r="T123" i="9"/>
  <c r="AE79" i="7"/>
  <c r="AF79" i="7" s="1"/>
  <c r="AF54" i="7"/>
  <c r="AB66" i="7"/>
  <c r="AD52" i="7"/>
  <c r="AF59" i="7"/>
  <c r="AD50" i="7"/>
  <c r="AD47" i="7"/>
  <c r="AD56" i="7"/>
  <c r="AD51" i="7"/>
  <c r="AD48" i="7"/>
  <c r="AD49" i="7"/>
  <c r="AD57" i="7"/>
  <c r="AD53" i="7"/>
  <c r="AD60" i="7"/>
  <c r="AD64" i="7"/>
  <c r="AD61" i="7"/>
  <c r="AD58" i="7"/>
  <c r="AD63" i="7"/>
  <c r="AD62" i="7"/>
  <c r="AD55" i="7"/>
  <c r="L66" i="7"/>
  <c r="R110" i="9"/>
  <c r="R103" i="9"/>
  <c r="R120" i="9"/>
  <c r="R99" i="9"/>
  <c r="R123" i="9"/>
  <c r="R125" i="9"/>
  <c r="R105" i="9"/>
  <c r="R118" i="9"/>
  <c r="R112" i="9"/>
  <c r="R107" i="9"/>
  <c r="R104" i="9"/>
  <c r="R111" i="9"/>
  <c r="R117" i="9"/>
  <c r="R124" i="9"/>
  <c r="R102" i="9"/>
  <c r="R116" i="9"/>
  <c r="R122" i="9"/>
  <c r="R101" i="9"/>
  <c r="R109" i="9"/>
  <c r="R115" i="9"/>
  <c r="AE93" i="7"/>
  <c r="AF93" i="7" s="1"/>
  <c r="AE96" i="7"/>
  <c r="AF96" i="7" s="1"/>
  <c r="AE104" i="7"/>
  <c r="AF104" i="7" s="1"/>
  <c r="AD97" i="7"/>
  <c r="AE89" i="7"/>
  <c r="AF89" i="7" s="1"/>
  <c r="AD76" i="7"/>
  <c r="AD99" i="7"/>
  <c r="AE77" i="7"/>
  <c r="AF77" i="7" s="1"/>
  <c r="AD105" i="7"/>
  <c r="AD103" i="7"/>
  <c r="AE81" i="7"/>
  <c r="AF81" i="7" s="1"/>
  <c r="AE92" i="7"/>
  <c r="AF92" i="7" s="1"/>
  <c r="AD80" i="7"/>
  <c r="AE98" i="7"/>
  <c r="AF98" i="7" s="1"/>
  <c r="AE91" i="7"/>
  <c r="AF91" i="7" s="1"/>
  <c r="AE95" i="7"/>
  <c r="AF95" i="7" s="1"/>
  <c r="L107" i="7"/>
  <c r="AF84" i="7"/>
  <c r="AB107" i="7"/>
  <c r="AD86" i="7"/>
  <c r="AD88" i="7"/>
  <c r="AD87" i="7"/>
  <c r="AD90" i="7"/>
  <c r="AD84" i="7"/>
  <c r="AD82" i="7"/>
  <c r="AD83" i="7"/>
  <c r="AD85" i="7"/>
  <c r="AD78" i="7"/>
  <c r="AD101" i="7"/>
  <c r="AD102" i="7"/>
  <c r="AD94" i="7"/>
  <c r="AD100" i="7"/>
  <c r="L153" i="7"/>
  <c r="AD66" i="7" l="1"/>
  <c r="AD68" i="7" s="1"/>
  <c r="AD69" i="7" s="1"/>
  <c r="AF52" i="7"/>
  <c r="AF66" i="7" s="1"/>
  <c r="AE66" i="7"/>
  <c r="AE107" i="7"/>
  <c r="AF107" i="7"/>
  <c r="AD107" i="7"/>
  <c r="AD109" i="7" s="1"/>
  <c r="AD110" i="7" s="1"/>
  <c r="Y229" i="7"/>
  <c r="X229" i="7"/>
  <c r="V89" i="9"/>
  <c r="V90" i="9"/>
  <c r="V91" i="9"/>
  <c r="V92" i="9"/>
  <c r="V93" i="9"/>
  <c r="V94" i="9"/>
  <c r="V95" i="9"/>
  <c r="V96" i="9"/>
  <c r="V97" i="9"/>
  <c r="L173" i="9"/>
  <c r="M173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4" i="9"/>
  <c r="V65" i="9"/>
  <c r="V63" i="9"/>
  <c r="V66" i="9"/>
  <c r="V67" i="9"/>
  <c r="V68" i="9"/>
  <c r="V69" i="9"/>
  <c r="V70" i="9"/>
  <c r="V71" i="9"/>
  <c r="V72" i="9"/>
  <c r="V73" i="9"/>
  <c r="V74" i="9"/>
  <c r="V75" i="9"/>
  <c r="V76" i="9"/>
  <c r="V78" i="9"/>
  <c r="V79" i="9"/>
  <c r="V77" i="9"/>
  <c r="V80" i="9"/>
  <c r="V82" i="9"/>
  <c r="V83" i="9"/>
  <c r="V81" i="9"/>
  <c r="V85" i="9"/>
  <c r="V86" i="9"/>
  <c r="V84" i="9"/>
  <c r="V87" i="9"/>
  <c r="V88" i="9"/>
  <c r="S27" i="9"/>
  <c r="S22" i="9"/>
  <c r="S14" i="9"/>
  <c r="S9" i="9"/>
  <c r="S29" i="9"/>
  <c r="S20" i="9"/>
  <c r="S17" i="9"/>
  <c r="S8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0" i="9"/>
  <c r="S26" i="9"/>
  <c r="S25" i="9"/>
  <c r="S24" i="9"/>
  <c r="S16" i="9"/>
  <c r="S7" i="9"/>
  <c r="S28" i="9"/>
  <c r="S21" i="9"/>
  <c r="S19" i="9"/>
  <c r="S18" i="9"/>
  <c r="S13" i="9"/>
  <c r="S12" i="9"/>
  <c r="S11" i="9"/>
  <c r="S23" i="9"/>
  <c r="S15" i="9"/>
  <c r="S10" i="9"/>
  <c r="S37" i="9"/>
  <c r="S36" i="9"/>
  <c r="S35" i="9"/>
  <c r="S34" i="9"/>
  <c r="S33" i="9"/>
  <c r="S32" i="9"/>
  <c r="S31" i="9"/>
  <c r="S96" i="9"/>
  <c r="S97" i="9"/>
  <c r="S95" i="9"/>
  <c r="S94" i="9"/>
  <c r="S93" i="9"/>
  <c r="S92" i="9"/>
  <c r="S91" i="9"/>
  <c r="S89" i="9"/>
  <c r="S90" i="9"/>
  <c r="S88" i="9"/>
  <c r="S87" i="9"/>
  <c r="S84" i="9"/>
  <c r="S86" i="9"/>
  <c r="S85" i="9"/>
  <c r="S81" i="9"/>
  <c r="S83" i="9"/>
  <c r="S82" i="9"/>
  <c r="S80" i="9"/>
  <c r="S77" i="9"/>
  <c r="S79" i="9"/>
  <c r="S78" i="9"/>
  <c r="S76" i="9"/>
  <c r="S75" i="9"/>
  <c r="S74" i="9"/>
  <c r="S73" i="9"/>
  <c r="S72" i="9"/>
  <c r="S71" i="9"/>
  <c r="S70" i="9"/>
  <c r="S69" i="9"/>
  <c r="S68" i="9"/>
  <c r="S67" i="9"/>
  <c r="S66" i="9"/>
  <c r="S63" i="9"/>
  <c r="O63" i="9"/>
  <c r="S65" i="9"/>
  <c r="S64" i="9"/>
  <c r="AA121" i="7"/>
  <c r="AD121" i="7"/>
  <c r="AA122" i="7"/>
  <c r="AD122" i="7"/>
  <c r="AA123" i="7"/>
  <c r="AD123" i="7"/>
  <c r="AA124" i="7"/>
  <c r="AF124" i="7"/>
  <c r="AA125" i="7"/>
  <c r="AD125" i="7"/>
  <c r="AA126" i="7"/>
  <c r="AF126" i="7"/>
  <c r="AA127" i="7"/>
  <c r="AF127" i="7"/>
  <c r="AA128" i="7"/>
  <c r="AF128" i="7"/>
  <c r="AA129" i="7"/>
  <c r="AD129" i="7"/>
  <c r="AA130" i="7"/>
  <c r="AD130" i="7"/>
  <c r="AA131" i="7"/>
  <c r="AD131" i="7"/>
  <c r="AA132" i="7"/>
  <c r="AF132" i="7"/>
  <c r="AA133" i="7"/>
  <c r="AD133" i="7"/>
  <c r="AA134" i="7"/>
  <c r="AF134" i="7"/>
  <c r="AA135" i="7"/>
  <c r="AF135" i="7"/>
  <c r="AA136" i="7"/>
  <c r="AF136" i="7"/>
  <c r="AA137" i="7"/>
  <c r="AD137" i="7"/>
  <c r="AA138" i="7"/>
  <c r="AD138" i="7"/>
  <c r="AA139" i="7"/>
  <c r="AD139" i="7"/>
  <c r="AA140" i="7"/>
  <c r="AF140" i="7"/>
  <c r="AA141" i="7"/>
  <c r="AD141" i="7"/>
  <c r="AA142" i="7"/>
  <c r="AF142" i="7"/>
  <c r="AA143" i="7"/>
  <c r="AD143" i="7"/>
  <c r="AA144" i="7"/>
  <c r="AF144" i="7"/>
  <c r="AA145" i="7"/>
  <c r="AD145" i="7"/>
  <c r="AA146" i="7"/>
  <c r="AD146" i="7"/>
  <c r="AA147" i="7"/>
  <c r="AD147" i="7"/>
  <c r="AA148" i="7"/>
  <c r="AF148" i="7"/>
  <c r="AA149" i="7"/>
  <c r="AD149" i="7"/>
  <c r="AA150" i="7"/>
  <c r="AF150" i="7"/>
  <c r="AA151" i="7"/>
  <c r="AD151" i="7"/>
  <c r="AB224" i="7"/>
  <c r="AD224" i="7" s="1"/>
  <c r="AB219" i="7"/>
  <c r="AE219" i="7" s="1"/>
  <c r="AB211" i="7"/>
  <c r="AD211" i="7" s="1"/>
  <c r="AB206" i="7"/>
  <c r="AE206" i="7" s="1"/>
  <c r="AB220" i="7"/>
  <c r="AE220" i="7" s="1"/>
  <c r="AB212" i="7"/>
  <c r="AE212" i="7" s="1"/>
  <c r="AB207" i="7"/>
  <c r="AD207" i="7" s="1"/>
  <c r="AB225" i="7"/>
  <c r="AE225" i="7" s="1"/>
  <c r="AB216" i="7"/>
  <c r="AD216" i="7" s="1"/>
  <c r="AB215" i="7"/>
  <c r="AE215" i="7" s="1"/>
  <c r="AB218" i="7"/>
  <c r="AD218" i="7" s="1"/>
  <c r="AB210" i="7"/>
  <c r="AE210" i="7" s="1"/>
  <c r="AB208" i="7"/>
  <c r="AE208" i="7" s="1"/>
  <c r="AB209" i="7"/>
  <c r="AD209" i="7" s="1"/>
  <c r="AB227" i="7"/>
  <c r="AD227" i="7" s="1"/>
  <c r="AB223" i="7"/>
  <c r="AE223" i="7" s="1"/>
  <c r="AB222" i="7"/>
  <c r="AD222" i="7" s="1"/>
  <c r="AB221" i="7"/>
  <c r="AD221" i="7" s="1"/>
  <c r="AB213" i="7"/>
  <c r="AD213" i="7" s="1"/>
  <c r="AB204" i="7"/>
  <c r="AE204" i="7" s="1"/>
  <c r="AB226" i="7"/>
  <c r="AE226" i="7" s="1"/>
  <c r="AB217" i="7"/>
  <c r="AE217" i="7" s="1"/>
  <c r="AB214" i="7"/>
  <c r="AD214" i="7" s="1"/>
  <c r="AB205" i="7"/>
  <c r="Y195" i="7"/>
  <c r="X195" i="7"/>
  <c r="U180" i="9" l="1"/>
  <c r="U178" i="9"/>
  <c r="U179" i="9" s="1"/>
  <c r="R70" i="9"/>
  <c r="T81" i="9"/>
  <c r="T30" i="9"/>
  <c r="T22" i="9"/>
  <c r="R88" i="9"/>
  <c r="T88" i="9"/>
  <c r="T96" i="9"/>
  <c r="R38" i="9"/>
  <c r="R54" i="9"/>
  <c r="T54" i="9"/>
  <c r="R62" i="9"/>
  <c r="T62" i="9"/>
  <c r="R27" i="9"/>
  <c r="T27" i="9"/>
  <c r="T64" i="9"/>
  <c r="T67" i="9"/>
  <c r="T71" i="9"/>
  <c r="T75" i="9"/>
  <c r="T90" i="9"/>
  <c r="T93" i="9"/>
  <c r="T31" i="9"/>
  <c r="T15" i="9"/>
  <c r="R28" i="9"/>
  <c r="T28" i="9"/>
  <c r="R39" i="9"/>
  <c r="T39" i="9"/>
  <c r="R47" i="9"/>
  <c r="T47" i="9"/>
  <c r="R55" i="9"/>
  <c r="T55" i="9"/>
  <c r="R8" i="9"/>
  <c r="T8" i="9"/>
  <c r="R80" i="9"/>
  <c r="T80" i="9"/>
  <c r="T86" i="9"/>
  <c r="R32" i="9"/>
  <c r="T32" i="9"/>
  <c r="R23" i="9"/>
  <c r="T23" i="9"/>
  <c r="R40" i="9"/>
  <c r="T40" i="9"/>
  <c r="R48" i="9"/>
  <c r="T48" i="9"/>
  <c r="R56" i="9"/>
  <c r="T56" i="9"/>
  <c r="R17" i="9"/>
  <c r="T17" i="9"/>
  <c r="T66" i="9"/>
  <c r="R74" i="9"/>
  <c r="T74" i="9"/>
  <c r="T37" i="9"/>
  <c r="T45" i="9"/>
  <c r="T61" i="9"/>
  <c r="T77" i="9"/>
  <c r="R10" i="9"/>
  <c r="T10" i="9"/>
  <c r="R46" i="9"/>
  <c r="T46" i="9"/>
  <c r="T68" i="9"/>
  <c r="T76" i="9"/>
  <c r="T89" i="9"/>
  <c r="T33" i="9"/>
  <c r="T16" i="9"/>
  <c r="R49" i="9"/>
  <c r="T49" i="9"/>
  <c r="R20" i="9"/>
  <c r="T20" i="9"/>
  <c r="T34" i="9"/>
  <c r="T24" i="9"/>
  <c r="T58" i="9"/>
  <c r="T69" i="9"/>
  <c r="R83" i="9"/>
  <c r="T83" i="9"/>
  <c r="T91" i="9"/>
  <c r="T95" i="9"/>
  <c r="T13" i="9"/>
  <c r="T43" i="9"/>
  <c r="T51" i="9"/>
  <c r="T59" i="9"/>
  <c r="T9" i="9"/>
  <c r="T92" i="9"/>
  <c r="T19" i="9"/>
  <c r="T53" i="9"/>
  <c r="T85" i="9"/>
  <c r="R21" i="9"/>
  <c r="T21" i="9"/>
  <c r="T65" i="9"/>
  <c r="R72" i="9"/>
  <c r="T72" i="9"/>
  <c r="T82" i="9"/>
  <c r="R94" i="9"/>
  <c r="T94" i="9"/>
  <c r="T11" i="9"/>
  <c r="R41" i="9"/>
  <c r="T41" i="9"/>
  <c r="R57" i="9"/>
  <c r="T57" i="9"/>
  <c r="T78" i="9"/>
  <c r="T84" i="9"/>
  <c r="T12" i="9"/>
  <c r="T42" i="9"/>
  <c r="T50" i="9"/>
  <c r="T29" i="9"/>
  <c r="T63" i="9"/>
  <c r="T73" i="9"/>
  <c r="T35" i="9"/>
  <c r="T25" i="9"/>
  <c r="R79" i="9"/>
  <c r="T79" i="9"/>
  <c r="T87" i="9"/>
  <c r="R97" i="9"/>
  <c r="T97" i="9"/>
  <c r="T36" i="9"/>
  <c r="T18" i="9"/>
  <c r="T26" i="9"/>
  <c r="T44" i="9"/>
  <c r="T52" i="9"/>
  <c r="T60" i="9"/>
  <c r="T14" i="9"/>
  <c r="R7" i="9"/>
  <c r="P175" i="9"/>
  <c r="AF109" i="7"/>
  <c r="AF110" i="7" s="1"/>
  <c r="AF68" i="7"/>
  <c r="AF69" i="7" s="1"/>
  <c r="AB229" i="7"/>
  <c r="R82" i="9"/>
  <c r="R50" i="9"/>
  <c r="R25" i="9"/>
  <c r="R22" i="9"/>
  <c r="R87" i="9"/>
  <c r="R77" i="9"/>
  <c r="R73" i="9"/>
  <c r="R42" i="9"/>
  <c r="R15" i="9"/>
  <c r="R71" i="9"/>
  <c r="R63" i="9"/>
  <c r="R33" i="9"/>
  <c r="R95" i="9"/>
  <c r="R64" i="9"/>
  <c r="R31" i="9"/>
  <c r="R96" i="9"/>
  <c r="R90" i="9"/>
  <c r="R65" i="9"/>
  <c r="R24" i="9"/>
  <c r="R16" i="9"/>
  <c r="R9" i="9"/>
  <c r="R93" i="9"/>
  <c r="R86" i="9"/>
  <c r="R78" i="9"/>
  <c r="R69" i="9"/>
  <c r="R61" i="9"/>
  <c r="R53" i="9"/>
  <c r="R45" i="9"/>
  <c r="R37" i="9"/>
  <c r="R29" i="9"/>
  <c r="R13" i="9"/>
  <c r="R84" i="9"/>
  <c r="R14" i="9"/>
  <c r="R92" i="9"/>
  <c r="R85" i="9"/>
  <c r="R76" i="9"/>
  <c r="R68" i="9"/>
  <c r="R60" i="9"/>
  <c r="R52" i="9"/>
  <c r="R44" i="9"/>
  <c r="R36" i="9"/>
  <c r="R12" i="9"/>
  <c r="R91" i="9"/>
  <c r="R81" i="9"/>
  <c r="R75" i="9"/>
  <c r="R67" i="9"/>
  <c r="R58" i="9"/>
  <c r="R51" i="9"/>
  <c r="R35" i="9"/>
  <c r="R19" i="9"/>
  <c r="R11" i="9"/>
  <c r="P173" i="9"/>
  <c r="R30" i="9"/>
  <c r="R89" i="9"/>
  <c r="R66" i="9"/>
  <c r="R59" i="9"/>
  <c r="R43" i="9"/>
  <c r="R34" i="9"/>
  <c r="R26" i="9"/>
  <c r="R18" i="9"/>
  <c r="T38" i="9"/>
  <c r="T70" i="9"/>
  <c r="AF146" i="7"/>
  <c r="AF133" i="7"/>
  <c r="AF141" i="7"/>
  <c r="AD128" i="7"/>
  <c r="AD134" i="7"/>
  <c r="AD150" i="7"/>
  <c r="AF149" i="7"/>
  <c r="AD142" i="7"/>
  <c r="AF139" i="7"/>
  <c r="AD135" i="7"/>
  <c r="AF122" i="7"/>
  <c r="AD132" i="7"/>
  <c r="AD136" i="7"/>
  <c r="AD127" i="7"/>
  <c r="AF143" i="7"/>
  <c r="AF130" i="7"/>
  <c r="AD148" i="7"/>
  <c r="AF125" i="7"/>
  <c r="AF151" i="7"/>
  <c r="AF138" i="7"/>
  <c r="AD124" i="7"/>
  <c r="AD144" i="7"/>
  <c r="AD140" i="7"/>
  <c r="AD126" i="7"/>
  <c r="AF147" i="7"/>
  <c r="AF131" i="7"/>
  <c r="AF123" i="7"/>
  <c r="AF145" i="7"/>
  <c r="AF137" i="7"/>
  <c r="AF129" i="7"/>
  <c r="AF121" i="7"/>
  <c r="AD215" i="7"/>
  <c r="AE214" i="7"/>
  <c r="AF214" i="7" s="1"/>
  <c r="AE207" i="7"/>
  <c r="AF207" i="7" s="1"/>
  <c r="AE209" i="7"/>
  <c r="AF209" i="7" s="1"/>
  <c r="AE213" i="7"/>
  <c r="AD217" i="7"/>
  <c r="AE221" i="7"/>
  <c r="AE211" i="7"/>
  <c r="AF211" i="7" s="1"/>
  <c r="AE218" i="7"/>
  <c r="AF218" i="7" s="1"/>
  <c r="AD219" i="7"/>
  <c r="AE227" i="7"/>
  <c r="AD212" i="7"/>
  <c r="AF208" i="7"/>
  <c r="AF210" i="7"/>
  <c r="AF226" i="7"/>
  <c r="AF204" i="7"/>
  <c r="AF206" i="7"/>
  <c r="AF225" i="7"/>
  <c r="AF223" i="7"/>
  <c r="AF220" i="7"/>
  <c r="AD226" i="7"/>
  <c r="AD208" i="7"/>
  <c r="AD220" i="7"/>
  <c r="AD205" i="7"/>
  <c r="AD223" i="7"/>
  <c r="AF215" i="7"/>
  <c r="AD225" i="7"/>
  <c r="AF219" i="7"/>
  <c r="AE205" i="7"/>
  <c r="AF217" i="7"/>
  <c r="AD204" i="7"/>
  <c r="AE222" i="7"/>
  <c r="AD210" i="7"/>
  <c r="AE216" i="7"/>
  <c r="AF212" i="7"/>
  <c r="AD206" i="7"/>
  <c r="AE224" i="7"/>
  <c r="T7" i="9" l="1"/>
  <c r="S180" i="9" s="1"/>
  <c r="S177" i="9"/>
  <c r="V173" i="9"/>
  <c r="U173" i="9"/>
  <c r="R173" i="9"/>
  <c r="R175" i="9" s="1"/>
  <c r="R176" i="9" s="1"/>
  <c r="S173" i="9"/>
  <c r="AF213" i="7"/>
  <c r="AF227" i="7"/>
  <c r="AF221" i="7"/>
  <c r="AD229" i="7"/>
  <c r="AD231" i="7" s="1"/>
  <c r="AD232" i="7" s="1"/>
  <c r="AF222" i="7"/>
  <c r="AF224" i="7"/>
  <c r="AF216" i="7"/>
  <c r="AF205" i="7"/>
  <c r="AE229" i="7"/>
  <c r="T173" i="9" l="1"/>
  <c r="T175" i="9" s="1"/>
  <c r="T176" i="9" s="1"/>
  <c r="S178" i="9"/>
  <c r="S179" i="9" s="1"/>
  <c r="V175" i="9"/>
  <c r="V176" i="9" s="1"/>
  <c r="AF229" i="7"/>
  <c r="AF231" i="7" s="1"/>
  <c r="AF232" i="7" s="1"/>
  <c r="AB193" i="7" l="1"/>
  <c r="AE193" i="7" s="1"/>
  <c r="AB189" i="7"/>
  <c r="AE189" i="7" s="1"/>
  <c r="AB185" i="7"/>
  <c r="AE185" i="7" s="1"/>
  <c r="AB179" i="7"/>
  <c r="AE179" i="7" s="1"/>
  <c r="AB172" i="7"/>
  <c r="AE172" i="7" s="1"/>
  <c r="AB163" i="7"/>
  <c r="AE163" i="7" s="1"/>
  <c r="AB192" i="7"/>
  <c r="AE192" i="7" s="1"/>
  <c r="AB186" i="7"/>
  <c r="AE186" i="7" s="1"/>
  <c r="AB177" i="7"/>
  <c r="AE177" i="7" s="1"/>
  <c r="AB176" i="7"/>
  <c r="AE176" i="7" s="1"/>
  <c r="AB175" i="7"/>
  <c r="AE175" i="7" s="1"/>
  <c r="AB168" i="7"/>
  <c r="AE168" i="7" s="1"/>
  <c r="AB164" i="7"/>
  <c r="AE164" i="7" s="1"/>
  <c r="AB188" i="7"/>
  <c r="AE188" i="7" s="1"/>
  <c r="AB191" i="7"/>
  <c r="AE191" i="7" s="1"/>
  <c r="AF191" i="7" s="1"/>
  <c r="AB184" i="7"/>
  <c r="AD184" i="7" s="1"/>
  <c r="AB182" i="7"/>
  <c r="AE182" i="7" s="1"/>
  <c r="AB171" i="7"/>
  <c r="AE171" i="7" s="1"/>
  <c r="AB166" i="7"/>
  <c r="AE166" i="7" s="1"/>
  <c r="AB167" i="7"/>
  <c r="AD167" i="7" s="1"/>
  <c r="AB190" i="7"/>
  <c r="AE190" i="7" s="1"/>
  <c r="AB181" i="7"/>
  <c r="AE181" i="7" s="1"/>
  <c r="AB178" i="7"/>
  <c r="AE178" i="7" s="1"/>
  <c r="AB174" i="7"/>
  <c r="AE174" i="7" s="1"/>
  <c r="AB169" i="7"/>
  <c r="AB162" i="7"/>
  <c r="AB187" i="7"/>
  <c r="AE187" i="7" s="1"/>
  <c r="AB183" i="7"/>
  <c r="AE183" i="7" s="1"/>
  <c r="AB180" i="7"/>
  <c r="AE180" i="7" s="1"/>
  <c r="AB173" i="7"/>
  <c r="AE173" i="7" s="1"/>
  <c r="AB170" i="7"/>
  <c r="AE170" i="7" s="1"/>
  <c r="AB165" i="7"/>
  <c r="AD119" i="7"/>
  <c r="Y153" i="7"/>
  <c r="X153" i="7"/>
  <c r="AA120" i="7"/>
  <c r="AA119" i="7"/>
  <c r="AA118" i="7"/>
  <c r="AA117" i="7"/>
  <c r="AB153" i="7" l="1"/>
  <c r="AE162" i="7"/>
  <c r="AF162" i="7" s="1"/>
  <c r="AB195" i="7"/>
  <c r="AD118" i="7"/>
  <c r="AE169" i="7"/>
  <c r="AF169" i="7" s="1"/>
  <c r="AD162" i="7"/>
  <c r="AD174" i="7"/>
  <c r="AE167" i="7"/>
  <c r="AF167" i="7" s="1"/>
  <c r="AD177" i="7"/>
  <c r="AD179" i="7"/>
  <c r="AD164" i="7"/>
  <c r="AD186" i="7"/>
  <c r="AD181" i="7"/>
  <c r="AD182" i="7"/>
  <c r="AD168" i="7"/>
  <c r="AD193" i="7"/>
  <c r="AD165" i="7"/>
  <c r="AD190" i="7"/>
  <c r="AE184" i="7"/>
  <c r="AD172" i="7"/>
  <c r="AF168" i="7"/>
  <c r="AF183" i="7"/>
  <c r="AF174" i="7"/>
  <c r="AF179" i="7"/>
  <c r="AF186" i="7"/>
  <c r="AE165" i="7"/>
  <c r="AD183" i="7"/>
  <c r="AD169" i="7"/>
  <c r="AD191" i="7"/>
  <c r="AD173" i="7"/>
  <c r="AD180" i="7"/>
  <c r="AF170" i="7"/>
  <c r="AF177" i="7"/>
  <c r="AF192" i="7"/>
  <c r="AF193" i="7"/>
  <c r="AF176" i="7"/>
  <c r="AF189" i="7"/>
  <c r="AF190" i="7"/>
  <c r="AF166" i="7"/>
  <c r="AF173" i="7"/>
  <c r="AF188" i="7"/>
  <c r="AF163" i="7"/>
  <c r="AF178" i="7"/>
  <c r="AF171" i="7"/>
  <c r="AF164" i="7"/>
  <c r="AF175" i="7"/>
  <c r="AF172" i="7"/>
  <c r="AF185" i="7"/>
  <c r="AF180" i="7"/>
  <c r="AF187" i="7"/>
  <c r="AF182" i="7"/>
  <c r="AD171" i="7"/>
  <c r="AD188" i="7"/>
  <c r="AD176" i="7"/>
  <c r="AD163" i="7"/>
  <c r="AD189" i="7"/>
  <c r="AD170" i="7"/>
  <c r="AD187" i="7"/>
  <c r="AD178" i="7"/>
  <c r="AF181" i="7"/>
  <c r="AD166" i="7"/>
  <c r="AD175" i="7"/>
  <c r="AD192" i="7"/>
  <c r="AD185" i="7"/>
  <c r="AF117" i="7"/>
  <c r="AF120" i="7"/>
  <c r="AD120" i="7"/>
  <c r="AE153" i="7" l="1"/>
  <c r="AD195" i="7"/>
  <c r="AD197" i="7" s="1"/>
  <c r="AD198" i="7" s="1"/>
  <c r="AE195" i="7"/>
  <c r="AF184" i="7"/>
  <c r="AF165" i="7"/>
  <c r="AF119" i="7"/>
  <c r="AF118" i="7"/>
  <c r="AD117" i="7"/>
  <c r="AD153" i="7" s="1"/>
  <c r="AD155" i="7" s="1"/>
  <c r="AD156" i="7" s="1"/>
  <c r="AF195" i="7" l="1"/>
  <c r="AF197" i="7" s="1"/>
  <c r="AF198" i="7" s="1"/>
  <c r="AF153" i="7"/>
  <c r="AF155" i="7" s="1"/>
  <c r="AF156" i="7" s="1"/>
</calcChain>
</file>

<file path=xl/sharedStrings.xml><?xml version="1.0" encoding="utf-8"?>
<sst xmlns="http://schemas.openxmlformats.org/spreadsheetml/2006/main" count="1548" uniqueCount="175">
  <si>
    <t>Date</t>
  </si>
  <si>
    <t>E4</t>
  </si>
  <si>
    <t>Return</t>
  </si>
  <si>
    <t>Bet</t>
  </si>
  <si>
    <t>Time</t>
  </si>
  <si>
    <t>Track</t>
  </si>
  <si>
    <t xml:space="preserve">Race </t>
  </si>
  <si>
    <t>TAB</t>
  </si>
  <si>
    <t>Selection</t>
  </si>
  <si>
    <t>Source</t>
  </si>
  <si>
    <t>Add multi source bets</t>
  </si>
  <si>
    <t>Actual Bet</t>
  </si>
  <si>
    <t>Div</t>
  </si>
  <si>
    <t>Nat</t>
  </si>
  <si>
    <t>Total:</t>
  </si>
  <si>
    <t>www.eliteracing.com.au</t>
  </si>
  <si>
    <t>Jedibeel</t>
  </si>
  <si>
    <t>Rosehill</t>
  </si>
  <si>
    <t>Pro Mel</t>
  </si>
  <si>
    <t>AS LISTED</t>
  </si>
  <si>
    <t>AM Odds</t>
  </si>
  <si>
    <t>AM Odds %</t>
  </si>
  <si>
    <t>Randwick</t>
  </si>
  <si>
    <t>Mrs Chrissie</t>
  </si>
  <si>
    <t>The Open</t>
  </si>
  <si>
    <t>Boston Rocks</t>
  </si>
  <si>
    <t>Yorkshire</t>
  </si>
  <si>
    <t>Running By</t>
  </si>
  <si>
    <t>Eagle Farm</t>
  </si>
  <si>
    <t>Smashing Time</t>
  </si>
  <si>
    <t>Warnie</t>
  </si>
  <si>
    <t>Fire Star</t>
  </si>
  <si>
    <t>Pakenham</t>
  </si>
  <si>
    <t>Romani Ite Domum</t>
  </si>
  <si>
    <t>Sisterhood</t>
  </si>
  <si>
    <t>Saban</t>
  </si>
  <si>
    <t>Samuel Langhorne</t>
  </si>
  <si>
    <t>Here To Shock</t>
  </si>
  <si>
    <t>Nadal</t>
  </si>
  <si>
    <t>Smokin' Romans</t>
  </si>
  <si>
    <t>Edge</t>
  </si>
  <si>
    <t>Weigall Tiger</t>
  </si>
  <si>
    <t>Samangu</t>
  </si>
  <si>
    <t>Deakin</t>
  </si>
  <si>
    <t>E4 + Nat + Pro + Edge</t>
  </si>
  <si>
    <t>Lev Bet</t>
  </si>
  <si>
    <t>Lev Ret</t>
  </si>
  <si>
    <t>Original Banks</t>
  </si>
  <si>
    <t>CauH</t>
  </si>
  <si>
    <t>Flying Fizz</t>
  </si>
  <si>
    <t>Mel Pro-C</t>
  </si>
  <si>
    <t>Harry Got Styles</t>
  </si>
  <si>
    <t>Miraval Rose</t>
  </si>
  <si>
    <t>Young Werther</t>
  </si>
  <si>
    <t>Inhibitions</t>
  </si>
  <si>
    <t>Caulfield Heath</t>
  </si>
  <si>
    <t>Miss Swift</t>
  </si>
  <si>
    <t>Find Your Own</t>
  </si>
  <si>
    <t>Zou Sensation</t>
  </si>
  <si>
    <t>Igotcha</t>
  </si>
  <si>
    <t>Pro Syd</t>
  </si>
  <si>
    <t>Hedged</t>
  </si>
  <si>
    <t>Wooloowin</t>
  </si>
  <si>
    <t>Ballarat</t>
  </si>
  <si>
    <t>Cleo Cat</t>
  </si>
  <si>
    <t>Katsu</t>
  </si>
  <si>
    <t>She Dances</t>
  </si>
  <si>
    <t>Ball</t>
  </si>
  <si>
    <t>Kiko</t>
  </si>
  <si>
    <t>Bossy Nic</t>
  </si>
  <si>
    <t>Dual Pressure</t>
  </si>
  <si>
    <t>Fiddlers Green</t>
  </si>
  <si>
    <t>Drift Net</t>
  </si>
  <si>
    <t>Justela</t>
  </si>
  <si>
    <t>Bullets High</t>
  </si>
  <si>
    <t>Lulumon</t>
  </si>
  <si>
    <t>Konasana</t>
  </si>
  <si>
    <t>Little Beginnings</t>
  </si>
  <si>
    <t>Callistemon</t>
  </si>
  <si>
    <t>Rapt</t>
  </si>
  <si>
    <t>Gilded Water</t>
  </si>
  <si>
    <t>Ang Pow</t>
  </si>
  <si>
    <t>Elettrica</t>
  </si>
  <si>
    <t>Our Kobison</t>
  </si>
  <si>
    <t>Accredited</t>
  </si>
  <si>
    <t>Zoubaby</t>
  </si>
  <si>
    <t>Bunker Hut</t>
  </si>
  <si>
    <t>Claim The Crown</t>
  </si>
  <si>
    <t>Alalcance</t>
  </si>
  <si>
    <t>Sea King</t>
  </si>
  <si>
    <t>Eye Of The Fire</t>
  </si>
  <si>
    <t xml:space="preserve">Pto% </t>
  </si>
  <si>
    <t>AS LISTED to $1k</t>
  </si>
  <si>
    <t>$1k Lev Bet</t>
  </si>
  <si>
    <t>$1k Lev Ret</t>
  </si>
  <si>
    <t>Lev Bet ALL</t>
  </si>
  <si>
    <t>Lev Ret All</t>
  </si>
  <si>
    <t>Single Lev 1.0% on Qualifiers</t>
  </si>
  <si>
    <t>Net</t>
  </si>
  <si>
    <t>Single Bank. Calculated to total as-listd</t>
  </si>
  <si>
    <t>CAUH</t>
  </si>
  <si>
    <t>Change to Suit</t>
  </si>
  <si>
    <t>Edge +  E4 + Nat + Mel-Pro + Syd-Pro</t>
  </si>
  <si>
    <t>Edge + E4 + Nat + Mel-Pro + Syd-Pro</t>
  </si>
  <si>
    <t>Resulted</t>
  </si>
  <si>
    <t>My Bet</t>
  </si>
  <si>
    <t>Calc Bet $10k Bank</t>
  </si>
  <si>
    <t>Race Morning Template</t>
  </si>
  <si>
    <t>Moonee Valley</t>
  </si>
  <si>
    <t>Bon Mistress</t>
  </si>
  <si>
    <t>Prince Eric</t>
  </si>
  <si>
    <t>Promises Kept</t>
  </si>
  <si>
    <t>Independent Road</t>
  </si>
  <si>
    <t>Apache Song</t>
  </si>
  <si>
    <t>Fickle</t>
  </si>
  <si>
    <t>Twigman</t>
  </si>
  <si>
    <t>COSY CORNER</t>
  </si>
  <si>
    <t>JEWELLERY</t>
  </si>
  <si>
    <t>INVADER ZIM</t>
  </si>
  <si>
    <t>RING ME UP</t>
  </si>
  <si>
    <t>SALTCOATS</t>
  </si>
  <si>
    <t>GLAD YOU THINK SO</t>
  </si>
  <si>
    <t>ZONDEE</t>
  </si>
  <si>
    <t>Emmadella</t>
  </si>
  <si>
    <t>Queen Of The Mile</t>
  </si>
  <si>
    <t>Howlin' Rain</t>
  </si>
  <si>
    <t>Midnight Opal</t>
  </si>
  <si>
    <t>Inquiring Minds</t>
  </si>
  <si>
    <t/>
  </si>
  <si>
    <t>Geelong</t>
  </si>
  <si>
    <t>Title Fighter</t>
  </si>
  <si>
    <t>Bellinger</t>
  </si>
  <si>
    <t>Philosopher</t>
  </si>
  <si>
    <t>Haraldus</t>
  </si>
  <si>
    <t>Dashing</t>
  </si>
  <si>
    <t>She'S Bulletproof</t>
  </si>
  <si>
    <t>Monarchs Brae</t>
  </si>
  <si>
    <t>ZOUKERINO</t>
  </si>
  <si>
    <t>BUNDEENA</t>
  </si>
  <si>
    <t>PERFUMIST</t>
  </si>
  <si>
    <t>DISNECK</t>
  </si>
  <si>
    <t>UNLIMITED</t>
  </si>
  <si>
    <t>AKKADIAN EMPEROR</t>
  </si>
  <si>
    <t>BOSTON ROCKS</t>
  </si>
  <si>
    <t>Nat'</t>
  </si>
  <si>
    <t>Cosy Corner</t>
  </si>
  <si>
    <t>Jewellery</t>
  </si>
  <si>
    <t>Invader Zim</t>
  </si>
  <si>
    <t>Ring Me Up</t>
  </si>
  <si>
    <t>Saltcoats</t>
  </si>
  <si>
    <t>Glad You Think So</t>
  </si>
  <si>
    <t>Zondee</t>
  </si>
  <si>
    <t>Bundeena</t>
  </si>
  <si>
    <t>Zoukerino</t>
  </si>
  <si>
    <t>Perfumist</t>
  </si>
  <si>
    <t>Disneck</t>
  </si>
  <si>
    <t>Akkadian Emperor</t>
  </si>
  <si>
    <t>Unlimited</t>
  </si>
  <si>
    <t>Use this to Isolate and Analyse Specific Plans Using Filters</t>
  </si>
  <si>
    <t>1.0% Level Bet</t>
  </si>
  <si>
    <t>Risk</t>
  </si>
  <si>
    <t>Bank</t>
  </si>
  <si>
    <t>Flem</t>
  </si>
  <si>
    <t>Keep Your Cool</t>
  </si>
  <si>
    <t>Taramansour</t>
  </si>
  <si>
    <t>Wyong</t>
  </si>
  <si>
    <t>Redbreast</t>
  </si>
  <si>
    <t>Elphinstone</t>
  </si>
  <si>
    <t>Smokin' Princess</t>
  </si>
  <si>
    <t>Flemington</t>
  </si>
  <si>
    <t>Flamin Romans</t>
  </si>
  <si>
    <t>Grand Impact</t>
  </si>
  <si>
    <t>Iowna Merc</t>
  </si>
  <si>
    <t>Zaphod</t>
  </si>
  <si>
    <t>New Sovereign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</si>
</sst>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-C09]dd\-mmm\-yy;@"/>
    <numFmt numFmtId="166" formatCode="[$-409]h:mm\ AM/PM"/>
    <numFmt numFmtId="167" formatCode="[$-F800]dddd\,\ mmmm\ dd\,\ yyyy"/>
    <numFmt numFmtId="168" formatCode="&quot;$&quot;#,##0"/>
    <numFmt numFmtId="169" formatCode="_-&quot;$&quot;* #,##0.0_-;\-&quot;$&quot;* #,##0.0_-;_-&quot;$&quot;* &quot;-&quot;??_-;_-@_-"/>
    <numFmt numFmtId="170" formatCode="0.0%"/>
    <numFmt numFmtId="171" formatCode="&quot;$&quot;#,##0.00"/>
    <numFmt numFmtId="172" formatCode="_-* #,##0_-;\-* #,##0_-;_-* &quot;-&quot;??_-;_-@_-"/>
    <numFmt numFmtId="173" formatCode="&quot;$&quot;#,##0.0;[Red]\-&quot;$&quot;#,##0.0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24"/>
      <color rgb="FF3308E8"/>
      <name val="Calibri"/>
      <family val="2"/>
    </font>
    <font>
      <b/>
      <sz val="16"/>
      <color theme="1"/>
      <name val="Calibri"/>
      <family val="2"/>
    </font>
    <font>
      <sz val="14"/>
      <name val="Calibri"/>
      <family val="2"/>
    </font>
    <font>
      <sz val="8"/>
      <name val="Aptos Narrow"/>
      <family val="2"/>
      <scheme val="minor"/>
    </font>
    <font>
      <sz val="16"/>
      <color theme="1"/>
      <name val="Calibri"/>
      <family val="2"/>
    </font>
    <font>
      <sz val="16"/>
      <color rgb="FFC00000"/>
      <name val="Calibri"/>
      <family val="2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sz val="9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4"/>
      <color theme="0" tint="-0.499984740745262"/>
      <name val="Calibri"/>
      <family val="2"/>
    </font>
    <font>
      <sz val="18"/>
      <color rgb="FFFFFF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sz val="22"/>
      <color theme="0" tint="-0.14999847407452621"/>
      <name val="Calibri"/>
      <family val="2"/>
    </font>
    <font>
      <b/>
      <sz val="14"/>
      <color rgb="FFFFFF00"/>
      <name val="Calibri"/>
      <family val="2"/>
    </font>
    <font>
      <sz val="24"/>
      <color theme="1"/>
      <name val="Calibri"/>
      <family val="2"/>
    </font>
    <font>
      <sz val="36"/>
      <color theme="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b/>
      <sz val="9"/>
      <color theme="1"/>
      <name val="Calibri"/>
      <family val="2"/>
    </font>
    <font>
      <b/>
      <sz val="19"/>
      <color theme="0" tint="-0.1499984740745262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1C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7">
    <xf numFmtId="0" fontId="0" fillId="0" borderId="0" xfId="0"/>
    <xf numFmtId="0" fontId="10" fillId="0" borderId="0" xfId="2" applyFont="1"/>
    <xf numFmtId="0" fontId="8" fillId="0" borderId="0" xfId="2" applyFont="1"/>
    <xf numFmtId="0" fontId="3" fillId="0" borderId="0" xfId="2" applyFont="1"/>
    <xf numFmtId="0" fontId="15" fillId="0" borderId="0" xfId="2" applyFont="1"/>
    <xf numFmtId="0" fontId="3" fillId="0" borderId="1" xfId="2" applyFont="1" applyBorder="1" applyAlignment="1">
      <alignment horizontal="center"/>
    </xf>
    <xf numFmtId="0" fontId="3" fillId="0" borderId="20" xfId="2" applyFont="1" applyBorder="1" applyAlignment="1">
      <alignment horizontal="center" vertical="center"/>
    </xf>
    <xf numFmtId="164" fontId="11" fillId="0" borderId="22" xfId="4" applyNumberFormat="1" applyFont="1" applyFill="1" applyBorder="1" applyAlignment="1">
      <alignment horizontal="center"/>
    </xf>
    <xf numFmtId="164" fontId="11" fillId="0" borderId="22" xfId="4" applyNumberFormat="1" applyFont="1" applyBorder="1" applyAlignment="1">
      <alignment horizontal="center" vertical="center"/>
    </xf>
    <xf numFmtId="164" fontId="8" fillId="0" borderId="22" xfId="4" applyNumberFormat="1" applyFont="1" applyFill="1" applyBorder="1" applyAlignment="1">
      <alignment horizontal="center"/>
    </xf>
    <xf numFmtId="164" fontId="11" fillId="0" borderId="4" xfId="4" applyNumberFormat="1" applyFont="1" applyFill="1" applyBorder="1" applyAlignment="1">
      <alignment horizontal="center"/>
    </xf>
    <xf numFmtId="0" fontId="3" fillId="0" borderId="30" xfId="2" applyFont="1" applyBorder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164" fontId="11" fillId="0" borderId="3" xfId="4" applyNumberFormat="1" applyFont="1" applyBorder="1" applyAlignment="1">
      <alignment horizontal="center" vertical="center"/>
    </xf>
    <xf numFmtId="9" fontId="16" fillId="0" borderId="26" xfId="1" applyFont="1" applyBorder="1" applyAlignment="1">
      <alignment horizontal="center" vertical="center"/>
    </xf>
    <xf numFmtId="44" fontId="3" fillId="0" borderId="24" xfId="2" applyNumberFormat="1" applyFont="1" applyBorder="1" applyAlignment="1">
      <alignment horizontal="center" vertical="center"/>
    </xf>
    <xf numFmtId="9" fontId="16" fillId="0" borderId="25" xfId="1" applyFont="1" applyBorder="1" applyAlignment="1">
      <alignment horizontal="center" vertical="center"/>
    </xf>
    <xf numFmtId="0" fontId="17" fillId="0" borderId="0" xfId="2" applyFont="1"/>
    <xf numFmtId="0" fontId="17" fillId="0" borderId="2" xfId="2" applyFont="1" applyBorder="1"/>
    <xf numFmtId="0" fontId="9" fillId="0" borderId="30" xfId="2" applyFont="1" applyBorder="1" applyAlignment="1">
      <alignment horizontal="center" vertical="center"/>
    </xf>
    <xf numFmtId="164" fontId="14" fillId="0" borderId="4" xfId="4" applyNumberFormat="1" applyFont="1" applyFill="1" applyBorder="1" applyAlignment="1">
      <alignment horizontal="center"/>
    </xf>
    <xf numFmtId="164" fontId="14" fillId="0" borderId="22" xfId="4" applyNumberFormat="1" applyFont="1" applyFill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9" fontId="8" fillId="0" borderId="25" xfId="1" applyFont="1" applyBorder="1" applyAlignment="1">
      <alignment horizontal="center" vertical="center"/>
    </xf>
    <xf numFmtId="0" fontId="16" fillId="0" borderId="0" xfId="2" applyFont="1"/>
    <xf numFmtId="0" fontId="3" fillId="3" borderId="29" xfId="2" applyFont="1" applyFill="1" applyBorder="1"/>
    <xf numFmtId="0" fontId="9" fillId="0" borderId="21" xfId="2" applyFont="1" applyBorder="1" applyAlignment="1">
      <alignment horizontal="center" vertical="center"/>
    </xf>
    <xf numFmtId="164" fontId="4" fillId="0" borderId="22" xfId="4" applyNumberFormat="1" applyFont="1" applyFill="1" applyBorder="1" applyAlignment="1">
      <alignment horizontal="center"/>
    </xf>
    <xf numFmtId="0" fontId="16" fillId="3" borderId="29" xfId="2" applyFont="1" applyFill="1" applyBorder="1"/>
    <xf numFmtId="0" fontId="16" fillId="0" borderId="4" xfId="2" applyFont="1" applyBorder="1"/>
    <xf numFmtId="0" fontId="16" fillId="0" borderId="31" xfId="2" applyFont="1" applyBorder="1" applyAlignment="1">
      <alignment horizontal="center" vertical="center"/>
    </xf>
    <xf numFmtId="44" fontId="4" fillId="0" borderId="23" xfId="2" applyNumberFormat="1" applyFont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6" fontId="17" fillId="3" borderId="29" xfId="3" applyNumberFormat="1" applyFont="1" applyFill="1" applyBorder="1" applyAlignment="1">
      <alignment vertical="center" wrapText="1"/>
    </xf>
    <xf numFmtId="0" fontId="4" fillId="5" borderId="4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6" fontId="17" fillId="0" borderId="19" xfId="3" applyNumberFormat="1" applyFont="1" applyBorder="1" applyAlignment="1">
      <alignment horizontal="center" vertical="center" wrapText="1"/>
    </xf>
    <xf numFmtId="0" fontId="6" fillId="5" borderId="19" xfId="3" applyFont="1" applyFill="1" applyBorder="1" applyAlignment="1">
      <alignment horizontal="center" vertical="center" wrapText="1"/>
    </xf>
    <xf numFmtId="0" fontId="6" fillId="5" borderId="21" xfId="3" applyFont="1" applyFill="1" applyBorder="1" applyAlignment="1">
      <alignment horizontal="center" vertical="center" wrapText="1"/>
    </xf>
    <xf numFmtId="0" fontId="4" fillId="5" borderId="19" xfId="3" applyFont="1" applyFill="1" applyBorder="1" applyAlignment="1">
      <alignment horizontal="center" vertical="center" wrapText="1"/>
    </xf>
    <xf numFmtId="0" fontId="3" fillId="5" borderId="21" xfId="3" applyFont="1" applyFill="1" applyBorder="1" applyAlignment="1">
      <alignment horizontal="center" vertical="center" wrapText="1"/>
    </xf>
    <xf numFmtId="166" fontId="18" fillId="0" borderId="1" xfId="3" applyNumberFormat="1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8" fontId="18" fillId="0" borderId="1" xfId="4" applyNumberFormat="1" applyFont="1" applyFill="1" applyBorder="1" applyAlignment="1">
      <alignment horizontal="center" vertical="center"/>
    </xf>
    <xf numFmtId="44" fontId="18" fillId="0" borderId="1" xfId="4" applyFont="1" applyFill="1" applyBorder="1" applyAlignment="1">
      <alignment horizontal="center" vertical="center"/>
    </xf>
    <xf numFmtId="169" fontId="18" fillId="0" borderId="1" xfId="4" applyNumberFormat="1" applyFont="1" applyFill="1" applyBorder="1" applyAlignment="1">
      <alignment horizontal="center" vertical="center"/>
    </xf>
    <xf numFmtId="170" fontId="18" fillId="0" borderId="3" xfId="1" applyNumberFormat="1" applyFont="1" applyFill="1" applyBorder="1" applyAlignment="1">
      <alignment horizontal="center" vertical="center"/>
    </xf>
    <xf numFmtId="168" fontId="4" fillId="0" borderId="4" xfId="4" applyNumberFormat="1" applyFont="1" applyFill="1" applyBorder="1" applyAlignment="1">
      <alignment horizontal="center" vertical="center"/>
    </xf>
    <xf numFmtId="171" fontId="4" fillId="0" borderId="1" xfId="4" applyNumberFormat="1" applyFont="1" applyFill="1" applyBorder="1" applyAlignment="1">
      <alignment horizontal="center" vertical="center"/>
    </xf>
    <xf numFmtId="168" fontId="8" fillId="0" borderId="4" xfId="4" applyNumberFormat="1" applyFont="1" applyFill="1" applyBorder="1" applyAlignment="1">
      <alignment horizontal="center" vertical="center"/>
    </xf>
    <xf numFmtId="168" fontId="16" fillId="0" borderId="4" xfId="4" applyNumberFormat="1" applyFont="1" applyFill="1" applyBorder="1" applyAlignment="1">
      <alignment horizontal="center" vertical="center"/>
    </xf>
    <xf numFmtId="168" fontId="3" fillId="0" borderId="22" xfId="4" applyNumberFormat="1" applyFont="1" applyFill="1" applyBorder="1" applyAlignment="1">
      <alignment horizontal="center" vertical="center"/>
    </xf>
    <xf numFmtId="166" fontId="21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164" fontId="16" fillId="0" borderId="1" xfId="4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168" fontId="17" fillId="0" borderId="4" xfId="4" applyNumberFormat="1" applyFont="1" applyFill="1" applyBorder="1" applyAlignment="1">
      <alignment horizontal="center" vertical="center"/>
    </xf>
    <xf numFmtId="168" fontId="25" fillId="0" borderId="1" xfId="4" applyNumberFormat="1" applyFont="1" applyBorder="1" applyAlignment="1">
      <alignment horizontal="center" vertical="center"/>
    </xf>
    <xf numFmtId="166" fontId="24" fillId="2" borderId="1" xfId="3" applyNumberFormat="1" applyFont="1" applyFill="1" applyBorder="1" applyAlignment="1">
      <alignment vertical="center"/>
    </xf>
    <xf numFmtId="166" fontId="24" fillId="2" borderId="3" xfId="3" applyNumberFormat="1" applyFont="1" applyFill="1" applyBorder="1" applyAlignment="1">
      <alignment vertical="center"/>
    </xf>
    <xf numFmtId="166" fontId="19" fillId="2" borderId="4" xfId="3" applyNumberFormat="1" applyFont="1" applyFill="1" applyBorder="1" applyAlignment="1">
      <alignment vertical="center"/>
    </xf>
    <xf numFmtId="0" fontId="22" fillId="2" borderId="15" xfId="3" applyFont="1" applyFill="1" applyBorder="1" applyAlignment="1">
      <alignment horizontal="center" vertical="center" wrapText="1"/>
    </xf>
    <xf numFmtId="0" fontId="22" fillId="2" borderId="16" xfId="3" applyFont="1" applyFill="1" applyBorder="1" applyAlignment="1">
      <alignment horizontal="center" vertical="center" wrapText="1"/>
    </xf>
    <xf numFmtId="0" fontId="23" fillId="2" borderId="16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6" fontId="17" fillId="4" borderId="6" xfId="3" applyNumberFormat="1" applyFont="1" applyFill="1" applyBorder="1" applyAlignment="1">
      <alignment vertical="center" wrapText="1"/>
    </xf>
    <xf numFmtId="166" fontId="18" fillId="0" borderId="15" xfId="3" applyNumberFormat="1" applyFont="1" applyBorder="1" applyAlignment="1">
      <alignment horizontal="center" vertical="center"/>
    </xf>
    <xf numFmtId="166" fontId="18" fillId="0" borderId="16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8" fontId="18" fillId="0" borderId="16" xfId="4" applyNumberFormat="1" applyFont="1" applyFill="1" applyBorder="1" applyAlignment="1">
      <alignment horizontal="center" vertical="center"/>
    </xf>
    <xf numFmtId="44" fontId="18" fillId="0" borderId="5" xfId="4" applyFont="1" applyFill="1" applyBorder="1" applyAlignment="1">
      <alignment horizontal="center" vertical="center"/>
    </xf>
    <xf numFmtId="169" fontId="18" fillId="0" borderId="5" xfId="4" applyNumberFormat="1" applyFont="1" applyFill="1" applyBorder="1" applyAlignment="1">
      <alignment horizontal="center" vertical="center"/>
    </xf>
    <xf numFmtId="170" fontId="18" fillId="0" borderId="5" xfId="1" applyNumberFormat="1" applyFont="1" applyFill="1" applyBorder="1" applyAlignment="1">
      <alignment horizontal="center" vertical="center"/>
    </xf>
    <xf numFmtId="166" fontId="21" fillId="0" borderId="15" xfId="3" applyNumberFormat="1" applyFont="1" applyBorder="1" applyAlignment="1">
      <alignment horizontal="center" vertical="center"/>
    </xf>
    <xf numFmtId="166" fontId="5" fillId="0" borderId="16" xfId="3" applyNumberFormat="1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164" fontId="16" fillId="0" borderId="16" xfId="4" applyNumberFormat="1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171" fontId="4" fillId="0" borderId="1" xfId="4" applyNumberFormat="1" applyFont="1" applyBorder="1" applyAlignment="1">
      <alignment horizontal="center" vertical="center"/>
    </xf>
    <xf numFmtId="166" fontId="24" fillId="2" borderId="4" xfId="3" applyNumberFormat="1" applyFont="1" applyFill="1" applyBorder="1" applyAlignment="1">
      <alignment vertical="center"/>
    </xf>
    <xf numFmtId="0" fontId="26" fillId="2" borderId="17" xfId="3" applyFont="1" applyFill="1" applyBorder="1" applyAlignment="1">
      <alignment horizontal="center" vertical="center" wrapText="1"/>
    </xf>
    <xf numFmtId="167" fontId="27" fillId="2" borderId="18" xfId="3" applyNumberFormat="1" applyFont="1" applyFill="1" applyBorder="1" applyAlignment="1">
      <alignment horizontal="center" vertical="center"/>
    </xf>
    <xf numFmtId="164" fontId="4" fillId="0" borderId="4" xfId="4" applyNumberFormat="1" applyFont="1" applyFill="1" applyBorder="1" applyAlignment="1">
      <alignment horizontal="center" vertical="center"/>
    </xf>
    <xf numFmtId="0" fontId="5" fillId="6" borderId="0" xfId="2" applyFont="1" applyFill="1" applyAlignment="1">
      <alignment vertical="center"/>
    </xf>
    <xf numFmtId="0" fontId="5" fillId="7" borderId="0" xfId="2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168" fontId="17" fillId="0" borderId="1" xfId="4" applyNumberFormat="1" applyFont="1" applyFill="1" applyBorder="1" applyAlignment="1">
      <alignment horizontal="center" vertical="center"/>
    </xf>
    <xf numFmtId="166" fontId="19" fillId="2" borderId="1" xfId="3" applyNumberFormat="1" applyFont="1" applyFill="1" applyBorder="1" applyAlignment="1">
      <alignment vertical="center"/>
    </xf>
    <xf numFmtId="10" fontId="19" fillId="0" borderId="1" xfId="5" applyNumberFormat="1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166" fontId="18" fillId="0" borderId="4" xfId="3" applyNumberFormat="1" applyFont="1" applyBorder="1" applyAlignment="1">
      <alignment horizontal="center" vertical="center"/>
    </xf>
    <xf numFmtId="164" fontId="9" fillId="0" borderId="22" xfId="4" applyNumberFormat="1" applyFont="1" applyFill="1" applyBorder="1" applyAlignment="1">
      <alignment horizontal="center"/>
    </xf>
    <xf numFmtId="166" fontId="21" fillId="0" borderId="4" xfId="3" applyNumberFormat="1" applyFont="1" applyBorder="1" applyAlignment="1">
      <alignment horizontal="center" vertical="center"/>
    </xf>
    <xf numFmtId="10" fontId="19" fillId="0" borderId="24" xfId="5" applyNumberFormat="1" applyFont="1" applyFill="1" applyBorder="1" applyAlignment="1">
      <alignment horizontal="center" vertical="center" wrapText="1"/>
    </xf>
    <xf numFmtId="0" fontId="30" fillId="0" borderId="0" xfId="2" applyFont="1"/>
    <xf numFmtId="6" fontId="18" fillId="0" borderId="1" xfId="4" applyNumberFormat="1" applyFont="1" applyFill="1" applyBorder="1" applyAlignment="1">
      <alignment horizontal="center" vertical="center"/>
    </xf>
    <xf numFmtId="6" fontId="17" fillId="0" borderId="20" xfId="3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0" fontId="19" fillId="0" borderId="4" xfId="5" applyNumberFormat="1" applyFont="1" applyFill="1" applyBorder="1" applyAlignment="1">
      <alignment vertical="center" wrapText="1"/>
    </xf>
    <xf numFmtId="10" fontId="19" fillId="0" borderId="23" xfId="5" applyNumberFormat="1" applyFont="1" applyFill="1" applyBorder="1" applyAlignment="1">
      <alignment vertical="center" wrapText="1"/>
    </xf>
    <xf numFmtId="166" fontId="18" fillId="0" borderId="1" xfId="3" applyNumberFormat="1" applyFont="1" applyBorder="1" applyAlignment="1">
      <alignment horizontal="center" vertical="center" shrinkToFit="1"/>
    </xf>
    <xf numFmtId="6" fontId="3" fillId="0" borderId="19" xfId="3" applyNumberFormat="1" applyFont="1" applyBorder="1" applyAlignment="1">
      <alignment horizontal="center" vertical="center" wrapText="1"/>
    </xf>
    <xf numFmtId="0" fontId="31" fillId="0" borderId="0" xfId="2" applyFont="1"/>
    <xf numFmtId="168" fontId="3" fillId="0" borderId="4" xfId="4" applyNumberFormat="1" applyFont="1" applyFill="1" applyBorder="1" applyAlignment="1">
      <alignment horizontal="center" vertical="center"/>
    </xf>
    <xf numFmtId="171" fontId="3" fillId="0" borderId="1" xfId="4" applyNumberFormat="1" applyFont="1" applyFill="1" applyBorder="1" applyAlignment="1">
      <alignment horizontal="center" vertical="center"/>
    </xf>
    <xf numFmtId="164" fontId="4" fillId="0" borderId="22" xfId="4" applyNumberFormat="1" applyFont="1" applyBorder="1" applyAlignment="1">
      <alignment horizontal="center" vertical="center"/>
    </xf>
    <xf numFmtId="164" fontId="9" fillId="0" borderId="4" xfId="4" applyNumberFormat="1" applyFont="1" applyFill="1" applyBorder="1" applyAlignment="1">
      <alignment horizontal="center"/>
    </xf>
    <xf numFmtId="0" fontId="1" fillId="0" borderId="0" xfId="2" applyFont="1"/>
    <xf numFmtId="44" fontId="1" fillId="6" borderId="0" xfId="7" applyFont="1" applyFill="1" applyAlignment="1">
      <alignment horizontal="center" vertical="center"/>
    </xf>
    <xf numFmtId="0" fontId="1" fillId="3" borderId="4" xfId="2" applyFont="1" applyFill="1" applyBorder="1"/>
    <xf numFmtId="0" fontId="1" fillId="3" borderId="29" xfId="2" applyFont="1" applyFill="1" applyBorder="1"/>
    <xf numFmtId="0" fontId="1" fillId="3" borderId="33" xfId="2" applyFont="1" applyFill="1" applyBorder="1"/>
    <xf numFmtId="168" fontId="1" fillId="0" borderId="4" xfId="4" applyNumberFormat="1" applyFont="1" applyFill="1" applyBorder="1" applyAlignment="1">
      <alignment horizontal="center" vertical="center"/>
    </xf>
    <xf numFmtId="171" fontId="1" fillId="0" borderId="1" xfId="4" applyNumberFormat="1" applyFont="1" applyFill="1" applyBorder="1" applyAlignment="1">
      <alignment horizontal="center" vertical="center"/>
    </xf>
    <xf numFmtId="164" fontId="1" fillId="0" borderId="22" xfId="4" applyNumberFormat="1" applyFont="1" applyFill="1" applyBorder="1" applyAlignment="1">
      <alignment horizontal="center"/>
    </xf>
    <xf numFmtId="0" fontId="1" fillId="0" borderId="4" xfId="2" applyFont="1" applyBorder="1"/>
    <xf numFmtId="44" fontId="1" fillId="0" borderId="22" xfId="4" applyFont="1" applyBorder="1" applyAlignment="1">
      <alignment horizontal="center"/>
    </xf>
    <xf numFmtId="44" fontId="1" fillId="0" borderId="22" xfId="2" applyNumberFormat="1" applyFont="1" applyBorder="1"/>
    <xf numFmtId="0" fontId="1" fillId="0" borderId="14" xfId="2" applyFont="1" applyBorder="1"/>
    <xf numFmtId="0" fontId="1" fillId="0" borderId="32" xfId="2" applyFont="1" applyBorder="1"/>
    <xf numFmtId="9" fontId="1" fillId="0" borderId="25" xfId="1" applyFont="1" applyBorder="1" applyAlignment="1">
      <alignment horizontal="center" vertical="center"/>
    </xf>
    <xf numFmtId="44" fontId="1" fillId="0" borderId="3" xfId="4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23" xfId="2" applyFont="1" applyBorder="1" applyAlignment="1">
      <alignment horizontal="center"/>
    </xf>
    <xf numFmtId="0" fontId="1" fillId="0" borderId="2" xfId="2" applyFont="1" applyBorder="1"/>
    <xf numFmtId="0" fontId="1" fillId="0" borderId="27" xfId="2" applyFont="1" applyBorder="1"/>
    <xf numFmtId="0" fontId="1" fillId="0" borderId="28" xfId="2" applyFont="1" applyBorder="1"/>
    <xf numFmtId="172" fontId="3" fillId="3" borderId="1" xfId="6" applyNumberFormat="1" applyFont="1" applyFill="1" applyBorder="1" applyAlignment="1">
      <alignment horizontal="center" vertical="center"/>
    </xf>
    <xf numFmtId="164" fontId="32" fillId="0" borderId="1" xfId="4" applyNumberFormat="1" applyFont="1" applyBorder="1" applyAlignment="1">
      <alignment horizontal="center" vertical="center"/>
    </xf>
    <xf numFmtId="164" fontId="4" fillId="0" borderId="22" xfId="4" applyNumberFormat="1" applyFont="1" applyFill="1" applyBorder="1" applyAlignment="1">
      <alignment horizontal="center" vertical="center"/>
    </xf>
    <xf numFmtId="166" fontId="33" fillId="2" borderId="4" xfId="3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/>
    </xf>
    <xf numFmtId="44" fontId="16" fillId="0" borderId="22" xfId="4" applyFont="1" applyBorder="1" applyAlignment="1">
      <alignment horizontal="center"/>
    </xf>
    <xf numFmtId="44" fontId="16" fillId="0" borderId="22" xfId="2" applyNumberFormat="1" applyFont="1" applyBorder="1"/>
    <xf numFmtId="0" fontId="16" fillId="0" borderId="1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0" xfId="2" applyFont="1" applyAlignment="1">
      <alignment horizontal="center"/>
    </xf>
    <xf numFmtId="170" fontId="5" fillId="0" borderId="0" xfId="1" applyNumberFormat="1" applyFont="1" applyAlignment="1">
      <alignment horizontal="center"/>
    </xf>
    <xf numFmtId="0" fontId="34" fillId="0" borderId="1" xfId="2" applyFont="1" applyBorder="1" applyAlignment="1">
      <alignment horizontal="center"/>
    </xf>
    <xf numFmtId="170" fontId="5" fillId="0" borderId="1" xfId="1" applyNumberFormat="1" applyFont="1" applyBorder="1" applyAlignment="1">
      <alignment horizontal="center"/>
    </xf>
    <xf numFmtId="44" fontId="5" fillId="0" borderId="1" xfId="7" applyFont="1" applyBorder="1" applyAlignment="1">
      <alignment horizontal="center"/>
    </xf>
    <xf numFmtId="0" fontId="34" fillId="0" borderId="16" xfId="2" applyFont="1" applyBorder="1" applyAlignment="1">
      <alignment horizontal="center"/>
    </xf>
    <xf numFmtId="0" fontId="1" fillId="0" borderId="18" xfId="2" applyFont="1" applyBorder="1"/>
    <xf numFmtId="0" fontId="28" fillId="2" borderId="19" xfId="2" applyFont="1" applyFill="1" applyBorder="1" applyAlignment="1">
      <alignment vertical="center" wrapText="1"/>
    </xf>
    <xf numFmtId="0" fontId="28" fillId="2" borderId="20" xfId="2" applyFont="1" applyFill="1" applyBorder="1" applyAlignment="1">
      <alignment vertical="center" wrapText="1"/>
    </xf>
    <xf numFmtId="0" fontId="28" fillId="2" borderId="4" xfId="2" applyFont="1" applyFill="1" applyBorder="1" applyAlignment="1">
      <alignment vertical="center" wrapText="1"/>
    </xf>
    <xf numFmtId="0" fontId="28" fillId="2" borderId="1" xfId="2" applyFont="1" applyFill="1" applyBorder="1" applyAlignment="1">
      <alignment vertical="center" wrapText="1"/>
    </xf>
    <xf numFmtId="164" fontId="16" fillId="0" borderId="22" xfId="4" applyNumberFormat="1" applyFont="1" applyFill="1" applyBorder="1" applyAlignment="1">
      <alignment horizontal="center"/>
    </xf>
    <xf numFmtId="168" fontId="1" fillId="0" borderId="34" xfId="4" applyNumberFormat="1" applyFont="1" applyFill="1" applyBorder="1" applyAlignment="1">
      <alignment horizontal="center" vertical="center"/>
    </xf>
    <xf numFmtId="0" fontId="14" fillId="7" borderId="7" xfId="2" applyFont="1" applyFill="1" applyBorder="1" applyAlignment="1">
      <alignment horizontal="right" vertical="center"/>
    </xf>
    <xf numFmtId="0" fontId="1" fillId="3" borderId="1" xfId="2" applyFont="1" applyFill="1" applyBorder="1" applyAlignment="1">
      <alignment horizontal="right" vertical="center"/>
    </xf>
    <xf numFmtId="0" fontId="1" fillId="8" borderId="1" xfId="2" applyFont="1" applyFill="1" applyBorder="1" applyAlignment="1">
      <alignment horizontal="center" vertical="center"/>
    </xf>
    <xf numFmtId="2" fontId="17" fillId="8" borderId="1" xfId="2" applyNumberFormat="1" applyFont="1" applyFill="1" applyBorder="1" applyAlignment="1">
      <alignment horizontal="center" vertical="center"/>
    </xf>
    <xf numFmtId="173" fontId="18" fillId="0" borderId="1" xfId="4" applyNumberFormat="1" applyFont="1" applyFill="1" applyBorder="1" applyAlignment="1">
      <alignment horizontal="center" vertical="center"/>
    </xf>
    <xf numFmtId="0" fontId="22" fillId="2" borderId="19" xfId="3" applyFont="1" applyFill="1" applyBorder="1" applyAlignment="1">
      <alignment horizontal="center" vertical="center" wrapText="1"/>
    </xf>
    <xf numFmtId="0" fontId="22" fillId="2" borderId="20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23" fillId="2" borderId="33" xfId="2" applyFont="1" applyFill="1" applyBorder="1" applyAlignment="1">
      <alignment horizontal="center" vertical="center" wrapText="1"/>
    </xf>
    <xf numFmtId="0" fontId="22" fillId="2" borderId="13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2" borderId="14" xfId="3" applyFont="1" applyFill="1" applyBorder="1" applyAlignment="1">
      <alignment horizontal="center" vertical="center" wrapText="1"/>
    </xf>
    <xf numFmtId="0" fontId="22" fillId="2" borderId="0" xfId="3" applyFont="1" applyFill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27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center" vertical="center" wrapText="1"/>
    </xf>
    <xf numFmtId="10" fontId="19" fillId="0" borderId="4" xfId="5" applyNumberFormat="1" applyFont="1" applyFill="1" applyBorder="1" applyAlignment="1">
      <alignment horizontal="center" vertical="center" wrapText="1"/>
    </xf>
    <xf numFmtId="10" fontId="19" fillId="0" borderId="23" xfId="5" applyNumberFormat="1" applyFont="1" applyFill="1" applyBorder="1" applyAlignment="1">
      <alignment horizontal="center" vertical="center" wrapText="1"/>
    </xf>
    <xf numFmtId="167" fontId="29" fillId="2" borderId="10" xfId="3" applyNumberFormat="1" applyFont="1" applyFill="1" applyBorder="1" applyAlignment="1">
      <alignment horizontal="center" vertical="center"/>
    </xf>
    <xf numFmtId="167" fontId="29" fillId="2" borderId="11" xfId="3" applyNumberFormat="1" applyFont="1" applyFill="1" applyBorder="1" applyAlignment="1">
      <alignment horizontal="center" vertical="center"/>
    </xf>
    <xf numFmtId="167" fontId="27" fillId="2" borderId="10" xfId="3" applyNumberFormat="1" applyFont="1" applyFill="1" applyBorder="1" applyAlignment="1">
      <alignment horizontal="center" vertical="center"/>
    </xf>
    <xf numFmtId="167" fontId="27" fillId="2" borderId="11" xfId="3" applyNumberFormat="1" applyFont="1" applyFill="1" applyBorder="1" applyAlignment="1">
      <alignment horizontal="center" vertical="center"/>
    </xf>
    <xf numFmtId="167" fontId="27" fillId="2" borderId="12" xfId="3" applyNumberFormat="1" applyFont="1" applyFill="1" applyBorder="1" applyAlignment="1">
      <alignment horizontal="center" vertical="center"/>
    </xf>
    <xf numFmtId="0" fontId="24" fillId="6" borderId="20" xfId="2" applyFont="1" applyFill="1" applyBorder="1" applyAlignment="1">
      <alignment horizontal="center" vertical="center" wrapText="1"/>
    </xf>
    <xf numFmtId="0" fontId="24" fillId="6" borderId="21" xfId="2" applyFont="1" applyFill="1" applyBorder="1" applyAlignment="1">
      <alignment horizontal="center" vertical="center" wrapText="1"/>
    </xf>
    <xf numFmtId="0" fontId="24" fillId="6" borderId="1" xfId="2" applyFont="1" applyFill="1" applyBorder="1" applyAlignment="1">
      <alignment horizontal="center" vertical="center" wrapText="1"/>
    </xf>
    <xf numFmtId="0" fontId="24" fillId="6" borderId="22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35" fillId="2" borderId="35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 wrapText="1"/>
    </xf>
    <xf numFmtId="0" fontId="35" fillId="2" borderId="38" xfId="2" applyFont="1" applyFill="1" applyBorder="1" applyAlignment="1">
      <alignment horizontal="center" vertical="center" wrapText="1"/>
    </xf>
    <xf numFmtId="0" fontId="35" fillId="2" borderId="5" xfId="2" applyFont="1" applyFill="1" applyBorder="1" applyAlignment="1">
      <alignment horizontal="center" vertical="center" wrapText="1"/>
    </xf>
    <xf numFmtId="0" fontId="35" fillId="2" borderId="36" xfId="2" applyFont="1" applyFill="1" applyBorder="1" applyAlignment="1">
      <alignment horizontal="center" vertical="center" wrapText="1"/>
    </xf>
    <xf numFmtId="0" fontId="35" fillId="2" borderId="37" xfId="2" applyFont="1" applyFill="1" applyBorder="1" applyAlignment="1">
      <alignment horizontal="center" vertical="center" wrapText="1"/>
    </xf>
  </cellXfs>
  <cellStyles count="8">
    <cellStyle name="Comma" xfId="6" builtinId="3"/>
    <cellStyle name="Currency" xfId="7" builtinId="4"/>
    <cellStyle name="Currency 2" xfId="4" xr:uid="{EF1C0964-062C-4458-AE4A-A2E3BF537EDD}"/>
    <cellStyle name="Normal" xfId="0" builtinId="0"/>
    <cellStyle name="Normal 2" xfId="2" xr:uid="{2A7519B6-5BEF-4214-A5D9-588719E047D9}"/>
    <cellStyle name="Normal 2 2" xfId="3" xr:uid="{C7059157-0F1F-4617-B107-D2C0188EF584}"/>
    <cellStyle name="Percent" xfId="1" builtinId="5"/>
    <cellStyle name="Percent 2" xfId="5" xr:uid="{6AE0BCB9-EE63-488D-967A-11ECB95F5540}"/>
  </cellStyles>
  <dxfs count="102"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1C1"/>
      <color rgb="FFFF9999"/>
      <color rgb="FF0033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105834</xdr:colOff>
      <xdr:row>199</xdr:row>
      <xdr:rowOff>10584</xdr:rowOff>
    </xdr:from>
    <xdr:ext cx="1566333" cy="571501"/>
    <xdr:pic>
      <xdr:nvPicPr>
        <xdr:cNvPr id="3" name="Picture 2">
          <a:extLst>
            <a:ext uri="{FF2B5EF4-FFF2-40B4-BE49-F238E27FC236}">
              <a16:creationId xmlns:a16="http://schemas.microsoft.com/office/drawing/2014/main" id="{FF785C3B-4CE3-40F1-ADAA-7577AB1EA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167" y="22203834"/>
          <a:ext cx="1566333" cy="571501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157</xdr:row>
      <xdr:rowOff>0</xdr:rowOff>
    </xdr:from>
    <xdr:ext cx="1566333" cy="571501"/>
    <xdr:pic>
      <xdr:nvPicPr>
        <xdr:cNvPr id="5" name="Picture 4">
          <a:extLst>
            <a:ext uri="{FF2B5EF4-FFF2-40B4-BE49-F238E27FC236}">
              <a16:creationId xmlns:a16="http://schemas.microsoft.com/office/drawing/2014/main" id="{4D22D452-B9F3-4416-99B8-4499F5907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583" y="11758083"/>
          <a:ext cx="1566333" cy="571501"/>
        </a:xfrm>
        <a:prstGeom prst="rect">
          <a:avLst/>
        </a:prstGeom>
      </xdr:spPr>
    </xdr:pic>
    <xdr:clientData/>
  </xdr:oneCellAnchor>
  <xdr:oneCellAnchor>
    <xdr:from>
      <xdr:col>18</xdr:col>
      <xdr:colOff>63500</xdr:colOff>
      <xdr:row>2</xdr:row>
      <xdr:rowOff>31750</xdr:rowOff>
    </xdr:from>
    <xdr:ext cx="1555750" cy="571501"/>
    <xdr:pic>
      <xdr:nvPicPr>
        <xdr:cNvPr id="6" name="Picture 5">
          <a:extLst>
            <a:ext uri="{FF2B5EF4-FFF2-40B4-BE49-F238E27FC236}">
              <a16:creationId xmlns:a16="http://schemas.microsoft.com/office/drawing/2014/main" id="{A8A9D86C-F7CA-4BE5-9359-BA2455A9C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7083" y="984250"/>
          <a:ext cx="1555750" cy="571501"/>
        </a:xfrm>
        <a:prstGeom prst="rect">
          <a:avLst/>
        </a:prstGeom>
      </xdr:spPr>
    </xdr:pic>
    <xdr:clientData/>
  </xdr:oneCellAnchor>
  <xdr:oneCellAnchor>
    <xdr:from>
      <xdr:col>1</xdr:col>
      <xdr:colOff>207360</xdr:colOff>
      <xdr:row>2</xdr:row>
      <xdr:rowOff>31750</xdr:rowOff>
    </xdr:from>
    <xdr:ext cx="1983391" cy="582083"/>
    <xdr:pic>
      <xdr:nvPicPr>
        <xdr:cNvPr id="2" name="Picture 1">
          <a:extLst>
            <a:ext uri="{FF2B5EF4-FFF2-40B4-BE49-F238E27FC236}">
              <a16:creationId xmlns:a16="http://schemas.microsoft.com/office/drawing/2014/main" id="{9355D99E-8FC5-4D93-9900-918222E4E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193" y="984250"/>
          <a:ext cx="1983391" cy="58208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</xdr:colOff>
      <xdr:row>2</xdr:row>
      <xdr:rowOff>95250</xdr:rowOff>
    </xdr:from>
    <xdr:ext cx="1674515" cy="508000"/>
    <xdr:pic>
      <xdr:nvPicPr>
        <xdr:cNvPr id="2" name="Picture 1">
          <a:extLst>
            <a:ext uri="{FF2B5EF4-FFF2-40B4-BE49-F238E27FC236}">
              <a16:creationId xmlns:a16="http://schemas.microsoft.com/office/drawing/2014/main" id="{7A89C3C7-92C1-4E1E-A159-C32325876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833" y="783167"/>
          <a:ext cx="1674515" cy="50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2D07-FFCE-4BAA-8699-1D56F3AD737D}">
  <sheetPr>
    <tabColor rgb="FF0033CC"/>
    <pageSetUpPr fitToPage="1"/>
  </sheetPr>
  <dimension ref="B1:AI232"/>
  <sheetViews>
    <sheetView showGridLines="0" zoomScale="90" zoomScaleNormal="90" workbookViewId="0">
      <selection activeCell="AK21" sqref="AK21"/>
    </sheetView>
  </sheetViews>
  <sheetFormatPr defaultRowHeight="17.25" x14ac:dyDescent="0.3"/>
  <cols>
    <col min="1" max="1" width="9.140625" style="116"/>
    <col min="2" max="2" width="8.5703125" style="116" customWidth="1"/>
    <col min="3" max="3" width="11.5703125" style="116" customWidth="1"/>
    <col min="4" max="4" width="4.5703125" style="116" customWidth="1"/>
    <col min="5" max="5" width="4.85546875" style="116" customWidth="1"/>
    <col min="6" max="6" width="16.5703125" style="116" customWidth="1"/>
    <col min="7" max="7" width="8.28515625" style="116" customWidth="1"/>
    <col min="8" max="9" width="6.85546875" style="116" customWidth="1"/>
    <col min="10" max="10" width="6.28515625" style="116" customWidth="1"/>
    <col min="11" max="11" width="6.85546875" style="116" customWidth="1"/>
    <col min="12" max="12" width="9.5703125" style="18" customWidth="1"/>
    <col min="13" max="13" width="7.5703125" style="18" customWidth="1"/>
    <col min="14" max="14" width="7.140625" style="3" customWidth="1"/>
    <col min="15" max="15" width="8.85546875" style="116" customWidth="1"/>
    <col min="16" max="17" width="9.140625" style="116"/>
    <col min="18" max="18" width="8.5703125" style="116" customWidth="1"/>
    <col min="19" max="19" width="14" style="116" customWidth="1"/>
    <col min="20" max="21" width="5.42578125" style="116" customWidth="1"/>
    <col min="22" max="22" width="15.5703125" style="116" customWidth="1"/>
    <col min="23" max="23" width="8.42578125" style="116" customWidth="1"/>
    <col min="24" max="24" width="7.140625" style="116" customWidth="1"/>
    <col min="25" max="25" width="7.42578125" style="116" customWidth="1"/>
    <col min="26" max="26" width="6.28515625" style="116" customWidth="1"/>
    <col min="27" max="27" width="6.140625" style="116" customWidth="1"/>
    <col min="28" max="28" width="10.42578125" style="18" customWidth="1"/>
    <col min="29" max="29" width="7.28515625" style="3" customWidth="1"/>
    <col min="30" max="30" width="12.7109375" style="116" customWidth="1"/>
    <col min="31" max="31" width="10.85546875" style="116" customWidth="1"/>
    <col min="32" max="32" width="14.42578125" style="116" customWidth="1"/>
    <col min="33" max="33" width="9.140625" style="116"/>
    <col min="34" max="34" width="17.140625" style="116" customWidth="1"/>
    <col min="35" max="35" width="15.28515625" style="116" customWidth="1"/>
    <col min="36" max="37" width="9.140625" style="116"/>
    <col min="38" max="38" width="22" style="116" customWidth="1"/>
    <col min="39" max="39" width="18.140625" style="116" customWidth="1"/>
    <col min="40" max="40" width="9.140625" style="116"/>
    <col min="41" max="41" width="14.28515625" style="116" customWidth="1"/>
    <col min="42" max="16384" width="9.140625" style="116"/>
  </cols>
  <sheetData>
    <row r="1" spans="2:35" ht="55.5" customHeight="1" thickBot="1" x14ac:dyDescent="0.75">
      <c r="B1" s="103" t="s">
        <v>107</v>
      </c>
      <c r="C1" s="103"/>
      <c r="D1" s="103"/>
      <c r="L1" s="116"/>
      <c r="M1" s="116"/>
      <c r="N1" s="116"/>
      <c r="R1" s="111" t="s">
        <v>104</v>
      </c>
      <c r="AA1" s="160" t="s">
        <v>161</v>
      </c>
      <c r="AB1" s="136">
        <v>10000</v>
      </c>
      <c r="AC1" s="159">
        <v>4</v>
      </c>
      <c r="AD1" s="93" t="s">
        <v>47</v>
      </c>
      <c r="AE1" s="158">
        <f>$AB$1*1%</f>
        <v>100</v>
      </c>
    </row>
    <row r="2" spans="2:35" ht="19.5" thickBot="1" x14ac:dyDescent="0.35">
      <c r="B2" s="2"/>
      <c r="R2" s="2"/>
      <c r="AA2" s="161" t="s">
        <v>160</v>
      </c>
      <c r="AB2" s="162">
        <v>1.6</v>
      </c>
    </row>
    <row r="3" spans="2:35" ht="28.5" customHeight="1" x14ac:dyDescent="0.25">
      <c r="B3" s="164"/>
      <c r="C3" s="165"/>
      <c r="D3" s="168" t="s">
        <v>102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9"/>
      <c r="R3" s="174"/>
      <c r="S3" s="175"/>
      <c r="T3" s="178" t="s">
        <v>102</v>
      </c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9"/>
    </row>
    <row r="4" spans="2:35" ht="21.75" customHeight="1" x14ac:dyDescent="0.25">
      <c r="B4" s="166"/>
      <c r="C4" s="167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1"/>
      <c r="R4" s="176"/>
      <c r="S4" s="177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1"/>
    </row>
    <row r="5" spans="2:35" ht="5.25" customHeight="1" thickBot="1" x14ac:dyDescent="0.3">
      <c r="B5" s="98"/>
      <c r="C5" s="94"/>
      <c r="D5" s="170"/>
      <c r="E5" s="170"/>
      <c r="F5" s="170"/>
      <c r="G5" s="170"/>
      <c r="H5" s="170"/>
      <c r="I5" s="170"/>
      <c r="J5" s="170"/>
      <c r="K5" s="170"/>
      <c r="L5" s="172"/>
      <c r="M5" s="172"/>
      <c r="N5" s="172"/>
      <c r="O5" s="173"/>
      <c r="R5" s="69"/>
      <c r="S5" s="7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1"/>
    </row>
    <row r="6" spans="2:35" ht="54.75" customHeight="1" x14ac:dyDescent="0.5">
      <c r="B6" s="36" t="s">
        <v>4</v>
      </c>
      <c r="C6" s="37" t="s">
        <v>5</v>
      </c>
      <c r="D6" s="37" t="s">
        <v>6</v>
      </c>
      <c r="E6" s="37" t="s">
        <v>7</v>
      </c>
      <c r="F6" s="37" t="s">
        <v>8</v>
      </c>
      <c r="G6" s="38" t="s">
        <v>9</v>
      </c>
      <c r="H6" s="39" t="s">
        <v>92</v>
      </c>
      <c r="I6" s="40" t="s">
        <v>10</v>
      </c>
      <c r="J6" s="38" t="s">
        <v>20</v>
      </c>
      <c r="K6" s="41" t="s">
        <v>21</v>
      </c>
      <c r="L6" s="110" t="s">
        <v>106</v>
      </c>
      <c r="M6" s="105" t="s">
        <v>105</v>
      </c>
      <c r="N6" s="106" t="s">
        <v>12</v>
      </c>
      <c r="O6" s="27" t="s">
        <v>2</v>
      </c>
      <c r="R6" s="36" t="s">
        <v>4</v>
      </c>
      <c r="S6" s="37" t="s">
        <v>5</v>
      </c>
      <c r="T6" s="37" t="s">
        <v>6</v>
      </c>
      <c r="U6" s="37" t="s">
        <v>7</v>
      </c>
      <c r="V6" s="37" t="s">
        <v>8</v>
      </c>
      <c r="W6" s="38" t="s">
        <v>9</v>
      </c>
      <c r="X6" s="39" t="s">
        <v>92</v>
      </c>
      <c r="Y6" s="41" t="s">
        <v>10</v>
      </c>
      <c r="Z6" s="38" t="s">
        <v>20</v>
      </c>
      <c r="AA6" s="41" t="s">
        <v>21</v>
      </c>
      <c r="AB6" s="42" t="s">
        <v>3</v>
      </c>
      <c r="AC6" s="6" t="s">
        <v>12</v>
      </c>
      <c r="AD6" s="20" t="s">
        <v>2</v>
      </c>
      <c r="AE6" s="43" t="s">
        <v>159</v>
      </c>
      <c r="AF6" s="44" t="s">
        <v>46</v>
      </c>
      <c r="AG6" s="1"/>
    </row>
    <row r="7" spans="2:35" ht="24" customHeight="1" x14ac:dyDescent="0.3">
      <c r="B7" s="74">
        <v>0.55763888888888891</v>
      </c>
      <c r="C7" s="75" t="s">
        <v>169</v>
      </c>
      <c r="D7" s="76">
        <v>3</v>
      </c>
      <c r="E7" s="76">
        <v>2</v>
      </c>
      <c r="F7" s="76" t="s">
        <v>163</v>
      </c>
      <c r="G7" s="48" t="s">
        <v>1</v>
      </c>
      <c r="H7" s="163">
        <v>12</v>
      </c>
      <c r="I7" s="104">
        <v>35</v>
      </c>
      <c r="J7" s="51">
        <v>3.6</v>
      </c>
      <c r="K7" s="52">
        <f t="shared" ref="K7:K33" si="0">IF(J7="","",100/J7/100)</f>
        <v>0.27777777777777779</v>
      </c>
      <c r="L7" s="64">
        <f t="shared" ref="L7:L34" si="1">IF(I7="","",(I7*($AB$1/1000)/$AC$1)*$AB$41)</f>
        <v>140</v>
      </c>
      <c r="M7" s="95"/>
      <c r="N7" s="54"/>
      <c r="O7" s="100"/>
      <c r="R7" s="74">
        <v>0.55763888888888891</v>
      </c>
      <c r="S7" s="75" t="s">
        <v>169</v>
      </c>
      <c r="T7" s="76">
        <v>3</v>
      </c>
      <c r="U7" s="76">
        <v>2</v>
      </c>
      <c r="V7" s="76" t="s">
        <v>163</v>
      </c>
      <c r="W7" s="48" t="s">
        <v>1</v>
      </c>
      <c r="X7" s="163">
        <v>12</v>
      </c>
      <c r="Y7" s="104">
        <v>35</v>
      </c>
      <c r="Z7" s="51">
        <v>3.6</v>
      </c>
      <c r="AA7" s="52">
        <f t="shared" ref="AA7:AA34" si="2">IF(Z7="","",100/Z7/100)</f>
        <v>0.27777777777777779</v>
      </c>
      <c r="AB7" s="64">
        <f t="shared" ref="AB7:AB34" si="3">IF(Y7="","",(Y7*($AB$1/1000)/$AC$1)*$AB$41)</f>
        <v>140</v>
      </c>
      <c r="AC7" s="54"/>
      <c r="AD7" s="12">
        <f t="shared" ref="AD7:AD34" si="4">IF(AB7="","",AC7*AB7)</f>
        <v>0</v>
      </c>
      <c r="AE7" s="56">
        <f t="shared" ref="AE7:AE33" si="5">IF(AB7="","",$AE$1)</f>
        <v>100</v>
      </c>
      <c r="AF7" s="157">
        <f t="shared" ref="AF7:AF34" si="6">IF(AE7="","",AE7*AC7)</f>
        <v>0</v>
      </c>
    </row>
    <row r="8" spans="2:35" ht="18.75" customHeight="1" x14ac:dyDescent="0.35">
      <c r="B8" s="74">
        <v>0.55763888888888891</v>
      </c>
      <c r="C8" s="75" t="s">
        <v>169</v>
      </c>
      <c r="D8" s="76">
        <v>3</v>
      </c>
      <c r="E8" s="76">
        <v>2</v>
      </c>
      <c r="F8" s="76" t="s">
        <v>163</v>
      </c>
      <c r="G8" s="48" t="s">
        <v>40</v>
      </c>
      <c r="H8" s="163">
        <v>10</v>
      </c>
      <c r="I8" s="104"/>
      <c r="J8" s="51"/>
      <c r="K8" s="52" t="str">
        <f t="shared" si="0"/>
        <v/>
      </c>
      <c r="L8" s="64" t="str">
        <f t="shared" si="1"/>
        <v/>
      </c>
      <c r="M8" s="95"/>
      <c r="N8" s="54"/>
      <c r="O8" s="100"/>
      <c r="R8" s="74">
        <v>0.55763888888888891</v>
      </c>
      <c r="S8" s="75" t="s">
        <v>169</v>
      </c>
      <c r="T8" s="76">
        <v>3</v>
      </c>
      <c r="U8" s="76">
        <v>2</v>
      </c>
      <c r="V8" s="76" t="s">
        <v>163</v>
      </c>
      <c r="W8" s="48" t="s">
        <v>40</v>
      </c>
      <c r="X8" s="163">
        <v>10</v>
      </c>
      <c r="Y8" s="104"/>
      <c r="Z8" s="51"/>
      <c r="AA8" s="52" t="str">
        <f t="shared" si="2"/>
        <v/>
      </c>
      <c r="AB8" s="64" t="str">
        <f t="shared" si="3"/>
        <v/>
      </c>
      <c r="AC8" s="54"/>
      <c r="AD8" s="12" t="str">
        <f t="shared" si="4"/>
        <v/>
      </c>
      <c r="AE8" s="56" t="str">
        <f t="shared" si="5"/>
        <v/>
      </c>
      <c r="AF8" s="157" t="str">
        <f t="shared" si="6"/>
        <v/>
      </c>
      <c r="AI8" s="4"/>
    </row>
    <row r="9" spans="2:35" ht="18.75" customHeight="1" x14ac:dyDescent="0.5">
      <c r="B9" s="74">
        <v>0.55763888888888891</v>
      </c>
      <c r="C9" s="75" t="s">
        <v>162</v>
      </c>
      <c r="D9" s="76">
        <v>3</v>
      </c>
      <c r="E9" s="76">
        <v>2</v>
      </c>
      <c r="F9" s="76" t="s">
        <v>163</v>
      </c>
      <c r="G9" s="48" t="s">
        <v>18</v>
      </c>
      <c r="H9" s="163">
        <v>13</v>
      </c>
      <c r="I9" s="104"/>
      <c r="J9" s="51"/>
      <c r="K9" s="52" t="str">
        <f t="shared" si="0"/>
        <v/>
      </c>
      <c r="L9" s="64" t="str">
        <f t="shared" si="1"/>
        <v/>
      </c>
      <c r="M9" s="95"/>
      <c r="N9" s="54"/>
      <c r="O9" s="100"/>
      <c r="R9" s="74">
        <v>0.55763888888888891</v>
      </c>
      <c r="S9" s="75" t="s">
        <v>162</v>
      </c>
      <c r="T9" s="76">
        <v>3</v>
      </c>
      <c r="U9" s="76">
        <v>2</v>
      </c>
      <c r="V9" s="76" t="s">
        <v>163</v>
      </c>
      <c r="W9" s="48" t="s">
        <v>18</v>
      </c>
      <c r="X9" s="163">
        <v>13</v>
      </c>
      <c r="Y9" s="104"/>
      <c r="Z9" s="51"/>
      <c r="AA9" s="52" t="str">
        <f t="shared" si="2"/>
        <v/>
      </c>
      <c r="AB9" s="64" t="str">
        <f t="shared" si="3"/>
        <v/>
      </c>
      <c r="AC9" s="54"/>
      <c r="AD9" s="12" t="str">
        <f t="shared" si="4"/>
        <v/>
      </c>
      <c r="AE9" s="56" t="str">
        <f t="shared" si="5"/>
        <v/>
      </c>
      <c r="AF9" s="157" t="str">
        <f t="shared" si="6"/>
        <v/>
      </c>
      <c r="AG9" s="1"/>
    </row>
    <row r="10" spans="2:35" ht="18.75" customHeight="1" x14ac:dyDescent="0.3">
      <c r="B10" s="74">
        <v>0.55763888888888891</v>
      </c>
      <c r="C10" s="75" t="s">
        <v>169</v>
      </c>
      <c r="D10" s="76">
        <v>3</v>
      </c>
      <c r="E10" s="76">
        <v>1</v>
      </c>
      <c r="F10" s="76" t="s">
        <v>168</v>
      </c>
      <c r="G10" s="48" t="s">
        <v>1</v>
      </c>
      <c r="H10" s="163">
        <v>12</v>
      </c>
      <c r="I10" s="104">
        <v>42</v>
      </c>
      <c r="J10" s="51">
        <v>2.9</v>
      </c>
      <c r="K10" s="52">
        <f t="shared" si="0"/>
        <v>0.34482758620689657</v>
      </c>
      <c r="L10" s="64">
        <f t="shared" si="1"/>
        <v>168</v>
      </c>
      <c r="M10" s="95"/>
      <c r="N10" s="54"/>
      <c r="O10" s="100"/>
      <c r="R10" s="74">
        <v>0.55763888888888891</v>
      </c>
      <c r="S10" s="75" t="s">
        <v>169</v>
      </c>
      <c r="T10" s="76">
        <v>3</v>
      </c>
      <c r="U10" s="76">
        <v>1</v>
      </c>
      <c r="V10" s="76" t="s">
        <v>168</v>
      </c>
      <c r="W10" s="48" t="s">
        <v>1</v>
      </c>
      <c r="X10" s="163">
        <v>12</v>
      </c>
      <c r="Y10" s="104">
        <v>42</v>
      </c>
      <c r="Z10" s="51">
        <v>2.9</v>
      </c>
      <c r="AA10" s="52">
        <f t="shared" si="2"/>
        <v>0.34482758620689657</v>
      </c>
      <c r="AB10" s="64">
        <f t="shared" si="3"/>
        <v>168</v>
      </c>
      <c r="AC10" s="54">
        <v>3.2</v>
      </c>
      <c r="AD10" s="12">
        <f t="shared" si="4"/>
        <v>537.6</v>
      </c>
      <c r="AE10" s="56">
        <f t="shared" si="5"/>
        <v>100</v>
      </c>
      <c r="AF10" s="157">
        <f t="shared" si="6"/>
        <v>320</v>
      </c>
    </row>
    <row r="11" spans="2:35" ht="18.75" customHeight="1" x14ac:dyDescent="0.3">
      <c r="B11" s="74">
        <v>0.55763888888888891</v>
      </c>
      <c r="C11" s="75" t="s">
        <v>169</v>
      </c>
      <c r="D11" s="76">
        <v>3</v>
      </c>
      <c r="E11" s="76">
        <v>1</v>
      </c>
      <c r="F11" s="76" t="s">
        <v>168</v>
      </c>
      <c r="G11" s="48" t="s">
        <v>40</v>
      </c>
      <c r="H11" s="163">
        <v>15</v>
      </c>
      <c r="I11" s="104"/>
      <c r="J11" s="51"/>
      <c r="K11" s="52" t="str">
        <f t="shared" si="0"/>
        <v/>
      </c>
      <c r="L11" s="64" t="str">
        <f t="shared" si="1"/>
        <v/>
      </c>
      <c r="M11" s="95"/>
      <c r="N11" s="54"/>
      <c r="O11" s="100"/>
      <c r="R11" s="74">
        <v>0.55763888888888891</v>
      </c>
      <c r="S11" s="75" t="s">
        <v>169</v>
      </c>
      <c r="T11" s="76">
        <v>3</v>
      </c>
      <c r="U11" s="76">
        <v>1</v>
      </c>
      <c r="V11" s="76" t="s">
        <v>168</v>
      </c>
      <c r="W11" s="48" t="s">
        <v>40</v>
      </c>
      <c r="X11" s="163">
        <v>15</v>
      </c>
      <c r="Y11" s="104"/>
      <c r="Z11" s="51"/>
      <c r="AA11" s="52" t="str">
        <f t="shared" si="2"/>
        <v/>
      </c>
      <c r="AB11" s="64" t="str">
        <f t="shared" si="3"/>
        <v/>
      </c>
      <c r="AC11" s="54">
        <v>3.2</v>
      </c>
      <c r="AD11" s="12" t="str">
        <f t="shared" si="4"/>
        <v/>
      </c>
      <c r="AE11" s="56" t="str">
        <f t="shared" si="5"/>
        <v/>
      </c>
      <c r="AF11" s="157" t="str">
        <f t="shared" si="6"/>
        <v/>
      </c>
    </row>
    <row r="12" spans="2:35" ht="18.75" customHeight="1" x14ac:dyDescent="0.5">
      <c r="B12" s="74">
        <v>0.55763888888888891</v>
      </c>
      <c r="C12" s="75" t="s">
        <v>162</v>
      </c>
      <c r="D12" s="76">
        <v>3</v>
      </c>
      <c r="E12" s="76">
        <v>1</v>
      </c>
      <c r="F12" s="76" t="s">
        <v>168</v>
      </c>
      <c r="G12" s="48" t="s">
        <v>18</v>
      </c>
      <c r="H12" s="163">
        <v>15</v>
      </c>
      <c r="I12" s="104"/>
      <c r="J12" s="51"/>
      <c r="K12" s="52" t="str">
        <f t="shared" si="0"/>
        <v/>
      </c>
      <c r="L12" s="64" t="str">
        <f t="shared" si="1"/>
        <v/>
      </c>
      <c r="M12" s="95"/>
      <c r="N12" s="54"/>
      <c r="O12" s="100"/>
      <c r="R12" s="74">
        <v>0.55763888888888891</v>
      </c>
      <c r="S12" s="75" t="s">
        <v>162</v>
      </c>
      <c r="T12" s="76">
        <v>3</v>
      </c>
      <c r="U12" s="76">
        <v>1</v>
      </c>
      <c r="V12" s="76" t="s">
        <v>168</v>
      </c>
      <c r="W12" s="48" t="s">
        <v>18</v>
      </c>
      <c r="X12" s="163">
        <v>15</v>
      </c>
      <c r="Y12" s="104"/>
      <c r="Z12" s="51"/>
      <c r="AA12" s="52" t="str">
        <f t="shared" si="2"/>
        <v/>
      </c>
      <c r="AB12" s="64" t="str">
        <f t="shared" si="3"/>
        <v/>
      </c>
      <c r="AC12" s="54">
        <v>3.2</v>
      </c>
      <c r="AD12" s="12" t="str">
        <f t="shared" si="4"/>
        <v/>
      </c>
      <c r="AE12" s="56" t="str">
        <f t="shared" si="5"/>
        <v/>
      </c>
      <c r="AF12" s="157" t="str">
        <f t="shared" si="6"/>
        <v/>
      </c>
      <c r="AG12" s="1"/>
    </row>
    <row r="13" spans="2:35" ht="18.75" customHeight="1" x14ac:dyDescent="0.3">
      <c r="B13" s="74">
        <v>0.58194444444444449</v>
      </c>
      <c r="C13" s="75" t="s">
        <v>169</v>
      </c>
      <c r="D13" s="76">
        <v>4</v>
      </c>
      <c r="E13" s="76">
        <v>5</v>
      </c>
      <c r="F13" s="76" t="s">
        <v>170</v>
      </c>
      <c r="G13" s="48" t="s">
        <v>1</v>
      </c>
      <c r="H13" s="163">
        <v>20</v>
      </c>
      <c r="I13" s="104">
        <v>74</v>
      </c>
      <c r="J13" s="51">
        <v>3.6</v>
      </c>
      <c r="K13" s="52">
        <f t="shared" si="0"/>
        <v>0.27777777777777779</v>
      </c>
      <c r="L13" s="64">
        <f t="shared" si="1"/>
        <v>296</v>
      </c>
      <c r="M13" s="95"/>
      <c r="N13" s="54"/>
      <c r="O13" s="100"/>
      <c r="R13" s="74">
        <v>0.58194444444444449</v>
      </c>
      <c r="S13" s="75" t="s">
        <v>169</v>
      </c>
      <c r="T13" s="76">
        <v>4</v>
      </c>
      <c r="U13" s="76">
        <v>5</v>
      </c>
      <c r="V13" s="76" t="s">
        <v>170</v>
      </c>
      <c r="W13" s="48" t="s">
        <v>1</v>
      </c>
      <c r="X13" s="163">
        <v>20</v>
      </c>
      <c r="Y13" s="104">
        <v>74</v>
      </c>
      <c r="Z13" s="51">
        <v>3.6</v>
      </c>
      <c r="AA13" s="52">
        <f t="shared" si="2"/>
        <v>0.27777777777777779</v>
      </c>
      <c r="AB13" s="64">
        <f t="shared" si="3"/>
        <v>296</v>
      </c>
      <c r="AC13" s="54"/>
      <c r="AD13" s="12">
        <f t="shared" si="4"/>
        <v>0</v>
      </c>
      <c r="AE13" s="56">
        <f t="shared" si="5"/>
        <v>100</v>
      </c>
      <c r="AF13" s="157">
        <f t="shared" si="6"/>
        <v>0</v>
      </c>
    </row>
    <row r="14" spans="2:35" ht="18.75" customHeight="1" x14ac:dyDescent="0.3">
      <c r="B14" s="74">
        <v>0.58194444444444449</v>
      </c>
      <c r="C14" s="75" t="s">
        <v>169</v>
      </c>
      <c r="D14" s="76">
        <v>4</v>
      </c>
      <c r="E14" s="76">
        <v>5</v>
      </c>
      <c r="F14" s="76" t="s">
        <v>170</v>
      </c>
      <c r="G14" s="48" t="s">
        <v>40</v>
      </c>
      <c r="H14" s="163">
        <v>20</v>
      </c>
      <c r="I14" s="104"/>
      <c r="J14" s="51"/>
      <c r="K14" s="52" t="str">
        <f t="shared" si="0"/>
        <v/>
      </c>
      <c r="L14" s="64" t="str">
        <f t="shared" si="1"/>
        <v/>
      </c>
      <c r="M14" s="95"/>
      <c r="N14" s="54"/>
      <c r="O14" s="100"/>
      <c r="R14" s="74">
        <v>0.58194444444444449</v>
      </c>
      <c r="S14" s="75" t="s">
        <v>169</v>
      </c>
      <c r="T14" s="76">
        <v>4</v>
      </c>
      <c r="U14" s="76">
        <v>5</v>
      </c>
      <c r="V14" s="76" t="s">
        <v>170</v>
      </c>
      <c r="W14" s="48" t="s">
        <v>40</v>
      </c>
      <c r="X14" s="163">
        <v>20</v>
      </c>
      <c r="Y14" s="104"/>
      <c r="Z14" s="51"/>
      <c r="AA14" s="52" t="str">
        <f t="shared" si="2"/>
        <v/>
      </c>
      <c r="AB14" s="64" t="str">
        <f t="shared" si="3"/>
        <v/>
      </c>
      <c r="AC14" s="54"/>
      <c r="AD14" s="12" t="str">
        <f t="shared" si="4"/>
        <v/>
      </c>
      <c r="AE14" s="56" t="str">
        <f t="shared" si="5"/>
        <v/>
      </c>
      <c r="AF14" s="157" t="str">
        <f t="shared" si="6"/>
        <v/>
      </c>
    </row>
    <row r="15" spans="2:35" ht="18.75" customHeight="1" x14ac:dyDescent="0.5">
      <c r="B15" s="74">
        <v>0.58194444444444449</v>
      </c>
      <c r="C15" s="75" t="s">
        <v>169</v>
      </c>
      <c r="D15" s="76">
        <v>4</v>
      </c>
      <c r="E15" s="76">
        <v>5</v>
      </c>
      <c r="F15" s="76" t="s">
        <v>170</v>
      </c>
      <c r="G15" s="48" t="s">
        <v>13</v>
      </c>
      <c r="H15" s="163">
        <v>14</v>
      </c>
      <c r="I15" s="104"/>
      <c r="J15" s="51"/>
      <c r="K15" s="52" t="str">
        <f t="shared" si="0"/>
        <v/>
      </c>
      <c r="L15" s="64" t="str">
        <f t="shared" si="1"/>
        <v/>
      </c>
      <c r="M15" s="95"/>
      <c r="N15" s="54"/>
      <c r="O15" s="100"/>
      <c r="R15" s="74">
        <v>0.58194444444444449</v>
      </c>
      <c r="S15" s="75" t="s">
        <v>169</v>
      </c>
      <c r="T15" s="76">
        <v>4</v>
      </c>
      <c r="U15" s="76">
        <v>5</v>
      </c>
      <c r="V15" s="76" t="s">
        <v>170</v>
      </c>
      <c r="W15" s="48" t="s">
        <v>13</v>
      </c>
      <c r="X15" s="163">
        <v>14</v>
      </c>
      <c r="Y15" s="104"/>
      <c r="Z15" s="51"/>
      <c r="AA15" s="52" t="str">
        <f t="shared" si="2"/>
        <v/>
      </c>
      <c r="AB15" s="64" t="str">
        <f t="shared" si="3"/>
        <v/>
      </c>
      <c r="AC15" s="54"/>
      <c r="AD15" s="12" t="str">
        <f t="shared" si="4"/>
        <v/>
      </c>
      <c r="AE15" s="56" t="str">
        <f t="shared" si="5"/>
        <v/>
      </c>
      <c r="AF15" s="157" t="str">
        <f t="shared" si="6"/>
        <v/>
      </c>
      <c r="AG15" s="1"/>
    </row>
    <row r="16" spans="2:35" ht="18.75" customHeight="1" x14ac:dyDescent="0.5">
      <c r="B16" s="74">
        <v>0.58194444444444449</v>
      </c>
      <c r="C16" s="75" t="s">
        <v>162</v>
      </c>
      <c r="D16" s="76">
        <v>4</v>
      </c>
      <c r="E16" s="76">
        <v>5</v>
      </c>
      <c r="F16" s="76" t="s">
        <v>170</v>
      </c>
      <c r="G16" s="48" t="s">
        <v>18</v>
      </c>
      <c r="H16" s="163">
        <v>10</v>
      </c>
      <c r="I16" s="104"/>
      <c r="J16" s="51"/>
      <c r="K16" s="52" t="str">
        <f t="shared" si="0"/>
        <v/>
      </c>
      <c r="L16" s="64" t="str">
        <f t="shared" si="1"/>
        <v/>
      </c>
      <c r="M16" s="95"/>
      <c r="N16" s="54"/>
      <c r="O16" s="100"/>
      <c r="R16" s="74">
        <v>0.58194444444444449</v>
      </c>
      <c r="S16" s="75" t="s">
        <v>162</v>
      </c>
      <c r="T16" s="76">
        <v>4</v>
      </c>
      <c r="U16" s="76">
        <v>5</v>
      </c>
      <c r="V16" s="76" t="s">
        <v>170</v>
      </c>
      <c r="W16" s="48" t="s">
        <v>18</v>
      </c>
      <c r="X16" s="163">
        <v>10</v>
      </c>
      <c r="Y16" s="104"/>
      <c r="Z16" s="51"/>
      <c r="AA16" s="52" t="str">
        <f t="shared" si="2"/>
        <v/>
      </c>
      <c r="AB16" s="64" t="str">
        <f t="shared" si="3"/>
        <v/>
      </c>
      <c r="AC16" s="54"/>
      <c r="AD16" s="12" t="str">
        <f t="shared" si="4"/>
        <v/>
      </c>
      <c r="AE16" s="56" t="str">
        <f t="shared" si="5"/>
        <v/>
      </c>
      <c r="AF16" s="157" t="str">
        <f t="shared" si="6"/>
        <v/>
      </c>
      <c r="AG16" s="1"/>
    </row>
    <row r="17" spans="2:33" ht="18.75" customHeight="1" x14ac:dyDescent="0.5">
      <c r="B17" s="74">
        <v>0.58194444444444449</v>
      </c>
      <c r="C17" s="75" t="s">
        <v>169</v>
      </c>
      <c r="D17" s="76">
        <v>4</v>
      </c>
      <c r="E17" s="76">
        <v>1</v>
      </c>
      <c r="F17" s="76" t="s">
        <v>164</v>
      </c>
      <c r="G17" s="48" t="s">
        <v>1</v>
      </c>
      <c r="H17" s="163">
        <v>12</v>
      </c>
      <c r="I17" s="104">
        <v>42</v>
      </c>
      <c r="J17" s="51">
        <v>6</v>
      </c>
      <c r="K17" s="52">
        <f t="shared" si="0"/>
        <v>0.16666666666666669</v>
      </c>
      <c r="L17" s="64">
        <f t="shared" si="1"/>
        <v>168</v>
      </c>
      <c r="M17" s="95"/>
      <c r="N17" s="54"/>
      <c r="O17" s="100"/>
      <c r="R17" s="74">
        <v>0.58194444444444449</v>
      </c>
      <c r="S17" s="75" t="s">
        <v>169</v>
      </c>
      <c r="T17" s="76">
        <v>4</v>
      </c>
      <c r="U17" s="76">
        <v>1</v>
      </c>
      <c r="V17" s="76" t="s">
        <v>164</v>
      </c>
      <c r="W17" s="48" t="s">
        <v>1</v>
      </c>
      <c r="X17" s="163">
        <v>12</v>
      </c>
      <c r="Y17" s="104">
        <v>42</v>
      </c>
      <c r="Z17" s="51">
        <v>6</v>
      </c>
      <c r="AA17" s="52">
        <f t="shared" si="2"/>
        <v>0.16666666666666669</v>
      </c>
      <c r="AB17" s="64">
        <f t="shared" si="3"/>
        <v>168</v>
      </c>
      <c r="AC17" s="54">
        <v>5.5</v>
      </c>
      <c r="AD17" s="12">
        <f t="shared" si="4"/>
        <v>924</v>
      </c>
      <c r="AE17" s="56">
        <f t="shared" si="5"/>
        <v>100</v>
      </c>
      <c r="AF17" s="157">
        <f t="shared" si="6"/>
        <v>550</v>
      </c>
      <c r="AG17" s="1"/>
    </row>
    <row r="18" spans="2:33" ht="18.75" customHeight="1" x14ac:dyDescent="0.5">
      <c r="B18" s="74">
        <v>0.58194444444444449</v>
      </c>
      <c r="C18" s="75" t="s">
        <v>169</v>
      </c>
      <c r="D18" s="76">
        <v>4</v>
      </c>
      <c r="E18" s="76">
        <v>1</v>
      </c>
      <c r="F18" s="76" t="s">
        <v>164</v>
      </c>
      <c r="G18" s="48" t="s">
        <v>40</v>
      </c>
      <c r="H18" s="163">
        <v>15</v>
      </c>
      <c r="I18" s="104"/>
      <c r="J18" s="51"/>
      <c r="K18" s="52" t="str">
        <f t="shared" si="0"/>
        <v/>
      </c>
      <c r="L18" s="64" t="str">
        <f t="shared" si="1"/>
        <v/>
      </c>
      <c r="M18" s="95"/>
      <c r="N18" s="54"/>
      <c r="O18" s="100"/>
      <c r="R18" s="74">
        <v>0.58194444444444449</v>
      </c>
      <c r="S18" s="75" t="s">
        <v>169</v>
      </c>
      <c r="T18" s="76">
        <v>4</v>
      </c>
      <c r="U18" s="76">
        <v>1</v>
      </c>
      <c r="V18" s="76" t="s">
        <v>164</v>
      </c>
      <c r="W18" s="48" t="s">
        <v>40</v>
      </c>
      <c r="X18" s="163">
        <v>15</v>
      </c>
      <c r="Y18" s="104"/>
      <c r="Z18" s="51"/>
      <c r="AA18" s="52" t="str">
        <f t="shared" si="2"/>
        <v/>
      </c>
      <c r="AB18" s="64" t="str">
        <f t="shared" si="3"/>
        <v/>
      </c>
      <c r="AC18" s="54">
        <v>5.5</v>
      </c>
      <c r="AD18" s="12" t="str">
        <f t="shared" si="4"/>
        <v/>
      </c>
      <c r="AE18" s="56" t="str">
        <f t="shared" si="5"/>
        <v/>
      </c>
      <c r="AF18" s="157" t="str">
        <f t="shared" si="6"/>
        <v/>
      </c>
      <c r="AG18" s="1"/>
    </row>
    <row r="19" spans="2:33" ht="18.75" customHeight="1" x14ac:dyDescent="0.3">
      <c r="B19" s="74">
        <v>0.58194444444444449</v>
      </c>
      <c r="C19" s="75" t="s">
        <v>162</v>
      </c>
      <c r="D19" s="76">
        <v>4</v>
      </c>
      <c r="E19" s="76">
        <v>1</v>
      </c>
      <c r="F19" s="76" t="s">
        <v>164</v>
      </c>
      <c r="G19" s="48" t="s">
        <v>18</v>
      </c>
      <c r="H19" s="163">
        <v>15</v>
      </c>
      <c r="I19" s="104"/>
      <c r="J19" s="51"/>
      <c r="K19" s="52" t="str">
        <f t="shared" si="0"/>
        <v/>
      </c>
      <c r="L19" s="64" t="str">
        <f t="shared" si="1"/>
        <v/>
      </c>
      <c r="M19" s="95"/>
      <c r="N19" s="54"/>
      <c r="O19" s="100"/>
      <c r="R19" s="74">
        <v>0.58194444444444449</v>
      </c>
      <c r="S19" s="75" t="s">
        <v>162</v>
      </c>
      <c r="T19" s="76">
        <v>4</v>
      </c>
      <c r="U19" s="76">
        <v>1</v>
      </c>
      <c r="V19" s="76" t="s">
        <v>164</v>
      </c>
      <c r="W19" s="48" t="s">
        <v>18</v>
      </c>
      <c r="X19" s="163">
        <v>15</v>
      </c>
      <c r="Y19" s="104"/>
      <c r="Z19" s="51"/>
      <c r="AA19" s="52" t="str">
        <f t="shared" si="2"/>
        <v/>
      </c>
      <c r="AB19" s="64" t="str">
        <f t="shared" si="3"/>
        <v/>
      </c>
      <c r="AC19" s="54">
        <v>5.5</v>
      </c>
      <c r="AD19" s="12" t="str">
        <f t="shared" si="4"/>
        <v/>
      </c>
      <c r="AE19" s="56" t="str">
        <f t="shared" si="5"/>
        <v/>
      </c>
      <c r="AF19" s="157" t="str">
        <f t="shared" si="6"/>
        <v/>
      </c>
    </row>
    <row r="20" spans="2:33" ht="18.75" customHeight="1" x14ac:dyDescent="0.5">
      <c r="B20" s="74">
        <v>0.59722222222222221</v>
      </c>
      <c r="C20" s="75" t="s">
        <v>165</v>
      </c>
      <c r="D20" s="76">
        <v>4</v>
      </c>
      <c r="E20" s="76">
        <v>8</v>
      </c>
      <c r="F20" s="76" t="s">
        <v>171</v>
      </c>
      <c r="G20" s="48" t="s">
        <v>1</v>
      </c>
      <c r="H20" s="163">
        <v>10</v>
      </c>
      <c r="I20" s="104">
        <v>40</v>
      </c>
      <c r="J20" s="51">
        <v>4.8</v>
      </c>
      <c r="K20" s="52">
        <f t="shared" si="0"/>
        <v>0.20833333333333337</v>
      </c>
      <c r="L20" s="64">
        <f t="shared" si="1"/>
        <v>160</v>
      </c>
      <c r="M20" s="95"/>
      <c r="N20" s="54"/>
      <c r="O20" s="100"/>
      <c r="R20" s="74">
        <v>0.59722222222222221</v>
      </c>
      <c r="S20" s="75" t="s">
        <v>165</v>
      </c>
      <c r="T20" s="76">
        <v>4</v>
      </c>
      <c r="U20" s="76">
        <v>8</v>
      </c>
      <c r="V20" s="76" t="s">
        <v>171</v>
      </c>
      <c r="W20" s="48" t="s">
        <v>1</v>
      </c>
      <c r="X20" s="163">
        <v>10</v>
      </c>
      <c r="Y20" s="104">
        <v>40</v>
      </c>
      <c r="Z20" s="51">
        <v>4.8</v>
      </c>
      <c r="AA20" s="52">
        <f t="shared" si="2"/>
        <v>0.20833333333333337</v>
      </c>
      <c r="AB20" s="64">
        <f t="shared" si="3"/>
        <v>160</v>
      </c>
      <c r="AC20" s="54">
        <v>4.5999999999999996</v>
      </c>
      <c r="AD20" s="12">
        <f t="shared" si="4"/>
        <v>736</v>
      </c>
      <c r="AE20" s="56">
        <f t="shared" si="5"/>
        <v>100</v>
      </c>
      <c r="AF20" s="157">
        <f t="shared" si="6"/>
        <v>459.99999999999994</v>
      </c>
      <c r="AG20" s="1"/>
    </row>
    <row r="21" spans="2:33" ht="18.75" customHeight="1" x14ac:dyDescent="0.3">
      <c r="B21" s="74">
        <v>0.59722222222222221</v>
      </c>
      <c r="C21" s="75" t="s">
        <v>165</v>
      </c>
      <c r="D21" s="76">
        <v>4</v>
      </c>
      <c r="E21" s="76">
        <v>8</v>
      </c>
      <c r="F21" s="76" t="s">
        <v>171</v>
      </c>
      <c r="G21" s="48" t="s">
        <v>40</v>
      </c>
      <c r="H21" s="163">
        <v>15</v>
      </c>
      <c r="I21" s="104"/>
      <c r="J21" s="51"/>
      <c r="K21" s="52" t="str">
        <f t="shared" si="0"/>
        <v/>
      </c>
      <c r="L21" s="64" t="str">
        <f t="shared" si="1"/>
        <v/>
      </c>
      <c r="M21" s="95"/>
      <c r="N21" s="54"/>
      <c r="O21" s="100"/>
      <c r="R21" s="74">
        <v>0.59722222222222221</v>
      </c>
      <c r="S21" s="75" t="s">
        <v>165</v>
      </c>
      <c r="T21" s="76">
        <v>4</v>
      </c>
      <c r="U21" s="76">
        <v>8</v>
      </c>
      <c r="V21" s="76" t="s">
        <v>171</v>
      </c>
      <c r="W21" s="48" t="s">
        <v>40</v>
      </c>
      <c r="X21" s="163">
        <v>15</v>
      </c>
      <c r="Y21" s="104"/>
      <c r="Z21" s="51"/>
      <c r="AA21" s="52" t="str">
        <f t="shared" si="2"/>
        <v/>
      </c>
      <c r="AB21" s="64" t="str">
        <f t="shared" si="3"/>
        <v/>
      </c>
      <c r="AC21" s="54">
        <v>4.5999999999999996</v>
      </c>
      <c r="AD21" s="12" t="str">
        <f t="shared" si="4"/>
        <v/>
      </c>
      <c r="AE21" s="56" t="str">
        <f t="shared" si="5"/>
        <v/>
      </c>
      <c r="AF21" s="157" t="str">
        <f t="shared" si="6"/>
        <v/>
      </c>
    </row>
    <row r="22" spans="2:33" ht="18.75" customHeight="1" x14ac:dyDescent="0.3">
      <c r="B22" s="74">
        <v>0.59722222222222221</v>
      </c>
      <c r="C22" s="75" t="s">
        <v>165</v>
      </c>
      <c r="D22" s="76">
        <v>4</v>
      </c>
      <c r="E22" s="76">
        <v>8</v>
      </c>
      <c r="F22" s="76" t="s">
        <v>171</v>
      </c>
      <c r="G22" s="48" t="s">
        <v>60</v>
      </c>
      <c r="H22" s="163">
        <v>15</v>
      </c>
      <c r="I22" s="104"/>
      <c r="J22" s="51"/>
      <c r="K22" s="52" t="str">
        <f t="shared" si="0"/>
        <v/>
      </c>
      <c r="L22" s="64" t="str">
        <f t="shared" si="1"/>
        <v/>
      </c>
      <c r="M22" s="95"/>
      <c r="N22" s="54"/>
      <c r="O22" s="100"/>
      <c r="R22" s="74">
        <v>0.59722222222222221</v>
      </c>
      <c r="S22" s="75" t="s">
        <v>165</v>
      </c>
      <c r="T22" s="76">
        <v>4</v>
      </c>
      <c r="U22" s="76">
        <v>8</v>
      </c>
      <c r="V22" s="76" t="s">
        <v>171</v>
      </c>
      <c r="W22" s="48" t="s">
        <v>60</v>
      </c>
      <c r="X22" s="163">
        <v>15</v>
      </c>
      <c r="Y22" s="104"/>
      <c r="Z22" s="51"/>
      <c r="AA22" s="52" t="str">
        <f t="shared" si="2"/>
        <v/>
      </c>
      <c r="AB22" s="64" t="str">
        <f t="shared" si="3"/>
        <v/>
      </c>
      <c r="AC22" s="54">
        <v>4.5999999999999996</v>
      </c>
      <c r="AD22" s="12" t="str">
        <f t="shared" si="4"/>
        <v/>
      </c>
      <c r="AE22" s="56" t="str">
        <f t="shared" si="5"/>
        <v/>
      </c>
      <c r="AF22" s="157" t="str">
        <f t="shared" si="6"/>
        <v/>
      </c>
    </row>
    <row r="23" spans="2:33" ht="18.75" customHeight="1" x14ac:dyDescent="0.5">
      <c r="B23" s="74">
        <v>0.59722222222222221</v>
      </c>
      <c r="C23" s="75" t="s">
        <v>165</v>
      </c>
      <c r="D23" s="76">
        <v>4</v>
      </c>
      <c r="E23" s="76">
        <v>1</v>
      </c>
      <c r="F23" s="76" t="s">
        <v>172</v>
      </c>
      <c r="G23" s="48" t="s">
        <v>60</v>
      </c>
      <c r="H23" s="163">
        <v>10</v>
      </c>
      <c r="I23" s="104">
        <v>10</v>
      </c>
      <c r="J23" s="51">
        <v>3.2</v>
      </c>
      <c r="K23" s="52">
        <f t="shared" si="0"/>
        <v>0.3125</v>
      </c>
      <c r="L23" s="64">
        <f t="shared" si="1"/>
        <v>40</v>
      </c>
      <c r="M23" s="95"/>
      <c r="N23" s="54"/>
      <c r="O23" s="100"/>
      <c r="R23" s="74">
        <v>0.59722222222222221</v>
      </c>
      <c r="S23" s="75" t="s">
        <v>165</v>
      </c>
      <c r="T23" s="76">
        <v>4</v>
      </c>
      <c r="U23" s="76">
        <v>1</v>
      </c>
      <c r="V23" s="76" t="s">
        <v>172</v>
      </c>
      <c r="W23" s="48" t="s">
        <v>60</v>
      </c>
      <c r="X23" s="163">
        <v>10</v>
      </c>
      <c r="Y23" s="104">
        <v>10</v>
      </c>
      <c r="Z23" s="51">
        <v>3.2</v>
      </c>
      <c r="AA23" s="52">
        <f t="shared" si="2"/>
        <v>0.3125</v>
      </c>
      <c r="AB23" s="64">
        <f t="shared" si="3"/>
        <v>40</v>
      </c>
      <c r="AC23" s="54"/>
      <c r="AD23" s="12">
        <f t="shared" si="4"/>
        <v>0</v>
      </c>
      <c r="AE23" s="56">
        <f t="shared" si="5"/>
        <v>100</v>
      </c>
      <c r="AF23" s="157">
        <f t="shared" si="6"/>
        <v>0</v>
      </c>
      <c r="AG23" s="1"/>
    </row>
    <row r="24" spans="2:33" ht="18.75" customHeight="1" x14ac:dyDescent="0.3">
      <c r="B24" s="74">
        <v>0.65486111111111112</v>
      </c>
      <c r="C24" s="75" t="s">
        <v>169</v>
      </c>
      <c r="D24" s="76">
        <v>7</v>
      </c>
      <c r="E24" s="76">
        <v>19</v>
      </c>
      <c r="F24" s="76" t="s">
        <v>174</v>
      </c>
      <c r="G24" s="48" t="s">
        <v>1</v>
      </c>
      <c r="H24" s="163">
        <v>12</v>
      </c>
      <c r="I24" s="104">
        <v>12</v>
      </c>
      <c r="J24" s="51">
        <v>4.8</v>
      </c>
      <c r="K24" s="52">
        <f t="shared" si="0"/>
        <v>0.20833333333333337</v>
      </c>
      <c r="L24" s="64">
        <f t="shared" si="1"/>
        <v>48</v>
      </c>
      <c r="M24" s="95"/>
      <c r="N24" s="54"/>
      <c r="O24" s="100"/>
      <c r="R24" s="74">
        <v>0.65486111111111112</v>
      </c>
      <c r="S24" s="75" t="s">
        <v>169</v>
      </c>
      <c r="T24" s="76">
        <v>7</v>
      </c>
      <c r="U24" s="76">
        <v>19</v>
      </c>
      <c r="V24" s="76" t="s">
        <v>174</v>
      </c>
      <c r="W24" s="48" t="s">
        <v>1</v>
      </c>
      <c r="X24" s="163">
        <v>12</v>
      </c>
      <c r="Y24" s="104">
        <v>12</v>
      </c>
      <c r="Z24" s="51">
        <v>4.8</v>
      </c>
      <c r="AA24" s="52">
        <f t="shared" si="2"/>
        <v>0.20833333333333337</v>
      </c>
      <c r="AB24" s="64">
        <f t="shared" si="3"/>
        <v>48</v>
      </c>
      <c r="AC24" s="54"/>
      <c r="AD24" s="12">
        <f t="shared" si="4"/>
        <v>0</v>
      </c>
      <c r="AE24" s="56">
        <f t="shared" si="5"/>
        <v>100</v>
      </c>
      <c r="AF24" s="157">
        <f t="shared" si="6"/>
        <v>0</v>
      </c>
    </row>
    <row r="25" spans="2:33" ht="18.75" customHeight="1" x14ac:dyDescent="0.3">
      <c r="B25" s="74">
        <v>0.67013888888888884</v>
      </c>
      <c r="C25" s="75" t="s">
        <v>165</v>
      </c>
      <c r="D25" s="76">
        <v>7</v>
      </c>
      <c r="E25" s="76">
        <v>8</v>
      </c>
      <c r="F25" s="76" t="s">
        <v>157</v>
      </c>
      <c r="G25" s="48" t="s">
        <v>1</v>
      </c>
      <c r="H25" s="163">
        <v>10</v>
      </c>
      <c r="I25" s="104">
        <v>40</v>
      </c>
      <c r="J25" s="51">
        <v>4.5999999999999996</v>
      </c>
      <c r="K25" s="52">
        <f t="shared" si="0"/>
        <v>0.21739130434782608</v>
      </c>
      <c r="L25" s="64">
        <f t="shared" si="1"/>
        <v>160</v>
      </c>
      <c r="M25" s="95"/>
      <c r="N25" s="54"/>
      <c r="O25" s="100"/>
      <c r="R25" s="74">
        <v>0.67013888888888884</v>
      </c>
      <c r="S25" s="75" t="s">
        <v>165</v>
      </c>
      <c r="T25" s="76">
        <v>7</v>
      </c>
      <c r="U25" s="76">
        <v>8</v>
      </c>
      <c r="V25" s="76" t="s">
        <v>157</v>
      </c>
      <c r="W25" s="48" t="s">
        <v>1</v>
      </c>
      <c r="X25" s="163">
        <v>10</v>
      </c>
      <c r="Y25" s="104">
        <v>40</v>
      </c>
      <c r="Z25" s="51">
        <v>4.5999999999999996</v>
      </c>
      <c r="AA25" s="52">
        <f t="shared" si="2"/>
        <v>0.21739130434782608</v>
      </c>
      <c r="AB25" s="64">
        <f t="shared" si="3"/>
        <v>160</v>
      </c>
      <c r="AC25" s="54"/>
      <c r="AD25" s="12">
        <f t="shared" si="4"/>
        <v>0</v>
      </c>
      <c r="AE25" s="56">
        <f t="shared" si="5"/>
        <v>100</v>
      </c>
      <c r="AF25" s="157">
        <f t="shared" si="6"/>
        <v>0</v>
      </c>
    </row>
    <row r="26" spans="2:33" ht="18.75" customHeight="1" x14ac:dyDescent="0.5">
      <c r="B26" s="74">
        <v>0.67013888888888884</v>
      </c>
      <c r="C26" s="75" t="s">
        <v>165</v>
      </c>
      <c r="D26" s="76">
        <v>7</v>
      </c>
      <c r="E26" s="76">
        <v>8</v>
      </c>
      <c r="F26" s="76" t="s">
        <v>157</v>
      </c>
      <c r="G26" s="48" t="s">
        <v>40</v>
      </c>
      <c r="H26" s="163">
        <v>15</v>
      </c>
      <c r="I26" s="104"/>
      <c r="J26" s="51"/>
      <c r="K26" s="52" t="str">
        <f t="shared" si="0"/>
        <v/>
      </c>
      <c r="L26" s="64" t="str">
        <f t="shared" si="1"/>
        <v/>
      </c>
      <c r="M26" s="95"/>
      <c r="N26" s="54"/>
      <c r="O26" s="100"/>
      <c r="R26" s="74">
        <v>0.67013888888888884</v>
      </c>
      <c r="S26" s="75" t="s">
        <v>165</v>
      </c>
      <c r="T26" s="76">
        <v>7</v>
      </c>
      <c r="U26" s="76">
        <v>8</v>
      </c>
      <c r="V26" s="76" t="s">
        <v>157</v>
      </c>
      <c r="W26" s="48" t="s">
        <v>40</v>
      </c>
      <c r="X26" s="163">
        <v>15</v>
      </c>
      <c r="Y26" s="104"/>
      <c r="Z26" s="51"/>
      <c r="AA26" s="52" t="str">
        <f t="shared" si="2"/>
        <v/>
      </c>
      <c r="AB26" s="64" t="str">
        <f t="shared" si="3"/>
        <v/>
      </c>
      <c r="AC26" s="54"/>
      <c r="AD26" s="12" t="str">
        <f t="shared" si="4"/>
        <v/>
      </c>
      <c r="AE26" s="56" t="str">
        <f t="shared" si="5"/>
        <v/>
      </c>
      <c r="AF26" s="157" t="str">
        <f t="shared" si="6"/>
        <v/>
      </c>
      <c r="AG26" s="1"/>
    </row>
    <row r="27" spans="2:33" ht="18.75" customHeight="1" x14ac:dyDescent="0.5">
      <c r="B27" s="74">
        <v>0.67013888888888884</v>
      </c>
      <c r="C27" s="75" t="s">
        <v>165</v>
      </c>
      <c r="D27" s="76">
        <v>7</v>
      </c>
      <c r="E27" s="76">
        <v>8</v>
      </c>
      <c r="F27" s="76" t="s">
        <v>157</v>
      </c>
      <c r="G27" s="48" t="s">
        <v>60</v>
      </c>
      <c r="H27" s="163">
        <v>15</v>
      </c>
      <c r="I27" s="104"/>
      <c r="J27" s="51"/>
      <c r="K27" s="52" t="str">
        <f t="shared" si="0"/>
        <v/>
      </c>
      <c r="L27" s="64" t="str">
        <f t="shared" si="1"/>
        <v/>
      </c>
      <c r="M27" s="95"/>
      <c r="N27" s="54"/>
      <c r="O27" s="100"/>
      <c r="R27" s="74">
        <v>0.67013888888888884</v>
      </c>
      <c r="S27" s="75" t="s">
        <v>165</v>
      </c>
      <c r="T27" s="76">
        <v>7</v>
      </c>
      <c r="U27" s="76">
        <v>8</v>
      </c>
      <c r="V27" s="76" t="s">
        <v>157</v>
      </c>
      <c r="W27" s="48" t="s">
        <v>60</v>
      </c>
      <c r="X27" s="163">
        <v>15</v>
      </c>
      <c r="Y27" s="104"/>
      <c r="Z27" s="51"/>
      <c r="AA27" s="52" t="str">
        <f t="shared" si="2"/>
        <v/>
      </c>
      <c r="AB27" s="64" t="str">
        <f t="shared" si="3"/>
        <v/>
      </c>
      <c r="AC27" s="54"/>
      <c r="AD27" s="12" t="str">
        <f t="shared" si="4"/>
        <v/>
      </c>
      <c r="AE27" s="56" t="str">
        <f t="shared" si="5"/>
        <v/>
      </c>
      <c r="AF27" s="157" t="str">
        <f t="shared" si="6"/>
        <v/>
      </c>
      <c r="AG27" s="1"/>
    </row>
    <row r="28" spans="2:33" ht="18.75" customHeight="1" x14ac:dyDescent="0.5">
      <c r="B28" s="74">
        <v>0.67013888888888884</v>
      </c>
      <c r="C28" s="75" t="s">
        <v>165</v>
      </c>
      <c r="D28" s="76">
        <v>7</v>
      </c>
      <c r="E28" s="76">
        <v>4</v>
      </c>
      <c r="F28" s="76" t="s">
        <v>173</v>
      </c>
      <c r="G28" s="48" t="s">
        <v>60</v>
      </c>
      <c r="H28" s="163">
        <v>10</v>
      </c>
      <c r="I28" s="104">
        <v>10</v>
      </c>
      <c r="J28" s="51">
        <v>3.9</v>
      </c>
      <c r="K28" s="52">
        <f t="shared" si="0"/>
        <v>0.25641025641025644</v>
      </c>
      <c r="L28" s="64">
        <f t="shared" si="1"/>
        <v>40</v>
      </c>
      <c r="M28" s="95"/>
      <c r="N28" s="54"/>
      <c r="O28" s="100"/>
      <c r="R28" s="74">
        <v>0.67013888888888884</v>
      </c>
      <c r="S28" s="75" t="s">
        <v>165</v>
      </c>
      <c r="T28" s="76">
        <v>7</v>
      </c>
      <c r="U28" s="76">
        <v>4</v>
      </c>
      <c r="V28" s="76" t="s">
        <v>173</v>
      </c>
      <c r="W28" s="48" t="s">
        <v>60</v>
      </c>
      <c r="X28" s="163">
        <v>10</v>
      </c>
      <c r="Y28" s="104">
        <v>10</v>
      </c>
      <c r="Z28" s="51">
        <v>3.9</v>
      </c>
      <c r="AA28" s="52">
        <f t="shared" si="2"/>
        <v>0.25641025641025644</v>
      </c>
      <c r="AB28" s="64">
        <f t="shared" si="3"/>
        <v>40</v>
      </c>
      <c r="AC28" s="54"/>
      <c r="AD28" s="12">
        <f t="shared" si="4"/>
        <v>0</v>
      </c>
      <c r="AE28" s="56">
        <f t="shared" si="5"/>
        <v>100</v>
      </c>
      <c r="AF28" s="157">
        <f t="shared" si="6"/>
        <v>0</v>
      </c>
      <c r="AG28" s="1"/>
    </row>
    <row r="29" spans="2:33" ht="18.75" customHeight="1" x14ac:dyDescent="0.5">
      <c r="B29" s="74">
        <v>0.69444444444444442</v>
      </c>
      <c r="C29" s="75" t="s">
        <v>165</v>
      </c>
      <c r="D29" s="76">
        <v>8</v>
      </c>
      <c r="E29" s="76">
        <v>12</v>
      </c>
      <c r="F29" s="76" t="s">
        <v>166</v>
      </c>
      <c r="G29" s="48" t="s">
        <v>1</v>
      </c>
      <c r="H29" s="163">
        <v>11.000000000000002</v>
      </c>
      <c r="I29" s="104">
        <v>40</v>
      </c>
      <c r="J29" s="51">
        <v>3.6</v>
      </c>
      <c r="K29" s="52">
        <f t="shared" si="0"/>
        <v>0.27777777777777779</v>
      </c>
      <c r="L29" s="64">
        <f t="shared" si="1"/>
        <v>160</v>
      </c>
      <c r="M29" s="95"/>
      <c r="N29" s="54"/>
      <c r="O29" s="100"/>
      <c r="R29" s="74">
        <v>0.69444444444444442</v>
      </c>
      <c r="S29" s="75" t="s">
        <v>165</v>
      </c>
      <c r="T29" s="76">
        <v>8</v>
      </c>
      <c r="U29" s="76">
        <v>12</v>
      </c>
      <c r="V29" s="76" t="s">
        <v>166</v>
      </c>
      <c r="W29" s="48" t="s">
        <v>1</v>
      </c>
      <c r="X29" s="163">
        <v>11.000000000000002</v>
      </c>
      <c r="Y29" s="104">
        <v>40</v>
      </c>
      <c r="Z29" s="51">
        <v>3.6</v>
      </c>
      <c r="AA29" s="52">
        <f t="shared" si="2"/>
        <v>0.27777777777777779</v>
      </c>
      <c r="AB29" s="64">
        <f t="shared" si="3"/>
        <v>160</v>
      </c>
      <c r="AC29" s="54"/>
      <c r="AD29" s="12">
        <f t="shared" si="4"/>
        <v>0</v>
      </c>
      <c r="AE29" s="56">
        <f t="shared" si="5"/>
        <v>100</v>
      </c>
      <c r="AF29" s="157">
        <f t="shared" si="6"/>
        <v>0</v>
      </c>
      <c r="AG29" s="1"/>
    </row>
    <row r="30" spans="2:33" ht="18.75" customHeight="1" x14ac:dyDescent="0.3">
      <c r="B30" s="74">
        <v>0.69444444444444442</v>
      </c>
      <c r="C30" s="75" t="s">
        <v>165</v>
      </c>
      <c r="D30" s="76">
        <v>8</v>
      </c>
      <c r="E30" s="76">
        <v>12</v>
      </c>
      <c r="F30" s="76" t="s">
        <v>166</v>
      </c>
      <c r="G30" s="48" t="s">
        <v>40</v>
      </c>
      <c r="H30" s="163">
        <v>15</v>
      </c>
      <c r="I30" s="104"/>
      <c r="J30" s="51"/>
      <c r="K30" s="52" t="str">
        <f t="shared" si="0"/>
        <v/>
      </c>
      <c r="L30" s="64" t="str">
        <f t="shared" si="1"/>
        <v/>
      </c>
      <c r="M30" s="95"/>
      <c r="N30" s="54"/>
      <c r="O30" s="100"/>
      <c r="R30" s="74">
        <v>0.69444444444444442</v>
      </c>
      <c r="S30" s="75" t="s">
        <v>165</v>
      </c>
      <c r="T30" s="76">
        <v>8</v>
      </c>
      <c r="U30" s="76">
        <v>12</v>
      </c>
      <c r="V30" s="76" t="s">
        <v>166</v>
      </c>
      <c r="W30" s="48" t="s">
        <v>40</v>
      </c>
      <c r="X30" s="163">
        <v>15</v>
      </c>
      <c r="Y30" s="104"/>
      <c r="Z30" s="51"/>
      <c r="AA30" s="52" t="str">
        <f t="shared" si="2"/>
        <v/>
      </c>
      <c r="AB30" s="64" t="str">
        <f t="shared" si="3"/>
        <v/>
      </c>
      <c r="AC30" s="54"/>
      <c r="AD30" s="12" t="str">
        <f t="shared" si="4"/>
        <v/>
      </c>
      <c r="AE30" s="56" t="str">
        <f t="shared" si="5"/>
        <v/>
      </c>
      <c r="AF30" s="157" t="str">
        <f t="shared" si="6"/>
        <v/>
      </c>
    </row>
    <row r="31" spans="2:33" ht="18.75" customHeight="1" x14ac:dyDescent="0.5">
      <c r="B31" s="74">
        <v>0.69444444444444442</v>
      </c>
      <c r="C31" s="75" t="s">
        <v>165</v>
      </c>
      <c r="D31" s="76">
        <v>8</v>
      </c>
      <c r="E31" s="76">
        <v>12</v>
      </c>
      <c r="F31" s="76" t="s">
        <v>166</v>
      </c>
      <c r="G31" s="48" t="s">
        <v>13</v>
      </c>
      <c r="H31" s="163">
        <v>14</v>
      </c>
      <c r="I31" s="104"/>
      <c r="J31" s="51"/>
      <c r="K31" s="52" t="str">
        <f t="shared" si="0"/>
        <v/>
      </c>
      <c r="L31" s="64" t="str">
        <f t="shared" si="1"/>
        <v/>
      </c>
      <c r="M31" s="95"/>
      <c r="N31" s="54"/>
      <c r="O31" s="100"/>
      <c r="R31" s="74">
        <v>0.69444444444444442</v>
      </c>
      <c r="S31" s="75" t="s">
        <v>165</v>
      </c>
      <c r="T31" s="76">
        <v>8</v>
      </c>
      <c r="U31" s="76">
        <v>12</v>
      </c>
      <c r="V31" s="76" t="s">
        <v>166</v>
      </c>
      <c r="W31" s="48" t="s">
        <v>13</v>
      </c>
      <c r="X31" s="163">
        <v>14</v>
      </c>
      <c r="Y31" s="104"/>
      <c r="Z31" s="51"/>
      <c r="AA31" s="52" t="str">
        <f t="shared" si="2"/>
        <v/>
      </c>
      <c r="AB31" s="64" t="str">
        <f t="shared" si="3"/>
        <v/>
      </c>
      <c r="AC31" s="54"/>
      <c r="AD31" s="12" t="str">
        <f t="shared" si="4"/>
        <v/>
      </c>
      <c r="AE31" s="56" t="str">
        <f t="shared" si="5"/>
        <v/>
      </c>
      <c r="AF31" s="157" t="str">
        <f t="shared" si="6"/>
        <v/>
      </c>
      <c r="AG31" s="1"/>
    </row>
    <row r="32" spans="2:33" ht="18.75" customHeight="1" x14ac:dyDescent="0.3">
      <c r="B32" s="74">
        <v>0.70694444444444449</v>
      </c>
      <c r="C32" s="75" t="s">
        <v>169</v>
      </c>
      <c r="D32" s="76">
        <v>9</v>
      </c>
      <c r="E32" s="76">
        <v>11</v>
      </c>
      <c r="F32" s="76" t="s">
        <v>167</v>
      </c>
      <c r="G32" s="48" t="s">
        <v>40</v>
      </c>
      <c r="H32" s="163">
        <v>13</v>
      </c>
      <c r="I32" s="104">
        <v>26</v>
      </c>
      <c r="J32" s="51">
        <v>7.5</v>
      </c>
      <c r="K32" s="52">
        <f t="shared" si="0"/>
        <v>0.13333333333333333</v>
      </c>
      <c r="L32" s="64">
        <f t="shared" si="1"/>
        <v>104</v>
      </c>
      <c r="M32" s="95"/>
      <c r="N32" s="54"/>
      <c r="O32" s="100"/>
      <c r="R32" s="74">
        <v>0.70694444444444449</v>
      </c>
      <c r="S32" s="75" t="s">
        <v>169</v>
      </c>
      <c r="T32" s="76">
        <v>9</v>
      </c>
      <c r="U32" s="76">
        <v>11</v>
      </c>
      <c r="V32" s="76" t="s">
        <v>167</v>
      </c>
      <c r="W32" s="48" t="s">
        <v>40</v>
      </c>
      <c r="X32" s="163">
        <v>13</v>
      </c>
      <c r="Y32" s="104">
        <v>26</v>
      </c>
      <c r="Z32" s="51">
        <v>7.5</v>
      </c>
      <c r="AA32" s="52">
        <f t="shared" si="2"/>
        <v>0.13333333333333333</v>
      </c>
      <c r="AB32" s="64">
        <f t="shared" si="3"/>
        <v>104</v>
      </c>
      <c r="AC32" s="54">
        <v>5</v>
      </c>
      <c r="AD32" s="12">
        <f t="shared" si="4"/>
        <v>520</v>
      </c>
      <c r="AE32" s="56">
        <f t="shared" si="5"/>
        <v>100</v>
      </c>
      <c r="AF32" s="157">
        <f t="shared" si="6"/>
        <v>500</v>
      </c>
    </row>
    <row r="33" spans="2:35" ht="18.75" customHeight="1" x14ac:dyDescent="0.3">
      <c r="B33" s="74">
        <v>0.70694444444444449</v>
      </c>
      <c r="C33" s="75" t="s">
        <v>162</v>
      </c>
      <c r="D33" s="76">
        <v>9</v>
      </c>
      <c r="E33" s="76">
        <v>11</v>
      </c>
      <c r="F33" s="76" t="s">
        <v>167</v>
      </c>
      <c r="G33" s="48" t="s">
        <v>18</v>
      </c>
      <c r="H33" s="163">
        <v>13</v>
      </c>
      <c r="I33" s="104"/>
      <c r="J33" s="51"/>
      <c r="K33" s="52" t="str">
        <f t="shared" si="0"/>
        <v/>
      </c>
      <c r="L33" s="64" t="str">
        <f t="shared" si="1"/>
        <v/>
      </c>
      <c r="M33" s="95"/>
      <c r="N33" s="54"/>
      <c r="O33" s="100"/>
      <c r="R33" s="74">
        <v>0.70694444444444449</v>
      </c>
      <c r="S33" s="75" t="s">
        <v>162</v>
      </c>
      <c r="T33" s="76">
        <v>9</v>
      </c>
      <c r="U33" s="76">
        <v>11</v>
      </c>
      <c r="V33" s="76" t="s">
        <v>167</v>
      </c>
      <c r="W33" s="48" t="s">
        <v>18</v>
      </c>
      <c r="X33" s="163">
        <v>13</v>
      </c>
      <c r="Y33" s="104"/>
      <c r="Z33" s="51"/>
      <c r="AA33" s="52" t="str">
        <f t="shared" si="2"/>
        <v/>
      </c>
      <c r="AB33" s="64" t="str">
        <f t="shared" si="3"/>
        <v/>
      </c>
      <c r="AC33" s="54">
        <v>5</v>
      </c>
      <c r="AD33" s="12" t="str">
        <f t="shared" si="4"/>
        <v/>
      </c>
      <c r="AE33" s="56" t="str">
        <f t="shared" si="5"/>
        <v/>
      </c>
      <c r="AF33" s="157" t="str">
        <f t="shared" si="6"/>
        <v/>
      </c>
    </row>
    <row r="34" spans="2:35" ht="18.75" customHeight="1" x14ac:dyDescent="0.5">
      <c r="B34" s="74"/>
      <c r="C34" s="75"/>
      <c r="D34" s="76"/>
      <c r="E34" s="76"/>
      <c r="F34" s="76"/>
      <c r="G34" s="48"/>
      <c r="H34" s="104"/>
      <c r="I34" s="104"/>
      <c r="J34" s="51"/>
      <c r="K34" s="52" t="str">
        <f t="shared" ref="K34" si="7">IF(J34="","",100/J34/100)</f>
        <v/>
      </c>
      <c r="L34" s="64" t="str">
        <f t="shared" si="1"/>
        <v/>
      </c>
      <c r="M34" s="95"/>
      <c r="N34" s="54"/>
      <c r="O34" s="100"/>
      <c r="R34" s="74"/>
      <c r="S34" s="75"/>
      <c r="T34" s="76"/>
      <c r="U34" s="76"/>
      <c r="V34" s="76"/>
      <c r="W34" s="48"/>
      <c r="X34" s="104"/>
      <c r="Y34" s="104"/>
      <c r="Z34" s="51"/>
      <c r="AA34" s="52" t="str">
        <f t="shared" si="2"/>
        <v/>
      </c>
      <c r="AB34" s="64" t="str">
        <f t="shared" si="3"/>
        <v/>
      </c>
      <c r="AC34" s="54"/>
      <c r="AD34" s="12" t="str">
        <f t="shared" si="4"/>
        <v/>
      </c>
      <c r="AE34" s="56" t="str">
        <f t="shared" ref="AE34" si="8">IF(AB34="","",$AE$41)</f>
        <v/>
      </c>
      <c r="AF34" s="157" t="str">
        <f t="shared" si="6"/>
        <v/>
      </c>
      <c r="AG34" s="1"/>
    </row>
    <row r="35" spans="2:35" ht="18.75" customHeight="1" x14ac:dyDescent="0.5">
      <c r="B35" s="99"/>
      <c r="C35" s="109"/>
      <c r="D35" s="48"/>
      <c r="E35" s="48"/>
      <c r="F35" s="48"/>
      <c r="G35" s="48"/>
      <c r="H35" s="49"/>
      <c r="I35" s="50"/>
      <c r="J35" s="51"/>
      <c r="K35" s="52"/>
      <c r="L35" s="64"/>
      <c r="M35" s="95"/>
      <c r="N35" s="54"/>
      <c r="O35" s="100"/>
      <c r="R35" s="74"/>
      <c r="S35" s="75"/>
      <c r="T35" s="76"/>
      <c r="U35" s="76"/>
      <c r="V35" s="76"/>
      <c r="W35" s="48"/>
      <c r="X35" s="77"/>
      <c r="Y35" s="78"/>
      <c r="Z35" s="79"/>
      <c r="AA35" s="80"/>
      <c r="AB35" s="64"/>
      <c r="AC35" s="54"/>
      <c r="AD35" s="12"/>
      <c r="AE35" s="56"/>
      <c r="AF35" s="157"/>
      <c r="AG35" s="1"/>
    </row>
    <row r="36" spans="2:35" ht="24.75" customHeight="1" x14ac:dyDescent="0.35">
      <c r="B36" s="101"/>
      <c r="C36" s="59"/>
      <c r="D36" s="60"/>
      <c r="E36" s="60"/>
      <c r="F36" s="61" t="s">
        <v>14</v>
      </c>
      <c r="G36" s="61"/>
      <c r="H36" s="62">
        <f>SUM(H7:H35)</f>
        <v>361</v>
      </c>
      <c r="I36" s="62">
        <f>SUM(I7:I35)</f>
        <v>371</v>
      </c>
      <c r="J36" s="61"/>
      <c r="K36" s="63"/>
      <c r="L36" s="64">
        <f>SUBTOTAL(9,(L7:L34))</f>
        <v>1484</v>
      </c>
      <c r="M36" s="95"/>
      <c r="N36" s="87"/>
      <c r="O36" s="7"/>
      <c r="R36" s="81"/>
      <c r="S36" s="82"/>
      <c r="T36" s="83"/>
      <c r="U36" s="83"/>
      <c r="V36" s="84" t="s">
        <v>14</v>
      </c>
      <c r="W36" s="84"/>
      <c r="X36" s="85">
        <f>SUM(X7:X35)</f>
        <v>361</v>
      </c>
      <c r="Y36" s="85">
        <f>SUM(Y7:Y35)</f>
        <v>371</v>
      </c>
      <c r="Z36" s="86"/>
      <c r="AA36" s="86"/>
      <c r="AB36" s="64">
        <f>SUBTOTAL(9,(AB7:AB34))</f>
        <v>1484</v>
      </c>
      <c r="AC36" s="87"/>
      <c r="AD36" s="12">
        <f>SUBTOTAL(9,AD7:AD34)</f>
        <v>2717.6</v>
      </c>
      <c r="AE36" s="115">
        <f>SUBTOTAL(9,AE7:AE34)</f>
        <v>1100</v>
      </c>
      <c r="AF36" s="100">
        <f>SUBTOTAL(9,AF7:AF34)</f>
        <v>1830</v>
      </c>
    </row>
    <row r="37" spans="2:35" ht="3.75" hidden="1" customHeight="1" x14ac:dyDescent="0.25">
      <c r="B37" s="88"/>
      <c r="C37" s="66"/>
      <c r="D37" s="66"/>
      <c r="E37" s="66"/>
      <c r="F37" s="66"/>
      <c r="G37" s="66"/>
      <c r="H37" s="66"/>
      <c r="I37" s="66"/>
      <c r="J37" s="66"/>
      <c r="K37" s="67"/>
      <c r="L37" s="68"/>
      <c r="M37" s="96"/>
      <c r="N37" s="5"/>
      <c r="O37" s="125"/>
      <c r="R37" s="88"/>
      <c r="S37" s="66"/>
      <c r="T37" s="66"/>
      <c r="U37" s="66"/>
      <c r="V37" s="66"/>
      <c r="W37" s="66"/>
      <c r="X37" s="66"/>
      <c r="Y37" s="67"/>
      <c r="Z37" s="66"/>
      <c r="AA37" s="67"/>
      <c r="AB37" s="68"/>
      <c r="AC37" s="5"/>
      <c r="AD37" s="130"/>
      <c r="AE37" s="124"/>
      <c r="AF37" s="126"/>
    </row>
    <row r="38" spans="2:35" ht="25.5" customHeight="1" x14ac:dyDescent="0.25">
      <c r="B38" s="182" t="s">
        <v>15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07"/>
      <c r="M38" s="97"/>
      <c r="N38" s="5"/>
      <c r="O38" s="8"/>
      <c r="R38" s="182" t="s">
        <v>15</v>
      </c>
      <c r="S38" s="183"/>
      <c r="T38" s="183"/>
      <c r="U38" s="183"/>
      <c r="V38" s="183"/>
      <c r="W38" s="183"/>
      <c r="X38" s="183"/>
      <c r="Y38" s="184"/>
      <c r="Z38" s="89"/>
      <c r="AA38" s="89"/>
      <c r="AB38" s="185"/>
      <c r="AC38" s="5"/>
      <c r="AD38" s="14">
        <f>AD36-AB36</f>
        <v>1233.5999999999999</v>
      </c>
      <c r="AE38" s="131"/>
      <c r="AF38" s="8">
        <f>AF36-AE36</f>
        <v>730</v>
      </c>
    </row>
    <row r="39" spans="2:35" ht="21" customHeight="1" thickBot="1" x14ac:dyDescent="0.3">
      <c r="B39" s="187">
        <v>45668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08"/>
      <c r="M39" s="102"/>
      <c r="N39" s="16"/>
      <c r="O39" s="17"/>
      <c r="R39" s="189">
        <f>B39</f>
        <v>45668</v>
      </c>
      <c r="S39" s="190"/>
      <c r="T39" s="190"/>
      <c r="U39" s="190"/>
      <c r="V39" s="190"/>
      <c r="W39" s="190"/>
      <c r="X39" s="190"/>
      <c r="Y39" s="191"/>
      <c r="Z39" s="90"/>
      <c r="AA39" s="90"/>
      <c r="AB39" s="186"/>
      <c r="AC39" s="16" t="s">
        <v>91</v>
      </c>
      <c r="AD39" s="15">
        <f>AD38/AB36</f>
        <v>0.83126684636118597</v>
      </c>
      <c r="AE39" s="132"/>
      <c r="AF39" s="17">
        <f>AF38/AE36</f>
        <v>0.66363636363636369</v>
      </c>
    </row>
    <row r="41" spans="2:35" ht="19.5" thickBot="1" x14ac:dyDescent="0.35">
      <c r="B41" s="2"/>
      <c r="R41" s="2"/>
      <c r="AA41" s="161" t="s">
        <v>160</v>
      </c>
      <c r="AB41" s="162">
        <v>1.6</v>
      </c>
    </row>
    <row r="42" spans="2:35" ht="28.5" customHeight="1" x14ac:dyDescent="0.25">
      <c r="B42" s="164"/>
      <c r="C42" s="165"/>
      <c r="D42" s="168" t="s">
        <v>102</v>
      </c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9"/>
      <c r="R42" s="174"/>
      <c r="S42" s="175"/>
      <c r="T42" s="178" t="s">
        <v>102</v>
      </c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9"/>
    </row>
    <row r="43" spans="2:35" ht="21.75" customHeight="1" x14ac:dyDescent="0.25">
      <c r="B43" s="166"/>
      <c r="C43" s="167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1"/>
      <c r="R43" s="176"/>
      <c r="S43" s="177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1"/>
    </row>
    <row r="44" spans="2:35" ht="5.25" customHeight="1" thickBot="1" x14ac:dyDescent="0.3">
      <c r="B44" s="98"/>
      <c r="C44" s="94"/>
      <c r="D44" s="170"/>
      <c r="E44" s="170"/>
      <c r="F44" s="170"/>
      <c r="G44" s="170"/>
      <c r="H44" s="170"/>
      <c r="I44" s="170"/>
      <c r="J44" s="170"/>
      <c r="K44" s="170"/>
      <c r="L44" s="172"/>
      <c r="M44" s="172"/>
      <c r="N44" s="172"/>
      <c r="O44" s="173"/>
      <c r="R44" s="69"/>
      <c r="S44" s="7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1"/>
    </row>
    <row r="45" spans="2:35" ht="54.75" customHeight="1" x14ac:dyDescent="0.5">
      <c r="B45" s="36" t="s">
        <v>4</v>
      </c>
      <c r="C45" s="37" t="s">
        <v>5</v>
      </c>
      <c r="D45" s="37" t="s">
        <v>6</v>
      </c>
      <c r="E45" s="37" t="s">
        <v>7</v>
      </c>
      <c r="F45" s="37" t="s">
        <v>8</v>
      </c>
      <c r="G45" s="38" t="s">
        <v>9</v>
      </c>
      <c r="H45" s="39" t="s">
        <v>92</v>
      </c>
      <c r="I45" s="40" t="s">
        <v>10</v>
      </c>
      <c r="J45" s="38" t="s">
        <v>20</v>
      </c>
      <c r="K45" s="41" t="s">
        <v>21</v>
      </c>
      <c r="L45" s="110" t="s">
        <v>106</v>
      </c>
      <c r="M45" s="105" t="s">
        <v>105</v>
      </c>
      <c r="N45" s="106" t="s">
        <v>12</v>
      </c>
      <c r="O45" s="27" t="s">
        <v>2</v>
      </c>
      <c r="R45" s="36" t="s">
        <v>4</v>
      </c>
      <c r="S45" s="37" t="s">
        <v>5</v>
      </c>
      <c r="T45" s="37" t="s">
        <v>6</v>
      </c>
      <c r="U45" s="37" t="s">
        <v>7</v>
      </c>
      <c r="V45" s="37" t="s">
        <v>8</v>
      </c>
      <c r="W45" s="38" t="s">
        <v>9</v>
      </c>
      <c r="X45" s="39" t="s">
        <v>92</v>
      </c>
      <c r="Y45" s="41" t="s">
        <v>10</v>
      </c>
      <c r="Z45" s="38" t="s">
        <v>20</v>
      </c>
      <c r="AA45" s="41" t="s">
        <v>21</v>
      </c>
      <c r="AB45" s="42" t="s">
        <v>3</v>
      </c>
      <c r="AC45" s="6" t="s">
        <v>12</v>
      </c>
      <c r="AD45" s="20" t="s">
        <v>2</v>
      </c>
      <c r="AE45" s="43" t="s">
        <v>159</v>
      </c>
      <c r="AF45" s="44" t="s">
        <v>46</v>
      </c>
      <c r="AG45" s="1"/>
    </row>
    <row r="46" spans="2:35" ht="24" customHeight="1" x14ac:dyDescent="0.3">
      <c r="B46" s="74">
        <v>0.54861111111111116</v>
      </c>
      <c r="C46" s="75" t="s">
        <v>22</v>
      </c>
      <c r="D46" s="76">
        <v>2</v>
      </c>
      <c r="E46" s="76">
        <v>1</v>
      </c>
      <c r="F46" s="76" t="s">
        <v>138</v>
      </c>
      <c r="G46" s="48" t="s">
        <v>60</v>
      </c>
      <c r="H46" s="104">
        <v>10</v>
      </c>
      <c r="I46" s="104">
        <v>10</v>
      </c>
      <c r="J46" s="51">
        <v>4.4000000000000004</v>
      </c>
      <c r="K46" s="52">
        <f t="shared" ref="K46:K64" si="9">IF(J46="","",100/J46/100)</f>
        <v>0.22727272727272727</v>
      </c>
      <c r="L46" s="64">
        <f t="shared" ref="L46:L63" si="10">IF(I46="","",(I46*($AB$1/1000)/$AC$1)*$AB$41)</f>
        <v>40</v>
      </c>
      <c r="M46" s="95"/>
      <c r="N46" s="54"/>
      <c r="O46" s="100"/>
      <c r="R46" s="74">
        <v>0.54861111111111116</v>
      </c>
      <c r="S46" s="75" t="s">
        <v>22</v>
      </c>
      <c r="T46" s="76">
        <v>2</v>
      </c>
      <c r="U46" s="76">
        <v>1</v>
      </c>
      <c r="V46" s="76" t="s">
        <v>138</v>
      </c>
      <c r="W46" s="48" t="s">
        <v>60</v>
      </c>
      <c r="X46" s="104">
        <v>10</v>
      </c>
      <c r="Y46" s="104">
        <v>10</v>
      </c>
      <c r="Z46" s="51">
        <v>4.4000000000000004</v>
      </c>
      <c r="AA46" s="52">
        <f t="shared" ref="AA46:AA52" si="11">IF(Z46="","",100/Z46/100)</f>
        <v>0.22727272727272727</v>
      </c>
      <c r="AB46" s="64">
        <f t="shared" ref="AB46:AB63" si="12">IF(Y46="","",(Y46*($AB$1/1000)/$AC$1)*$AB$41)</f>
        <v>40</v>
      </c>
      <c r="AC46" s="54"/>
      <c r="AD46" s="12">
        <f t="shared" ref="AD46:AD64" si="13">IF(AB46="","",AC46*AB46)</f>
        <v>0</v>
      </c>
      <c r="AE46" s="56">
        <f>IF(AB46="","",$AE$1)</f>
        <v>100</v>
      </c>
      <c r="AF46" s="157">
        <f t="shared" ref="AF46:AF64" si="14">IF(AE46="","",AE46*AC46)</f>
        <v>0</v>
      </c>
    </row>
    <row r="47" spans="2:35" ht="18.75" customHeight="1" x14ac:dyDescent="0.35">
      <c r="B47" s="74">
        <v>0.54861111111111116</v>
      </c>
      <c r="C47" s="75" t="s">
        <v>22</v>
      </c>
      <c r="D47" s="76">
        <v>2</v>
      </c>
      <c r="E47" s="76">
        <v>10</v>
      </c>
      <c r="F47" s="76" t="s">
        <v>137</v>
      </c>
      <c r="G47" s="48" t="s">
        <v>60</v>
      </c>
      <c r="H47" s="104">
        <v>10</v>
      </c>
      <c r="I47" s="104">
        <v>10</v>
      </c>
      <c r="J47" s="51">
        <v>7.5</v>
      </c>
      <c r="K47" s="52">
        <f t="shared" si="9"/>
        <v>0.13333333333333333</v>
      </c>
      <c r="L47" s="64">
        <f t="shared" si="10"/>
        <v>40</v>
      </c>
      <c r="M47" s="95"/>
      <c r="N47" s="54"/>
      <c r="O47" s="100"/>
      <c r="R47" s="74">
        <v>0.54861111111111116</v>
      </c>
      <c r="S47" s="75" t="s">
        <v>22</v>
      </c>
      <c r="T47" s="76">
        <v>2</v>
      </c>
      <c r="U47" s="76">
        <v>10</v>
      </c>
      <c r="V47" s="76" t="s">
        <v>137</v>
      </c>
      <c r="W47" s="48" t="s">
        <v>60</v>
      </c>
      <c r="X47" s="104">
        <v>10</v>
      </c>
      <c r="Y47" s="104">
        <v>10</v>
      </c>
      <c r="Z47" s="51">
        <v>7.5</v>
      </c>
      <c r="AA47" s="52">
        <f t="shared" si="11"/>
        <v>0.13333333333333333</v>
      </c>
      <c r="AB47" s="64">
        <f t="shared" si="12"/>
        <v>40</v>
      </c>
      <c r="AC47" s="54"/>
      <c r="AD47" s="12">
        <f t="shared" si="13"/>
        <v>0</v>
      </c>
      <c r="AE47" s="56">
        <f t="shared" ref="AE47:AE63" si="15">IF(AB47="","",$AE$1)</f>
        <v>100</v>
      </c>
      <c r="AF47" s="157">
        <f t="shared" si="14"/>
        <v>0</v>
      </c>
      <c r="AI47" s="4"/>
    </row>
    <row r="48" spans="2:35" ht="18.75" customHeight="1" x14ac:dyDescent="0.5">
      <c r="B48" s="74">
        <v>0.60763888888888884</v>
      </c>
      <c r="C48" s="75" t="s">
        <v>129</v>
      </c>
      <c r="D48" s="76">
        <v>5</v>
      </c>
      <c r="E48" s="76">
        <v>1</v>
      </c>
      <c r="F48" s="76" t="s">
        <v>131</v>
      </c>
      <c r="G48" s="48" t="s">
        <v>40</v>
      </c>
      <c r="H48" s="104">
        <v>12</v>
      </c>
      <c r="I48" s="104">
        <v>22</v>
      </c>
      <c r="J48" s="51">
        <v>3.7</v>
      </c>
      <c r="K48" s="52">
        <f t="shared" si="9"/>
        <v>0.27027027027027023</v>
      </c>
      <c r="L48" s="64">
        <f t="shared" si="10"/>
        <v>88</v>
      </c>
      <c r="M48" s="95"/>
      <c r="N48" s="54"/>
      <c r="O48" s="100"/>
      <c r="R48" s="74">
        <v>0.60763888888888884</v>
      </c>
      <c r="S48" s="75" t="s">
        <v>129</v>
      </c>
      <c r="T48" s="76">
        <v>5</v>
      </c>
      <c r="U48" s="76">
        <v>1</v>
      </c>
      <c r="V48" s="76" t="s">
        <v>131</v>
      </c>
      <c r="W48" s="48" t="s">
        <v>40</v>
      </c>
      <c r="X48" s="104">
        <v>12</v>
      </c>
      <c r="Y48" s="104">
        <v>22</v>
      </c>
      <c r="Z48" s="51">
        <v>3.7</v>
      </c>
      <c r="AA48" s="52">
        <f t="shared" si="11"/>
        <v>0.27027027027027023</v>
      </c>
      <c r="AB48" s="64">
        <f t="shared" si="12"/>
        <v>88</v>
      </c>
      <c r="AC48" s="54"/>
      <c r="AD48" s="12">
        <f t="shared" si="13"/>
        <v>0</v>
      </c>
      <c r="AE48" s="56">
        <f t="shared" si="15"/>
        <v>100</v>
      </c>
      <c r="AF48" s="157">
        <f t="shared" si="14"/>
        <v>0</v>
      </c>
      <c r="AG48" s="1"/>
    </row>
    <row r="49" spans="2:33" ht="18.75" customHeight="1" x14ac:dyDescent="0.3">
      <c r="B49" s="74">
        <v>0.60763888888888884</v>
      </c>
      <c r="C49" s="75" t="s">
        <v>129</v>
      </c>
      <c r="D49" s="76">
        <v>5</v>
      </c>
      <c r="E49" s="76">
        <v>1</v>
      </c>
      <c r="F49" s="76" t="s">
        <v>131</v>
      </c>
      <c r="G49" s="48" t="s">
        <v>18</v>
      </c>
      <c r="H49" s="104">
        <v>10</v>
      </c>
      <c r="I49" s="104"/>
      <c r="J49" s="51"/>
      <c r="K49" s="52" t="str">
        <f t="shared" si="9"/>
        <v/>
      </c>
      <c r="L49" s="64" t="str">
        <f t="shared" si="10"/>
        <v/>
      </c>
      <c r="M49" s="95"/>
      <c r="N49" s="54"/>
      <c r="O49" s="100"/>
      <c r="R49" s="74">
        <v>0.60763888888888884</v>
      </c>
      <c r="S49" s="75" t="s">
        <v>129</v>
      </c>
      <c r="T49" s="76">
        <v>5</v>
      </c>
      <c r="U49" s="76">
        <v>1</v>
      </c>
      <c r="V49" s="76" t="s">
        <v>131</v>
      </c>
      <c r="W49" s="48" t="s">
        <v>18</v>
      </c>
      <c r="X49" s="104">
        <v>10</v>
      </c>
      <c r="Y49" s="104"/>
      <c r="Z49" s="51"/>
      <c r="AA49" s="52" t="str">
        <f t="shared" si="11"/>
        <v/>
      </c>
      <c r="AB49" s="64" t="str">
        <f t="shared" si="12"/>
        <v/>
      </c>
      <c r="AC49" s="54"/>
      <c r="AD49" s="12" t="str">
        <f t="shared" si="13"/>
        <v/>
      </c>
      <c r="AE49" s="56" t="str">
        <f t="shared" si="15"/>
        <v/>
      </c>
      <c r="AF49" s="157" t="str">
        <f t="shared" si="14"/>
        <v/>
      </c>
    </row>
    <row r="50" spans="2:33" ht="18.75" customHeight="1" x14ac:dyDescent="0.3">
      <c r="B50" s="74">
        <v>0.60763888888888884</v>
      </c>
      <c r="C50" s="75" t="s">
        <v>129</v>
      </c>
      <c r="D50" s="76">
        <v>5</v>
      </c>
      <c r="E50" s="76">
        <v>2</v>
      </c>
      <c r="F50" s="76" t="s">
        <v>132</v>
      </c>
      <c r="G50" s="48" t="s">
        <v>1</v>
      </c>
      <c r="H50" s="104">
        <v>12</v>
      </c>
      <c r="I50" s="104">
        <v>22</v>
      </c>
      <c r="J50" s="51">
        <v>6</v>
      </c>
      <c r="K50" s="52">
        <f t="shared" si="9"/>
        <v>0.16666666666666669</v>
      </c>
      <c r="L50" s="64">
        <f t="shared" si="10"/>
        <v>88</v>
      </c>
      <c r="M50" s="95"/>
      <c r="N50" s="54"/>
      <c r="O50" s="100"/>
      <c r="R50" s="74">
        <v>0.60763888888888884</v>
      </c>
      <c r="S50" s="75" t="s">
        <v>129</v>
      </c>
      <c r="T50" s="76">
        <v>5</v>
      </c>
      <c r="U50" s="76">
        <v>2</v>
      </c>
      <c r="V50" s="76" t="s">
        <v>132</v>
      </c>
      <c r="W50" s="48" t="s">
        <v>1</v>
      </c>
      <c r="X50" s="104">
        <v>12</v>
      </c>
      <c r="Y50" s="104">
        <v>22</v>
      </c>
      <c r="Z50" s="51">
        <v>6</v>
      </c>
      <c r="AA50" s="52">
        <f t="shared" si="11"/>
        <v>0.16666666666666669</v>
      </c>
      <c r="AB50" s="64">
        <f t="shared" si="12"/>
        <v>88</v>
      </c>
      <c r="AC50" s="54"/>
      <c r="AD50" s="12">
        <f t="shared" si="13"/>
        <v>0</v>
      </c>
      <c r="AE50" s="56">
        <f t="shared" si="15"/>
        <v>100</v>
      </c>
      <c r="AF50" s="157">
        <f t="shared" si="14"/>
        <v>0</v>
      </c>
    </row>
    <row r="51" spans="2:33" ht="18.75" customHeight="1" x14ac:dyDescent="0.5">
      <c r="B51" s="74">
        <v>0.60763888888888884</v>
      </c>
      <c r="C51" s="75" t="s">
        <v>129</v>
      </c>
      <c r="D51" s="76">
        <v>5</v>
      </c>
      <c r="E51" s="76">
        <v>2</v>
      </c>
      <c r="F51" s="76" t="s">
        <v>132</v>
      </c>
      <c r="G51" s="48" t="s">
        <v>144</v>
      </c>
      <c r="H51" s="104">
        <v>10</v>
      </c>
      <c r="I51" s="104"/>
      <c r="J51" s="51"/>
      <c r="K51" s="52" t="str">
        <f t="shared" si="9"/>
        <v/>
      </c>
      <c r="L51" s="64" t="str">
        <f t="shared" si="10"/>
        <v/>
      </c>
      <c r="M51" s="95"/>
      <c r="N51" s="54"/>
      <c r="O51" s="100"/>
      <c r="R51" s="74">
        <v>0.60763888888888884</v>
      </c>
      <c r="S51" s="75" t="s">
        <v>129</v>
      </c>
      <c r="T51" s="76">
        <v>5</v>
      </c>
      <c r="U51" s="76">
        <v>2</v>
      </c>
      <c r="V51" s="76" t="s">
        <v>132</v>
      </c>
      <c r="W51" s="48" t="s">
        <v>144</v>
      </c>
      <c r="X51" s="104">
        <v>10</v>
      </c>
      <c r="Y51" s="104"/>
      <c r="Z51" s="51"/>
      <c r="AA51" s="52" t="str">
        <f t="shared" si="11"/>
        <v/>
      </c>
      <c r="AB51" s="64" t="str">
        <f t="shared" si="12"/>
        <v/>
      </c>
      <c r="AC51" s="54"/>
      <c r="AD51" s="12" t="str">
        <f t="shared" si="13"/>
        <v/>
      </c>
      <c r="AE51" s="56" t="str">
        <f t="shared" si="15"/>
        <v/>
      </c>
      <c r="AF51" s="157" t="str">
        <f t="shared" si="14"/>
        <v/>
      </c>
      <c r="AG51" s="1"/>
    </row>
    <row r="52" spans="2:33" ht="18.75" customHeight="1" x14ac:dyDescent="0.3">
      <c r="B52" s="74">
        <v>0.60763888888888884</v>
      </c>
      <c r="C52" s="75" t="s">
        <v>129</v>
      </c>
      <c r="D52" s="76">
        <v>5</v>
      </c>
      <c r="E52" s="76">
        <v>8</v>
      </c>
      <c r="F52" s="76" t="s">
        <v>130</v>
      </c>
      <c r="G52" s="48" t="s">
        <v>18</v>
      </c>
      <c r="H52" s="104">
        <v>10</v>
      </c>
      <c r="I52" s="104">
        <v>10</v>
      </c>
      <c r="J52" s="51">
        <v>3.1</v>
      </c>
      <c r="K52" s="52">
        <f t="shared" si="9"/>
        <v>0.32258064516129031</v>
      </c>
      <c r="L52" s="64">
        <f t="shared" si="10"/>
        <v>40</v>
      </c>
      <c r="M52" s="95"/>
      <c r="N52" s="54"/>
      <c r="O52" s="100"/>
      <c r="R52" s="74">
        <v>0.60763888888888884</v>
      </c>
      <c r="S52" s="75" t="s">
        <v>129</v>
      </c>
      <c r="T52" s="76">
        <v>5</v>
      </c>
      <c r="U52" s="76">
        <v>8</v>
      </c>
      <c r="V52" s="76" t="s">
        <v>130</v>
      </c>
      <c r="W52" s="48" t="s">
        <v>18</v>
      </c>
      <c r="X52" s="104">
        <v>10</v>
      </c>
      <c r="Y52" s="104">
        <v>10</v>
      </c>
      <c r="Z52" s="51">
        <v>3.1</v>
      </c>
      <c r="AA52" s="52">
        <f t="shared" si="11"/>
        <v>0.32258064516129031</v>
      </c>
      <c r="AB52" s="64">
        <f t="shared" si="12"/>
        <v>40</v>
      </c>
      <c r="AC52" s="54">
        <v>3.2</v>
      </c>
      <c r="AD52" s="12">
        <f t="shared" si="13"/>
        <v>128</v>
      </c>
      <c r="AE52" s="56">
        <f t="shared" si="15"/>
        <v>100</v>
      </c>
      <c r="AF52" s="157">
        <f t="shared" si="14"/>
        <v>320</v>
      </c>
    </row>
    <row r="53" spans="2:33" ht="18.75" customHeight="1" x14ac:dyDescent="0.3">
      <c r="B53" s="74">
        <v>0.62152777777777779</v>
      </c>
      <c r="C53" s="75" t="s">
        <v>22</v>
      </c>
      <c r="D53" s="76">
        <v>5</v>
      </c>
      <c r="E53" s="76">
        <v>13</v>
      </c>
      <c r="F53" s="76" t="s">
        <v>139</v>
      </c>
      <c r="G53" s="48" t="s">
        <v>60</v>
      </c>
      <c r="H53" s="104">
        <v>10</v>
      </c>
      <c r="I53" s="104">
        <v>10</v>
      </c>
      <c r="J53" s="51">
        <v>3.3</v>
      </c>
      <c r="K53" s="52">
        <f t="shared" si="9"/>
        <v>0.30303030303030304</v>
      </c>
      <c r="L53" s="64">
        <f t="shared" si="10"/>
        <v>40</v>
      </c>
      <c r="M53" s="95"/>
      <c r="N53" s="54"/>
      <c r="O53" s="100"/>
      <c r="R53" s="74">
        <v>0.62152777777777779</v>
      </c>
      <c r="S53" s="75" t="s">
        <v>22</v>
      </c>
      <c r="T53" s="76">
        <v>5</v>
      </c>
      <c r="U53" s="76">
        <v>13</v>
      </c>
      <c r="V53" s="76" t="s">
        <v>139</v>
      </c>
      <c r="W53" s="48" t="s">
        <v>60</v>
      </c>
      <c r="X53" s="104">
        <v>10</v>
      </c>
      <c r="Y53" s="104">
        <v>10</v>
      </c>
      <c r="Z53" s="51">
        <v>3.3</v>
      </c>
      <c r="AA53" s="52">
        <f t="shared" ref="AA53:AA64" si="16">IF(Z53="","",100/Z53/100)</f>
        <v>0.30303030303030304</v>
      </c>
      <c r="AB53" s="64">
        <f t="shared" si="12"/>
        <v>40</v>
      </c>
      <c r="AC53" s="54">
        <v>3.7</v>
      </c>
      <c r="AD53" s="12">
        <f t="shared" si="13"/>
        <v>148</v>
      </c>
      <c r="AE53" s="56">
        <f t="shared" si="15"/>
        <v>100</v>
      </c>
      <c r="AF53" s="157">
        <f t="shared" si="14"/>
        <v>370</v>
      </c>
    </row>
    <row r="54" spans="2:33" ht="18.75" customHeight="1" x14ac:dyDescent="0.5">
      <c r="B54" s="74">
        <v>0.63541666666666663</v>
      </c>
      <c r="C54" s="75" t="s">
        <v>129</v>
      </c>
      <c r="D54" s="76">
        <v>6</v>
      </c>
      <c r="E54" s="76">
        <v>10</v>
      </c>
      <c r="F54" s="76" t="s">
        <v>133</v>
      </c>
      <c r="G54" s="48" t="s">
        <v>1</v>
      </c>
      <c r="H54" s="104">
        <v>12</v>
      </c>
      <c r="I54" s="104">
        <v>22</v>
      </c>
      <c r="J54" s="51">
        <v>2.4</v>
      </c>
      <c r="K54" s="52">
        <f t="shared" si="9"/>
        <v>0.41666666666666674</v>
      </c>
      <c r="L54" s="64">
        <f t="shared" si="10"/>
        <v>88</v>
      </c>
      <c r="M54" s="95"/>
      <c r="N54" s="54"/>
      <c r="O54" s="100"/>
      <c r="R54" s="74">
        <v>0.63541666666666663</v>
      </c>
      <c r="S54" s="75" t="s">
        <v>129</v>
      </c>
      <c r="T54" s="76">
        <v>6</v>
      </c>
      <c r="U54" s="76">
        <v>10</v>
      </c>
      <c r="V54" s="76" t="s">
        <v>133</v>
      </c>
      <c r="W54" s="48" t="s">
        <v>1</v>
      </c>
      <c r="X54" s="104">
        <v>12</v>
      </c>
      <c r="Y54" s="104">
        <v>22</v>
      </c>
      <c r="Z54" s="51">
        <v>2.4</v>
      </c>
      <c r="AA54" s="52">
        <f t="shared" si="16"/>
        <v>0.41666666666666674</v>
      </c>
      <c r="AB54" s="64">
        <f t="shared" si="12"/>
        <v>88</v>
      </c>
      <c r="AC54" s="54"/>
      <c r="AD54" s="12">
        <f t="shared" si="13"/>
        <v>0</v>
      </c>
      <c r="AE54" s="56">
        <f t="shared" si="15"/>
        <v>100</v>
      </c>
      <c r="AF54" s="157">
        <f t="shared" si="14"/>
        <v>0</v>
      </c>
      <c r="AG54" s="1"/>
    </row>
    <row r="55" spans="2:33" ht="18.75" customHeight="1" x14ac:dyDescent="0.5">
      <c r="B55" s="74">
        <v>0.63541666666666663</v>
      </c>
      <c r="C55" s="75" t="s">
        <v>129</v>
      </c>
      <c r="D55" s="76">
        <v>6</v>
      </c>
      <c r="E55" s="76">
        <v>10</v>
      </c>
      <c r="F55" s="76" t="s">
        <v>133</v>
      </c>
      <c r="G55" s="48" t="s">
        <v>144</v>
      </c>
      <c r="H55" s="104">
        <v>10</v>
      </c>
      <c r="I55" s="104"/>
      <c r="J55" s="51"/>
      <c r="K55" s="52" t="str">
        <f t="shared" si="9"/>
        <v/>
      </c>
      <c r="L55" s="64" t="str">
        <f t="shared" si="10"/>
        <v/>
      </c>
      <c r="M55" s="95"/>
      <c r="N55" s="54"/>
      <c r="O55" s="100"/>
      <c r="R55" s="74">
        <v>0.63541666666666663</v>
      </c>
      <c r="S55" s="75" t="s">
        <v>129</v>
      </c>
      <c r="T55" s="76">
        <v>6</v>
      </c>
      <c r="U55" s="76">
        <v>10</v>
      </c>
      <c r="V55" s="76" t="s">
        <v>133</v>
      </c>
      <c r="W55" s="48" t="s">
        <v>144</v>
      </c>
      <c r="X55" s="104">
        <v>10</v>
      </c>
      <c r="Y55" s="104"/>
      <c r="Z55" s="51"/>
      <c r="AA55" s="52" t="str">
        <f t="shared" si="16"/>
        <v/>
      </c>
      <c r="AB55" s="64" t="str">
        <f t="shared" si="12"/>
        <v/>
      </c>
      <c r="AC55" s="54"/>
      <c r="AD55" s="12" t="str">
        <f t="shared" si="13"/>
        <v/>
      </c>
      <c r="AE55" s="56" t="str">
        <f t="shared" si="15"/>
        <v/>
      </c>
      <c r="AF55" s="157" t="str">
        <f t="shared" si="14"/>
        <v/>
      </c>
      <c r="AG55" s="1"/>
    </row>
    <row r="56" spans="2:33" ht="18.75" customHeight="1" x14ac:dyDescent="0.5">
      <c r="B56" s="74">
        <v>0.67708333333333337</v>
      </c>
      <c r="C56" s="75" t="s">
        <v>22</v>
      </c>
      <c r="D56" s="76">
        <v>7</v>
      </c>
      <c r="E56" s="76">
        <v>7</v>
      </c>
      <c r="F56" s="76" t="s">
        <v>140</v>
      </c>
      <c r="G56" s="48" t="s">
        <v>60</v>
      </c>
      <c r="H56" s="104">
        <v>10</v>
      </c>
      <c r="I56" s="104">
        <v>10</v>
      </c>
      <c r="J56" s="51">
        <v>2.8</v>
      </c>
      <c r="K56" s="52">
        <f t="shared" si="9"/>
        <v>0.35714285714285715</v>
      </c>
      <c r="L56" s="64">
        <f t="shared" si="10"/>
        <v>40</v>
      </c>
      <c r="M56" s="95"/>
      <c r="N56" s="54"/>
      <c r="O56" s="100"/>
      <c r="R56" s="74">
        <v>0.67708333333333337</v>
      </c>
      <c r="S56" s="75" t="s">
        <v>22</v>
      </c>
      <c r="T56" s="76">
        <v>7</v>
      </c>
      <c r="U56" s="76">
        <v>7</v>
      </c>
      <c r="V56" s="76" t="s">
        <v>140</v>
      </c>
      <c r="W56" s="48" t="s">
        <v>60</v>
      </c>
      <c r="X56" s="104">
        <v>10</v>
      </c>
      <c r="Y56" s="104">
        <v>10</v>
      </c>
      <c r="Z56" s="51">
        <v>2.8</v>
      </c>
      <c r="AA56" s="52">
        <f t="shared" si="16"/>
        <v>0.35714285714285715</v>
      </c>
      <c r="AB56" s="64">
        <f t="shared" si="12"/>
        <v>40</v>
      </c>
      <c r="AC56" s="54">
        <v>2.2000000000000002</v>
      </c>
      <c r="AD56" s="12">
        <f t="shared" si="13"/>
        <v>88</v>
      </c>
      <c r="AE56" s="56">
        <f t="shared" si="15"/>
        <v>100</v>
      </c>
      <c r="AF56" s="157">
        <f t="shared" si="14"/>
        <v>220.00000000000003</v>
      </c>
      <c r="AG56" s="1"/>
    </row>
    <row r="57" spans="2:33" ht="18.75" customHeight="1" x14ac:dyDescent="0.5">
      <c r="B57" s="74">
        <v>0.69097222222222221</v>
      </c>
      <c r="C57" s="75" t="s">
        <v>129</v>
      </c>
      <c r="D57" s="76">
        <v>8</v>
      </c>
      <c r="E57" s="76">
        <v>3</v>
      </c>
      <c r="F57" s="76" t="s">
        <v>134</v>
      </c>
      <c r="G57" s="48" t="s">
        <v>1</v>
      </c>
      <c r="H57" s="104">
        <v>12</v>
      </c>
      <c r="I57" s="104">
        <v>32</v>
      </c>
      <c r="J57" s="51">
        <v>4</v>
      </c>
      <c r="K57" s="52">
        <f t="shared" si="9"/>
        <v>0.25</v>
      </c>
      <c r="L57" s="64">
        <f t="shared" si="10"/>
        <v>128</v>
      </c>
      <c r="M57" s="95"/>
      <c r="N57" s="54"/>
      <c r="O57" s="100"/>
      <c r="R57" s="74">
        <v>0.69097222222222221</v>
      </c>
      <c r="S57" s="75" t="s">
        <v>129</v>
      </c>
      <c r="T57" s="76">
        <v>8</v>
      </c>
      <c r="U57" s="76">
        <v>3</v>
      </c>
      <c r="V57" s="76" t="s">
        <v>134</v>
      </c>
      <c r="W57" s="48" t="s">
        <v>1</v>
      </c>
      <c r="X57" s="104">
        <v>12</v>
      </c>
      <c r="Y57" s="104">
        <v>32</v>
      </c>
      <c r="Z57" s="51">
        <v>4</v>
      </c>
      <c r="AA57" s="52">
        <f t="shared" si="16"/>
        <v>0.25</v>
      </c>
      <c r="AB57" s="64">
        <f t="shared" si="12"/>
        <v>128</v>
      </c>
      <c r="AC57" s="54"/>
      <c r="AD57" s="12">
        <f t="shared" si="13"/>
        <v>0</v>
      </c>
      <c r="AE57" s="56">
        <f t="shared" si="15"/>
        <v>100</v>
      </c>
      <c r="AF57" s="157">
        <f t="shared" si="14"/>
        <v>0</v>
      </c>
      <c r="AG57" s="1"/>
    </row>
    <row r="58" spans="2:33" ht="18.75" customHeight="1" x14ac:dyDescent="0.3">
      <c r="B58" s="74">
        <v>0.69097222222222221</v>
      </c>
      <c r="C58" s="75" t="s">
        <v>129</v>
      </c>
      <c r="D58" s="76">
        <v>8</v>
      </c>
      <c r="E58" s="76">
        <v>3</v>
      </c>
      <c r="F58" s="76" t="s">
        <v>134</v>
      </c>
      <c r="G58" s="48" t="s">
        <v>40</v>
      </c>
      <c r="H58" s="104">
        <v>20</v>
      </c>
      <c r="I58" s="104"/>
      <c r="J58" s="51"/>
      <c r="K58" s="52" t="str">
        <f t="shared" si="9"/>
        <v/>
      </c>
      <c r="L58" s="64" t="str">
        <f t="shared" si="10"/>
        <v/>
      </c>
      <c r="M58" s="95"/>
      <c r="N58" s="54"/>
      <c r="O58" s="100"/>
      <c r="R58" s="74">
        <v>0.69097222222222221</v>
      </c>
      <c r="S58" s="75" t="s">
        <v>129</v>
      </c>
      <c r="T58" s="76">
        <v>8</v>
      </c>
      <c r="U58" s="76">
        <v>3</v>
      </c>
      <c r="V58" s="76" t="s">
        <v>134</v>
      </c>
      <c r="W58" s="48" t="s">
        <v>40</v>
      </c>
      <c r="X58" s="104">
        <v>20</v>
      </c>
      <c r="Y58" s="104"/>
      <c r="Z58" s="51"/>
      <c r="AA58" s="52" t="str">
        <f t="shared" si="16"/>
        <v/>
      </c>
      <c r="AB58" s="64" t="str">
        <f t="shared" si="12"/>
        <v/>
      </c>
      <c r="AC58" s="54"/>
      <c r="AD58" s="12" t="str">
        <f t="shared" si="13"/>
        <v/>
      </c>
      <c r="AE58" s="56" t="str">
        <f t="shared" si="15"/>
        <v/>
      </c>
      <c r="AF58" s="157" t="str">
        <f t="shared" si="14"/>
        <v/>
      </c>
    </row>
    <row r="59" spans="2:33" ht="18.75" customHeight="1" x14ac:dyDescent="0.5">
      <c r="B59" s="74">
        <v>0.70486111111111116</v>
      </c>
      <c r="C59" s="75" t="s">
        <v>22</v>
      </c>
      <c r="D59" s="76">
        <v>8</v>
      </c>
      <c r="E59" s="76">
        <v>17</v>
      </c>
      <c r="F59" s="76" t="s">
        <v>142</v>
      </c>
      <c r="G59" s="48" t="s">
        <v>60</v>
      </c>
      <c r="H59" s="104">
        <v>10</v>
      </c>
      <c r="I59" s="104">
        <v>10</v>
      </c>
      <c r="J59" s="51">
        <v>3.5</v>
      </c>
      <c r="K59" s="52">
        <f t="shared" si="9"/>
        <v>0.28571428571428575</v>
      </c>
      <c r="L59" s="64">
        <f t="shared" si="10"/>
        <v>40</v>
      </c>
      <c r="M59" s="95"/>
      <c r="N59" s="54"/>
      <c r="O59" s="100"/>
      <c r="R59" s="74">
        <v>0.70486111111111116</v>
      </c>
      <c r="S59" s="75" t="s">
        <v>22</v>
      </c>
      <c r="T59" s="76">
        <v>8</v>
      </c>
      <c r="U59" s="76">
        <v>17</v>
      </c>
      <c r="V59" s="76" t="s">
        <v>142</v>
      </c>
      <c r="W59" s="48" t="s">
        <v>60</v>
      </c>
      <c r="X59" s="104">
        <v>10</v>
      </c>
      <c r="Y59" s="104">
        <v>10</v>
      </c>
      <c r="Z59" s="51">
        <v>3.5</v>
      </c>
      <c r="AA59" s="52">
        <f t="shared" si="16"/>
        <v>0.28571428571428575</v>
      </c>
      <c r="AB59" s="64">
        <f t="shared" si="12"/>
        <v>40</v>
      </c>
      <c r="AC59" s="54"/>
      <c r="AD59" s="12">
        <f t="shared" si="13"/>
        <v>0</v>
      </c>
      <c r="AE59" s="56">
        <f t="shared" si="15"/>
        <v>100</v>
      </c>
      <c r="AF59" s="157">
        <f t="shared" si="14"/>
        <v>0</v>
      </c>
      <c r="AG59" s="1"/>
    </row>
    <row r="60" spans="2:33" ht="18.75" customHeight="1" x14ac:dyDescent="0.3">
      <c r="B60" s="74">
        <v>0.70486111111111116</v>
      </c>
      <c r="C60" s="75" t="s">
        <v>22</v>
      </c>
      <c r="D60" s="76">
        <v>8</v>
      </c>
      <c r="E60" s="76">
        <v>2</v>
      </c>
      <c r="F60" s="76" t="s">
        <v>141</v>
      </c>
      <c r="G60" s="48" t="s">
        <v>60</v>
      </c>
      <c r="H60" s="104">
        <v>10</v>
      </c>
      <c r="I60" s="104">
        <v>10</v>
      </c>
      <c r="J60" s="51">
        <v>6.5</v>
      </c>
      <c r="K60" s="52">
        <f t="shared" si="9"/>
        <v>0.15384615384615385</v>
      </c>
      <c r="L60" s="64">
        <f t="shared" si="10"/>
        <v>40</v>
      </c>
      <c r="M60" s="95"/>
      <c r="N60" s="54"/>
      <c r="O60" s="100"/>
      <c r="R60" s="74">
        <v>0.70486111111111116</v>
      </c>
      <c r="S60" s="75" t="s">
        <v>22</v>
      </c>
      <c r="T60" s="76">
        <v>8</v>
      </c>
      <c r="U60" s="76">
        <v>2</v>
      </c>
      <c r="V60" s="76" t="s">
        <v>141</v>
      </c>
      <c r="W60" s="48" t="s">
        <v>60</v>
      </c>
      <c r="X60" s="104">
        <v>10</v>
      </c>
      <c r="Y60" s="104">
        <v>10</v>
      </c>
      <c r="Z60" s="51">
        <v>6.5</v>
      </c>
      <c r="AA60" s="52">
        <f t="shared" si="16"/>
        <v>0.15384615384615385</v>
      </c>
      <c r="AB60" s="64">
        <f t="shared" si="12"/>
        <v>40</v>
      </c>
      <c r="AC60" s="54">
        <v>8.9</v>
      </c>
      <c r="AD60" s="12">
        <f t="shared" si="13"/>
        <v>356</v>
      </c>
      <c r="AE60" s="56">
        <f t="shared" si="15"/>
        <v>100</v>
      </c>
      <c r="AF60" s="157">
        <f t="shared" si="14"/>
        <v>890</v>
      </c>
    </row>
    <row r="61" spans="2:33" ht="18.75" customHeight="1" x14ac:dyDescent="0.3">
      <c r="B61" s="74">
        <v>0.71875</v>
      </c>
      <c r="C61" s="75" t="s">
        <v>129</v>
      </c>
      <c r="D61" s="76">
        <v>9</v>
      </c>
      <c r="E61" s="76">
        <v>8</v>
      </c>
      <c r="F61" s="76" t="s">
        <v>135</v>
      </c>
      <c r="G61" s="48" t="s">
        <v>1</v>
      </c>
      <c r="H61" s="104">
        <v>12</v>
      </c>
      <c r="I61" s="104">
        <v>12</v>
      </c>
      <c r="J61" s="51">
        <v>2.9</v>
      </c>
      <c r="K61" s="52">
        <f t="shared" si="9"/>
        <v>0.34482758620689657</v>
      </c>
      <c r="L61" s="64">
        <f t="shared" si="10"/>
        <v>48</v>
      </c>
      <c r="M61" s="95"/>
      <c r="N61" s="54"/>
      <c r="O61" s="100"/>
      <c r="R61" s="74">
        <v>0.71875</v>
      </c>
      <c r="S61" s="75" t="s">
        <v>129</v>
      </c>
      <c r="T61" s="76">
        <v>9</v>
      </c>
      <c r="U61" s="76">
        <v>8</v>
      </c>
      <c r="V61" s="76" t="s">
        <v>135</v>
      </c>
      <c r="W61" s="48" t="s">
        <v>1</v>
      </c>
      <c r="X61" s="104">
        <v>12</v>
      </c>
      <c r="Y61" s="104">
        <v>12</v>
      </c>
      <c r="Z61" s="51">
        <v>2.9</v>
      </c>
      <c r="AA61" s="52">
        <f t="shared" si="16"/>
        <v>0.34482758620689657</v>
      </c>
      <c r="AB61" s="64">
        <f t="shared" si="12"/>
        <v>48</v>
      </c>
      <c r="AC61" s="54"/>
      <c r="AD61" s="12">
        <f t="shared" si="13"/>
        <v>0</v>
      </c>
      <c r="AE61" s="56">
        <f t="shared" si="15"/>
        <v>100</v>
      </c>
      <c r="AF61" s="157">
        <f t="shared" si="14"/>
        <v>0</v>
      </c>
    </row>
    <row r="62" spans="2:33" ht="18.75" customHeight="1" x14ac:dyDescent="0.5">
      <c r="B62" s="74">
        <v>0.73263888888888884</v>
      </c>
      <c r="C62" s="75" t="s">
        <v>22</v>
      </c>
      <c r="D62" s="76">
        <v>9</v>
      </c>
      <c r="E62" s="76">
        <v>4</v>
      </c>
      <c r="F62" s="76" t="s">
        <v>143</v>
      </c>
      <c r="G62" s="48" t="s">
        <v>60</v>
      </c>
      <c r="H62" s="104">
        <v>10</v>
      </c>
      <c r="I62" s="104">
        <v>10</v>
      </c>
      <c r="J62" s="51">
        <v>3.3</v>
      </c>
      <c r="K62" s="52">
        <f t="shared" si="9"/>
        <v>0.30303030303030304</v>
      </c>
      <c r="L62" s="64">
        <f t="shared" si="10"/>
        <v>40</v>
      </c>
      <c r="M62" s="95"/>
      <c r="N62" s="54"/>
      <c r="O62" s="100"/>
      <c r="R62" s="74">
        <v>0.73263888888888884</v>
      </c>
      <c r="S62" s="75" t="s">
        <v>22</v>
      </c>
      <c r="T62" s="76">
        <v>9</v>
      </c>
      <c r="U62" s="76">
        <v>4</v>
      </c>
      <c r="V62" s="76" t="s">
        <v>143</v>
      </c>
      <c r="W62" s="48" t="s">
        <v>60</v>
      </c>
      <c r="X62" s="104">
        <v>10</v>
      </c>
      <c r="Y62" s="104">
        <v>10</v>
      </c>
      <c r="Z62" s="51">
        <v>3.3</v>
      </c>
      <c r="AA62" s="52">
        <f t="shared" si="16"/>
        <v>0.30303030303030304</v>
      </c>
      <c r="AB62" s="64">
        <f t="shared" si="12"/>
        <v>40</v>
      </c>
      <c r="AC62" s="54"/>
      <c r="AD62" s="12">
        <f t="shared" si="13"/>
        <v>0</v>
      </c>
      <c r="AE62" s="56">
        <f t="shared" si="15"/>
        <v>100</v>
      </c>
      <c r="AF62" s="157">
        <f t="shared" si="14"/>
        <v>0</v>
      </c>
      <c r="AG62" s="1"/>
    </row>
    <row r="63" spans="2:33" ht="18.75" customHeight="1" x14ac:dyDescent="0.3">
      <c r="B63" s="74">
        <v>0.75694444444444442</v>
      </c>
      <c r="C63" s="75" t="s">
        <v>22</v>
      </c>
      <c r="D63" s="76">
        <v>10</v>
      </c>
      <c r="E63" s="76">
        <v>6</v>
      </c>
      <c r="F63" s="76" t="s">
        <v>136</v>
      </c>
      <c r="G63" s="48" t="s">
        <v>1</v>
      </c>
      <c r="H63" s="104">
        <v>10</v>
      </c>
      <c r="I63" s="104">
        <v>10</v>
      </c>
      <c r="J63" s="51">
        <v>6</v>
      </c>
      <c r="K63" s="52">
        <f t="shared" si="9"/>
        <v>0.16666666666666669</v>
      </c>
      <c r="L63" s="64">
        <f t="shared" si="10"/>
        <v>40</v>
      </c>
      <c r="M63" s="95"/>
      <c r="N63" s="54"/>
      <c r="O63" s="100"/>
      <c r="R63" s="74">
        <v>0.75694444444444442</v>
      </c>
      <c r="S63" s="75" t="s">
        <v>22</v>
      </c>
      <c r="T63" s="76">
        <v>10</v>
      </c>
      <c r="U63" s="76">
        <v>6</v>
      </c>
      <c r="V63" s="76" t="s">
        <v>136</v>
      </c>
      <c r="W63" s="48" t="s">
        <v>1</v>
      </c>
      <c r="X63" s="104">
        <v>10</v>
      </c>
      <c r="Y63" s="104">
        <v>10</v>
      </c>
      <c r="Z63" s="51">
        <v>6</v>
      </c>
      <c r="AA63" s="52">
        <f t="shared" si="16"/>
        <v>0.16666666666666669</v>
      </c>
      <c r="AB63" s="64">
        <f t="shared" si="12"/>
        <v>40</v>
      </c>
      <c r="AC63" s="54"/>
      <c r="AD63" s="12">
        <f t="shared" si="13"/>
        <v>0</v>
      </c>
      <c r="AE63" s="56">
        <f t="shared" si="15"/>
        <v>100</v>
      </c>
      <c r="AF63" s="157">
        <f t="shared" si="14"/>
        <v>0</v>
      </c>
    </row>
    <row r="64" spans="2:33" ht="18.75" customHeight="1" x14ac:dyDescent="0.3">
      <c r="B64" s="99"/>
      <c r="C64" s="109"/>
      <c r="D64" s="48"/>
      <c r="E64" s="48"/>
      <c r="F64" s="48"/>
      <c r="G64" s="48"/>
      <c r="H64" s="104"/>
      <c r="I64" s="104"/>
      <c r="J64" s="51"/>
      <c r="K64" s="52" t="str">
        <f t="shared" si="9"/>
        <v/>
      </c>
      <c r="L64" s="64" t="str">
        <f t="shared" ref="L64" si="17">IF(I64="","",I64*($AB$1/1000)/$AC$1)</f>
        <v/>
      </c>
      <c r="M64" s="95"/>
      <c r="N64" s="54"/>
      <c r="O64" s="100"/>
      <c r="R64" s="74"/>
      <c r="S64" s="75"/>
      <c r="T64" s="76"/>
      <c r="U64" s="76"/>
      <c r="V64" s="76"/>
      <c r="W64" s="48"/>
      <c r="X64" s="104"/>
      <c r="Y64" s="104"/>
      <c r="Z64" s="51"/>
      <c r="AA64" s="52" t="str">
        <f t="shared" si="16"/>
        <v/>
      </c>
      <c r="AB64" s="64" t="str">
        <f t="shared" ref="AB64" si="18">IF(Y64="","",Y64*($AB$1/1000)/$AC$1)</f>
        <v/>
      </c>
      <c r="AC64" s="54"/>
      <c r="AD64" s="12" t="str">
        <f t="shared" si="13"/>
        <v/>
      </c>
      <c r="AE64" s="56" t="str">
        <f t="shared" ref="AE64" si="19">IF(AB64="","",$AE$41)</f>
        <v/>
      </c>
      <c r="AF64" s="157" t="str">
        <f t="shared" si="14"/>
        <v/>
      </c>
    </row>
    <row r="65" spans="2:35" ht="18.75" customHeight="1" x14ac:dyDescent="0.5">
      <c r="B65" s="99"/>
      <c r="C65" s="109"/>
      <c r="D65" s="48"/>
      <c r="E65" s="48"/>
      <c r="F65" s="48"/>
      <c r="G65" s="48"/>
      <c r="H65" s="49"/>
      <c r="I65" s="50"/>
      <c r="J65" s="51"/>
      <c r="K65" s="52"/>
      <c r="L65" s="64"/>
      <c r="M65" s="95"/>
      <c r="N65" s="54"/>
      <c r="O65" s="100"/>
      <c r="R65" s="74"/>
      <c r="S65" s="75"/>
      <c r="T65" s="76"/>
      <c r="U65" s="76"/>
      <c r="V65" s="76"/>
      <c r="W65" s="48"/>
      <c r="X65" s="77"/>
      <c r="Y65" s="78"/>
      <c r="Z65" s="79"/>
      <c r="AA65" s="80"/>
      <c r="AB65" s="64"/>
      <c r="AC65" s="54"/>
      <c r="AD65" s="12"/>
      <c r="AE65" s="56"/>
      <c r="AF65" s="157"/>
      <c r="AG65" s="1"/>
    </row>
    <row r="66" spans="2:35" ht="24.75" customHeight="1" x14ac:dyDescent="0.35">
      <c r="B66" s="101"/>
      <c r="C66" s="59"/>
      <c r="D66" s="60"/>
      <c r="E66" s="60"/>
      <c r="F66" s="61" t="s">
        <v>14</v>
      </c>
      <c r="G66" s="61"/>
      <c r="H66" s="62">
        <f>SUM(H46:H65)</f>
        <v>200</v>
      </c>
      <c r="I66" s="62">
        <f>SUM(I46:I65)</f>
        <v>200</v>
      </c>
      <c r="J66" s="61"/>
      <c r="K66" s="63"/>
      <c r="L66" s="64">
        <f>SUBTOTAL(9,(L46:L64))</f>
        <v>800</v>
      </c>
      <c r="M66" s="95"/>
      <c r="N66" s="87"/>
      <c r="O66" s="7"/>
      <c r="R66" s="81"/>
      <c r="S66" s="82"/>
      <c r="T66" s="83"/>
      <c r="U66" s="83"/>
      <c r="V66" s="84" t="s">
        <v>14</v>
      </c>
      <c r="W66" s="84"/>
      <c r="X66" s="85">
        <f>SUM(X46:X65)</f>
        <v>200</v>
      </c>
      <c r="Y66" s="85">
        <f>SUM(Y46:Y65)</f>
        <v>200</v>
      </c>
      <c r="Z66" s="86"/>
      <c r="AA66" s="86"/>
      <c r="AB66" s="64">
        <f>SUBTOTAL(9,(AB46:AB64))</f>
        <v>800</v>
      </c>
      <c r="AC66" s="87"/>
      <c r="AD66" s="12">
        <f>SUBTOTAL(9,AD46:AD64)</f>
        <v>720</v>
      </c>
      <c r="AE66" s="115">
        <f>SUBTOTAL(9,AE46:AE64)</f>
        <v>1400</v>
      </c>
      <c r="AF66" s="100">
        <f>SUBTOTAL(9,AF46:AF64)</f>
        <v>1800</v>
      </c>
    </row>
    <row r="67" spans="2:35" ht="3.75" hidden="1" customHeight="1" x14ac:dyDescent="0.25">
      <c r="B67" s="88"/>
      <c r="C67" s="66"/>
      <c r="D67" s="66"/>
      <c r="E67" s="66"/>
      <c r="F67" s="66"/>
      <c r="G67" s="66"/>
      <c r="H67" s="66"/>
      <c r="I67" s="66"/>
      <c r="J67" s="66"/>
      <c r="K67" s="67"/>
      <c r="L67" s="68"/>
      <c r="M67" s="96"/>
      <c r="N67" s="5"/>
      <c r="O67" s="125"/>
      <c r="R67" s="88"/>
      <c r="S67" s="66"/>
      <c r="T67" s="66"/>
      <c r="U67" s="66"/>
      <c r="V67" s="66"/>
      <c r="W67" s="66"/>
      <c r="X67" s="66"/>
      <c r="Y67" s="67"/>
      <c r="Z67" s="66"/>
      <c r="AA67" s="67"/>
      <c r="AB67" s="68"/>
      <c r="AC67" s="5"/>
      <c r="AD67" s="130"/>
      <c r="AE67" s="124"/>
      <c r="AF67" s="126"/>
    </row>
    <row r="68" spans="2:35" ht="25.5" customHeight="1" x14ac:dyDescent="0.25">
      <c r="B68" s="182" t="s">
        <v>15</v>
      </c>
      <c r="C68" s="183"/>
      <c r="D68" s="183"/>
      <c r="E68" s="183"/>
      <c r="F68" s="183"/>
      <c r="G68" s="183"/>
      <c r="H68" s="183"/>
      <c r="I68" s="183"/>
      <c r="J68" s="183"/>
      <c r="K68" s="183"/>
      <c r="L68" s="107"/>
      <c r="M68" s="97"/>
      <c r="N68" s="5"/>
      <c r="O68" s="8"/>
      <c r="R68" s="182" t="s">
        <v>15</v>
      </c>
      <c r="S68" s="183"/>
      <c r="T68" s="183"/>
      <c r="U68" s="183"/>
      <c r="V68" s="183"/>
      <c r="W68" s="183"/>
      <c r="X68" s="183"/>
      <c r="Y68" s="184"/>
      <c r="Z68" s="89"/>
      <c r="AA68" s="89"/>
      <c r="AB68" s="185"/>
      <c r="AC68" s="5"/>
      <c r="AD68" s="14">
        <f>AD66-AB66</f>
        <v>-80</v>
      </c>
      <c r="AE68" s="131"/>
      <c r="AF68" s="8">
        <f>AF66-AE66</f>
        <v>400</v>
      </c>
    </row>
    <row r="69" spans="2:35" ht="21" customHeight="1" thickBot="1" x14ac:dyDescent="0.3">
      <c r="B69" s="187">
        <v>45661</v>
      </c>
      <c r="C69" s="188"/>
      <c r="D69" s="188"/>
      <c r="E69" s="188"/>
      <c r="F69" s="188"/>
      <c r="G69" s="188"/>
      <c r="H69" s="188"/>
      <c r="I69" s="188"/>
      <c r="J69" s="188"/>
      <c r="K69" s="188"/>
      <c r="L69" s="108"/>
      <c r="M69" s="102"/>
      <c r="N69" s="16"/>
      <c r="O69" s="17"/>
      <c r="R69" s="189">
        <f>B69</f>
        <v>45661</v>
      </c>
      <c r="S69" s="190"/>
      <c r="T69" s="190"/>
      <c r="U69" s="190"/>
      <c r="V69" s="190"/>
      <c r="W69" s="190"/>
      <c r="X69" s="190"/>
      <c r="Y69" s="191"/>
      <c r="Z69" s="90"/>
      <c r="AA69" s="90"/>
      <c r="AB69" s="186"/>
      <c r="AC69" s="16" t="s">
        <v>91</v>
      </c>
      <c r="AD69" s="15">
        <f>AD68/AB66</f>
        <v>-0.1</v>
      </c>
      <c r="AE69" s="132"/>
      <c r="AF69" s="17">
        <f>AF68/AE66</f>
        <v>0.2857142857142857</v>
      </c>
    </row>
    <row r="71" spans="2:35" ht="19.5" thickBot="1" x14ac:dyDescent="0.35">
      <c r="B71" s="2"/>
      <c r="R71" s="2"/>
    </row>
    <row r="72" spans="2:35" ht="28.5" customHeight="1" x14ac:dyDescent="0.25">
      <c r="B72" s="164"/>
      <c r="C72" s="165"/>
      <c r="D72" s="168" t="s">
        <v>102</v>
      </c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9"/>
      <c r="R72" s="174"/>
      <c r="S72" s="175"/>
      <c r="T72" s="178" t="s">
        <v>102</v>
      </c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9"/>
    </row>
    <row r="73" spans="2:35" ht="21.75" customHeight="1" x14ac:dyDescent="0.25">
      <c r="B73" s="166"/>
      <c r="C73" s="167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1"/>
      <c r="R73" s="176"/>
      <c r="S73" s="177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1"/>
    </row>
    <row r="74" spans="2:35" ht="5.25" customHeight="1" thickBot="1" x14ac:dyDescent="0.3">
      <c r="B74" s="98"/>
      <c r="C74" s="94"/>
      <c r="D74" s="170"/>
      <c r="E74" s="170"/>
      <c r="F74" s="170"/>
      <c r="G74" s="170"/>
      <c r="H74" s="170"/>
      <c r="I74" s="170"/>
      <c r="J74" s="170"/>
      <c r="K74" s="170"/>
      <c r="L74" s="172"/>
      <c r="M74" s="172"/>
      <c r="N74" s="172"/>
      <c r="O74" s="173"/>
      <c r="R74" s="69"/>
      <c r="S74" s="7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1"/>
    </row>
    <row r="75" spans="2:35" ht="54.75" customHeight="1" x14ac:dyDescent="0.5">
      <c r="B75" s="36" t="s">
        <v>4</v>
      </c>
      <c r="C75" s="37" t="s">
        <v>5</v>
      </c>
      <c r="D75" s="37" t="s">
        <v>6</v>
      </c>
      <c r="E75" s="37" t="s">
        <v>7</v>
      </c>
      <c r="F75" s="37" t="s">
        <v>8</v>
      </c>
      <c r="G75" s="38" t="s">
        <v>9</v>
      </c>
      <c r="H75" s="39" t="s">
        <v>92</v>
      </c>
      <c r="I75" s="40" t="s">
        <v>10</v>
      </c>
      <c r="J75" s="38" t="s">
        <v>20</v>
      </c>
      <c r="K75" s="41" t="s">
        <v>21</v>
      </c>
      <c r="L75" s="110" t="s">
        <v>106</v>
      </c>
      <c r="M75" s="105" t="s">
        <v>105</v>
      </c>
      <c r="N75" s="106" t="s">
        <v>12</v>
      </c>
      <c r="O75" s="27" t="s">
        <v>2</v>
      </c>
      <c r="R75" s="36" t="s">
        <v>4</v>
      </c>
      <c r="S75" s="37" t="s">
        <v>5</v>
      </c>
      <c r="T75" s="37" t="s">
        <v>6</v>
      </c>
      <c r="U75" s="37" t="s">
        <v>7</v>
      </c>
      <c r="V75" s="37" t="s">
        <v>8</v>
      </c>
      <c r="W75" s="38" t="s">
        <v>9</v>
      </c>
      <c r="X75" s="39" t="s">
        <v>92</v>
      </c>
      <c r="Y75" s="41" t="s">
        <v>10</v>
      </c>
      <c r="Z75" s="38" t="s">
        <v>20</v>
      </c>
      <c r="AA75" s="41" t="s">
        <v>21</v>
      </c>
      <c r="AB75" s="42" t="s">
        <v>3</v>
      </c>
      <c r="AC75" s="6" t="s">
        <v>12</v>
      </c>
      <c r="AD75" s="20" t="s">
        <v>2</v>
      </c>
      <c r="AE75" s="43" t="s">
        <v>93</v>
      </c>
      <c r="AF75" s="44" t="s">
        <v>46</v>
      </c>
      <c r="AG75" s="1"/>
    </row>
    <row r="76" spans="2:35" ht="24" customHeight="1" x14ac:dyDescent="0.3">
      <c r="B76" s="99">
        <v>0.59375</v>
      </c>
      <c r="C76" s="109" t="s">
        <v>22</v>
      </c>
      <c r="D76" s="48">
        <v>3</v>
      </c>
      <c r="E76" s="48">
        <v>2</v>
      </c>
      <c r="F76" s="48" t="s">
        <v>123</v>
      </c>
      <c r="G76" s="48" t="s">
        <v>1</v>
      </c>
      <c r="H76" s="104">
        <v>10</v>
      </c>
      <c r="I76" s="104">
        <v>10</v>
      </c>
      <c r="J76" s="51">
        <v>7</v>
      </c>
      <c r="K76" s="52">
        <f t="shared" ref="K76:K105" si="20">IF(J76="","",100/J76/100)</f>
        <v>0.14285714285714288</v>
      </c>
      <c r="L76" s="64">
        <f t="shared" ref="L76:L105" si="21">IF(I76="","",I76*($AB$1/1000)/$AC$1)</f>
        <v>25</v>
      </c>
      <c r="M76" s="95"/>
      <c r="N76" s="54"/>
      <c r="O76" s="100"/>
      <c r="R76" s="74">
        <v>0.59375</v>
      </c>
      <c r="S76" s="75" t="s">
        <v>22</v>
      </c>
      <c r="T76" s="76">
        <v>3</v>
      </c>
      <c r="U76" s="76">
        <v>2</v>
      </c>
      <c r="V76" s="76" t="s">
        <v>123</v>
      </c>
      <c r="W76" s="48" t="s">
        <v>1</v>
      </c>
      <c r="X76" s="104">
        <v>10</v>
      </c>
      <c r="Y76" s="104">
        <v>10</v>
      </c>
      <c r="Z76" s="51">
        <v>7</v>
      </c>
      <c r="AA76" s="52">
        <v>0.14285714285714288</v>
      </c>
      <c r="AB76" s="64">
        <f t="shared" ref="AB76:AB105" si="22">IF(Y76="","",Y76*($AB$1/1000)/$AC$1)</f>
        <v>25</v>
      </c>
      <c r="AC76" s="54">
        <v>2.5</v>
      </c>
      <c r="AD76" s="12">
        <f t="shared" ref="AD76:AD105" si="23">IF(AB76="","",AC76*AB76)</f>
        <v>62.5</v>
      </c>
      <c r="AE76" s="55">
        <f t="shared" ref="AE76:AE105" si="24">IF(AB76="","",$AB$1*1%/($AB$1/1000))</f>
        <v>10</v>
      </c>
      <c r="AF76" s="9">
        <f t="shared" ref="AF76:AF105" si="25">IF(AE76="","",AE76*AC76)</f>
        <v>25</v>
      </c>
    </row>
    <row r="77" spans="2:35" ht="18.75" customHeight="1" x14ac:dyDescent="0.35">
      <c r="B77" s="99">
        <v>0.62361111111111112</v>
      </c>
      <c r="C77" s="109" t="s">
        <v>28</v>
      </c>
      <c r="D77" s="48">
        <v>4</v>
      </c>
      <c r="E77" s="48">
        <v>13</v>
      </c>
      <c r="F77" s="48" t="s">
        <v>115</v>
      </c>
      <c r="G77" s="48" t="s">
        <v>13</v>
      </c>
      <c r="H77" s="104">
        <v>10</v>
      </c>
      <c r="I77" s="104">
        <v>10</v>
      </c>
      <c r="J77" s="51"/>
      <c r="K77" s="52" t="str">
        <f t="shared" si="20"/>
        <v/>
      </c>
      <c r="L77" s="64">
        <f t="shared" si="21"/>
        <v>25</v>
      </c>
      <c r="M77" s="95"/>
      <c r="N77" s="54"/>
      <c r="O77" s="100"/>
      <c r="R77" s="74">
        <v>0.62361111111111112</v>
      </c>
      <c r="S77" s="75" t="s">
        <v>28</v>
      </c>
      <c r="T77" s="76">
        <v>4</v>
      </c>
      <c r="U77" s="76">
        <v>13</v>
      </c>
      <c r="V77" s="76" t="s">
        <v>115</v>
      </c>
      <c r="W77" s="48" t="s">
        <v>13</v>
      </c>
      <c r="X77" s="104">
        <v>10</v>
      </c>
      <c r="Y77" s="104">
        <v>10</v>
      </c>
      <c r="Z77" s="51"/>
      <c r="AA77" s="52" t="s">
        <v>128</v>
      </c>
      <c r="AB77" s="64">
        <f t="shared" si="22"/>
        <v>25</v>
      </c>
      <c r="AC77" s="54"/>
      <c r="AD77" s="12">
        <f t="shared" si="23"/>
        <v>0</v>
      </c>
      <c r="AE77" s="55">
        <f t="shared" si="24"/>
        <v>10</v>
      </c>
      <c r="AF77" s="9">
        <f t="shared" si="25"/>
        <v>0</v>
      </c>
      <c r="AI77" s="4"/>
    </row>
    <row r="78" spans="2:35" ht="18.75" customHeight="1" x14ac:dyDescent="0.5">
      <c r="B78" s="99">
        <v>0.62847222222222221</v>
      </c>
      <c r="C78" s="109" t="s">
        <v>108</v>
      </c>
      <c r="D78" s="48">
        <v>6</v>
      </c>
      <c r="E78" s="48">
        <v>1</v>
      </c>
      <c r="F78" s="48" t="s">
        <v>114</v>
      </c>
      <c r="G78" s="48" t="s">
        <v>1</v>
      </c>
      <c r="H78" s="104">
        <v>10</v>
      </c>
      <c r="I78" s="104">
        <v>35</v>
      </c>
      <c r="J78" s="51">
        <v>2</v>
      </c>
      <c r="K78" s="52">
        <f t="shared" si="20"/>
        <v>0.5</v>
      </c>
      <c r="L78" s="64">
        <f t="shared" si="21"/>
        <v>87.5</v>
      </c>
      <c r="M78" s="95"/>
      <c r="N78" s="54"/>
      <c r="O78" s="100"/>
      <c r="R78" s="74">
        <v>0.62847222222222221</v>
      </c>
      <c r="S78" s="75" t="s">
        <v>108</v>
      </c>
      <c r="T78" s="76">
        <v>6</v>
      </c>
      <c r="U78" s="76">
        <v>1</v>
      </c>
      <c r="V78" s="76" t="s">
        <v>114</v>
      </c>
      <c r="W78" s="48" t="s">
        <v>1</v>
      </c>
      <c r="X78" s="104">
        <v>10</v>
      </c>
      <c r="Y78" s="104">
        <v>35</v>
      </c>
      <c r="Z78" s="51">
        <v>2</v>
      </c>
      <c r="AA78" s="52">
        <v>0.5</v>
      </c>
      <c r="AB78" s="64">
        <f t="shared" si="22"/>
        <v>87.5</v>
      </c>
      <c r="AC78" s="54">
        <v>1.9</v>
      </c>
      <c r="AD78" s="12">
        <f t="shared" si="23"/>
        <v>166.25</v>
      </c>
      <c r="AE78" s="55">
        <f t="shared" si="24"/>
        <v>10</v>
      </c>
      <c r="AF78" s="9">
        <f t="shared" si="25"/>
        <v>19</v>
      </c>
      <c r="AG78" s="1"/>
    </row>
    <row r="79" spans="2:35" ht="18.75" customHeight="1" x14ac:dyDescent="0.3">
      <c r="B79" s="99">
        <v>0.62847222222222221</v>
      </c>
      <c r="C79" s="109" t="s">
        <v>108</v>
      </c>
      <c r="D79" s="48">
        <v>6</v>
      </c>
      <c r="E79" s="48">
        <v>1</v>
      </c>
      <c r="F79" s="48" t="s">
        <v>114</v>
      </c>
      <c r="G79" s="48" t="s">
        <v>40</v>
      </c>
      <c r="H79" s="104">
        <v>15</v>
      </c>
      <c r="I79" s="104"/>
      <c r="J79" s="51"/>
      <c r="K79" s="52" t="str">
        <f t="shared" si="20"/>
        <v/>
      </c>
      <c r="L79" s="64" t="str">
        <f t="shared" si="21"/>
        <v/>
      </c>
      <c r="M79" s="95"/>
      <c r="N79" s="54"/>
      <c r="O79" s="100"/>
      <c r="R79" s="74">
        <v>0.62847222222222221</v>
      </c>
      <c r="S79" s="75" t="s">
        <v>108</v>
      </c>
      <c r="T79" s="76">
        <v>6</v>
      </c>
      <c r="U79" s="76">
        <v>1</v>
      </c>
      <c r="V79" s="76" t="s">
        <v>114</v>
      </c>
      <c r="W79" s="48" t="s">
        <v>40</v>
      </c>
      <c r="X79" s="104">
        <v>15</v>
      </c>
      <c r="Y79" s="104"/>
      <c r="Z79" s="51"/>
      <c r="AA79" s="52" t="s">
        <v>128</v>
      </c>
      <c r="AB79" s="64" t="str">
        <f t="shared" si="22"/>
        <v/>
      </c>
      <c r="AC79" s="54"/>
      <c r="AD79" s="12" t="str">
        <f t="shared" si="23"/>
        <v/>
      </c>
      <c r="AE79" s="55" t="str">
        <f t="shared" si="24"/>
        <v/>
      </c>
      <c r="AF79" s="9" t="str">
        <f t="shared" si="25"/>
        <v/>
      </c>
    </row>
    <row r="80" spans="2:35" ht="18.75" customHeight="1" x14ac:dyDescent="0.3">
      <c r="B80" s="99">
        <v>0.62847222222222221</v>
      </c>
      <c r="C80" s="109" t="s">
        <v>108</v>
      </c>
      <c r="D80" s="48">
        <v>6</v>
      </c>
      <c r="E80" s="48">
        <v>1</v>
      </c>
      <c r="F80" s="48" t="s">
        <v>114</v>
      </c>
      <c r="G80" s="48" t="s">
        <v>13</v>
      </c>
      <c r="H80" s="104">
        <v>10</v>
      </c>
      <c r="I80" s="104"/>
      <c r="J80" s="51"/>
      <c r="K80" s="52" t="str">
        <f t="shared" si="20"/>
        <v/>
      </c>
      <c r="L80" s="64" t="str">
        <f t="shared" si="21"/>
        <v/>
      </c>
      <c r="M80" s="95"/>
      <c r="N80" s="54"/>
      <c r="O80" s="100"/>
      <c r="R80" s="74">
        <v>0.62847222222222221</v>
      </c>
      <c r="S80" s="75" t="s">
        <v>108</v>
      </c>
      <c r="T80" s="76">
        <v>6</v>
      </c>
      <c r="U80" s="76">
        <v>1</v>
      </c>
      <c r="V80" s="76" t="s">
        <v>114</v>
      </c>
      <c r="W80" s="48" t="s">
        <v>13</v>
      </c>
      <c r="X80" s="104">
        <v>10</v>
      </c>
      <c r="Y80" s="104"/>
      <c r="Z80" s="51"/>
      <c r="AA80" s="52" t="s">
        <v>128</v>
      </c>
      <c r="AB80" s="64" t="str">
        <f t="shared" si="22"/>
        <v/>
      </c>
      <c r="AC80" s="54"/>
      <c r="AD80" s="12" t="str">
        <f t="shared" si="23"/>
        <v/>
      </c>
      <c r="AE80" s="55" t="str">
        <f t="shared" si="24"/>
        <v/>
      </c>
      <c r="AF80" s="9" t="str">
        <f t="shared" si="25"/>
        <v/>
      </c>
    </row>
    <row r="81" spans="2:33" ht="18.75" customHeight="1" x14ac:dyDescent="0.5">
      <c r="B81" s="99">
        <v>0.64236111111111116</v>
      </c>
      <c r="C81" s="109" t="s">
        <v>22</v>
      </c>
      <c r="D81" s="48">
        <v>5</v>
      </c>
      <c r="E81" s="48">
        <v>8</v>
      </c>
      <c r="F81" s="48" t="s">
        <v>116</v>
      </c>
      <c r="G81" s="48" t="s">
        <v>60</v>
      </c>
      <c r="H81" s="104">
        <v>10</v>
      </c>
      <c r="I81" s="104">
        <v>10</v>
      </c>
      <c r="J81" s="51">
        <v>18</v>
      </c>
      <c r="K81" s="52">
        <f t="shared" si="20"/>
        <v>5.5555555555555552E-2</v>
      </c>
      <c r="L81" s="64">
        <f t="shared" si="21"/>
        <v>25</v>
      </c>
      <c r="M81" s="95"/>
      <c r="N81" s="54"/>
      <c r="O81" s="100"/>
      <c r="R81" s="74">
        <v>0.64236111111111116</v>
      </c>
      <c r="S81" s="75" t="s">
        <v>22</v>
      </c>
      <c r="T81" s="76">
        <v>5</v>
      </c>
      <c r="U81" s="76">
        <v>8</v>
      </c>
      <c r="V81" s="76" t="s">
        <v>116</v>
      </c>
      <c r="W81" s="48" t="s">
        <v>60</v>
      </c>
      <c r="X81" s="104">
        <v>10</v>
      </c>
      <c r="Y81" s="104">
        <v>10</v>
      </c>
      <c r="Z81" s="51">
        <v>18</v>
      </c>
      <c r="AA81" s="52">
        <v>5.5555555555555552E-2</v>
      </c>
      <c r="AB81" s="64">
        <f t="shared" si="22"/>
        <v>25</v>
      </c>
      <c r="AC81" s="54"/>
      <c r="AD81" s="12">
        <f t="shared" si="23"/>
        <v>0</v>
      </c>
      <c r="AE81" s="55">
        <f t="shared" si="24"/>
        <v>10</v>
      </c>
      <c r="AF81" s="9">
        <f t="shared" si="25"/>
        <v>0</v>
      </c>
      <c r="AG81" s="1"/>
    </row>
    <row r="82" spans="2:33" ht="18.75" customHeight="1" x14ac:dyDescent="0.3">
      <c r="B82" s="99">
        <v>0.64236111111111116</v>
      </c>
      <c r="C82" s="109" t="s">
        <v>22</v>
      </c>
      <c r="D82" s="48">
        <v>5</v>
      </c>
      <c r="E82" s="48">
        <v>3</v>
      </c>
      <c r="F82" s="48" t="s">
        <v>117</v>
      </c>
      <c r="G82" s="48" t="s">
        <v>60</v>
      </c>
      <c r="H82" s="104">
        <v>10</v>
      </c>
      <c r="I82" s="104">
        <v>10</v>
      </c>
      <c r="J82" s="51">
        <v>2.8</v>
      </c>
      <c r="K82" s="52">
        <f t="shared" si="20"/>
        <v>0.35714285714285715</v>
      </c>
      <c r="L82" s="64">
        <f t="shared" si="21"/>
        <v>25</v>
      </c>
      <c r="M82" s="95"/>
      <c r="N82" s="54"/>
      <c r="O82" s="100"/>
      <c r="R82" s="74">
        <v>0.64236111111111116</v>
      </c>
      <c r="S82" s="75" t="s">
        <v>22</v>
      </c>
      <c r="T82" s="76">
        <v>5</v>
      </c>
      <c r="U82" s="76">
        <v>3</v>
      </c>
      <c r="V82" s="76" t="s">
        <v>117</v>
      </c>
      <c r="W82" s="48" t="s">
        <v>60</v>
      </c>
      <c r="X82" s="104">
        <v>10</v>
      </c>
      <c r="Y82" s="104">
        <v>10</v>
      </c>
      <c r="Z82" s="51">
        <v>2.8</v>
      </c>
      <c r="AA82" s="52">
        <v>0.35714285714285715</v>
      </c>
      <c r="AB82" s="64">
        <f t="shared" si="22"/>
        <v>25</v>
      </c>
      <c r="AC82" s="54"/>
      <c r="AD82" s="12">
        <f t="shared" si="23"/>
        <v>0</v>
      </c>
      <c r="AE82" s="55">
        <f t="shared" si="24"/>
        <v>10</v>
      </c>
      <c r="AF82" s="9">
        <f t="shared" si="25"/>
        <v>0</v>
      </c>
    </row>
    <row r="83" spans="2:33" ht="18.75" customHeight="1" x14ac:dyDescent="0.3">
      <c r="B83" s="99">
        <v>0.64236111111111116</v>
      </c>
      <c r="C83" s="109" t="s">
        <v>22</v>
      </c>
      <c r="D83" s="48">
        <v>5</v>
      </c>
      <c r="E83" s="48">
        <v>4</v>
      </c>
      <c r="F83" s="48" t="s">
        <v>124</v>
      </c>
      <c r="G83" s="48" t="s">
        <v>1</v>
      </c>
      <c r="H83" s="104">
        <v>10</v>
      </c>
      <c r="I83" s="104">
        <v>10</v>
      </c>
      <c r="J83" s="51">
        <v>3.5</v>
      </c>
      <c r="K83" s="52">
        <f t="shared" si="20"/>
        <v>0.28571428571428575</v>
      </c>
      <c r="L83" s="64">
        <f t="shared" si="21"/>
        <v>25</v>
      </c>
      <c r="M83" s="95"/>
      <c r="N83" s="54"/>
      <c r="O83" s="100"/>
      <c r="R83" s="74">
        <v>0.64236111111111116</v>
      </c>
      <c r="S83" s="75" t="s">
        <v>22</v>
      </c>
      <c r="T83" s="76">
        <v>5</v>
      </c>
      <c r="U83" s="76">
        <v>4</v>
      </c>
      <c r="V83" s="76" t="s">
        <v>124</v>
      </c>
      <c r="W83" s="48" t="s">
        <v>1</v>
      </c>
      <c r="X83" s="104">
        <v>10</v>
      </c>
      <c r="Y83" s="104">
        <v>10</v>
      </c>
      <c r="Z83" s="51">
        <v>3.5</v>
      </c>
      <c r="AA83" s="52">
        <v>0.28571428571428575</v>
      </c>
      <c r="AB83" s="64">
        <f t="shared" si="22"/>
        <v>25</v>
      </c>
      <c r="AC83" s="54"/>
      <c r="AD83" s="12">
        <f t="shared" si="23"/>
        <v>0</v>
      </c>
      <c r="AE83" s="55">
        <f t="shared" si="24"/>
        <v>10</v>
      </c>
      <c r="AF83" s="9">
        <f t="shared" si="25"/>
        <v>0</v>
      </c>
    </row>
    <row r="84" spans="2:33" ht="18.75" customHeight="1" x14ac:dyDescent="0.5">
      <c r="B84" s="99">
        <v>0.65625</v>
      </c>
      <c r="C84" s="109" t="s">
        <v>108</v>
      </c>
      <c r="D84" s="48">
        <v>7</v>
      </c>
      <c r="E84" s="48">
        <v>9</v>
      </c>
      <c r="F84" s="48" t="s">
        <v>109</v>
      </c>
      <c r="G84" s="48" t="s">
        <v>18</v>
      </c>
      <c r="H84" s="104">
        <v>10</v>
      </c>
      <c r="I84" s="104">
        <v>10</v>
      </c>
      <c r="J84" s="51">
        <v>2.9</v>
      </c>
      <c r="K84" s="52">
        <f t="shared" si="20"/>
        <v>0.34482758620689657</v>
      </c>
      <c r="L84" s="64">
        <f t="shared" si="21"/>
        <v>25</v>
      </c>
      <c r="M84" s="95"/>
      <c r="N84" s="54"/>
      <c r="O84" s="100"/>
      <c r="R84" s="74">
        <v>0.65625</v>
      </c>
      <c r="S84" s="75" t="s">
        <v>108</v>
      </c>
      <c r="T84" s="76">
        <v>7</v>
      </c>
      <c r="U84" s="76">
        <v>9</v>
      </c>
      <c r="V84" s="76" t="s">
        <v>109</v>
      </c>
      <c r="W84" s="48" t="s">
        <v>18</v>
      </c>
      <c r="X84" s="104">
        <v>10</v>
      </c>
      <c r="Y84" s="104">
        <v>10</v>
      </c>
      <c r="Z84" s="51">
        <v>2.9</v>
      </c>
      <c r="AA84" s="52">
        <v>0.34482758620689657</v>
      </c>
      <c r="AB84" s="64">
        <f t="shared" si="22"/>
        <v>25</v>
      </c>
      <c r="AC84" s="54"/>
      <c r="AD84" s="12">
        <f t="shared" si="23"/>
        <v>0</v>
      </c>
      <c r="AE84" s="55">
        <f t="shared" si="24"/>
        <v>10</v>
      </c>
      <c r="AF84" s="9">
        <f t="shared" si="25"/>
        <v>0</v>
      </c>
      <c r="AG84" s="1"/>
    </row>
    <row r="85" spans="2:33" ht="18.75" customHeight="1" x14ac:dyDescent="0.5">
      <c r="B85" s="99">
        <v>0.65625</v>
      </c>
      <c r="C85" s="109" t="s">
        <v>108</v>
      </c>
      <c r="D85" s="48">
        <v>7</v>
      </c>
      <c r="E85" s="48">
        <v>7</v>
      </c>
      <c r="F85" s="48" t="s">
        <v>110</v>
      </c>
      <c r="G85" s="48" t="s">
        <v>40</v>
      </c>
      <c r="H85" s="104">
        <v>12</v>
      </c>
      <c r="I85" s="104">
        <v>22</v>
      </c>
      <c r="J85" s="51">
        <v>4</v>
      </c>
      <c r="K85" s="52">
        <f t="shared" si="20"/>
        <v>0.25</v>
      </c>
      <c r="L85" s="64">
        <f t="shared" si="21"/>
        <v>55</v>
      </c>
      <c r="M85" s="95"/>
      <c r="N85" s="54"/>
      <c r="O85" s="100"/>
      <c r="R85" s="74">
        <v>0.65625</v>
      </c>
      <c r="S85" s="75" t="s">
        <v>108</v>
      </c>
      <c r="T85" s="76">
        <v>7</v>
      </c>
      <c r="U85" s="76">
        <v>7</v>
      </c>
      <c r="V85" s="76" t="s">
        <v>110</v>
      </c>
      <c r="W85" s="48" t="s">
        <v>40</v>
      </c>
      <c r="X85" s="104">
        <v>12</v>
      </c>
      <c r="Y85" s="104">
        <v>22</v>
      </c>
      <c r="Z85" s="51">
        <v>4</v>
      </c>
      <c r="AA85" s="52">
        <v>0.25</v>
      </c>
      <c r="AB85" s="64">
        <f t="shared" si="22"/>
        <v>55</v>
      </c>
      <c r="AC85" s="54"/>
      <c r="AD85" s="12">
        <f t="shared" si="23"/>
        <v>0</v>
      </c>
      <c r="AE85" s="55">
        <f t="shared" si="24"/>
        <v>10</v>
      </c>
      <c r="AF85" s="9">
        <f t="shared" si="25"/>
        <v>0</v>
      </c>
      <c r="AG85" s="1"/>
    </row>
    <row r="86" spans="2:33" ht="18.75" customHeight="1" x14ac:dyDescent="0.5">
      <c r="B86" s="99">
        <v>0.65625</v>
      </c>
      <c r="C86" s="109" t="s">
        <v>108</v>
      </c>
      <c r="D86" s="48">
        <v>7</v>
      </c>
      <c r="E86" s="48">
        <v>7</v>
      </c>
      <c r="F86" s="48" t="s">
        <v>110</v>
      </c>
      <c r="G86" s="48" t="s">
        <v>18</v>
      </c>
      <c r="H86" s="104">
        <v>10</v>
      </c>
      <c r="I86" s="104"/>
      <c r="J86" s="51"/>
      <c r="K86" s="52" t="str">
        <f t="shared" si="20"/>
        <v/>
      </c>
      <c r="L86" s="64" t="str">
        <f t="shared" si="21"/>
        <v/>
      </c>
      <c r="M86" s="95"/>
      <c r="N86" s="54"/>
      <c r="O86" s="100"/>
      <c r="R86" s="74">
        <v>0.65625</v>
      </c>
      <c r="S86" s="75" t="s">
        <v>108</v>
      </c>
      <c r="T86" s="76">
        <v>7</v>
      </c>
      <c r="U86" s="76">
        <v>7</v>
      </c>
      <c r="V86" s="76" t="s">
        <v>110</v>
      </c>
      <c r="W86" s="48" t="s">
        <v>18</v>
      </c>
      <c r="X86" s="104">
        <v>10</v>
      </c>
      <c r="Y86" s="104"/>
      <c r="Z86" s="51"/>
      <c r="AA86" s="52" t="s">
        <v>128</v>
      </c>
      <c r="AB86" s="64" t="str">
        <f t="shared" si="22"/>
        <v/>
      </c>
      <c r="AC86" s="54"/>
      <c r="AD86" s="12" t="str">
        <f t="shared" si="23"/>
        <v/>
      </c>
      <c r="AE86" s="55" t="str">
        <f t="shared" si="24"/>
        <v/>
      </c>
      <c r="AF86" s="9" t="str">
        <f t="shared" si="25"/>
        <v/>
      </c>
      <c r="AG86" s="1"/>
    </row>
    <row r="87" spans="2:33" ht="18.75" customHeight="1" x14ac:dyDescent="0.5">
      <c r="B87" s="99">
        <v>0.66666666666666663</v>
      </c>
      <c r="C87" s="109" t="s">
        <v>22</v>
      </c>
      <c r="D87" s="48">
        <v>6</v>
      </c>
      <c r="E87" s="48">
        <v>2</v>
      </c>
      <c r="F87" s="48" t="s">
        <v>90</v>
      </c>
      <c r="G87" s="48" t="s">
        <v>1</v>
      </c>
      <c r="H87" s="104">
        <v>10</v>
      </c>
      <c r="I87" s="104">
        <v>10</v>
      </c>
      <c r="J87" s="51">
        <v>2.9</v>
      </c>
      <c r="K87" s="52">
        <f t="shared" si="20"/>
        <v>0.34482758620689657</v>
      </c>
      <c r="L87" s="64">
        <f t="shared" si="21"/>
        <v>25</v>
      </c>
      <c r="M87" s="95"/>
      <c r="N87" s="54"/>
      <c r="O87" s="100"/>
      <c r="R87" s="74">
        <v>0.66666666666666663</v>
      </c>
      <c r="S87" s="75" t="s">
        <v>22</v>
      </c>
      <c r="T87" s="76">
        <v>6</v>
      </c>
      <c r="U87" s="76">
        <v>2</v>
      </c>
      <c r="V87" s="76" t="s">
        <v>90</v>
      </c>
      <c r="W87" s="48" t="s">
        <v>1</v>
      </c>
      <c r="X87" s="104">
        <v>10</v>
      </c>
      <c r="Y87" s="104">
        <v>10</v>
      </c>
      <c r="Z87" s="51">
        <v>2.9</v>
      </c>
      <c r="AA87" s="52">
        <v>0.34482758620689657</v>
      </c>
      <c r="AB87" s="64">
        <f t="shared" si="22"/>
        <v>25</v>
      </c>
      <c r="AC87" s="54"/>
      <c r="AD87" s="12">
        <f t="shared" si="23"/>
        <v>0</v>
      </c>
      <c r="AE87" s="55">
        <f t="shared" si="24"/>
        <v>10</v>
      </c>
      <c r="AF87" s="9">
        <f t="shared" si="25"/>
        <v>0</v>
      </c>
      <c r="AG87" s="1"/>
    </row>
    <row r="88" spans="2:33" ht="18.75" customHeight="1" x14ac:dyDescent="0.5">
      <c r="B88" s="99">
        <v>0.66666666666666663</v>
      </c>
      <c r="C88" s="109" t="s">
        <v>22</v>
      </c>
      <c r="D88" s="48">
        <v>6</v>
      </c>
      <c r="E88" s="48">
        <v>10</v>
      </c>
      <c r="F88" s="48" t="s">
        <v>118</v>
      </c>
      <c r="G88" s="48" t="s">
        <v>60</v>
      </c>
      <c r="H88" s="104">
        <v>10</v>
      </c>
      <c r="I88" s="104">
        <v>10</v>
      </c>
      <c r="J88" s="51">
        <v>7</v>
      </c>
      <c r="K88" s="52">
        <f t="shared" si="20"/>
        <v>0.14285714285714288</v>
      </c>
      <c r="L88" s="64">
        <f t="shared" si="21"/>
        <v>25</v>
      </c>
      <c r="M88" s="95"/>
      <c r="N88" s="54"/>
      <c r="O88" s="100"/>
      <c r="R88" s="74">
        <v>0.66666666666666663</v>
      </c>
      <c r="S88" s="75" t="s">
        <v>22</v>
      </c>
      <c r="T88" s="76">
        <v>6</v>
      </c>
      <c r="U88" s="76">
        <v>10</v>
      </c>
      <c r="V88" s="76" t="s">
        <v>118</v>
      </c>
      <c r="W88" s="48" t="s">
        <v>60</v>
      </c>
      <c r="X88" s="104">
        <v>10</v>
      </c>
      <c r="Y88" s="104">
        <v>10</v>
      </c>
      <c r="Z88" s="51">
        <v>7</v>
      </c>
      <c r="AA88" s="52">
        <v>0.14285714285714288</v>
      </c>
      <c r="AB88" s="64">
        <f t="shared" si="22"/>
        <v>25</v>
      </c>
      <c r="AC88" s="54"/>
      <c r="AD88" s="12">
        <f t="shared" si="23"/>
        <v>0</v>
      </c>
      <c r="AE88" s="55">
        <f t="shared" si="24"/>
        <v>10</v>
      </c>
      <c r="AF88" s="9">
        <f t="shared" si="25"/>
        <v>0</v>
      </c>
      <c r="AG88" s="1"/>
    </row>
    <row r="89" spans="2:33" ht="18.75" customHeight="1" x14ac:dyDescent="0.3">
      <c r="B89" s="99">
        <v>0.68055555555555558</v>
      </c>
      <c r="C89" s="109" t="s">
        <v>108</v>
      </c>
      <c r="D89" s="48">
        <v>8</v>
      </c>
      <c r="E89" s="48">
        <v>3</v>
      </c>
      <c r="F89" s="48" t="s">
        <v>125</v>
      </c>
      <c r="G89" s="48" t="s">
        <v>1</v>
      </c>
      <c r="H89" s="104">
        <v>12</v>
      </c>
      <c r="I89" s="104">
        <v>27</v>
      </c>
      <c r="J89" s="51">
        <v>4.8</v>
      </c>
      <c r="K89" s="52">
        <f t="shared" si="20"/>
        <v>0.20833333333333337</v>
      </c>
      <c r="L89" s="64">
        <f t="shared" si="21"/>
        <v>67.5</v>
      </c>
      <c r="M89" s="95"/>
      <c r="N89" s="54"/>
      <c r="O89" s="100"/>
      <c r="R89" s="74">
        <v>0.68055555555555558</v>
      </c>
      <c r="S89" s="75" t="s">
        <v>108</v>
      </c>
      <c r="T89" s="76">
        <v>8</v>
      </c>
      <c r="U89" s="76">
        <v>3</v>
      </c>
      <c r="V89" s="76" t="s">
        <v>125</v>
      </c>
      <c r="W89" s="48" t="s">
        <v>1</v>
      </c>
      <c r="X89" s="104">
        <v>12</v>
      </c>
      <c r="Y89" s="104">
        <v>27</v>
      </c>
      <c r="Z89" s="51">
        <v>4.8</v>
      </c>
      <c r="AA89" s="52">
        <v>0.20833333333333337</v>
      </c>
      <c r="AB89" s="64">
        <f t="shared" si="22"/>
        <v>67.5</v>
      </c>
      <c r="AC89" s="54">
        <v>4.2</v>
      </c>
      <c r="AD89" s="12">
        <f t="shared" si="23"/>
        <v>283.5</v>
      </c>
      <c r="AE89" s="55">
        <f t="shared" si="24"/>
        <v>10</v>
      </c>
      <c r="AF89" s="9">
        <f t="shared" si="25"/>
        <v>42</v>
      </c>
    </row>
    <row r="90" spans="2:33" ht="18.75" customHeight="1" x14ac:dyDescent="0.5">
      <c r="B90" s="99">
        <v>0.68055555555555558</v>
      </c>
      <c r="C90" s="109" t="s">
        <v>108</v>
      </c>
      <c r="D90" s="48">
        <v>8</v>
      </c>
      <c r="E90" s="48">
        <v>3</v>
      </c>
      <c r="F90" s="48" t="s">
        <v>125</v>
      </c>
      <c r="G90" s="48" t="s">
        <v>40</v>
      </c>
      <c r="H90" s="104">
        <v>15</v>
      </c>
      <c r="I90" s="104"/>
      <c r="J90" s="51"/>
      <c r="K90" s="52" t="str">
        <f t="shared" si="20"/>
        <v/>
      </c>
      <c r="L90" s="64" t="str">
        <f t="shared" si="21"/>
        <v/>
      </c>
      <c r="M90" s="95"/>
      <c r="N90" s="54"/>
      <c r="O90" s="100"/>
      <c r="R90" s="74">
        <v>0.68055555555555558</v>
      </c>
      <c r="S90" s="75" t="s">
        <v>108</v>
      </c>
      <c r="T90" s="76">
        <v>8</v>
      </c>
      <c r="U90" s="76">
        <v>3</v>
      </c>
      <c r="V90" s="76" t="s">
        <v>125</v>
      </c>
      <c r="W90" s="48" t="s">
        <v>40</v>
      </c>
      <c r="X90" s="104">
        <v>15</v>
      </c>
      <c r="Y90" s="104"/>
      <c r="Z90" s="51"/>
      <c r="AA90" s="52" t="s">
        <v>128</v>
      </c>
      <c r="AB90" s="64" t="str">
        <f t="shared" si="22"/>
        <v/>
      </c>
      <c r="AC90" s="54"/>
      <c r="AD90" s="12" t="str">
        <f t="shared" si="23"/>
        <v/>
      </c>
      <c r="AE90" s="55" t="str">
        <f t="shared" si="24"/>
        <v/>
      </c>
      <c r="AF90" s="9" t="str">
        <f t="shared" si="25"/>
        <v/>
      </c>
      <c r="AG90" s="1"/>
    </row>
    <row r="91" spans="2:33" ht="18.75" customHeight="1" x14ac:dyDescent="0.3">
      <c r="B91" s="99">
        <v>0.69444444444444442</v>
      </c>
      <c r="C91" s="109" t="s">
        <v>22</v>
      </c>
      <c r="D91" s="48">
        <v>7</v>
      </c>
      <c r="E91" s="48">
        <v>3</v>
      </c>
      <c r="F91" s="48" t="s">
        <v>126</v>
      </c>
      <c r="G91" s="48" t="s">
        <v>1</v>
      </c>
      <c r="H91" s="104">
        <v>10</v>
      </c>
      <c r="I91" s="104">
        <v>10</v>
      </c>
      <c r="J91" s="51">
        <v>4.2</v>
      </c>
      <c r="K91" s="52">
        <f t="shared" si="20"/>
        <v>0.23809523809523811</v>
      </c>
      <c r="L91" s="64">
        <f t="shared" si="21"/>
        <v>25</v>
      </c>
      <c r="M91" s="95"/>
      <c r="N91" s="54"/>
      <c r="O91" s="100"/>
      <c r="R91" s="74">
        <v>0.69444444444444442</v>
      </c>
      <c r="S91" s="75" t="s">
        <v>22</v>
      </c>
      <c r="T91" s="76">
        <v>7</v>
      </c>
      <c r="U91" s="76">
        <v>3</v>
      </c>
      <c r="V91" s="76" t="s">
        <v>126</v>
      </c>
      <c r="W91" s="48" t="s">
        <v>1</v>
      </c>
      <c r="X91" s="104">
        <v>10</v>
      </c>
      <c r="Y91" s="104">
        <v>10</v>
      </c>
      <c r="Z91" s="51">
        <v>4.2</v>
      </c>
      <c r="AA91" s="52">
        <v>0.23809523809523811</v>
      </c>
      <c r="AB91" s="64">
        <f t="shared" si="22"/>
        <v>25</v>
      </c>
      <c r="AC91" s="54"/>
      <c r="AD91" s="12">
        <f t="shared" si="23"/>
        <v>0</v>
      </c>
      <c r="AE91" s="55">
        <f t="shared" si="24"/>
        <v>10</v>
      </c>
      <c r="AF91" s="9">
        <f t="shared" si="25"/>
        <v>0</v>
      </c>
    </row>
    <row r="92" spans="2:33" ht="18.75" customHeight="1" x14ac:dyDescent="0.3">
      <c r="B92" s="99">
        <v>0.70833333333333337</v>
      </c>
      <c r="C92" s="109" t="s">
        <v>108</v>
      </c>
      <c r="D92" s="48">
        <v>9</v>
      </c>
      <c r="E92" s="48">
        <v>12</v>
      </c>
      <c r="F92" s="48" t="s">
        <v>112</v>
      </c>
      <c r="G92" s="48" t="s">
        <v>40</v>
      </c>
      <c r="H92" s="104">
        <v>12</v>
      </c>
      <c r="I92" s="104">
        <v>22</v>
      </c>
      <c r="J92" s="51">
        <v>16</v>
      </c>
      <c r="K92" s="52">
        <f t="shared" si="20"/>
        <v>6.25E-2</v>
      </c>
      <c r="L92" s="64">
        <f t="shared" si="21"/>
        <v>55</v>
      </c>
      <c r="M92" s="95"/>
      <c r="N92" s="54"/>
      <c r="O92" s="100"/>
      <c r="R92" s="74">
        <v>0.70833333333333337</v>
      </c>
      <c r="S92" s="75" t="s">
        <v>108</v>
      </c>
      <c r="T92" s="76">
        <v>9</v>
      </c>
      <c r="U92" s="76">
        <v>12</v>
      </c>
      <c r="V92" s="76" t="s">
        <v>112</v>
      </c>
      <c r="W92" s="48" t="s">
        <v>40</v>
      </c>
      <c r="X92" s="104">
        <v>12</v>
      </c>
      <c r="Y92" s="104">
        <v>22</v>
      </c>
      <c r="Z92" s="51">
        <v>16</v>
      </c>
      <c r="AA92" s="52">
        <v>6.25E-2</v>
      </c>
      <c r="AB92" s="64">
        <f t="shared" si="22"/>
        <v>55</v>
      </c>
      <c r="AC92" s="54"/>
      <c r="AD92" s="12">
        <f t="shared" si="23"/>
        <v>0</v>
      </c>
      <c r="AE92" s="55">
        <f t="shared" si="24"/>
        <v>10</v>
      </c>
      <c r="AF92" s="9">
        <f t="shared" si="25"/>
        <v>0</v>
      </c>
    </row>
    <row r="93" spans="2:33" ht="18.75" customHeight="1" x14ac:dyDescent="0.5">
      <c r="B93" s="99">
        <v>0.70833333333333337</v>
      </c>
      <c r="C93" s="109" t="s">
        <v>108</v>
      </c>
      <c r="D93" s="48">
        <v>9</v>
      </c>
      <c r="E93" s="48">
        <v>12</v>
      </c>
      <c r="F93" s="48" t="s">
        <v>112</v>
      </c>
      <c r="G93" s="48" t="s">
        <v>18</v>
      </c>
      <c r="H93" s="104">
        <v>10</v>
      </c>
      <c r="I93" s="104"/>
      <c r="J93" s="51"/>
      <c r="K93" s="52" t="str">
        <f t="shared" si="20"/>
        <v/>
      </c>
      <c r="L93" s="64" t="str">
        <f t="shared" si="21"/>
        <v/>
      </c>
      <c r="M93" s="95"/>
      <c r="N93" s="54"/>
      <c r="O93" s="100"/>
      <c r="R93" s="74">
        <v>0.70833333333333337</v>
      </c>
      <c r="S93" s="75" t="s">
        <v>108</v>
      </c>
      <c r="T93" s="76">
        <v>9</v>
      </c>
      <c r="U93" s="76">
        <v>12</v>
      </c>
      <c r="V93" s="76" t="s">
        <v>112</v>
      </c>
      <c r="W93" s="48" t="s">
        <v>18</v>
      </c>
      <c r="X93" s="104">
        <v>10</v>
      </c>
      <c r="Y93" s="104"/>
      <c r="Z93" s="51"/>
      <c r="AA93" s="52" t="s">
        <v>128</v>
      </c>
      <c r="AB93" s="64" t="str">
        <f t="shared" si="22"/>
        <v/>
      </c>
      <c r="AC93" s="54"/>
      <c r="AD93" s="12" t="str">
        <f t="shared" si="23"/>
        <v/>
      </c>
      <c r="AE93" s="55" t="str">
        <f t="shared" si="24"/>
        <v/>
      </c>
      <c r="AF93" s="9" t="str">
        <f t="shared" si="25"/>
        <v/>
      </c>
      <c r="AG93" s="1"/>
    </row>
    <row r="94" spans="2:33" ht="18.75" customHeight="1" x14ac:dyDescent="0.3">
      <c r="B94" s="99">
        <v>0.70833333333333337</v>
      </c>
      <c r="C94" s="109" t="s">
        <v>108</v>
      </c>
      <c r="D94" s="48">
        <v>9</v>
      </c>
      <c r="E94" s="48">
        <v>11</v>
      </c>
      <c r="F94" s="48" t="s">
        <v>111</v>
      </c>
      <c r="G94" s="48" t="s">
        <v>1</v>
      </c>
      <c r="H94" s="104">
        <v>12</v>
      </c>
      <c r="I94" s="104">
        <v>35</v>
      </c>
      <c r="J94" s="51">
        <v>5.5</v>
      </c>
      <c r="K94" s="52">
        <f t="shared" si="20"/>
        <v>0.18181818181818182</v>
      </c>
      <c r="L94" s="64">
        <f t="shared" si="21"/>
        <v>87.5</v>
      </c>
      <c r="M94" s="95"/>
      <c r="N94" s="54"/>
      <c r="O94" s="100"/>
      <c r="R94" s="74">
        <v>0.70833333333333337</v>
      </c>
      <c r="S94" s="75" t="s">
        <v>108</v>
      </c>
      <c r="T94" s="76">
        <v>9</v>
      </c>
      <c r="U94" s="76">
        <v>11</v>
      </c>
      <c r="V94" s="76" t="s">
        <v>111</v>
      </c>
      <c r="W94" s="48" t="s">
        <v>1</v>
      </c>
      <c r="X94" s="104">
        <v>12</v>
      </c>
      <c r="Y94" s="104">
        <v>35</v>
      </c>
      <c r="Z94" s="51">
        <v>5.5</v>
      </c>
      <c r="AA94" s="52">
        <v>0.18181818181818182</v>
      </c>
      <c r="AB94" s="64">
        <f t="shared" si="22"/>
        <v>87.5</v>
      </c>
      <c r="AC94" s="54"/>
      <c r="AD94" s="12">
        <f t="shared" si="23"/>
        <v>0</v>
      </c>
      <c r="AE94" s="55">
        <f t="shared" si="24"/>
        <v>10</v>
      </c>
      <c r="AF94" s="9">
        <f t="shared" si="25"/>
        <v>0</v>
      </c>
    </row>
    <row r="95" spans="2:33" ht="18.75" customHeight="1" x14ac:dyDescent="0.3">
      <c r="B95" s="99">
        <v>0.70833333333333337</v>
      </c>
      <c r="C95" s="109" t="s">
        <v>108</v>
      </c>
      <c r="D95" s="48">
        <v>9</v>
      </c>
      <c r="E95" s="48">
        <v>11</v>
      </c>
      <c r="F95" s="48" t="s">
        <v>111</v>
      </c>
      <c r="G95" s="48" t="s">
        <v>40</v>
      </c>
      <c r="H95" s="104">
        <v>13</v>
      </c>
      <c r="I95" s="104"/>
      <c r="J95" s="51"/>
      <c r="K95" s="52" t="str">
        <f t="shared" si="20"/>
        <v/>
      </c>
      <c r="L95" s="64" t="str">
        <f t="shared" si="21"/>
        <v/>
      </c>
      <c r="M95" s="95"/>
      <c r="N95" s="54"/>
      <c r="O95" s="100"/>
      <c r="R95" s="74">
        <v>0.70833333333333337</v>
      </c>
      <c r="S95" s="75" t="s">
        <v>108</v>
      </c>
      <c r="T95" s="76">
        <v>9</v>
      </c>
      <c r="U95" s="76">
        <v>11</v>
      </c>
      <c r="V95" s="76" t="s">
        <v>111</v>
      </c>
      <c r="W95" s="48" t="s">
        <v>40</v>
      </c>
      <c r="X95" s="104">
        <v>13</v>
      </c>
      <c r="Y95" s="104"/>
      <c r="Z95" s="51"/>
      <c r="AA95" s="52" t="s">
        <v>128</v>
      </c>
      <c r="AB95" s="64" t="str">
        <f t="shared" si="22"/>
        <v/>
      </c>
      <c r="AC95" s="54"/>
      <c r="AD95" s="12" t="str">
        <f t="shared" si="23"/>
        <v/>
      </c>
      <c r="AE95" s="55" t="str">
        <f t="shared" si="24"/>
        <v/>
      </c>
      <c r="AF95" s="9" t="str">
        <f t="shared" si="25"/>
        <v/>
      </c>
    </row>
    <row r="96" spans="2:33" ht="18.75" customHeight="1" x14ac:dyDescent="0.5">
      <c r="B96" s="99">
        <v>0.70833333333333337</v>
      </c>
      <c r="C96" s="109" t="s">
        <v>108</v>
      </c>
      <c r="D96" s="48">
        <v>9</v>
      </c>
      <c r="E96" s="48">
        <v>11</v>
      </c>
      <c r="F96" s="48" t="s">
        <v>111</v>
      </c>
      <c r="G96" s="48" t="s">
        <v>18</v>
      </c>
      <c r="H96" s="104">
        <v>10</v>
      </c>
      <c r="I96" s="104"/>
      <c r="J96" s="51"/>
      <c r="K96" s="52" t="str">
        <f t="shared" si="20"/>
        <v/>
      </c>
      <c r="L96" s="64" t="str">
        <f t="shared" si="21"/>
        <v/>
      </c>
      <c r="M96" s="95"/>
      <c r="N96" s="54"/>
      <c r="O96" s="100"/>
      <c r="R96" s="74">
        <v>0.70833333333333337</v>
      </c>
      <c r="S96" s="75" t="s">
        <v>108</v>
      </c>
      <c r="T96" s="76">
        <v>9</v>
      </c>
      <c r="U96" s="76">
        <v>11</v>
      </c>
      <c r="V96" s="76" t="s">
        <v>111</v>
      </c>
      <c r="W96" s="48" t="s">
        <v>18</v>
      </c>
      <c r="X96" s="104">
        <v>10</v>
      </c>
      <c r="Y96" s="104"/>
      <c r="Z96" s="51"/>
      <c r="AA96" s="52" t="s">
        <v>128</v>
      </c>
      <c r="AB96" s="64" t="str">
        <f t="shared" si="22"/>
        <v/>
      </c>
      <c r="AC96" s="54"/>
      <c r="AD96" s="12" t="str">
        <f t="shared" si="23"/>
        <v/>
      </c>
      <c r="AE96" s="55" t="str">
        <f t="shared" si="24"/>
        <v/>
      </c>
      <c r="AF96" s="9" t="str">
        <f t="shared" si="25"/>
        <v/>
      </c>
      <c r="AG96" s="1"/>
    </row>
    <row r="97" spans="2:33" ht="18.75" customHeight="1" x14ac:dyDescent="0.5">
      <c r="B97" s="99">
        <v>0.72222222222222221</v>
      </c>
      <c r="C97" s="109" t="s">
        <v>22</v>
      </c>
      <c r="D97" s="48">
        <v>8</v>
      </c>
      <c r="E97" s="48">
        <v>16</v>
      </c>
      <c r="F97" s="48" t="s">
        <v>119</v>
      </c>
      <c r="G97" s="48" t="s">
        <v>60</v>
      </c>
      <c r="H97" s="104">
        <v>10</v>
      </c>
      <c r="I97" s="104">
        <v>10</v>
      </c>
      <c r="J97" s="51">
        <v>6.5</v>
      </c>
      <c r="K97" s="52">
        <f t="shared" si="20"/>
        <v>0.15384615384615385</v>
      </c>
      <c r="L97" s="64">
        <f t="shared" si="21"/>
        <v>25</v>
      </c>
      <c r="M97" s="95"/>
      <c r="N97" s="54"/>
      <c r="O97" s="100"/>
      <c r="R97" s="74">
        <v>0.72222222222222221</v>
      </c>
      <c r="S97" s="75" t="s">
        <v>22</v>
      </c>
      <c r="T97" s="76">
        <v>8</v>
      </c>
      <c r="U97" s="76">
        <v>16</v>
      </c>
      <c r="V97" s="76" t="s">
        <v>119</v>
      </c>
      <c r="W97" s="48" t="s">
        <v>60</v>
      </c>
      <c r="X97" s="104">
        <v>10</v>
      </c>
      <c r="Y97" s="104">
        <v>10</v>
      </c>
      <c r="Z97" s="51">
        <v>6.5</v>
      </c>
      <c r="AA97" s="52">
        <v>0.15384615384615385</v>
      </c>
      <c r="AB97" s="64">
        <f t="shared" si="22"/>
        <v>25</v>
      </c>
      <c r="AC97" s="54"/>
      <c r="AD97" s="12">
        <f t="shared" si="23"/>
        <v>0</v>
      </c>
      <c r="AE97" s="55">
        <f t="shared" si="24"/>
        <v>10</v>
      </c>
      <c r="AF97" s="9">
        <f t="shared" si="25"/>
        <v>0</v>
      </c>
      <c r="AG97" s="1"/>
    </row>
    <row r="98" spans="2:33" ht="18.75" customHeight="1" x14ac:dyDescent="0.5">
      <c r="B98" s="99">
        <v>0.72222222222222221</v>
      </c>
      <c r="C98" s="109" t="s">
        <v>22</v>
      </c>
      <c r="D98" s="48">
        <v>8</v>
      </c>
      <c r="E98" s="48">
        <v>5</v>
      </c>
      <c r="F98" s="48" t="s">
        <v>120</v>
      </c>
      <c r="G98" s="48" t="s">
        <v>60</v>
      </c>
      <c r="H98" s="104">
        <v>10</v>
      </c>
      <c r="I98" s="104">
        <v>10</v>
      </c>
      <c r="J98" s="51">
        <v>2.7</v>
      </c>
      <c r="K98" s="52">
        <f t="shared" si="20"/>
        <v>0.37037037037037041</v>
      </c>
      <c r="L98" s="64">
        <f t="shared" si="21"/>
        <v>25</v>
      </c>
      <c r="M98" s="95"/>
      <c r="N98" s="54"/>
      <c r="O98" s="100"/>
      <c r="R98" s="74">
        <v>0.72222222222222221</v>
      </c>
      <c r="S98" s="75" t="s">
        <v>22</v>
      </c>
      <c r="T98" s="76">
        <v>8</v>
      </c>
      <c r="U98" s="76">
        <v>5</v>
      </c>
      <c r="V98" s="76" t="s">
        <v>120</v>
      </c>
      <c r="W98" s="48" t="s">
        <v>60</v>
      </c>
      <c r="X98" s="104">
        <v>10</v>
      </c>
      <c r="Y98" s="104">
        <v>10</v>
      </c>
      <c r="Z98" s="51">
        <v>2.7</v>
      </c>
      <c r="AA98" s="52">
        <v>0.37037037037037041</v>
      </c>
      <c r="AB98" s="64">
        <f t="shared" si="22"/>
        <v>25</v>
      </c>
      <c r="AC98" s="54">
        <v>3.1</v>
      </c>
      <c r="AD98" s="12">
        <f t="shared" si="23"/>
        <v>77.5</v>
      </c>
      <c r="AE98" s="55">
        <f t="shared" si="24"/>
        <v>10</v>
      </c>
      <c r="AF98" s="9">
        <f t="shared" si="25"/>
        <v>31</v>
      </c>
      <c r="AG98" s="1"/>
    </row>
    <row r="99" spans="2:33" ht="18.75" customHeight="1" x14ac:dyDescent="0.5">
      <c r="B99" s="99">
        <v>0.73611111111111116</v>
      </c>
      <c r="C99" s="109" t="s">
        <v>108</v>
      </c>
      <c r="D99" s="48">
        <v>10</v>
      </c>
      <c r="E99" s="48">
        <v>14</v>
      </c>
      <c r="F99" s="48" t="s">
        <v>113</v>
      </c>
      <c r="G99" s="48" t="s">
        <v>1</v>
      </c>
      <c r="H99" s="104">
        <v>12</v>
      </c>
      <c r="I99" s="104">
        <v>42</v>
      </c>
      <c r="J99" s="51">
        <v>3.6</v>
      </c>
      <c r="K99" s="52">
        <f t="shared" si="20"/>
        <v>0.27777777777777779</v>
      </c>
      <c r="L99" s="64">
        <f t="shared" si="21"/>
        <v>105</v>
      </c>
      <c r="M99" s="95"/>
      <c r="N99" s="54"/>
      <c r="O99" s="100"/>
      <c r="R99" s="74">
        <v>0.73611111111111116</v>
      </c>
      <c r="S99" s="75" t="s">
        <v>108</v>
      </c>
      <c r="T99" s="76">
        <v>10</v>
      </c>
      <c r="U99" s="76">
        <v>14</v>
      </c>
      <c r="V99" s="76" t="s">
        <v>113</v>
      </c>
      <c r="W99" s="48" t="s">
        <v>1</v>
      </c>
      <c r="X99" s="104">
        <v>12</v>
      </c>
      <c r="Y99" s="104">
        <v>42</v>
      </c>
      <c r="Z99" s="51">
        <v>3.6</v>
      </c>
      <c r="AA99" s="52">
        <v>0.27777777777777779</v>
      </c>
      <c r="AB99" s="64">
        <f t="shared" si="22"/>
        <v>105</v>
      </c>
      <c r="AC99" s="54">
        <v>2.7</v>
      </c>
      <c r="AD99" s="12">
        <f t="shared" si="23"/>
        <v>283.5</v>
      </c>
      <c r="AE99" s="55">
        <f t="shared" si="24"/>
        <v>10</v>
      </c>
      <c r="AF99" s="9">
        <f t="shared" si="25"/>
        <v>27</v>
      </c>
      <c r="AG99" s="1"/>
    </row>
    <row r="100" spans="2:33" ht="18.75" customHeight="1" x14ac:dyDescent="0.5">
      <c r="B100" s="99">
        <v>0.73611111111111116</v>
      </c>
      <c r="C100" s="109" t="s">
        <v>108</v>
      </c>
      <c r="D100" s="48">
        <v>10</v>
      </c>
      <c r="E100" s="48">
        <v>14</v>
      </c>
      <c r="F100" s="48" t="s">
        <v>113</v>
      </c>
      <c r="G100" s="48" t="s">
        <v>40</v>
      </c>
      <c r="H100" s="104">
        <v>20</v>
      </c>
      <c r="I100" s="104"/>
      <c r="J100" s="51"/>
      <c r="K100" s="52" t="str">
        <f t="shared" si="20"/>
        <v/>
      </c>
      <c r="L100" s="64" t="str">
        <f t="shared" si="21"/>
        <v/>
      </c>
      <c r="M100" s="95"/>
      <c r="N100" s="54"/>
      <c r="O100" s="100"/>
      <c r="R100" s="74">
        <v>0.73611111111111116</v>
      </c>
      <c r="S100" s="75" t="s">
        <v>108</v>
      </c>
      <c r="T100" s="76">
        <v>10</v>
      </c>
      <c r="U100" s="76">
        <v>14</v>
      </c>
      <c r="V100" s="76" t="s">
        <v>113</v>
      </c>
      <c r="W100" s="48" t="s">
        <v>40</v>
      </c>
      <c r="X100" s="104">
        <v>20</v>
      </c>
      <c r="Y100" s="104"/>
      <c r="Z100" s="51"/>
      <c r="AA100" s="52" t="s">
        <v>128</v>
      </c>
      <c r="AB100" s="64" t="str">
        <f t="shared" si="22"/>
        <v/>
      </c>
      <c r="AC100" s="54"/>
      <c r="AD100" s="12" t="str">
        <f t="shared" si="23"/>
        <v/>
      </c>
      <c r="AE100" s="55" t="str">
        <f t="shared" si="24"/>
        <v/>
      </c>
      <c r="AF100" s="9" t="str">
        <f t="shared" si="25"/>
        <v/>
      </c>
      <c r="AG100" s="1"/>
    </row>
    <row r="101" spans="2:33" ht="18.75" customHeight="1" x14ac:dyDescent="0.5">
      <c r="B101" s="99">
        <v>0.73611111111111116</v>
      </c>
      <c r="C101" s="109" t="s">
        <v>108</v>
      </c>
      <c r="D101" s="48">
        <v>10</v>
      </c>
      <c r="E101" s="48">
        <v>14</v>
      </c>
      <c r="F101" s="48" t="s">
        <v>113</v>
      </c>
      <c r="G101" s="48" t="s">
        <v>18</v>
      </c>
      <c r="H101" s="104">
        <v>10</v>
      </c>
      <c r="I101" s="104"/>
      <c r="J101" s="51"/>
      <c r="K101" s="52" t="str">
        <f t="shared" si="20"/>
        <v/>
      </c>
      <c r="L101" s="64" t="str">
        <f t="shared" si="21"/>
        <v/>
      </c>
      <c r="M101" s="95"/>
      <c r="N101" s="54"/>
      <c r="O101" s="100"/>
      <c r="R101" s="74">
        <v>0.73611111111111116</v>
      </c>
      <c r="S101" s="75" t="s">
        <v>108</v>
      </c>
      <c r="T101" s="76">
        <v>10</v>
      </c>
      <c r="U101" s="76">
        <v>14</v>
      </c>
      <c r="V101" s="76" t="s">
        <v>113</v>
      </c>
      <c r="W101" s="48" t="s">
        <v>18</v>
      </c>
      <c r="X101" s="104">
        <v>10</v>
      </c>
      <c r="Y101" s="104"/>
      <c r="Z101" s="51"/>
      <c r="AA101" s="52" t="s">
        <v>128</v>
      </c>
      <c r="AB101" s="64" t="str">
        <f t="shared" si="22"/>
        <v/>
      </c>
      <c r="AC101" s="54"/>
      <c r="AD101" s="12" t="str">
        <f t="shared" si="23"/>
        <v/>
      </c>
      <c r="AE101" s="55" t="str">
        <f t="shared" si="24"/>
        <v/>
      </c>
      <c r="AF101" s="9" t="str">
        <f t="shared" si="25"/>
        <v/>
      </c>
      <c r="AG101" s="1"/>
    </row>
    <row r="102" spans="2:33" ht="18.75" customHeight="1" x14ac:dyDescent="0.5">
      <c r="B102" s="99">
        <v>0.74652777777777779</v>
      </c>
      <c r="C102" s="109" t="s">
        <v>22</v>
      </c>
      <c r="D102" s="48">
        <v>9</v>
      </c>
      <c r="E102" s="48">
        <v>5</v>
      </c>
      <c r="F102" s="48" t="s">
        <v>121</v>
      </c>
      <c r="G102" s="48" t="s">
        <v>60</v>
      </c>
      <c r="H102" s="104">
        <v>10</v>
      </c>
      <c r="I102" s="104">
        <v>10</v>
      </c>
      <c r="J102" s="51">
        <v>15</v>
      </c>
      <c r="K102" s="52">
        <f t="shared" si="20"/>
        <v>6.6666666666666666E-2</v>
      </c>
      <c r="L102" s="64">
        <f t="shared" si="21"/>
        <v>25</v>
      </c>
      <c r="M102" s="95"/>
      <c r="N102" s="54"/>
      <c r="O102" s="100"/>
      <c r="R102" s="74">
        <v>0.74652777777777779</v>
      </c>
      <c r="S102" s="75" t="s">
        <v>22</v>
      </c>
      <c r="T102" s="76">
        <v>9</v>
      </c>
      <c r="U102" s="76">
        <v>5</v>
      </c>
      <c r="V102" s="76" t="s">
        <v>121</v>
      </c>
      <c r="W102" s="48" t="s">
        <v>60</v>
      </c>
      <c r="X102" s="104">
        <v>10</v>
      </c>
      <c r="Y102" s="104">
        <v>10</v>
      </c>
      <c r="Z102" s="51">
        <v>15</v>
      </c>
      <c r="AA102" s="52">
        <v>6.6666666666666666E-2</v>
      </c>
      <c r="AB102" s="64">
        <f t="shared" si="22"/>
        <v>25</v>
      </c>
      <c r="AC102" s="54"/>
      <c r="AD102" s="12">
        <f t="shared" si="23"/>
        <v>0</v>
      </c>
      <c r="AE102" s="55">
        <f t="shared" si="24"/>
        <v>10</v>
      </c>
      <c r="AF102" s="9">
        <f t="shared" si="25"/>
        <v>0</v>
      </c>
      <c r="AG102" s="1"/>
    </row>
    <row r="103" spans="2:33" ht="18.75" customHeight="1" x14ac:dyDescent="0.5">
      <c r="B103" s="99">
        <v>0.74652777777777779</v>
      </c>
      <c r="C103" s="109" t="s">
        <v>22</v>
      </c>
      <c r="D103" s="48">
        <v>9</v>
      </c>
      <c r="E103" s="48">
        <v>6</v>
      </c>
      <c r="F103" s="48" t="s">
        <v>127</v>
      </c>
      <c r="G103" s="48" t="s">
        <v>1</v>
      </c>
      <c r="H103" s="104">
        <v>10</v>
      </c>
      <c r="I103" s="104">
        <v>10</v>
      </c>
      <c r="J103" s="51">
        <v>5.5</v>
      </c>
      <c r="K103" s="52">
        <f t="shared" si="20"/>
        <v>0.18181818181818182</v>
      </c>
      <c r="L103" s="64">
        <f t="shared" si="21"/>
        <v>25</v>
      </c>
      <c r="M103" s="95"/>
      <c r="N103" s="54"/>
      <c r="O103" s="100"/>
      <c r="R103" s="74">
        <v>0.74652777777777779</v>
      </c>
      <c r="S103" s="75" t="s">
        <v>22</v>
      </c>
      <c r="T103" s="76">
        <v>9</v>
      </c>
      <c r="U103" s="76">
        <v>6</v>
      </c>
      <c r="V103" s="76" t="s">
        <v>127</v>
      </c>
      <c r="W103" s="48" t="s">
        <v>1</v>
      </c>
      <c r="X103" s="104">
        <v>10</v>
      </c>
      <c r="Y103" s="104">
        <v>10</v>
      </c>
      <c r="Z103" s="51">
        <v>5.5</v>
      </c>
      <c r="AA103" s="52">
        <v>0.18181818181818182</v>
      </c>
      <c r="AB103" s="64">
        <f t="shared" si="22"/>
        <v>25</v>
      </c>
      <c r="AC103" s="54">
        <v>5.5</v>
      </c>
      <c r="AD103" s="12">
        <f t="shared" si="23"/>
        <v>137.5</v>
      </c>
      <c r="AE103" s="55">
        <f t="shared" si="24"/>
        <v>10</v>
      </c>
      <c r="AF103" s="9">
        <f t="shared" si="25"/>
        <v>55</v>
      </c>
      <c r="AG103" s="1"/>
    </row>
    <row r="104" spans="2:33" ht="18.75" customHeight="1" x14ac:dyDescent="0.5">
      <c r="B104" s="99">
        <v>0.74652777777777779</v>
      </c>
      <c r="C104" s="109" t="s">
        <v>22</v>
      </c>
      <c r="D104" s="48">
        <v>9</v>
      </c>
      <c r="E104" s="48">
        <v>7</v>
      </c>
      <c r="F104" s="48" t="s">
        <v>122</v>
      </c>
      <c r="G104" s="48" t="s">
        <v>60</v>
      </c>
      <c r="H104" s="104">
        <v>10</v>
      </c>
      <c r="I104" s="104">
        <v>10</v>
      </c>
      <c r="J104" s="51">
        <v>9.5</v>
      </c>
      <c r="K104" s="52">
        <f t="shared" si="20"/>
        <v>0.10526315789473685</v>
      </c>
      <c r="L104" s="64">
        <f t="shared" si="21"/>
        <v>25</v>
      </c>
      <c r="M104" s="95"/>
      <c r="N104" s="54"/>
      <c r="O104" s="100"/>
      <c r="R104" s="74">
        <v>0.74652777777777779</v>
      </c>
      <c r="S104" s="75" t="s">
        <v>22</v>
      </c>
      <c r="T104" s="76">
        <v>9</v>
      </c>
      <c r="U104" s="76">
        <v>7</v>
      </c>
      <c r="V104" s="76" t="s">
        <v>122</v>
      </c>
      <c r="W104" s="48" t="s">
        <v>60</v>
      </c>
      <c r="X104" s="104">
        <v>10</v>
      </c>
      <c r="Y104" s="104">
        <v>10</v>
      </c>
      <c r="Z104" s="51">
        <v>9.5</v>
      </c>
      <c r="AA104" s="52">
        <v>0.10526315789473685</v>
      </c>
      <c r="AB104" s="64">
        <f t="shared" si="22"/>
        <v>25</v>
      </c>
      <c r="AC104" s="54"/>
      <c r="AD104" s="12">
        <f t="shared" si="23"/>
        <v>0</v>
      </c>
      <c r="AE104" s="55">
        <f t="shared" si="24"/>
        <v>10</v>
      </c>
      <c r="AF104" s="9">
        <f t="shared" si="25"/>
        <v>0</v>
      </c>
      <c r="AG104" s="1"/>
    </row>
    <row r="105" spans="2:33" ht="18.75" customHeight="1" x14ac:dyDescent="0.5">
      <c r="B105" s="99"/>
      <c r="C105" s="109"/>
      <c r="D105" s="48"/>
      <c r="E105" s="48"/>
      <c r="F105" s="48"/>
      <c r="G105" s="48"/>
      <c r="H105" s="104"/>
      <c r="I105" s="104"/>
      <c r="J105" s="51"/>
      <c r="K105" s="52" t="str">
        <f t="shared" si="20"/>
        <v/>
      </c>
      <c r="L105" s="64" t="str">
        <f t="shared" si="21"/>
        <v/>
      </c>
      <c r="M105" s="95"/>
      <c r="N105" s="54"/>
      <c r="O105" s="100"/>
      <c r="R105" s="74"/>
      <c r="S105" s="75"/>
      <c r="T105" s="76"/>
      <c r="U105" s="76"/>
      <c r="V105" s="76"/>
      <c r="W105" s="48"/>
      <c r="X105" s="104"/>
      <c r="Y105" s="104"/>
      <c r="Z105" s="51"/>
      <c r="AA105" s="52" t="str">
        <f t="shared" ref="AA105" si="26">IF(Z105="","",100/Z105/100)</f>
        <v/>
      </c>
      <c r="AB105" s="64" t="str">
        <f t="shared" si="22"/>
        <v/>
      </c>
      <c r="AC105" s="54"/>
      <c r="AD105" s="12" t="str">
        <f t="shared" si="23"/>
        <v/>
      </c>
      <c r="AE105" s="55" t="str">
        <f t="shared" si="24"/>
        <v/>
      </c>
      <c r="AF105" s="9" t="str">
        <f t="shared" si="25"/>
        <v/>
      </c>
      <c r="AG105" s="1"/>
    </row>
    <row r="106" spans="2:33" ht="18.75" customHeight="1" x14ac:dyDescent="0.5">
      <c r="B106" s="99"/>
      <c r="C106" s="109"/>
      <c r="D106" s="48"/>
      <c r="E106" s="48"/>
      <c r="F106" s="48"/>
      <c r="G106" s="48"/>
      <c r="H106" s="49"/>
      <c r="I106" s="50"/>
      <c r="J106" s="51"/>
      <c r="K106" s="52"/>
      <c r="L106" s="64"/>
      <c r="M106" s="95"/>
      <c r="N106" s="54"/>
      <c r="O106" s="100"/>
      <c r="R106" s="74"/>
      <c r="S106" s="75"/>
      <c r="T106" s="76"/>
      <c r="U106" s="76"/>
      <c r="V106" s="76"/>
      <c r="W106" s="48"/>
      <c r="X106" s="77"/>
      <c r="Y106" s="78"/>
      <c r="Z106" s="79"/>
      <c r="AA106" s="80"/>
      <c r="AB106" s="64"/>
      <c r="AC106" s="54"/>
      <c r="AD106" s="12"/>
      <c r="AE106" s="55"/>
      <c r="AF106" s="9"/>
      <c r="AG106" s="1"/>
    </row>
    <row r="107" spans="2:33" ht="24.75" customHeight="1" x14ac:dyDescent="0.35">
      <c r="B107" s="101"/>
      <c r="C107" s="59"/>
      <c r="D107" s="60"/>
      <c r="E107" s="60"/>
      <c r="F107" s="61" t="s">
        <v>14</v>
      </c>
      <c r="G107" s="61"/>
      <c r="H107" s="62">
        <f>SUM(H76:H106)</f>
        <v>323</v>
      </c>
      <c r="I107" s="62">
        <f>SUM(I76:I106)</f>
        <v>323</v>
      </c>
      <c r="J107" s="61"/>
      <c r="K107" s="63"/>
      <c r="L107" s="64">
        <f>SUBTOTAL(9,(L76:L105))</f>
        <v>807.5</v>
      </c>
      <c r="M107" s="95"/>
      <c r="N107" s="87"/>
      <c r="O107" s="7"/>
      <c r="R107" s="81"/>
      <c r="S107" s="82"/>
      <c r="T107" s="83"/>
      <c r="U107" s="83"/>
      <c r="V107" s="84" t="s">
        <v>14</v>
      </c>
      <c r="W107" s="84"/>
      <c r="X107" s="85">
        <f>SUM(X76:X106)</f>
        <v>323</v>
      </c>
      <c r="Y107" s="85">
        <f>SUM(Y76:Y106)</f>
        <v>323</v>
      </c>
      <c r="Z107" s="86"/>
      <c r="AA107" s="86"/>
      <c r="AB107" s="64">
        <f>SUBTOTAL(9,(AB76:AB105))</f>
        <v>807.5</v>
      </c>
      <c r="AC107" s="87"/>
      <c r="AD107" s="12">
        <f>SUBTOTAL(9,AD76:AD105)</f>
        <v>1010.75</v>
      </c>
      <c r="AE107" s="115">
        <f>SUBTOTAL(9,AE76:AE105)</f>
        <v>200</v>
      </c>
      <c r="AF107" s="100">
        <f>SUBTOTAL(9,AF76:AF105)</f>
        <v>199</v>
      </c>
    </row>
    <row r="108" spans="2:33" ht="3.75" hidden="1" customHeight="1" x14ac:dyDescent="0.25">
      <c r="B108" s="88"/>
      <c r="C108" s="66"/>
      <c r="D108" s="66"/>
      <c r="E108" s="66"/>
      <c r="F108" s="66"/>
      <c r="G108" s="66"/>
      <c r="H108" s="66"/>
      <c r="I108" s="66"/>
      <c r="J108" s="66"/>
      <c r="K108" s="67"/>
      <c r="L108" s="68"/>
      <c r="M108" s="96"/>
      <c r="N108" s="5"/>
      <c r="O108" s="125"/>
      <c r="R108" s="88"/>
      <c r="S108" s="66"/>
      <c r="T108" s="66"/>
      <c r="U108" s="66"/>
      <c r="V108" s="66"/>
      <c r="W108" s="66"/>
      <c r="X108" s="66"/>
      <c r="Y108" s="67"/>
      <c r="Z108" s="66"/>
      <c r="AA108" s="67"/>
      <c r="AB108" s="68"/>
      <c r="AC108" s="5"/>
      <c r="AD108" s="130"/>
      <c r="AE108" s="124"/>
      <c r="AF108" s="126"/>
    </row>
    <row r="109" spans="2:33" ht="25.5" customHeight="1" x14ac:dyDescent="0.25">
      <c r="B109" s="182" t="s">
        <v>15</v>
      </c>
      <c r="C109" s="183"/>
      <c r="D109" s="183"/>
      <c r="E109" s="183"/>
      <c r="F109" s="183"/>
      <c r="G109" s="183"/>
      <c r="H109" s="183"/>
      <c r="I109" s="183"/>
      <c r="J109" s="183"/>
      <c r="K109" s="183"/>
      <c r="L109" s="107"/>
      <c r="M109" s="97"/>
      <c r="N109" s="5"/>
      <c r="O109" s="8"/>
      <c r="R109" s="182" t="s">
        <v>15</v>
      </c>
      <c r="S109" s="183"/>
      <c r="T109" s="183"/>
      <c r="U109" s="183"/>
      <c r="V109" s="183"/>
      <c r="W109" s="183"/>
      <c r="X109" s="183"/>
      <c r="Y109" s="184"/>
      <c r="Z109" s="89"/>
      <c r="AA109" s="89"/>
      <c r="AB109" s="185"/>
      <c r="AC109" s="5"/>
      <c r="AD109" s="14">
        <f>AD107-AB107</f>
        <v>203.25</v>
      </c>
      <c r="AE109" s="131"/>
      <c r="AF109" s="8">
        <f>AF107-AE107</f>
        <v>-1</v>
      </c>
    </row>
    <row r="110" spans="2:33" ht="21" customHeight="1" thickBot="1" x14ac:dyDescent="0.3">
      <c r="B110" s="187">
        <v>45654</v>
      </c>
      <c r="C110" s="188"/>
      <c r="D110" s="188"/>
      <c r="E110" s="188"/>
      <c r="F110" s="188"/>
      <c r="G110" s="188"/>
      <c r="H110" s="188"/>
      <c r="I110" s="188"/>
      <c r="J110" s="188"/>
      <c r="K110" s="188"/>
      <c r="L110" s="108"/>
      <c r="M110" s="102"/>
      <c r="N110" s="16"/>
      <c r="O110" s="17"/>
      <c r="R110" s="189">
        <f>B110</f>
        <v>45654</v>
      </c>
      <c r="S110" s="190"/>
      <c r="T110" s="190"/>
      <c r="U110" s="190"/>
      <c r="V110" s="190"/>
      <c r="W110" s="190"/>
      <c r="X110" s="190"/>
      <c r="Y110" s="191"/>
      <c r="Z110" s="90"/>
      <c r="AA110" s="90"/>
      <c r="AB110" s="186"/>
      <c r="AC110" s="16" t="s">
        <v>91</v>
      </c>
      <c r="AD110" s="15">
        <f>AD109/AB107</f>
        <v>0.25170278637770899</v>
      </c>
      <c r="AE110" s="132"/>
      <c r="AF110" s="17">
        <f>AF109/AE107</f>
        <v>-5.0000000000000001E-3</v>
      </c>
    </row>
    <row r="112" spans="2:33" ht="19.5" thickBot="1" x14ac:dyDescent="0.35">
      <c r="B112" s="2"/>
      <c r="R112" s="2"/>
    </row>
    <row r="113" spans="2:35" ht="28.5" customHeight="1" x14ac:dyDescent="0.25">
      <c r="B113" s="164"/>
      <c r="C113" s="165"/>
      <c r="D113" s="168" t="s">
        <v>102</v>
      </c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9"/>
      <c r="R113" s="174"/>
      <c r="S113" s="175"/>
      <c r="T113" s="178" t="s">
        <v>102</v>
      </c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9"/>
    </row>
    <row r="114" spans="2:35" ht="21.75" customHeight="1" x14ac:dyDescent="0.25">
      <c r="B114" s="166"/>
      <c r="C114" s="167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1"/>
      <c r="R114" s="176"/>
      <c r="S114" s="177"/>
      <c r="T114" s="180"/>
      <c r="U114" s="180"/>
      <c r="V114" s="180"/>
      <c r="W114" s="180"/>
      <c r="X114" s="180"/>
      <c r="Y114" s="180"/>
      <c r="Z114" s="180"/>
      <c r="AA114" s="180"/>
      <c r="AB114" s="180"/>
      <c r="AC114" s="180"/>
      <c r="AD114" s="180"/>
      <c r="AE114" s="180"/>
      <c r="AF114" s="181"/>
    </row>
    <row r="115" spans="2:35" ht="3" customHeight="1" thickBot="1" x14ac:dyDescent="0.3">
      <c r="B115" s="98"/>
      <c r="C115" s="94"/>
      <c r="D115" s="170"/>
      <c r="E115" s="170"/>
      <c r="F115" s="170"/>
      <c r="G115" s="170"/>
      <c r="H115" s="170"/>
      <c r="I115" s="170"/>
      <c r="J115" s="170"/>
      <c r="K115" s="170"/>
      <c r="L115" s="172"/>
      <c r="M115" s="172"/>
      <c r="N115" s="172"/>
      <c r="O115" s="173"/>
      <c r="R115" s="69"/>
      <c r="S115" s="7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180"/>
      <c r="AF115" s="181"/>
    </row>
    <row r="116" spans="2:35" ht="54.75" customHeight="1" x14ac:dyDescent="0.5">
      <c r="B116" s="36" t="s">
        <v>4</v>
      </c>
      <c r="C116" s="37" t="s">
        <v>5</v>
      </c>
      <c r="D116" s="37" t="s">
        <v>6</v>
      </c>
      <c r="E116" s="37" t="s">
        <v>7</v>
      </c>
      <c r="F116" s="37" t="s">
        <v>8</v>
      </c>
      <c r="G116" s="38" t="s">
        <v>9</v>
      </c>
      <c r="H116" s="39" t="s">
        <v>92</v>
      </c>
      <c r="I116" s="40" t="s">
        <v>10</v>
      </c>
      <c r="J116" s="38" t="s">
        <v>20</v>
      </c>
      <c r="K116" s="41" t="s">
        <v>21</v>
      </c>
      <c r="L116" s="110" t="s">
        <v>106</v>
      </c>
      <c r="M116" s="105" t="s">
        <v>105</v>
      </c>
      <c r="N116" s="106" t="s">
        <v>12</v>
      </c>
      <c r="O116" s="27" t="s">
        <v>2</v>
      </c>
      <c r="R116" s="36" t="s">
        <v>4</v>
      </c>
      <c r="S116" s="37" t="s">
        <v>5</v>
      </c>
      <c r="T116" s="37" t="s">
        <v>6</v>
      </c>
      <c r="U116" s="37" t="s">
        <v>7</v>
      </c>
      <c r="V116" s="37" t="s">
        <v>8</v>
      </c>
      <c r="W116" s="38" t="s">
        <v>9</v>
      </c>
      <c r="X116" s="39" t="s">
        <v>92</v>
      </c>
      <c r="Y116" s="41" t="s">
        <v>10</v>
      </c>
      <c r="Z116" s="38" t="s">
        <v>20</v>
      </c>
      <c r="AA116" s="41" t="s">
        <v>21</v>
      </c>
      <c r="AB116" s="42" t="s">
        <v>3</v>
      </c>
      <c r="AC116" s="6" t="s">
        <v>12</v>
      </c>
      <c r="AD116" s="20" t="s">
        <v>2</v>
      </c>
      <c r="AE116" s="43" t="s">
        <v>93</v>
      </c>
      <c r="AF116" s="44" t="s">
        <v>46</v>
      </c>
      <c r="AG116" s="1"/>
    </row>
    <row r="117" spans="2:35" ht="24" customHeight="1" x14ac:dyDescent="0.3">
      <c r="B117" s="99">
        <v>0.53125</v>
      </c>
      <c r="C117" s="109" t="s">
        <v>32</v>
      </c>
      <c r="D117" s="48">
        <v>2</v>
      </c>
      <c r="E117" s="48">
        <v>1</v>
      </c>
      <c r="F117" s="48" t="s">
        <v>33</v>
      </c>
      <c r="G117" s="48" t="s">
        <v>1</v>
      </c>
      <c r="H117" s="104">
        <v>20</v>
      </c>
      <c r="I117" s="104">
        <v>55</v>
      </c>
      <c r="J117" s="51">
        <v>3.3</v>
      </c>
      <c r="K117" s="52">
        <f t="shared" ref="K117:K151" si="27">IF(J117="","",100/J117/100)</f>
        <v>0.30303030303030304</v>
      </c>
      <c r="L117" s="64">
        <f t="shared" ref="L117:L151" si="28">IF(I117="","",I117*($AB$1/1000)/$AC$1)</f>
        <v>137.5</v>
      </c>
      <c r="M117" s="95"/>
      <c r="N117" s="54"/>
      <c r="O117" s="100"/>
      <c r="R117" s="74">
        <v>0.53125</v>
      </c>
      <c r="S117" s="75" t="s">
        <v>32</v>
      </c>
      <c r="T117" s="76">
        <v>2</v>
      </c>
      <c r="U117" s="76">
        <v>1</v>
      </c>
      <c r="V117" s="76" t="s">
        <v>33</v>
      </c>
      <c r="W117" s="76" t="s">
        <v>1</v>
      </c>
      <c r="X117" s="104">
        <v>20</v>
      </c>
      <c r="Y117" s="104">
        <v>55</v>
      </c>
      <c r="Z117" s="51">
        <v>3.3</v>
      </c>
      <c r="AA117" s="52">
        <f t="shared" ref="AA117:AA151" si="29">IF(Z117="","",100/Z117/100)</f>
        <v>0.30303030303030304</v>
      </c>
      <c r="AB117" s="64">
        <f t="shared" ref="AB117:AB151" si="30">IF(Y117="","",Y117*($AB$1/1000)/$AC$1)</f>
        <v>137.5</v>
      </c>
      <c r="AC117" s="54"/>
      <c r="AD117" s="12">
        <f t="shared" ref="AD117:AD151" si="31">IF(AB117="","",AC117*AB117)</f>
        <v>0</v>
      </c>
      <c r="AE117" s="55">
        <f t="shared" ref="AE117:AE151" si="32">IF(AB117="","",$AB$1*1%/($AB$1/1000))</f>
        <v>10</v>
      </c>
      <c r="AF117" s="9">
        <f t="shared" ref="AF117:AF151" si="33">IF(AE117="","",AE117*AC117)</f>
        <v>0</v>
      </c>
    </row>
    <row r="118" spans="2:35" ht="18.75" customHeight="1" x14ac:dyDescent="0.35">
      <c r="B118" s="99">
        <v>0.53125</v>
      </c>
      <c r="C118" s="109" t="s">
        <v>32</v>
      </c>
      <c r="D118" s="48">
        <v>2</v>
      </c>
      <c r="E118" s="48">
        <v>1</v>
      </c>
      <c r="F118" s="48" t="s">
        <v>33</v>
      </c>
      <c r="G118" s="48" t="s">
        <v>40</v>
      </c>
      <c r="H118" s="104">
        <v>20</v>
      </c>
      <c r="I118" s="104"/>
      <c r="J118" s="51"/>
      <c r="K118" s="52" t="str">
        <f t="shared" si="27"/>
        <v/>
      </c>
      <c r="L118" s="64" t="str">
        <f t="shared" si="28"/>
        <v/>
      </c>
      <c r="M118" s="95"/>
      <c r="N118" s="54"/>
      <c r="O118" s="100"/>
      <c r="R118" s="74">
        <v>0.53125</v>
      </c>
      <c r="S118" s="75" t="s">
        <v>32</v>
      </c>
      <c r="T118" s="76">
        <v>2</v>
      </c>
      <c r="U118" s="76">
        <v>1</v>
      </c>
      <c r="V118" s="76" t="s">
        <v>33</v>
      </c>
      <c r="W118" s="76" t="s">
        <v>40</v>
      </c>
      <c r="X118" s="104">
        <v>20</v>
      </c>
      <c r="Y118" s="104"/>
      <c r="Z118" s="51"/>
      <c r="AA118" s="52" t="str">
        <f t="shared" si="29"/>
        <v/>
      </c>
      <c r="AB118" s="64" t="str">
        <f t="shared" si="30"/>
        <v/>
      </c>
      <c r="AC118" s="54"/>
      <c r="AD118" s="12" t="str">
        <f t="shared" si="31"/>
        <v/>
      </c>
      <c r="AE118" s="55" t="str">
        <f t="shared" si="32"/>
        <v/>
      </c>
      <c r="AF118" s="9" t="str">
        <f t="shared" si="33"/>
        <v/>
      </c>
      <c r="AI118" s="4"/>
    </row>
    <row r="119" spans="2:35" ht="18.75" customHeight="1" x14ac:dyDescent="0.5">
      <c r="B119" s="99">
        <v>0.53125</v>
      </c>
      <c r="C119" s="109" t="s">
        <v>32</v>
      </c>
      <c r="D119" s="48">
        <v>2</v>
      </c>
      <c r="E119" s="48">
        <v>1</v>
      </c>
      <c r="F119" s="48" t="s">
        <v>33</v>
      </c>
      <c r="G119" s="48" t="s">
        <v>13</v>
      </c>
      <c r="H119" s="104">
        <v>15</v>
      </c>
      <c r="I119" s="104"/>
      <c r="J119" s="51"/>
      <c r="K119" s="52" t="str">
        <f t="shared" si="27"/>
        <v/>
      </c>
      <c r="L119" s="64" t="str">
        <f t="shared" si="28"/>
        <v/>
      </c>
      <c r="M119" s="95"/>
      <c r="N119" s="54"/>
      <c r="O119" s="100"/>
      <c r="R119" s="74">
        <v>0.53125</v>
      </c>
      <c r="S119" s="75" t="s">
        <v>32</v>
      </c>
      <c r="T119" s="76">
        <v>2</v>
      </c>
      <c r="U119" s="76">
        <v>1</v>
      </c>
      <c r="V119" s="76" t="s">
        <v>33</v>
      </c>
      <c r="W119" s="76" t="s">
        <v>13</v>
      </c>
      <c r="X119" s="104">
        <v>15</v>
      </c>
      <c r="Y119" s="104"/>
      <c r="Z119" s="51"/>
      <c r="AA119" s="52" t="str">
        <f t="shared" si="29"/>
        <v/>
      </c>
      <c r="AB119" s="64" t="str">
        <f t="shared" si="30"/>
        <v/>
      </c>
      <c r="AC119" s="54"/>
      <c r="AD119" s="12" t="str">
        <f t="shared" si="31"/>
        <v/>
      </c>
      <c r="AE119" s="55" t="str">
        <f t="shared" si="32"/>
        <v/>
      </c>
      <c r="AF119" s="9" t="str">
        <f t="shared" si="33"/>
        <v/>
      </c>
      <c r="AG119" s="1"/>
    </row>
    <row r="120" spans="2:35" ht="18.75" customHeight="1" x14ac:dyDescent="0.3">
      <c r="B120" s="99">
        <v>0.55555555555555558</v>
      </c>
      <c r="C120" s="109" t="s">
        <v>32</v>
      </c>
      <c r="D120" s="48">
        <v>3</v>
      </c>
      <c r="E120" s="48">
        <v>10</v>
      </c>
      <c r="F120" s="48" t="s">
        <v>42</v>
      </c>
      <c r="G120" s="48" t="s">
        <v>18</v>
      </c>
      <c r="H120" s="104">
        <v>10</v>
      </c>
      <c r="I120" s="104">
        <v>10</v>
      </c>
      <c r="J120" s="51">
        <v>2.1</v>
      </c>
      <c r="K120" s="52">
        <f t="shared" si="27"/>
        <v>0.47619047619047622</v>
      </c>
      <c r="L120" s="64">
        <f t="shared" si="28"/>
        <v>25</v>
      </c>
      <c r="M120" s="95"/>
      <c r="N120" s="54"/>
      <c r="O120" s="100"/>
      <c r="R120" s="74">
        <v>0.55555555555555558</v>
      </c>
      <c r="S120" s="75" t="s">
        <v>32</v>
      </c>
      <c r="T120" s="76">
        <v>3</v>
      </c>
      <c r="U120" s="76">
        <v>10</v>
      </c>
      <c r="V120" s="76" t="s">
        <v>42</v>
      </c>
      <c r="W120" s="76" t="s">
        <v>18</v>
      </c>
      <c r="X120" s="104">
        <v>10</v>
      </c>
      <c r="Y120" s="104">
        <v>10</v>
      </c>
      <c r="Z120" s="51">
        <v>2.1</v>
      </c>
      <c r="AA120" s="52">
        <f t="shared" si="29"/>
        <v>0.47619047619047622</v>
      </c>
      <c r="AB120" s="64">
        <f t="shared" si="30"/>
        <v>25</v>
      </c>
      <c r="AC120" s="54">
        <v>2.2000000000000002</v>
      </c>
      <c r="AD120" s="12">
        <f t="shared" si="31"/>
        <v>55.000000000000007</v>
      </c>
      <c r="AE120" s="55">
        <f t="shared" si="32"/>
        <v>10</v>
      </c>
      <c r="AF120" s="9">
        <f t="shared" si="33"/>
        <v>22</v>
      </c>
    </row>
    <row r="121" spans="2:35" ht="18.75" customHeight="1" x14ac:dyDescent="0.3">
      <c r="B121" s="99">
        <v>0.55555555555555558</v>
      </c>
      <c r="C121" s="109" t="s">
        <v>32</v>
      </c>
      <c r="D121" s="48">
        <v>3</v>
      </c>
      <c r="E121" s="48">
        <v>7</v>
      </c>
      <c r="F121" s="48" t="s">
        <v>34</v>
      </c>
      <c r="G121" s="48" t="s">
        <v>40</v>
      </c>
      <c r="H121" s="104">
        <v>12</v>
      </c>
      <c r="I121" s="104">
        <v>22</v>
      </c>
      <c r="J121" s="51">
        <v>6.5</v>
      </c>
      <c r="K121" s="52">
        <f t="shared" si="27"/>
        <v>0.15384615384615385</v>
      </c>
      <c r="L121" s="64">
        <f t="shared" si="28"/>
        <v>55</v>
      </c>
      <c r="M121" s="95"/>
      <c r="N121" s="54"/>
      <c r="O121" s="100"/>
      <c r="R121" s="74">
        <v>0.55555555555555558</v>
      </c>
      <c r="S121" s="75" t="s">
        <v>32</v>
      </c>
      <c r="T121" s="76">
        <v>3</v>
      </c>
      <c r="U121" s="76">
        <v>7</v>
      </c>
      <c r="V121" s="76" t="s">
        <v>34</v>
      </c>
      <c r="W121" s="76" t="s">
        <v>40</v>
      </c>
      <c r="X121" s="104">
        <v>12</v>
      </c>
      <c r="Y121" s="104">
        <v>22</v>
      </c>
      <c r="Z121" s="51">
        <v>6.5</v>
      </c>
      <c r="AA121" s="52">
        <f t="shared" si="29"/>
        <v>0.15384615384615385</v>
      </c>
      <c r="AB121" s="64">
        <f t="shared" si="30"/>
        <v>55</v>
      </c>
      <c r="AC121" s="54"/>
      <c r="AD121" s="12">
        <f t="shared" si="31"/>
        <v>0</v>
      </c>
      <c r="AE121" s="55">
        <f t="shared" si="32"/>
        <v>10</v>
      </c>
      <c r="AF121" s="9">
        <f t="shared" si="33"/>
        <v>0</v>
      </c>
    </row>
    <row r="122" spans="2:35" ht="18.75" customHeight="1" x14ac:dyDescent="0.5">
      <c r="B122" s="99">
        <v>0.55555555555555558</v>
      </c>
      <c r="C122" s="109" t="s">
        <v>32</v>
      </c>
      <c r="D122" s="48">
        <v>3</v>
      </c>
      <c r="E122" s="48">
        <v>7</v>
      </c>
      <c r="F122" s="48" t="s">
        <v>34</v>
      </c>
      <c r="G122" s="48" t="s">
        <v>18</v>
      </c>
      <c r="H122" s="104">
        <v>10</v>
      </c>
      <c r="I122" s="104"/>
      <c r="J122" s="51"/>
      <c r="K122" s="52" t="str">
        <f t="shared" si="27"/>
        <v/>
      </c>
      <c r="L122" s="64" t="str">
        <f t="shared" si="28"/>
        <v/>
      </c>
      <c r="M122" s="95"/>
      <c r="N122" s="54"/>
      <c r="O122" s="100"/>
      <c r="R122" s="74">
        <v>0.55555555555555558</v>
      </c>
      <c r="S122" s="75" t="s">
        <v>32</v>
      </c>
      <c r="T122" s="76">
        <v>3</v>
      </c>
      <c r="U122" s="76">
        <v>7</v>
      </c>
      <c r="V122" s="76" t="s">
        <v>34</v>
      </c>
      <c r="W122" s="76" t="s">
        <v>18</v>
      </c>
      <c r="X122" s="104">
        <v>10</v>
      </c>
      <c r="Y122" s="104"/>
      <c r="Z122" s="51"/>
      <c r="AA122" s="52" t="str">
        <f t="shared" si="29"/>
        <v/>
      </c>
      <c r="AB122" s="64" t="str">
        <f t="shared" si="30"/>
        <v/>
      </c>
      <c r="AC122" s="54"/>
      <c r="AD122" s="12" t="str">
        <f t="shared" si="31"/>
        <v/>
      </c>
      <c r="AE122" s="55" t="str">
        <f t="shared" si="32"/>
        <v/>
      </c>
      <c r="AF122" s="9" t="str">
        <f t="shared" si="33"/>
        <v/>
      </c>
      <c r="AG122" s="1"/>
    </row>
    <row r="123" spans="2:35" ht="18.75" customHeight="1" x14ac:dyDescent="0.3">
      <c r="B123" s="99">
        <v>0.56944444444444442</v>
      </c>
      <c r="C123" s="109" t="s">
        <v>22</v>
      </c>
      <c r="D123" s="48">
        <v>3</v>
      </c>
      <c r="E123" s="48">
        <v>13</v>
      </c>
      <c r="F123" s="48" t="s">
        <v>78</v>
      </c>
      <c r="G123" s="48" t="s">
        <v>60</v>
      </c>
      <c r="H123" s="104">
        <v>10</v>
      </c>
      <c r="I123" s="104">
        <v>10</v>
      </c>
      <c r="J123" s="51">
        <v>4.2</v>
      </c>
      <c r="K123" s="52">
        <f t="shared" si="27"/>
        <v>0.23809523809523811</v>
      </c>
      <c r="L123" s="64">
        <f t="shared" si="28"/>
        <v>25</v>
      </c>
      <c r="M123" s="95"/>
      <c r="N123" s="54"/>
      <c r="O123" s="100"/>
      <c r="R123" s="74">
        <v>0.56944444444444442</v>
      </c>
      <c r="S123" s="75" t="s">
        <v>22</v>
      </c>
      <c r="T123" s="76">
        <v>3</v>
      </c>
      <c r="U123" s="76">
        <v>13</v>
      </c>
      <c r="V123" s="76" t="s">
        <v>78</v>
      </c>
      <c r="W123" s="76" t="s">
        <v>60</v>
      </c>
      <c r="X123" s="104">
        <v>10</v>
      </c>
      <c r="Y123" s="104">
        <v>10</v>
      </c>
      <c r="Z123" s="51">
        <v>4.2</v>
      </c>
      <c r="AA123" s="52">
        <f t="shared" si="29"/>
        <v>0.23809523809523811</v>
      </c>
      <c r="AB123" s="64">
        <f t="shared" si="30"/>
        <v>25</v>
      </c>
      <c r="AC123" s="54"/>
      <c r="AD123" s="12">
        <f t="shared" si="31"/>
        <v>0</v>
      </c>
      <c r="AE123" s="55">
        <f t="shared" si="32"/>
        <v>10</v>
      </c>
      <c r="AF123" s="9">
        <f t="shared" si="33"/>
        <v>0</v>
      </c>
    </row>
    <row r="124" spans="2:35" ht="18.75" customHeight="1" x14ac:dyDescent="0.3">
      <c r="B124" s="99">
        <v>0.56944444444444442</v>
      </c>
      <c r="C124" s="109" t="s">
        <v>22</v>
      </c>
      <c r="D124" s="48">
        <v>3</v>
      </c>
      <c r="E124" s="48">
        <v>3</v>
      </c>
      <c r="F124" s="48" t="s">
        <v>79</v>
      </c>
      <c r="G124" s="48" t="s">
        <v>60</v>
      </c>
      <c r="H124" s="104">
        <v>10</v>
      </c>
      <c r="I124" s="104">
        <v>10</v>
      </c>
      <c r="J124" s="51">
        <v>3</v>
      </c>
      <c r="K124" s="52">
        <f t="shared" si="27"/>
        <v>0.33333333333333337</v>
      </c>
      <c r="L124" s="64">
        <f t="shared" si="28"/>
        <v>25</v>
      </c>
      <c r="M124" s="95"/>
      <c r="N124" s="54"/>
      <c r="O124" s="100"/>
      <c r="R124" s="74">
        <v>0.56944444444444442</v>
      </c>
      <c r="S124" s="75" t="s">
        <v>22</v>
      </c>
      <c r="T124" s="76">
        <v>3</v>
      </c>
      <c r="U124" s="76">
        <v>3</v>
      </c>
      <c r="V124" s="76" t="s">
        <v>79</v>
      </c>
      <c r="W124" s="76" t="s">
        <v>60</v>
      </c>
      <c r="X124" s="104">
        <v>10</v>
      </c>
      <c r="Y124" s="104">
        <v>10</v>
      </c>
      <c r="Z124" s="51">
        <v>3</v>
      </c>
      <c r="AA124" s="52">
        <f t="shared" si="29"/>
        <v>0.33333333333333337</v>
      </c>
      <c r="AB124" s="64">
        <f t="shared" si="30"/>
        <v>25</v>
      </c>
      <c r="AC124" s="54">
        <v>4</v>
      </c>
      <c r="AD124" s="12">
        <f t="shared" si="31"/>
        <v>100</v>
      </c>
      <c r="AE124" s="55">
        <f t="shared" si="32"/>
        <v>10</v>
      </c>
      <c r="AF124" s="9">
        <f t="shared" si="33"/>
        <v>40</v>
      </c>
    </row>
    <row r="125" spans="2:35" ht="18.75" customHeight="1" x14ac:dyDescent="0.5">
      <c r="B125" s="99">
        <v>0.59375</v>
      </c>
      <c r="C125" s="109" t="s">
        <v>22</v>
      </c>
      <c r="D125" s="48">
        <v>4</v>
      </c>
      <c r="E125" s="48">
        <v>5</v>
      </c>
      <c r="F125" s="48" t="s">
        <v>75</v>
      </c>
      <c r="G125" s="48" t="s">
        <v>60</v>
      </c>
      <c r="H125" s="104">
        <v>10</v>
      </c>
      <c r="I125" s="104">
        <v>10</v>
      </c>
      <c r="J125" s="51">
        <v>3.9</v>
      </c>
      <c r="K125" s="52">
        <f t="shared" si="27"/>
        <v>0.25641025641025644</v>
      </c>
      <c r="L125" s="64">
        <f t="shared" si="28"/>
        <v>25</v>
      </c>
      <c r="M125" s="95"/>
      <c r="N125" s="54"/>
      <c r="O125" s="100"/>
      <c r="R125" s="74">
        <v>0.59375</v>
      </c>
      <c r="S125" s="75" t="s">
        <v>22</v>
      </c>
      <c r="T125" s="76">
        <v>4</v>
      </c>
      <c r="U125" s="76">
        <v>5</v>
      </c>
      <c r="V125" s="76" t="s">
        <v>75</v>
      </c>
      <c r="W125" s="76" t="s">
        <v>60</v>
      </c>
      <c r="X125" s="104">
        <v>10</v>
      </c>
      <c r="Y125" s="104">
        <v>10</v>
      </c>
      <c r="Z125" s="51">
        <v>3.9</v>
      </c>
      <c r="AA125" s="52">
        <f t="shared" si="29"/>
        <v>0.25641025641025644</v>
      </c>
      <c r="AB125" s="64">
        <f t="shared" si="30"/>
        <v>25</v>
      </c>
      <c r="AC125" s="54"/>
      <c r="AD125" s="12">
        <f t="shared" si="31"/>
        <v>0</v>
      </c>
      <c r="AE125" s="55">
        <f t="shared" si="32"/>
        <v>10</v>
      </c>
      <c r="AF125" s="9">
        <f t="shared" si="33"/>
        <v>0</v>
      </c>
      <c r="AG125" s="1"/>
    </row>
    <row r="126" spans="2:35" ht="18.75" customHeight="1" x14ac:dyDescent="0.5">
      <c r="B126" s="99">
        <v>0.60416666666666663</v>
      </c>
      <c r="C126" s="109" t="s">
        <v>32</v>
      </c>
      <c r="D126" s="48">
        <v>5</v>
      </c>
      <c r="E126" s="48">
        <v>2</v>
      </c>
      <c r="F126" s="48" t="s">
        <v>43</v>
      </c>
      <c r="G126" s="48" t="s">
        <v>18</v>
      </c>
      <c r="H126" s="104">
        <v>10</v>
      </c>
      <c r="I126" s="104">
        <v>10</v>
      </c>
      <c r="J126" s="51">
        <v>6</v>
      </c>
      <c r="K126" s="52">
        <f t="shared" si="27"/>
        <v>0.16666666666666669</v>
      </c>
      <c r="L126" s="64">
        <f t="shared" si="28"/>
        <v>25</v>
      </c>
      <c r="M126" s="95"/>
      <c r="N126" s="54"/>
      <c r="O126" s="100"/>
      <c r="R126" s="74">
        <v>0.60416666666666663</v>
      </c>
      <c r="S126" s="75" t="s">
        <v>32</v>
      </c>
      <c r="T126" s="76">
        <v>5</v>
      </c>
      <c r="U126" s="76">
        <v>2</v>
      </c>
      <c r="V126" s="76" t="s">
        <v>43</v>
      </c>
      <c r="W126" s="76" t="s">
        <v>18</v>
      </c>
      <c r="X126" s="104">
        <v>10</v>
      </c>
      <c r="Y126" s="104">
        <v>10</v>
      </c>
      <c r="Z126" s="51">
        <v>6</v>
      </c>
      <c r="AA126" s="52">
        <f t="shared" si="29"/>
        <v>0.16666666666666669</v>
      </c>
      <c r="AB126" s="64">
        <f t="shared" si="30"/>
        <v>25</v>
      </c>
      <c r="AC126" s="54">
        <v>6</v>
      </c>
      <c r="AD126" s="12">
        <f t="shared" si="31"/>
        <v>150</v>
      </c>
      <c r="AE126" s="55">
        <f t="shared" si="32"/>
        <v>10</v>
      </c>
      <c r="AF126" s="9">
        <f t="shared" si="33"/>
        <v>60</v>
      </c>
      <c r="AG126" s="1"/>
    </row>
    <row r="127" spans="2:35" ht="18.75" customHeight="1" x14ac:dyDescent="0.5">
      <c r="B127" s="99">
        <v>0.60416666666666663</v>
      </c>
      <c r="C127" s="109" t="s">
        <v>32</v>
      </c>
      <c r="D127" s="48">
        <v>5</v>
      </c>
      <c r="E127" s="48">
        <v>7</v>
      </c>
      <c r="F127" s="48" t="s">
        <v>35</v>
      </c>
      <c r="G127" s="48" t="s">
        <v>40</v>
      </c>
      <c r="H127" s="104">
        <v>10</v>
      </c>
      <c r="I127" s="104">
        <v>20</v>
      </c>
      <c r="J127" s="51">
        <v>7</v>
      </c>
      <c r="K127" s="52">
        <f t="shared" si="27"/>
        <v>0.14285714285714288</v>
      </c>
      <c r="L127" s="64">
        <f t="shared" si="28"/>
        <v>50</v>
      </c>
      <c r="M127" s="95"/>
      <c r="N127" s="54"/>
      <c r="O127" s="100"/>
      <c r="R127" s="74">
        <v>0.60416666666666663</v>
      </c>
      <c r="S127" s="75" t="s">
        <v>32</v>
      </c>
      <c r="T127" s="76">
        <v>5</v>
      </c>
      <c r="U127" s="76">
        <v>7</v>
      </c>
      <c r="V127" s="76" t="s">
        <v>35</v>
      </c>
      <c r="W127" s="76" t="s">
        <v>40</v>
      </c>
      <c r="X127" s="104">
        <v>10</v>
      </c>
      <c r="Y127" s="104">
        <v>20</v>
      </c>
      <c r="Z127" s="51">
        <v>7</v>
      </c>
      <c r="AA127" s="52">
        <f t="shared" si="29"/>
        <v>0.14285714285714288</v>
      </c>
      <c r="AB127" s="64">
        <f t="shared" si="30"/>
        <v>50</v>
      </c>
      <c r="AC127" s="54"/>
      <c r="AD127" s="12">
        <f t="shared" si="31"/>
        <v>0</v>
      </c>
      <c r="AE127" s="55">
        <f t="shared" si="32"/>
        <v>10</v>
      </c>
      <c r="AF127" s="9">
        <f t="shared" si="33"/>
        <v>0</v>
      </c>
      <c r="AG127" s="1"/>
    </row>
    <row r="128" spans="2:35" ht="18.75" customHeight="1" x14ac:dyDescent="0.5">
      <c r="B128" s="99">
        <v>0.60416666666666663</v>
      </c>
      <c r="C128" s="109" t="s">
        <v>32</v>
      </c>
      <c r="D128" s="48">
        <v>5</v>
      </c>
      <c r="E128" s="48">
        <v>7</v>
      </c>
      <c r="F128" s="48" t="s">
        <v>35</v>
      </c>
      <c r="G128" s="48" t="s">
        <v>18</v>
      </c>
      <c r="H128" s="104">
        <v>10</v>
      </c>
      <c r="I128" s="104"/>
      <c r="J128" s="51"/>
      <c r="K128" s="52" t="str">
        <f t="shared" si="27"/>
        <v/>
      </c>
      <c r="L128" s="64" t="str">
        <f t="shared" si="28"/>
        <v/>
      </c>
      <c r="M128" s="95"/>
      <c r="N128" s="54"/>
      <c r="O128" s="100"/>
      <c r="R128" s="74">
        <v>0.60416666666666663</v>
      </c>
      <c r="S128" s="75" t="s">
        <v>32</v>
      </c>
      <c r="T128" s="76">
        <v>5</v>
      </c>
      <c r="U128" s="76">
        <v>7</v>
      </c>
      <c r="V128" s="76" t="s">
        <v>35</v>
      </c>
      <c r="W128" s="76" t="s">
        <v>18</v>
      </c>
      <c r="X128" s="104">
        <v>10</v>
      </c>
      <c r="Y128" s="104"/>
      <c r="Z128" s="51"/>
      <c r="AA128" s="52" t="str">
        <f t="shared" si="29"/>
        <v/>
      </c>
      <c r="AB128" s="64" t="str">
        <f t="shared" si="30"/>
        <v/>
      </c>
      <c r="AC128" s="54"/>
      <c r="AD128" s="12" t="str">
        <f t="shared" si="31"/>
        <v/>
      </c>
      <c r="AE128" s="55" t="str">
        <f t="shared" si="32"/>
        <v/>
      </c>
      <c r="AF128" s="9" t="str">
        <f t="shared" si="33"/>
        <v/>
      </c>
      <c r="AG128" s="1"/>
    </row>
    <row r="129" spans="2:33" ht="18.75" customHeight="1" x14ac:dyDescent="0.5">
      <c r="B129" s="99">
        <v>0.60416666666666663</v>
      </c>
      <c r="C129" s="109" t="s">
        <v>32</v>
      </c>
      <c r="D129" s="48">
        <v>5</v>
      </c>
      <c r="E129" s="48">
        <v>3</v>
      </c>
      <c r="F129" s="48" t="s">
        <v>36</v>
      </c>
      <c r="G129" s="48" t="s">
        <v>40</v>
      </c>
      <c r="H129" s="104">
        <v>10</v>
      </c>
      <c r="I129" s="104">
        <v>20</v>
      </c>
      <c r="J129" s="51">
        <v>8</v>
      </c>
      <c r="K129" s="52">
        <f t="shared" si="27"/>
        <v>0.125</v>
      </c>
      <c r="L129" s="64">
        <f t="shared" si="28"/>
        <v>50</v>
      </c>
      <c r="M129" s="95"/>
      <c r="N129" s="54"/>
      <c r="O129" s="100"/>
      <c r="R129" s="74">
        <v>0.60416666666666663</v>
      </c>
      <c r="S129" s="75" t="s">
        <v>32</v>
      </c>
      <c r="T129" s="76">
        <v>5</v>
      </c>
      <c r="U129" s="76">
        <v>3</v>
      </c>
      <c r="V129" s="76" t="s">
        <v>36</v>
      </c>
      <c r="W129" s="76" t="s">
        <v>40</v>
      </c>
      <c r="X129" s="104">
        <v>10</v>
      </c>
      <c r="Y129" s="104">
        <v>20</v>
      </c>
      <c r="Z129" s="51">
        <v>8</v>
      </c>
      <c r="AA129" s="52">
        <f t="shared" si="29"/>
        <v>0.125</v>
      </c>
      <c r="AB129" s="64">
        <f t="shared" si="30"/>
        <v>50</v>
      </c>
      <c r="AC129" s="54"/>
      <c r="AD129" s="12">
        <f t="shared" si="31"/>
        <v>0</v>
      </c>
      <c r="AE129" s="55">
        <f t="shared" si="32"/>
        <v>10</v>
      </c>
      <c r="AF129" s="9">
        <f t="shared" si="33"/>
        <v>0</v>
      </c>
      <c r="AG129" s="1"/>
    </row>
    <row r="130" spans="2:33" ht="18.75" customHeight="1" x14ac:dyDescent="0.3">
      <c r="B130" s="99">
        <v>0.60416666666666663</v>
      </c>
      <c r="C130" s="109" t="s">
        <v>32</v>
      </c>
      <c r="D130" s="48">
        <v>5</v>
      </c>
      <c r="E130" s="48">
        <v>3</v>
      </c>
      <c r="F130" s="48" t="s">
        <v>36</v>
      </c>
      <c r="G130" s="48" t="s">
        <v>18</v>
      </c>
      <c r="H130" s="104">
        <v>10</v>
      </c>
      <c r="I130" s="104"/>
      <c r="J130" s="51"/>
      <c r="K130" s="52" t="str">
        <f t="shared" si="27"/>
        <v/>
      </c>
      <c r="L130" s="64" t="str">
        <f t="shared" si="28"/>
        <v/>
      </c>
      <c r="M130" s="95"/>
      <c r="N130" s="54"/>
      <c r="O130" s="100"/>
      <c r="R130" s="74">
        <v>0.60416666666666663</v>
      </c>
      <c r="S130" s="75" t="s">
        <v>32</v>
      </c>
      <c r="T130" s="76">
        <v>5</v>
      </c>
      <c r="U130" s="76">
        <v>3</v>
      </c>
      <c r="V130" s="76" t="s">
        <v>36</v>
      </c>
      <c r="W130" s="76" t="s">
        <v>18</v>
      </c>
      <c r="X130" s="104">
        <v>10</v>
      </c>
      <c r="Y130" s="104"/>
      <c r="Z130" s="51"/>
      <c r="AA130" s="52" t="str">
        <f t="shared" si="29"/>
        <v/>
      </c>
      <c r="AB130" s="64" t="str">
        <f t="shared" si="30"/>
        <v/>
      </c>
      <c r="AC130" s="54"/>
      <c r="AD130" s="12" t="str">
        <f t="shared" si="31"/>
        <v/>
      </c>
      <c r="AE130" s="55" t="str">
        <f t="shared" si="32"/>
        <v/>
      </c>
      <c r="AF130" s="9" t="str">
        <f t="shared" si="33"/>
        <v/>
      </c>
    </row>
    <row r="131" spans="2:33" ht="18.75" customHeight="1" x14ac:dyDescent="0.5">
      <c r="B131" s="99">
        <v>0.62847222222222221</v>
      </c>
      <c r="C131" s="109" t="s">
        <v>32</v>
      </c>
      <c r="D131" s="48">
        <v>6</v>
      </c>
      <c r="E131" s="48">
        <v>6</v>
      </c>
      <c r="F131" s="48" t="s">
        <v>27</v>
      </c>
      <c r="G131" s="48" t="s">
        <v>1</v>
      </c>
      <c r="H131" s="104">
        <v>12</v>
      </c>
      <c r="I131" s="104">
        <v>33</v>
      </c>
      <c r="J131" s="51">
        <v>2.8</v>
      </c>
      <c r="K131" s="52">
        <f t="shared" si="27"/>
        <v>0.35714285714285715</v>
      </c>
      <c r="L131" s="64">
        <f t="shared" si="28"/>
        <v>82.5</v>
      </c>
      <c r="M131" s="95"/>
      <c r="N131" s="54"/>
      <c r="O131" s="100"/>
      <c r="R131" s="74">
        <v>0.62847222222222221</v>
      </c>
      <c r="S131" s="75" t="s">
        <v>32</v>
      </c>
      <c r="T131" s="76">
        <v>6</v>
      </c>
      <c r="U131" s="76">
        <v>6</v>
      </c>
      <c r="V131" s="76" t="s">
        <v>27</v>
      </c>
      <c r="W131" s="76" t="s">
        <v>1</v>
      </c>
      <c r="X131" s="104">
        <v>12</v>
      </c>
      <c r="Y131" s="104">
        <v>33</v>
      </c>
      <c r="Z131" s="51">
        <v>2.8</v>
      </c>
      <c r="AA131" s="52">
        <f t="shared" si="29"/>
        <v>0.35714285714285715</v>
      </c>
      <c r="AB131" s="64">
        <f t="shared" si="30"/>
        <v>82.5</v>
      </c>
      <c r="AC131" s="54"/>
      <c r="AD131" s="12">
        <f t="shared" si="31"/>
        <v>0</v>
      </c>
      <c r="AE131" s="55">
        <f t="shared" si="32"/>
        <v>10</v>
      </c>
      <c r="AF131" s="9">
        <f t="shared" si="33"/>
        <v>0</v>
      </c>
      <c r="AG131" s="1"/>
    </row>
    <row r="132" spans="2:33" ht="18.75" customHeight="1" x14ac:dyDescent="0.3">
      <c r="B132" s="99">
        <v>0.62847222222222221</v>
      </c>
      <c r="C132" s="109" t="s">
        <v>32</v>
      </c>
      <c r="D132" s="48">
        <v>6</v>
      </c>
      <c r="E132" s="48">
        <v>6</v>
      </c>
      <c r="F132" s="48" t="s">
        <v>27</v>
      </c>
      <c r="G132" s="48" t="s">
        <v>40</v>
      </c>
      <c r="H132" s="104">
        <v>11</v>
      </c>
      <c r="I132" s="104"/>
      <c r="J132" s="51"/>
      <c r="K132" s="52" t="str">
        <f t="shared" si="27"/>
        <v/>
      </c>
      <c r="L132" s="64" t="str">
        <f t="shared" si="28"/>
        <v/>
      </c>
      <c r="M132" s="95"/>
      <c r="N132" s="54"/>
      <c r="O132" s="100"/>
      <c r="R132" s="74">
        <v>0.62847222222222221</v>
      </c>
      <c r="S132" s="75" t="s">
        <v>32</v>
      </c>
      <c r="T132" s="76">
        <v>6</v>
      </c>
      <c r="U132" s="76">
        <v>6</v>
      </c>
      <c r="V132" s="76" t="s">
        <v>27</v>
      </c>
      <c r="W132" s="76" t="s">
        <v>40</v>
      </c>
      <c r="X132" s="104">
        <v>11</v>
      </c>
      <c r="Y132" s="104"/>
      <c r="Z132" s="51"/>
      <c r="AA132" s="52" t="str">
        <f t="shared" si="29"/>
        <v/>
      </c>
      <c r="AB132" s="64" t="str">
        <f t="shared" si="30"/>
        <v/>
      </c>
      <c r="AC132" s="54"/>
      <c r="AD132" s="12" t="str">
        <f t="shared" si="31"/>
        <v/>
      </c>
      <c r="AE132" s="55" t="str">
        <f t="shared" si="32"/>
        <v/>
      </c>
      <c r="AF132" s="9" t="str">
        <f t="shared" si="33"/>
        <v/>
      </c>
    </row>
    <row r="133" spans="2:33" ht="18.75" customHeight="1" x14ac:dyDescent="0.3">
      <c r="B133" s="99">
        <v>0.62847222222222221</v>
      </c>
      <c r="C133" s="109" t="s">
        <v>32</v>
      </c>
      <c r="D133" s="48">
        <v>6</v>
      </c>
      <c r="E133" s="48">
        <v>6</v>
      </c>
      <c r="F133" s="48" t="s">
        <v>27</v>
      </c>
      <c r="G133" s="48" t="s">
        <v>18</v>
      </c>
      <c r="H133" s="104">
        <v>10</v>
      </c>
      <c r="I133" s="104"/>
      <c r="J133" s="51"/>
      <c r="K133" s="52" t="str">
        <f t="shared" si="27"/>
        <v/>
      </c>
      <c r="L133" s="64" t="str">
        <f t="shared" si="28"/>
        <v/>
      </c>
      <c r="M133" s="95"/>
      <c r="N133" s="54"/>
      <c r="O133" s="100"/>
      <c r="R133" s="74">
        <v>0.62847222222222221</v>
      </c>
      <c r="S133" s="75" t="s">
        <v>32</v>
      </c>
      <c r="T133" s="76">
        <v>6</v>
      </c>
      <c r="U133" s="76">
        <v>6</v>
      </c>
      <c r="V133" s="76" t="s">
        <v>27</v>
      </c>
      <c r="W133" s="76" t="s">
        <v>18</v>
      </c>
      <c r="X133" s="104">
        <v>10</v>
      </c>
      <c r="Y133" s="104"/>
      <c r="Z133" s="51"/>
      <c r="AA133" s="52" t="str">
        <f t="shared" si="29"/>
        <v/>
      </c>
      <c r="AB133" s="64" t="str">
        <f t="shared" si="30"/>
        <v/>
      </c>
      <c r="AC133" s="54"/>
      <c r="AD133" s="12" t="str">
        <f t="shared" si="31"/>
        <v/>
      </c>
      <c r="AE133" s="55" t="str">
        <f t="shared" si="32"/>
        <v/>
      </c>
      <c r="AF133" s="9" t="str">
        <f t="shared" si="33"/>
        <v/>
      </c>
    </row>
    <row r="134" spans="2:33" ht="18.75" customHeight="1" x14ac:dyDescent="0.5">
      <c r="B134" s="99">
        <v>0.64236111111111116</v>
      </c>
      <c r="C134" s="109" t="s">
        <v>22</v>
      </c>
      <c r="D134" s="48">
        <v>6</v>
      </c>
      <c r="E134" s="48">
        <v>3</v>
      </c>
      <c r="F134" s="48" t="s">
        <v>80</v>
      </c>
      <c r="G134" s="48" t="s">
        <v>60</v>
      </c>
      <c r="H134" s="104">
        <v>10</v>
      </c>
      <c r="I134" s="104">
        <v>10</v>
      </c>
      <c r="J134" s="51">
        <v>2.1</v>
      </c>
      <c r="K134" s="52">
        <f t="shared" si="27"/>
        <v>0.47619047619047622</v>
      </c>
      <c r="L134" s="64">
        <f t="shared" si="28"/>
        <v>25</v>
      </c>
      <c r="M134" s="95"/>
      <c r="N134" s="54"/>
      <c r="O134" s="100"/>
      <c r="R134" s="74">
        <v>0.64236111111111116</v>
      </c>
      <c r="S134" s="75" t="s">
        <v>22</v>
      </c>
      <c r="T134" s="76">
        <v>6</v>
      </c>
      <c r="U134" s="76">
        <v>3</v>
      </c>
      <c r="V134" s="76" t="s">
        <v>80</v>
      </c>
      <c r="W134" s="76" t="s">
        <v>60</v>
      </c>
      <c r="X134" s="104">
        <v>10</v>
      </c>
      <c r="Y134" s="104">
        <v>10</v>
      </c>
      <c r="Z134" s="51">
        <v>2.1</v>
      </c>
      <c r="AA134" s="52">
        <f t="shared" si="29"/>
        <v>0.47619047619047622</v>
      </c>
      <c r="AB134" s="64">
        <f t="shared" si="30"/>
        <v>25</v>
      </c>
      <c r="AC134" s="54">
        <v>2.4500000000000002</v>
      </c>
      <c r="AD134" s="12">
        <f t="shared" si="31"/>
        <v>61.250000000000007</v>
      </c>
      <c r="AE134" s="55">
        <f t="shared" si="32"/>
        <v>10</v>
      </c>
      <c r="AF134" s="9">
        <f t="shared" si="33"/>
        <v>24.5</v>
      </c>
      <c r="AG134" s="1"/>
    </row>
    <row r="135" spans="2:33" ht="18.75" customHeight="1" x14ac:dyDescent="0.3">
      <c r="B135" s="99">
        <v>0.68055555555555558</v>
      </c>
      <c r="C135" s="109" t="s">
        <v>32</v>
      </c>
      <c r="D135" s="48">
        <v>8</v>
      </c>
      <c r="E135" s="48">
        <v>3</v>
      </c>
      <c r="F135" s="48" t="s">
        <v>37</v>
      </c>
      <c r="G135" s="48" t="s">
        <v>1</v>
      </c>
      <c r="H135" s="104">
        <v>12</v>
      </c>
      <c r="I135" s="104">
        <v>32</v>
      </c>
      <c r="J135" s="51">
        <v>5</v>
      </c>
      <c r="K135" s="52">
        <f t="shared" si="27"/>
        <v>0.2</v>
      </c>
      <c r="L135" s="64">
        <f t="shared" si="28"/>
        <v>80</v>
      </c>
      <c r="M135" s="95"/>
      <c r="N135" s="54"/>
      <c r="O135" s="100"/>
      <c r="R135" s="74">
        <v>0.68055555555555558</v>
      </c>
      <c r="S135" s="75" t="s">
        <v>32</v>
      </c>
      <c r="T135" s="76">
        <v>8</v>
      </c>
      <c r="U135" s="76">
        <v>3</v>
      </c>
      <c r="V135" s="76" t="s">
        <v>37</v>
      </c>
      <c r="W135" s="76" t="s">
        <v>1</v>
      </c>
      <c r="X135" s="104">
        <v>12</v>
      </c>
      <c r="Y135" s="104">
        <v>32</v>
      </c>
      <c r="Z135" s="51">
        <v>5</v>
      </c>
      <c r="AA135" s="52">
        <f t="shared" si="29"/>
        <v>0.2</v>
      </c>
      <c r="AB135" s="64">
        <f t="shared" si="30"/>
        <v>80</v>
      </c>
      <c r="AC135" s="54">
        <v>5.0999999999999996</v>
      </c>
      <c r="AD135" s="12">
        <f t="shared" si="31"/>
        <v>408</v>
      </c>
      <c r="AE135" s="55">
        <f t="shared" si="32"/>
        <v>10</v>
      </c>
      <c r="AF135" s="9">
        <f t="shared" si="33"/>
        <v>51</v>
      </c>
    </row>
    <row r="136" spans="2:33" ht="18.75" customHeight="1" x14ac:dyDescent="0.3">
      <c r="B136" s="99">
        <v>0.68055555555555558</v>
      </c>
      <c r="C136" s="109" t="s">
        <v>32</v>
      </c>
      <c r="D136" s="48">
        <v>8</v>
      </c>
      <c r="E136" s="48">
        <v>3</v>
      </c>
      <c r="F136" s="48" t="s">
        <v>37</v>
      </c>
      <c r="G136" s="48" t="s">
        <v>40</v>
      </c>
      <c r="H136" s="104">
        <v>10</v>
      </c>
      <c r="I136" s="104"/>
      <c r="J136" s="51"/>
      <c r="K136" s="52" t="str">
        <f t="shared" si="27"/>
        <v/>
      </c>
      <c r="L136" s="64" t="str">
        <f t="shared" si="28"/>
        <v/>
      </c>
      <c r="M136" s="95"/>
      <c r="N136" s="54"/>
      <c r="O136" s="100"/>
      <c r="R136" s="74">
        <v>0.68055555555555558</v>
      </c>
      <c r="S136" s="75" t="s">
        <v>32</v>
      </c>
      <c r="T136" s="76">
        <v>8</v>
      </c>
      <c r="U136" s="76">
        <v>3</v>
      </c>
      <c r="V136" s="76" t="s">
        <v>37</v>
      </c>
      <c r="W136" s="76" t="s">
        <v>40</v>
      </c>
      <c r="X136" s="104">
        <v>10</v>
      </c>
      <c r="Y136" s="104"/>
      <c r="Z136" s="51"/>
      <c r="AA136" s="52" t="str">
        <f t="shared" si="29"/>
        <v/>
      </c>
      <c r="AB136" s="64" t="str">
        <f t="shared" si="30"/>
        <v/>
      </c>
      <c r="AC136" s="54"/>
      <c r="AD136" s="12" t="str">
        <f t="shared" si="31"/>
        <v/>
      </c>
      <c r="AE136" s="55" t="str">
        <f t="shared" si="32"/>
        <v/>
      </c>
      <c r="AF136" s="9" t="str">
        <f t="shared" si="33"/>
        <v/>
      </c>
    </row>
    <row r="137" spans="2:33" ht="18.75" customHeight="1" x14ac:dyDescent="0.5">
      <c r="B137" s="99">
        <v>0.68055555555555558</v>
      </c>
      <c r="C137" s="109" t="s">
        <v>32</v>
      </c>
      <c r="D137" s="48">
        <v>8</v>
      </c>
      <c r="E137" s="48">
        <v>3</v>
      </c>
      <c r="F137" s="48" t="s">
        <v>37</v>
      </c>
      <c r="G137" s="48" t="s">
        <v>18</v>
      </c>
      <c r="H137" s="104">
        <v>10</v>
      </c>
      <c r="I137" s="104"/>
      <c r="J137" s="51"/>
      <c r="K137" s="52" t="str">
        <f t="shared" si="27"/>
        <v/>
      </c>
      <c r="L137" s="64" t="str">
        <f t="shared" si="28"/>
        <v/>
      </c>
      <c r="M137" s="95"/>
      <c r="N137" s="54"/>
      <c r="O137" s="100"/>
      <c r="R137" s="74">
        <v>0.68055555555555558</v>
      </c>
      <c r="S137" s="75" t="s">
        <v>32</v>
      </c>
      <c r="T137" s="76">
        <v>8</v>
      </c>
      <c r="U137" s="76">
        <v>3</v>
      </c>
      <c r="V137" s="76" t="s">
        <v>37</v>
      </c>
      <c r="W137" s="76" t="s">
        <v>18</v>
      </c>
      <c r="X137" s="104">
        <v>10</v>
      </c>
      <c r="Y137" s="104"/>
      <c r="Z137" s="51"/>
      <c r="AA137" s="52" t="str">
        <f t="shared" si="29"/>
        <v/>
      </c>
      <c r="AB137" s="64" t="str">
        <f t="shared" si="30"/>
        <v/>
      </c>
      <c r="AC137" s="54"/>
      <c r="AD137" s="12" t="str">
        <f t="shared" si="31"/>
        <v/>
      </c>
      <c r="AE137" s="55" t="str">
        <f t="shared" si="32"/>
        <v/>
      </c>
      <c r="AF137" s="9" t="str">
        <f t="shared" si="33"/>
        <v/>
      </c>
      <c r="AG137" s="1"/>
    </row>
    <row r="138" spans="2:33" ht="18.75" customHeight="1" x14ac:dyDescent="0.5">
      <c r="B138" s="99">
        <v>0.68055555555555558</v>
      </c>
      <c r="C138" s="109" t="s">
        <v>32</v>
      </c>
      <c r="D138" s="48">
        <v>8</v>
      </c>
      <c r="E138" s="48">
        <v>6</v>
      </c>
      <c r="F138" s="48" t="s">
        <v>38</v>
      </c>
      <c r="G138" s="48" t="s">
        <v>1</v>
      </c>
      <c r="H138" s="104">
        <v>12</v>
      </c>
      <c r="I138" s="104">
        <v>33</v>
      </c>
      <c r="J138" s="51">
        <v>2.6</v>
      </c>
      <c r="K138" s="52">
        <f t="shared" si="27"/>
        <v>0.38461538461538458</v>
      </c>
      <c r="L138" s="64">
        <f t="shared" si="28"/>
        <v>82.5</v>
      </c>
      <c r="M138" s="95"/>
      <c r="N138" s="54"/>
      <c r="O138" s="100"/>
      <c r="R138" s="74">
        <v>0.68055555555555558</v>
      </c>
      <c r="S138" s="75" t="s">
        <v>32</v>
      </c>
      <c r="T138" s="76">
        <v>8</v>
      </c>
      <c r="U138" s="76">
        <v>6</v>
      </c>
      <c r="V138" s="76" t="s">
        <v>38</v>
      </c>
      <c r="W138" s="76" t="s">
        <v>1</v>
      </c>
      <c r="X138" s="104">
        <v>12</v>
      </c>
      <c r="Y138" s="104">
        <v>33</v>
      </c>
      <c r="Z138" s="51">
        <v>2.6</v>
      </c>
      <c r="AA138" s="52">
        <f t="shared" si="29"/>
        <v>0.38461538461538458</v>
      </c>
      <c r="AB138" s="64">
        <f t="shared" si="30"/>
        <v>82.5</v>
      </c>
      <c r="AC138" s="54"/>
      <c r="AD138" s="12">
        <f t="shared" si="31"/>
        <v>0</v>
      </c>
      <c r="AE138" s="55">
        <f t="shared" si="32"/>
        <v>10</v>
      </c>
      <c r="AF138" s="9">
        <f t="shared" si="33"/>
        <v>0</v>
      </c>
      <c r="AG138" s="1"/>
    </row>
    <row r="139" spans="2:33" ht="18.75" customHeight="1" x14ac:dyDescent="0.5">
      <c r="B139" s="99">
        <v>0.68055555555555558</v>
      </c>
      <c r="C139" s="109" t="s">
        <v>32</v>
      </c>
      <c r="D139" s="48">
        <v>8</v>
      </c>
      <c r="E139" s="48">
        <v>6</v>
      </c>
      <c r="F139" s="48" t="s">
        <v>38</v>
      </c>
      <c r="G139" s="48" t="s">
        <v>40</v>
      </c>
      <c r="H139" s="104">
        <v>11</v>
      </c>
      <c r="I139" s="104"/>
      <c r="J139" s="51"/>
      <c r="K139" s="52" t="str">
        <f t="shared" si="27"/>
        <v/>
      </c>
      <c r="L139" s="64" t="str">
        <f t="shared" si="28"/>
        <v/>
      </c>
      <c r="M139" s="95"/>
      <c r="N139" s="54"/>
      <c r="O139" s="100"/>
      <c r="R139" s="74">
        <v>0.68055555555555558</v>
      </c>
      <c r="S139" s="75" t="s">
        <v>32</v>
      </c>
      <c r="T139" s="76">
        <v>8</v>
      </c>
      <c r="U139" s="76">
        <v>6</v>
      </c>
      <c r="V139" s="76" t="s">
        <v>38</v>
      </c>
      <c r="W139" s="76" t="s">
        <v>40</v>
      </c>
      <c r="X139" s="104">
        <v>11</v>
      </c>
      <c r="Y139" s="104"/>
      <c r="Z139" s="51"/>
      <c r="AA139" s="52" t="str">
        <f t="shared" si="29"/>
        <v/>
      </c>
      <c r="AB139" s="64" t="str">
        <f t="shared" si="30"/>
        <v/>
      </c>
      <c r="AC139" s="54"/>
      <c r="AD139" s="12" t="str">
        <f t="shared" si="31"/>
        <v/>
      </c>
      <c r="AE139" s="55" t="str">
        <f t="shared" si="32"/>
        <v/>
      </c>
      <c r="AF139" s="9" t="str">
        <f t="shared" si="33"/>
        <v/>
      </c>
      <c r="AG139" s="1"/>
    </row>
    <row r="140" spans="2:33" ht="18.75" customHeight="1" x14ac:dyDescent="0.5">
      <c r="B140" s="99">
        <v>0.68055555555555558</v>
      </c>
      <c r="C140" s="109" t="s">
        <v>32</v>
      </c>
      <c r="D140" s="48">
        <v>8</v>
      </c>
      <c r="E140" s="48">
        <v>6</v>
      </c>
      <c r="F140" s="48" t="s">
        <v>38</v>
      </c>
      <c r="G140" s="48" t="s">
        <v>18</v>
      </c>
      <c r="H140" s="104">
        <v>10</v>
      </c>
      <c r="I140" s="104"/>
      <c r="J140" s="51"/>
      <c r="K140" s="52" t="str">
        <f t="shared" si="27"/>
        <v/>
      </c>
      <c r="L140" s="64" t="str">
        <f t="shared" si="28"/>
        <v/>
      </c>
      <c r="M140" s="95"/>
      <c r="N140" s="54"/>
      <c r="O140" s="100"/>
      <c r="R140" s="74">
        <v>0.68055555555555558</v>
      </c>
      <c r="S140" s="75" t="s">
        <v>32</v>
      </c>
      <c r="T140" s="76">
        <v>8</v>
      </c>
      <c r="U140" s="76">
        <v>6</v>
      </c>
      <c r="V140" s="76" t="s">
        <v>38</v>
      </c>
      <c r="W140" s="76" t="s">
        <v>18</v>
      </c>
      <c r="X140" s="104">
        <v>10</v>
      </c>
      <c r="Y140" s="104"/>
      <c r="Z140" s="51"/>
      <c r="AA140" s="52" t="str">
        <f t="shared" si="29"/>
        <v/>
      </c>
      <c r="AB140" s="64" t="str">
        <f t="shared" si="30"/>
        <v/>
      </c>
      <c r="AC140" s="54"/>
      <c r="AD140" s="12" t="str">
        <f t="shared" si="31"/>
        <v/>
      </c>
      <c r="AE140" s="55" t="str">
        <f t="shared" si="32"/>
        <v/>
      </c>
      <c r="AF140" s="9" t="str">
        <f t="shared" si="33"/>
        <v/>
      </c>
      <c r="AG140" s="1"/>
    </row>
    <row r="141" spans="2:33" ht="18.75" customHeight="1" x14ac:dyDescent="0.5">
      <c r="B141" s="99">
        <v>0.69444444444444442</v>
      </c>
      <c r="C141" s="109" t="s">
        <v>22</v>
      </c>
      <c r="D141" s="48">
        <v>8</v>
      </c>
      <c r="E141" s="48">
        <v>9</v>
      </c>
      <c r="F141" s="48" t="s">
        <v>81</v>
      </c>
      <c r="G141" s="48" t="s">
        <v>60</v>
      </c>
      <c r="H141" s="104">
        <v>10</v>
      </c>
      <c r="I141" s="104">
        <v>10</v>
      </c>
      <c r="J141" s="51">
        <v>7.5</v>
      </c>
      <c r="K141" s="52">
        <f t="shared" si="27"/>
        <v>0.13333333333333333</v>
      </c>
      <c r="L141" s="64">
        <f t="shared" si="28"/>
        <v>25</v>
      </c>
      <c r="M141" s="95"/>
      <c r="N141" s="54"/>
      <c r="O141" s="100"/>
      <c r="R141" s="74">
        <v>0.69444444444444442</v>
      </c>
      <c r="S141" s="75" t="s">
        <v>22</v>
      </c>
      <c r="T141" s="76">
        <v>8</v>
      </c>
      <c r="U141" s="76">
        <v>9</v>
      </c>
      <c r="V141" s="76" t="s">
        <v>81</v>
      </c>
      <c r="W141" s="76" t="s">
        <v>60</v>
      </c>
      <c r="X141" s="104">
        <v>10</v>
      </c>
      <c r="Y141" s="104">
        <v>10</v>
      </c>
      <c r="Z141" s="51">
        <v>7.5</v>
      </c>
      <c r="AA141" s="52">
        <f t="shared" si="29"/>
        <v>0.13333333333333333</v>
      </c>
      <c r="AB141" s="64">
        <f t="shared" si="30"/>
        <v>25</v>
      </c>
      <c r="AC141" s="54">
        <v>9</v>
      </c>
      <c r="AD141" s="12">
        <f t="shared" si="31"/>
        <v>225</v>
      </c>
      <c r="AE141" s="55">
        <f t="shared" si="32"/>
        <v>10</v>
      </c>
      <c r="AF141" s="9">
        <f t="shared" si="33"/>
        <v>90</v>
      </c>
      <c r="AG141" s="1"/>
    </row>
    <row r="142" spans="2:33" ht="18.75" customHeight="1" x14ac:dyDescent="0.5">
      <c r="B142" s="99">
        <v>0.69444444444444442</v>
      </c>
      <c r="C142" s="109" t="s">
        <v>22</v>
      </c>
      <c r="D142" s="48">
        <v>8</v>
      </c>
      <c r="E142" s="48">
        <v>10</v>
      </c>
      <c r="F142" s="48" t="s">
        <v>82</v>
      </c>
      <c r="G142" s="48" t="s">
        <v>60</v>
      </c>
      <c r="H142" s="104">
        <v>10</v>
      </c>
      <c r="I142" s="104">
        <v>10</v>
      </c>
      <c r="J142" s="51">
        <v>3.9</v>
      </c>
      <c r="K142" s="52">
        <f t="shared" si="27"/>
        <v>0.25641025641025644</v>
      </c>
      <c r="L142" s="64">
        <f t="shared" si="28"/>
        <v>25</v>
      </c>
      <c r="M142" s="95"/>
      <c r="N142" s="54"/>
      <c r="O142" s="100"/>
      <c r="R142" s="74">
        <v>0.69444444444444442</v>
      </c>
      <c r="S142" s="75" t="s">
        <v>22</v>
      </c>
      <c r="T142" s="76">
        <v>8</v>
      </c>
      <c r="U142" s="76">
        <v>10</v>
      </c>
      <c r="V142" s="76" t="s">
        <v>82</v>
      </c>
      <c r="W142" s="76" t="s">
        <v>60</v>
      </c>
      <c r="X142" s="104">
        <v>10</v>
      </c>
      <c r="Y142" s="104">
        <v>10</v>
      </c>
      <c r="Z142" s="51">
        <v>3.9</v>
      </c>
      <c r="AA142" s="52">
        <f t="shared" si="29"/>
        <v>0.25641025641025644</v>
      </c>
      <c r="AB142" s="64">
        <f t="shared" si="30"/>
        <v>25</v>
      </c>
      <c r="AC142" s="54"/>
      <c r="AD142" s="12">
        <f t="shared" si="31"/>
        <v>0</v>
      </c>
      <c r="AE142" s="55">
        <f t="shared" si="32"/>
        <v>10</v>
      </c>
      <c r="AF142" s="9">
        <f t="shared" si="33"/>
        <v>0</v>
      </c>
      <c r="AG142" s="1"/>
    </row>
    <row r="143" spans="2:33" ht="18.75" customHeight="1" x14ac:dyDescent="0.5">
      <c r="B143" s="99">
        <v>0.70486111111111116</v>
      </c>
      <c r="C143" s="109" t="s">
        <v>32</v>
      </c>
      <c r="D143" s="48">
        <v>9</v>
      </c>
      <c r="E143" s="48">
        <v>1</v>
      </c>
      <c r="F143" s="48" t="s">
        <v>39</v>
      </c>
      <c r="G143" s="48" t="s">
        <v>1</v>
      </c>
      <c r="H143" s="104">
        <v>12</v>
      </c>
      <c r="I143" s="104">
        <v>26</v>
      </c>
      <c r="J143" s="51">
        <v>4</v>
      </c>
      <c r="K143" s="52">
        <f t="shared" si="27"/>
        <v>0.25</v>
      </c>
      <c r="L143" s="64">
        <f t="shared" si="28"/>
        <v>65</v>
      </c>
      <c r="M143" s="95"/>
      <c r="N143" s="54"/>
      <c r="O143" s="100"/>
      <c r="R143" s="74">
        <v>0.70486111111111116</v>
      </c>
      <c r="S143" s="75" t="s">
        <v>32</v>
      </c>
      <c r="T143" s="76">
        <v>9</v>
      </c>
      <c r="U143" s="76">
        <v>1</v>
      </c>
      <c r="V143" s="76" t="s">
        <v>39</v>
      </c>
      <c r="W143" s="76" t="s">
        <v>1</v>
      </c>
      <c r="X143" s="104">
        <v>12</v>
      </c>
      <c r="Y143" s="104">
        <v>26</v>
      </c>
      <c r="Z143" s="51">
        <v>4</v>
      </c>
      <c r="AA143" s="52">
        <f t="shared" si="29"/>
        <v>0.25</v>
      </c>
      <c r="AB143" s="64">
        <f t="shared" si="30"/>
        <v>65</v>
      </c>
      <c r="AC143" s="54"/>
      <c r="AD143" s="12">
        <f t="shared" si="31"/>
        <v>0</v>
      </c>
      <c r="AE143" s="55">
        <f t="shared" si="32"/>
        <v>10</v>
      </c>
      <c r="AF143" s="9">
        <f t="shared" si="33"/>
        <v>0</v>
      </c>
      <c r="AG143" s="1"/>
    </row>
    <row r="144" spans="2:33" ht="18.75" customHeight="1" x14ac:dyDescent="0.5">
      <c r="B144" s="99">
        <v>0.70486111111111116</v>
      </c>
      <c r="C144" s="109" t="s">
        <v>32</v>
      </c>
      <c r="D144" s="48">
        <v>9</v>
      </c>
      <c r="E144" s="48">
        <v>1</v>
      </c>
      <c r="F144" s="48" t="s">
        <v>39</v>
      </c>
      <c r="G144" s="48" t="s">
        <v>40</v>
      </c>
      <c r="H144" s="104">
        <v>14</v>
      </c>
      <c r="I144" s="104"/>
      <c r="J144" s="51"/>
      <c r="K144" s="52" t="str">
        <f t="shared" si="27"/>
        <v/>
      </c>
      <c r="L144" s="64" t="str">
        <f t="shared" si="28"/>
        <v/>
      </c>
      <c r="M144" s="95"/>
      <c r="N144" s="54"/>
      <c r="O144" s="100"/>
      <c r="R144" s="74">
        <v>0.70486111111111116</v>
      </c>
      <c r="S144" s="75" t="s">
        <v>32</v>
      </c>
      <c r="T144" s="76">
        <v>9</v>
      </c>
      <c r="U144" s="76">
        <v>1</v>
      </c>
      <c r="V144" s="76" t="s">
        <v>39</v>
      </c>
      <c r="W144" s="76" t="s">
        <v>40</v>
      </c>
      <c r="X144" s="104">
        <v>14</v>
      </c>
      <c r="Y144" s="104"/>
      <c r="Z144" s="51"/>
      <c r="AA144" s="52" t="str">
        <f t="shared" si="29"/>
        <v/>
      </c>
      <c r="AB144" s="64" t="str">
        <f t="shared" si="30"/>
        <v/>
      </c>
      <c r="AC144" s="54"/>
      <c r="AD144" s="12" t="str">
        <f t="shared" si="31"/>
        <v/>
      </c>
      <c r="AE144" s="55" t="str">
        <f t="shared" si="32"/>
        <v/>
      </c>
      <c r="AF144" s="9" t="str">
        <f t="shared" si="33"/>
        <v/>
      </c>
      <c r="AG144" s="1"/>
    </row>
    <row r="145" spans="2:33" ht="18.75" customHeight="1" x14ac:dyDescent="0.5">
      <c r="B145" s="99">
        <v>0.72222222222222221</v>
      </c>
      <c r="C145" s="109" t="s">
        <v>22</v>
      </c>
      <c r="D145" s="48">
        <v>9</v>
      </c>
      <c r="E145" s="48">
        <v>1</v>
      </c>
      <c r="F145" s="48" t="s">
        <v>83</v>
      </c>
      <c r="G145" s="48" t="s">
        <v>60</v>
      </c>
      <c r="H145" s="104">
        <v>10</v>
      </c>
      <c r="I145" s="104">
        <v>10</v>
      </c>
      <c r="J145" s="51">
        <v>4</v>
      </c>
      <c r="K145" s="52">
        <f t="shared" si="27"/>
        <v>0.25</v>
      </c>
      <c r="L145" s="64">
        <f t="shared" si="28"/>
        <v>25</v>
      </c>
      <c r="M145" s="95"/>
      <c r="N145" s="54"/>
      <c r="O145" s="100"/>
      <c r="R145" s="74">
        <v>0.72222222222222221</v>
      </c>
      <c r="S145" s="75" t="s">
        <v>22</v>
      </c>
      <c r="T145" s="76">
        <v>9</v>
      </c>
      <c r="U145" s="76">
        <v>1</v>
      </c>
      <c r="V145" s="76" t="s">
        <v>83</v>
      </c>
      <c r="W145" s="76" t="s">
        <v>60</v>
      </c>
      <c r="X145" s="104">
        <v>10</v>
      </c>
      <c r="Y145" s="104">
        <v>10</v>
      </c>
      <c r="Z145" s="51">
        <v>4</v>
      </c>
      <c r="AA145" s="52">
        <f t="shared" si="29"/>
        <v>0.25</v>
      </c>
      <c r="AB145" s="64">
        <f t="shared" si="30"/>
        <v>25</v>
      </c>
      <c r="AC145" s="54"/>
      <c r="AD145" s="12">
        <f t="shared" si="31"/>
        <v>0</v>
      </c>
      <c r="AE145" s="55">
        <f t="shared" si="32"/>
        <v>10</v>
      </c>
      <c r="AF145" s="9">
        <f t="shared" si="33"/>
        <v>0</v>
      </c>
      <c r="AG145" s="1"/>
    </row>
    <row r="146" spans="2:33" ht="18.75" customHeight="1" x14ac:dyDescent="0.5">
      <c r="B146" s="99">
        <v>0.73611111111111116</v>
      </c>
      <c r="C146" s="109" t="s">
        <v>32</v>
      </c>
      <c r="D146" s="48">
        <v>10</v>
      </c>
      <c r="E146" s="48">
        <v>3</v>
      </c>
      <c r="F146" s="48" t="s">
        <v>24</v>
      </c>
      <c r="G146" s="48" t="s">
        <v>40</v>
      </c>
      <c r="H146" s="104">
        <v>12</v>
      </c>
      <c r="I146" s="104">
        <v>22</v>
      </c>
      <c r="J146" s="51">
        <v>6</v>
      </c>
      <c r="K146" s="52">
        <f t="shared" si="27"/>
        <v>0.16666666666666669</v>
      </c>
      <c r="L146" s="64">
        <f t="shared" si="28"/>
        <v>55</v>
      </c>
      <c r="M146" s="95"/>
      <c r="N146" s="54"/>
      <c r="O146" s="100"/>
      <c r="R146" s="74">
        <v>0.73611111111111116</v>
      </c>
      <c r="S146" s="75" t="s">
        <v>32</v>
      </c>
      <c r="T146" s="76">
        <v>10</v>
      </c>
      <c r="U146" s="76">
        <v>3</v>
      </c>
      <c r="V146" s="76" t="s">
        <v>24</v>
      </c>
      <c r="W146" s="76" t="s">
        <v>40</v>
      </c>
      <c r="X146" s="104">
        <v>12</v>
      </c>
      <c r="Y146" s="104">
        <v>22</v>
      </c>
      <c r="Z146" s="51">
        <v>6</v>
      </c>
      <c r="AA146" s="52">
        <f t="shared" si="29"/>
        <v>0.16666666666666669</v>
      </c>
      <c r="AB146" s="64">
        <f t="shared" si="30"/>
        <v>55</v>
      </c>
      <c r="AC146" s="54">
        <v>7.4</v>
      </c>
      <c r="AD146" s="12">
        <f t="shared" si="31"/>
        <v>407</v>
      </c>
      <c r="AE146" s="55">
        <f t="shared" si="32"/>
        <v>10</v>
      </c>
      <c r="AF146" s="9">
        <f t="shared" si="33"/>
        <v>74</v>
      </c>
      <c r="AG146" s="1"/>
    </row>
    <row r="147" spans="2:33" ht="18.75" customHeight="1" x14ac:dyDescent="0.5">
      <c r="B147" s="99">
        <v>0.73611111111111116</v>
      </c>
      <c r="C147" s="109" t="s">
        <v>32</v>
      </c>
      <c r="D147" s="48">
        <v>10</v>
      </c>
      <c r="E147" s="48">
        <v>3</v>
      </c>
      <c r="F147" s="48" t="s">
        <v>24</v>
      </c>
      <c r="G147" s="48" t="s">
        <v>18</v>
      </c>
      <c r="H147" s="104">
        <v>10</v>
      </c>
      <c r="I147" s="104"/>
      <c r="J147" s="51"/>
      <c r="K147" s="52" t="str">
        <f t="shared" si="27"/>
        <v/>
      </c>
      <c r="L147" s="64" t="str">
        <f t="shared" si="28"/>
        <v/>
      </c>
      <c r="M147" s="95"/>
      <c r="N147" s="54"/>
      <c r="O147" s="100"/>
      <c r="R147" s="74">
        <v>0.73611111111111116</v>
      </c>
      <c r="S147" s="75" t="s">
        <v>32</v>
      </c>
      <c r="T147" s="76">
        <v>10</v>
      </c>
      <c r="U147" s="76">
        <v>3</v>
      </c>
      <c r="V147" s="76" t="s">
        <v>24</v>
      </c>
      <c r="W147" s="76" t="s">
        <v>18</v>
      </c>
      <c r="X147" s="104">
        <v>10</v>
      </c>
      <c r="Y147" s="104"/>
      <c r="Z147" s="51"/>
      <c r="AA147" s="52" t="str">
        <f t="shared" si="29"/>
        <v/>
      </c>
      <c r="AB147" s="64" t="str">
        <f t="shared" si="30"/>
        <v/>
      </c>
      <c r="AC147" s="54"/>
      <c r="AD147" s="12" t="str">
        <f t="shared" si="31"/>
        <v/>
      </c>
      <c r="AE147" s="55" t="str">
        <f t="shared" si="32"/>
        <v/>
      </c>
      <c r="AF147" s="9" t="str">
        <f t="shared" si="33"/>
        <v/>
      </c>
      <c r="AG147" s="1"/>
    </row>
    <row r="148" spans="2:33" ht="18.75" customHeight="1" x14ac:dyDescent="0.5">
      <c r="B148" s="99">
        <v>0.74652777777777779</v>
      </c>
      <c r="C148" s="109" t="s">
        <v>22</v>
      </c>
      <c r="D148" s="48">
        <v>10</v>
      </c>
      <c r="E148" s="48">
        <v>9</v>
      </c>
      <c r="F148" s="48" t="s">
        <v>84</v>
      </c>
      <c r="G148" s="48" t="s">
        <v>60</v>
      </c>
      <c r="H148" s="104">
        <v>10</v>
      </c>
      <c r="I148" s="104">
        <v>10</v>
      </c>
      <c r="J148" s="51">
        <v>2.8</v>
      </c>
      <c r="K148" s="52">
        <f t="shared" si="27"/>
        <v>0.35714285714285715</v>
      </c>
      <c r="L148" s="64">
        <f t="shared" si="28"/>
        <v>25</v>
      </c>
      <c r="M148" s="95"/>
      <c r="N148" s="54"/>
      <c r="O148" s="100"/>
      <c r="R148" s="74">
        <v>0.74652777777777779</v>
      </c>
      <c r="S148" s="75" t="s">
        <v>22</v>
      </c>
      <c r="T148" s="76">
        <v>10</v>
      </c>
      <c r="U148" s="76">
        <v>9</v>
      </c>
      <c r="V148" s="76" t="s">
        <v>84</v>
      </c>
      <c r="W148" s="76" t="s">
        <v>60</v>
      </c>
      <c r="X148" s="104">
        <v>10</v>
      </c>
      <c r="Y148" s="104">
        <v>10</v>
      </c>
      <c r="Z148" s="51">
        <v>2.8</v>
      </c>
      <c r="AA148" s="52">
        <f t="shared" si="29"/>
        <v>0.35714285714285715</v>
      </c>
      <c r="AB148" s="64">
        <f t="shared" si="30"/>
        <v>25</v>
      </c>
      <c r="AC148" s="54">
        <v>3</v>
      </c>
      <c r="AD148" s="12">
        <f t="shared" si="31"/>
        <v>75</v>
      </c>
      <c r="AE148" s="55">
        <f t="shared" si="32"/>
        <v>10</v>
      </c>
      <c r="AF148" s="9">
        <f t="shared" si="33"/>
        <v>30</v>
      </c>
      <c r="AG148" s="1"/>
    </row>
    <row r="149" spans="2:33" ht="18.75" customHeight="1" x14ac:dyDescent="0.5">
      <c r="B149" s="99">
        <v>0.74652777777777779</v>
      </c>
      <c r="C149" s="109" t="s">
        <v>22</v>
      </c>
      <c r="D149" s="48">
        <v>10</v>
      </c>
      <c r="E149" s="48">
        <v>13</v>
      </c>
      <c r="F149" s="48" t="s">
        <v>26</v>
      </c>
      <c r="G149" s="48" t="s">
        <v>1</v>
      </c>
      <c r="H149" s="104">
        <v>10</v>
      </c>
      <c r="I149" s="104">
        <v>10</v>
      </c>
      <c r="J149" s="51">
        <v>2.9</v>
      </c>
      <c r="K149" s="52">
        <f t="shared" si="27"/>
        <v>0.34482758620689657</v>
      </c>
      <c r="L149" s="64">
        <f t="shared" si="28"/>
        <v>25</v>
      </c>
      <c r="M149" s="95"/>
      <c r="N149" s="54"/>
      <c r="O149" s="100"/>
      <c r="R149" s="74">
        <v>0.74652777777777779</v>
      </c>
      <c r="S149" s="75" t="s">
        <v>22</v>
      </c>
      <c r="T149" s="76">
        <v>10</v>
      </c>
      <c r="U149" s="76">
        <v>13</v>
      </c>
      <c r="V149" s="76" t="s">
        <v>26</v>
      </c>
      <c r="W149" s="76" t="s">
        <v>1</v>
      </c>
      <c r="X149" s="104">
        <v>10</v>
      </c>
      <c r="Y149" s="104">
        <v>10</v>
      </c>
      <c r="Z149" s="51">
        <v>2.9</v>
      </c>
      <c r="AA149" s="52">
        <f t="shared" si="29"/>
        <v>0.34482758620689657</v>
      </c>
      <c r="AB149" s="64">
        <f t="shared" si="30"/>
        <v>25</v>
      </c>
      <c r="AC149" s="54"/>
      <c r="AD149" s="12">
        <f t="shared" si="31"/>
        <v>0</v>
      </c>
      <c r="AE149" s="55">
        <f t="shared" si="32"/>
        <v>10</v>
      </c>
      <c r="AF149" s="9">
        <f t="shared" si="33"/>
        <v>0</v>
      </c>
      <c r="AG149" s="1"/>
    </row>
    <row r="150" spans="2:33" ht="18.75" customHeight="1" x14ac:dyDescent="0.5">
      <c r="B150" s="99">
        <v>0.7583333333333333</v>
      </c>
      <c r="C150" s="109" t="s">
        <v>28</v>
      </c>
      <c r="D150" s="48">
        <v>9</v>
      </c>
      <c r="E150" s="48">
        <v>8</v>
      </c>
      <c r="F150" s="48" t="s">
        <v>41</v>
      </c>
      <c r="G150" s="48" t="s">
        <v>1</v>
      </c>
      <c r="H150" s="104">
        <v>10</v>
      </c>
      <c r="I150" s="104">
        <v>24</v>
      </c>
      <c r="J150" s="51">
        <v>2.4</v>
      </c>
      <c r="K150" s="52">
        <f t="shared" si="27"/>
        <v>0.41666666666666674</v>
      </c>
      <c r="L150" s="64">
        <f t="shared" si="28"/>
        <v>60</v>
      </c>
      <c r="M150" s="95"/>
      <c r="N150" s="54"/>
      <c r="O150" s="100"/>
      <c r="R150" s="74">
        <v>0.7583333333333333</v>
      </c>
      <c r="S150" s="75" t="s">
        <v>28</v>
      </c>
      <c r="T150" s="76">
        <v>9</v>
      </c>
      <c r="U150" s="76">
        <v>8</v>
      </c>
      <c r="V150" s="76" t="s">
        <v>41</v>
      </c>
      <c r="W150" s="76" t="s">
        <v>1</v>
      </c>
      <c r="X150" s="104">
        <v>10</v>
      </c>
      <c r="Y150" s="104">
        <v>24</v>
      </c>
      <c r="Z150" s="51">
        <v>2.4</v>
      </c>
      <c r="AA150" s="52">
        <f t="shared" si="29"/>
        <v>0.41666666666666674</v>
      </c>
      <c r="AB150" s="64">
        <f t="shared" si="30"/>
        <v>60</v>
      </c>
      <c r="AC150" s="54"/>
      <c r="AD150" s="12">
        <f t="shared" si="31"/>
        <v>0</v>
      </c>
      <c r="AE150" s="55">
        <f t="shared" si="32"/>
        <v>10</v>
      </c>
      <c r="AF150" s="9">
        <f t="shared" si="33"/>
        <v>0</v>
      </c>
      <c r="AG150" s="1"/>
    </row>
    <row r="151" spans="2:33" ht="18.75" customHeight="1" x14ac:dyDescent="0.5">
      <c r="B151" s="99">
        <v>0.7583333333333333</v>
      </c>
      <c r="C151" s="109" t="s">
        <v>28</v>
      </c>
      <c r="D151" s="48">
        <v>9</v>
      </c>
      <c r="E151" s="48">
        <v>8</v>
      </c>
      <c r="F151" s="48" t="s">
        <v>41</v>
      </c>
      <c r="G151" s="48" t="s">
        <v>13</v>
      </c>
      <c r="H151" s="104">
        <v>14</v>
      </c>
      <c r="I151" s="104"/>
      <c r="J151" s="51"/>
      <c r="K151" s="52" t="str">
        <f t="shared" si="27"/>
        <v/>
      </c>
      <c r="L151" s="64" t="str">
        <f t="shared" si="28"/>
        <v/>
      </c>
      <c r="M151" s="95"/>
      <c r="N151" s="54"/>
      <c r="O151" s="100"/>
      <c r="R151" s="74">
        <v>0.7583333333333333</v>
      </c>
      <c r="S151" s="75" t="s">
        <v>28</v>
      </c>
      <c r="T151" s="76">
        <v>9</v>
      </c>
      <c r="U151" s="76">
        <v>8</v>
      </c>
      <c r="V151" s="76" t="s">
        <v>41</v>
      </c>
      <c r="W151" s="76" t="s">
        <v>13</v>
      </c>
      <c r="X151" s="104">
        <v>14</v>
      </c>
      <c r="Y151" s="104"/>
      <c r="Z151" s="51"/>
      <c r="AA151" s="52" t="str">
        <f t="shared" si="29"/>
        <v/>
      </c>
      <c r="AB151" s="64" t="str">
        <f t="shared" si="30"/>
        <v/>
      </c>
      <c r="AC151" s="54"/>
      <c r="AD151" s="12" t="str">
        <f t="shared" si="31"/>
        <v/>
      </c>
      <c r="AE151" s="55" t="str">
        <f t="shared" si="32"/>
        <v/>
      </c>
      <c r="AF151" s="9" t="str">
        <f t="shared" si="33"/>
        <v/>
      </c>
      <c r="AG151" s="1"/>
    </row>
    <row r="152" spans="2:33" ht="18.75" customHeight="1" x14ac:dyDescent="0.5">
      <c r="B152" s="99"/>
      <c r="C152" s="109"/>
      <c r="D152" s="48"/>
      <c r="E152" s="48"/>
      <c r="F152" s="48"/>
      <c r="G152" s="48"/>
      <c r="H152" s="49"/>
      <c r="I152" s="50"/>
      <c r="J152" s="51"/>
      <c r="K152" s="52"/>
      <c r="L152" s="64"/>
      <c r="M152" s="95"/>
      <c r="N152" s="54"/>
      <c r="O152" s="100"/>
      <c r="R152" s="74"/>
      <c r="S152" s="75"/>
      <c r="T152" s="76"/>
      <c r="U152" s="76"/>
      <c r="V152" s="76"/>
      <c r="W152" s="76"/>
      <c r="X152" s="77"/>
      <c r="Y152" s="78"/>
      <c r="Z152" s="79"/>
      <c r="AA152" s="80"/>
      <c r="AB152" s="64"/>
      <c r="AC152" s="54"/>
      <c r="AD152" s="12"/>
      <c r="AE152" s="55"/>
      <c r="AF152" s="9"/>
      <c r="AG152" s="1"/>
    </row>
    <row r="153" spans="2:33" ht="24.75" customHeight="1" x14ac:dyDescent="0.35">
      <c r="B153" s="101"/>
      <c r="C153" s="59"/>
      <c r="D153" s="60"/>
      <c r="E153" s="60"/>
      <c r="F153" s="61" t="s">
        <v>14</v>
      </c>
      <c r="G153" s="61"/>
      <c r="H153" s="62">
        <f>SUM(H117:H152)</f>
        <v>397</v>
      </c>
      <c r="I153" s="62">
        <f>SUM(I117:I152)</f>
        <v>397</v>
      </c>
      <c r="J153" s="61"/>
      <c r="K153" s="63"/>
      <c r="L153" s="64">
        <f>SUBTOTAL(9,(L117:L151))</f>
        <v>992.5</v>
      </c>
      <c r="M153" s="95"/>
      <c r="N153" s="87"/>
      <c r="O153" s="7"/>
      <c r="R153" s="81"/>
      <c r="S153" s="82"/>
      <c r="T153" s="83"/>
      <c r="U153" s="83"/>
      <c r="V153" s="84" t="s">
        <v>14</v>
      </c>
      <c r="W153" s="84"/>
      <c r="X153" s="85">
        <f>SUM(X117:X152)</f>
        <v>397</v>
      </c>
      <c r="Y153" s="85">
        <f>SUM(Y117:Y152)</f>
        <v>397</v>
      </c>
      <c r="Z153" s="86"/>
      <c r="AA153" s="86"/>
      <c r="AB153" s="64">
        <f>SUBTOTAL(9,(AB117:AB151))</f>
        <v>992.5</v>
      </c>
      <c r="AC153" s="87"/>
      <c r="AD153" s="12">
        <f>SUBTOTAL(9,AD117:AD151)</f>
        <v>1481.25</v>
      </c>
      <c r="AE153" s="115">
        <f>SUBTOTAL(9,AE117:AE151)</f>
        <v>210</v>
      </c>
      <c r="AF153" s="100">
        <f>SUBTOTAL(9,AF117:AF151)</f>
        <v>391.5</v>
      </c>
    </row>
    <row r="154" spans="2:33" ht="3.75" hidden="1" customHeight="1" x14ac:dyDescent="0.25">
      <c r="B154" s="88"/>
      <c r="C154" s="66"/>
      <c r="D154" s="66"/>
      <c r="E154" s="66"/>
      <c r="F154" s="66"/>
      <c r="G154" s="66"/>
      <c r="H154" s="66"/>
      <c r="I154" s="66"/>
      <c r="J154" s="66"/>
      <c r="K154" s="67"/>
      <c r="L154" s="68"/>
      <c r="M154" s="96"/>
      <c r="N154" s="5"/>
      <c r="O154" s="125"/>
      <c r="R154" s="88"/>
      <c r="S154" s="66"/>
      <c r="T154" s="66"/>
      <c r="U154" s="66"/>
      <c r="V154" s="66"/>
      <c r="W154" s="66"/>
      <c r="X154" s="66"/>
      <c r="Y154" s="67"/>
      <c r="Z154" s="66"/>
      <c r="AA154" s="67"/>
      <c r="AB154" s="68"/>
      <c r="AC154" s="5"/>
      <c r="AD154" s="130"/>
      <c r="AE154" s="124"/>
      <c r="AF154" s="126"/>
    </row>
    <row r="155" spans="2:33" ht="25.5" customHeight="1" x14ac:dyDescent="0.25">
      <c r="B155" s="182" t="s">
        <v>15</v>
      </c>
      <c r="C155" s="183"/>
      <c r="D155" s="183"/>
      <c r="E155" s="183"/>
      <c r="F155" s="183"/>
      <c r="G155" s="183"/>
      <c r="H155" s="183"/>
      <c r="I155" s="183"/>
      <c r="J155" s="183"/>
      <c r="K155" s="183"/>
      <c r="L155" s="107"/>
      <c r="M155" s="97"/>
      <c r="N155" s="5"/>
      <c r="O155" s="8"/>
      <c r="R155" s="182" t="s">
        <v>15</v>
      </c>
      <c r="S155" s="183"/>
      <c r="T155" s="183"/>
      <c r="U155" s="183"/>
      <c r="V155" s="183"/>
      <c r="W155" s="183"/>
      <c r="X155" s="183"/>
      <c r="Y155" s="184"/>
      <c r="Z155" s="89"/>
      <c r="AA155" s="89"/>
      <c r="AB155" s="185"/>
      <c r="AC155" s="5"/>
      <c r="AD155" s="14">
        <f>AD153-AB153</f>
        <v>488.75</v>
      </c>
      <c r="AE155" s="131"/>
      <c r="AF155" s="8">
        <f>AF153-AE153</f>
        <v>181.5</v>
      </c>
    </row>
    <row r="156" spans="2:33" ht="21" customHeight="1" thickBot="1" x14ac:dyDescent="0.3">
      <c r="B156" s="187">
        <v>45647</v>
      </c>
      <c r="C156" s="188"/>
      <c r="D156" s="188"/>
      <c r="E156" s="188"/>
      <c r="F156" s="188"/>
      <c r="G156" s="188"/>
      <c r="H156" s="188"/>
      <c r="I156" s="188"/>
      <c r="J156" s="188"/>
      <c r="K156" s="188"/>
      <c r="L156" s="108"/>
      <c r="M156" s="102"/>
      <c r="N156" s="16"/>
      <c r="O156" s="17"/>
      <c r="R156" s="189">
        <v>45647</v>
      </c>
      <c r="S156" s="190"/>
      <c r="T156" s="190"/>
      <c r="U156" s="190"/>
      <c r="V156" s="190"/>
      <c r="W156" s="190"/>
      <c r="X156" s="190"/>
      <c r="Y156" s="191"/>
      <c r="Z156" s="90"/>
      <c r="AA156" s="90"/>
      <c r="AB156" s="186"/>
      <c r="AC156" s="16" t="s">
        <v>91</v>
      </c>
      <c r="AD156" s="15">
        <f>AD155/AB153</f>
        <v>0.49244332493702769</v>
      </c>
      <c r="AE156" s="132"/>
      <c r="AF156" s="17">
        <f>AF155/AE153</f>
        <v>0.86428571428571432</v>
      </c>
    </row>
    <row r="157" spans="2:33" ht="18" thickBot="1" x14ac:dyDescent="0.35"/>
    <row r="158" spans="2:33" ht="28.5" customHeight="1" x14ac:dyDescent="0.3">
      <c r="R158" s="174"/>
      <c r="S158" s="175"/>
      <c r="T158" s="178" t="s">
        <v>44</v>
      </c>
      <c r="U158" s="178"/>
      <c r="V158" s="178"/>
      <c r="W158" s="178"/>
      <c r="X158" s="178"/>
      <c r="Y158" s="178"/>
      <c r="Z158" s="178"/>
      <c r="AA158" s="178"/>
      <c r="AB158" s="19"/>
      <c r="AC158" s="133"/>
      <c r="AD158" s="133"/>
      <c r="AE158" s="133"/>
      <c r="AF158" s="134"/>
    </row>
    <row r="159" spans="2:33" ht="15.75" customHeight="1" x14ac:dyDescent="0.3">
      <c r="R159" s="176"/>
      <c r="S159" s="177"/>
      <c r="T159" s="180"/>
      <c r="U159" s="180"/>
      <c r="V159" s="180"/>
      <c r="W159" s="180"/>
      <c r="X159" s="180"/>
      <c r="Y159" s="180"/>
      <c r="Z159" s="180"/>
      <c r="AA159" s="180"/>
      <c r="AC159" s="116"/>
      <c r="AF159" s="135"/>
    </row>
    <row r="160" spans="2:33" ht="3" customHeight="1" thickBot="1" x14ac:dyDescent="0.35">
      <c r="R160" s="69"/>
      <c r="S160" s="70"/>
      <c r="T160" s="71"/>
      <c r="U160" s="71"/>
      <c r="V160" s="71"/>
      <c r="W160" s="71"/>
      <c r="X160" s="71"/>
      <c r="Y160" s="72"/>
      <c r="Z160" s="71"/>
      <c r="AA160" s="71"/>
      <c r="AB160" s="73"/>
      <c r="AF160" s="135"/>
    </row>
    <row r="161" spans="18:35" ht="54.75" customHeight="1" x14ac:dyDescent="0.5">
      <c r="R161" s="36" t="s">
        <v>4</v>
      </c>
      <c r="S161" s="37" t="s">
        <v>5</v>
      </c>
      <c r="T161" s="37" t="s">
        <v>6</v>
      </c>
      <c r="U161" s="37" t="s">
        <v>7</v>
      </c>
      <c r="V161" s="37" t="s">
        <v>8</v>
      </c>
      <c r="W161" s="38" t="s">
        <v>9</v>
      </c>
      <c r="X161" s="39" t="s">
        <v>19</v>
      </c>
      <c r="Y161" s="41" t="s">
        <v>10</v>
      </c>
      <c r="Z161" s="38" t="s">
        <v>20</v>
      </c>
      <c r="AA161" s="41" t="s">
        <v>21</v>
      </c>
      <c r="AB161" s="42" t="s">
        <v>11</v>
      </c>
      <c r="AC161" s="6" t="s">
        <v>12</v>
      </c>
      <c r="AD161" s="11" t="s">
        <v>2</v>
      </c>
      <c r="AE161" s="43" t="s">
        <v>45</v>
      </c>
      <c r="AF161" s="44" t="s">
        <v>46</v>
      </c>
      <c r="AG161" s="1"/>
    </row>
    <row r="162" spans="18:35" ht="18.75" customHeight="1" x14ac:dyDescent="0.3">
      <c r="R162" s="74">
        <v>0.51041666666666663</v>
      </c>
      <c r="S162" s="75" t="s">
        <v>55</v>
      </c>
      <c r="T162" s="76">
        <v>1</v>
      </c>
      <c r="U162" s="76">
        <v>6</v>
      </c>
      <c r="V162" s="76" t="s">
        <v>56</v>
      </c>
      <c r="W162" s="76" t="s">
        <v>13</v>
      </c>
      <c r="X162" s="104">
        <v>14</v>
      </c>
      <c r="Y162" s="104">
        <v>14</v>
      </c>
      <c r="Z162" s="51"/>
      <c r="AA162" s="52"/>
      <c r="AB162" s="64">
        <f t="shared" ref="AB162:AB193" si="34">IF(Y162="","",Y162*($AB$1/1000)/$AC$1)</f>
        <v>35</v>
      </c>
      <c r="AC162" s="54"/>
      <c r="AD162" s="12">
        <f t="shared" ref="AD162:AD193" si="35">IF(AB162="","",AC162*AB162)</f>
        <v>0</v>
      </c>
      <c r="AE162" s="55">
        <f t="shared" ref="AE162:AE193" si="36">IF(AB162="","",$AB$1*1%/($AB$1/1000))</f>
        <v>10</v>
      </c>
      <c r="AF162" s="9">
        <f t="shared" ref="AF162:AF193" si="37">IF(AE162="","",AE162*AC162)</f>
        <v>0</v>
      </c>
    </row>
    <row r="163" spans="18:35" ht="18.75" customHeight="1" x14ac:dyDescent="0.35">
      <c r="R163" s="74">
        <v>0.52083333333333337</v>
      </c>
      <c r="S163" s="75" t="s">
        <v>22</v>
      </c>
      <c r="T163" s="76">
        <v>1</v>
      </c>
      <c r="U163" s="76">
        <v>7</v>
      </c>
      <c r="V163" s="76" t="s">
        <v>29</v>
      </c>
      <c r="W163" s="76" t="s">
        <v>1</v>
      </c>
      <c r="X163" s="104">
        <v>10</v>
      </c>
      <c r="Y163" s="104">
        <v>10</v>
      </c>
      <c r="Z163" s="51"/>
      <c r="AA163" s="52"/>
      <c r="AB163" s="64">
        <f t="shared" si="34"/>
        <v>25</v>
      </c>
      <c r="AC163" s="54"/>
      <c r="AD163" s="12">
        <f t="shared" si="35"/>
        <v>0</v>
      </c>
      <c r="AE163" s="55">
        <f t="shared" si="36"/>
        <v>10</v>
      </c>
      <c r="AF163" s="9">
        <f t="shared" si="37"/>
        <v>0</v>
      </c>
      <c r="AI163" s="4"/>
    </row>
    <row r="164" spans="18:35" ht="18.75" customHeight="1" x14ac:dyDescent="0.5">
      <c r="R164" s="74">
        <v>0.52083333333333337</v>
      </c>
      <c r="S164" s="75" t="s">
        <v>22</v>
      </c>
      <c r="T164" s="76">
        <v>1</v>
      </c>
      <c r="U164" s="76">
        <v>9</v>
      </c>
      <c r="V164" s="76" t="s">
        <v>85</v>
      </c>
      <c r="W164" s="76" t="s">
        <v>60</v>
      </c>
      <c r="X164" s="104">
        <v>10</v>
      </c>
      <c r="Y164" s="104">
        <v>10</v>
      </c>
      <c r="Z164" s="51"/>
      <c r="AA164" s="52"/>
      <c r="AB164" s="64">
        <f t="shared" si="34"/>
        <v>25</v>
      </c>
      <c r="AC164" s="54">
        <v>2.9</v>
      </c>
      <c r="AD164" s="12">
        <f t="shared" si="35"/>
        <v>72.5</v>
      </c>
      <c r="AE164" s="55">
        <f t="shared" si="36"/>
        <v>10</v>
      </c>
      <c r="AF164" s="9">
        <f t="shared" si="37"/>
        <v>29</v>
      </c>
      <c r="AG164" s="1"/>
    </row>
    <row r="165" spans="18:35" ht="18.75" customHeight="1" x14ac:dyDescent="0.3">
      <c r="R165" s="74">
        <v>0.57986111111111116</v>
      </c>
      <c r="S165" s="75" t="s">
        <v>48</v>
      </c>
      <c r="T165" s="76">
        <v>4</v>
      </c>
      <c r="U165" s="76">
        <v>5</v>
      </c>
      <c r="V165" s="76" t="s">
        <v>49</v>
      </c>
      <c r="W165" s="76" t="s">
        <v>50</v>
      </c>
      <c r="X165" s="104">
        <v>12</v>
      </c>
      <c r="Y165" s="104">
        <v>22</v>
      </c>
      <c r="Z165" s="51"/>
      <c r="AA165" s="52"/>
      <c r="AB165" s="64">
        <f t="shared" si="34"/>
        <v>55</v>
      </c>
      <c r="AC165" s="54"/>
      <c r="AD165" s="12">
        <f t="shared" si="35"/>
        <v>0</v>
      </c>
      <c r="AE165" s="55">
        <f t="shared" si="36"/>
        <v>10</v>
      </c>
      <c r="AF165" s="9">
        <f t="shared" si="37"/>
        <v>0</v>
      </c>
    </row>
    <row r="166" spans="18:35" ht="18.75" customHeight="1" x14ac:dyDescent="0.3">
      <c r="R166" s="74">
        <v>0.57986111111111116</v>
      </c>
      <c r="S166" s="75" t="s">
        <v>48</v>
      </c>
      <c r="T166" s="76">
        <v>4</v>
      </c>
      <c r="U166" s="76">
        <v>5</v>
      </c>
      <c r="V166" s="76" t="s">
        <v>49</v>
      </c>
      <c r="W166" s="76" t="s">
        <v>18</v>
      </c>
      <c r="X166" s="104">
        <v>10</v>
      </c>
      <c r="Y166" s="104"/>
      <c r="Z166" s="51"/>
      <c r="AA166" s="52"/>
      <c r="AB166" s="64" t="str">
        <f t="shared" si="34"/>
        <v/>
      </c>
      <c r="AC166" s="54"/>
      <c r="AD166" s="12" t="str">
        <f t="shared" si="35"/>
        <v/>
      </c>
      <c r="AE166" s="55" t="str">
        <f t="shared" si="36"/>
        <v/>
      </c>
      <c r="AF166" s="9" t="str">
        <f t="shared" si="37"/>
        <v/>
      </c>
    </row>
    <row r="167" spans="18:35" ht="18.75" customHeight="1" x14ac:dyDescent="0.5">
      <c r="R167" s="74">
        <v>0.57986111111111116</v>
      </c>
      <c r="S167" s="75" t="s">
        <v>48</v>
      </c>
      <c r="T167" s="76">
        <v>4</v>
      </c>
      <c r="U167" s="76">
        <v>4</v>
      </c>
      <c r="V167" s="76" t="s">
        <v>59</v>
      </c>
      <c r="W167" s="76" t="s">
        <v>18</v>
      </c>
      <c r="X167" s="104">
        <v>10</v>
      </c>
      <c r="Y167" s="104">
        <v>10</v>
      </c>
      <c r="Z167" s="51"/>
      <c r="AA167" s="52"/>
      <c r="AB167" s="64">
        <f t="shared" si="34"/>
        <v>25</v>
      </c>
      <c r="AC167" s="54"/>
      <c r="AD167" s="12">
        <f t="shared" si="35"/>
        <v>0</v>
      </c>
      <c r="AE167" s="55">
        <f t="shared" si="36"/>
        <v>10</v>
      </c>
      <c r="AF167" s="9">
        <f t="shared" si="37"/>
        <v>0</v>
      </c>
      <c r="AG167" s="1"/>
    </row>
    <row r="168" spans="18:35" ht="18.75" customHeight="1" x14ac:dyDescent="0.3">
      <c r="R168" s="74">
        <v>0.59375</v>
      </c>
      <c r="S168" s="75" t="s">
        <v>22</v>
      </c>
      <c r="T168" s="76">
        <v>4</v>
      </c>
      <c r="U168" s="76">
        <v>5</v>
      </c>
      <c r="V168" s="76" t="s">
        <v>86</v>
      </c>
      <c r="W168" s="76" t="s">
        <v>60</v>
      </c>
      <c r="X168" s="104">
        <v>10</v>
      </c>
      <c r="Y168" s="104">
        <v>10</v>
      </c>
      <c r="Z168" s="51"/>
      <c r="AA168" s="52"/>
      <c r="AB168" s="64">
        <f t="shared" si="34"/>
        <v>25</v>
      </c>
      <c r="AC168" s="54"/>
      <c r="AD168" s="12">
        <f t="shared" si="35"/>
        <v>0</v>
      </c>
      <c r="AE168" s="55">
        <f t="shared" si="36"/>
        <v>10</v>
      </c>
      <c r="AF168" s="9">
        <f t="shared" si="37"/>
        <v>0</v>
      </c>
    </row>
    <row r="169" spans="18:35" ht="18.75" customHeight="1" x14ac:dyDescent="0.3">
      <c r="R169" s="74">
        <v>0.62361111111111112</v>
      </c>
      <c r="S169" s="75" t="s">
        <v>28</v>
      </c>
      <c r="T169" s="76">
        <v>4</v>
      </c>
      <c r="U169" s="76">
        <v>9</v>
      </c>
      <c r="V169" s="76" t="s">
        <v>57</v>
      </c>
      <c r="W169" s="76" t="s">
        <v>13</v>
      </c>
      <c r="X169" s="104">
        <v>10</v>
      </c>
      <c r="Y169" s="104">
        <v>10</v>
      </c>
      <c r="Z169" s="51"/>
      <c r="AA169" s="52"/>
      <c r="AB169" s="64">
        <f t="shared" si="34"/>
        <v>25</v>
      </c>
      <c r="AC169" s="54">
        <v>3</v>
      </c>
      <c r="AD169" s="12">
        <f t="shared" si="35"/>
        <v>75</v>
      </c>
      <c r="AE169" s="55">
        <f t="shared" si="36"/>
        <v>10</v>
      </c>
      <c r="AF169" s="9">
        <f t="shared" si="37"/>
        <v>30</v>
      </c>
    </row>
    <row r="170" spans="18:35" ht="18.75" customHeight="1" x14ac:dyDescent="0.5">
      <c r="R170" s="74">
        <v>0.62847222222222221</v>
      </c>
      <c r="S170" s="75" t="s">
        <v>48</v>
      </c>
      <c r="T170" s="76">
        <v>6</v>
      </c>
      <c r="U170" s="76">
        <v>2</v>
      </c>
      <c r="V170" s="76" t="s">
        <v>51</v>
      </c>
      <c r="W170" s="76" t="s">
        <v>40</v>
      </c>
      <c r="X170" s="104">
        <v>10</v>
      </c>
      <c r="Y170" s="104">
        <v>20</v>
      </c>
      <c r="Z170" s="51"/>
      <c r="AA170" s="52"/>
      <c r="AB170" s="64">
        <f t="shared" si="34"/>
        <v>50</v>
      </c>
      <c r="AC170" s="54"/>
      <c r="AD170" s="12">
        <f t="shared" si="35"/>
        <v>0</v>
      </c>
      <c r="AE170" s="55">
        <f t="shared" si="36"/>
        <v>10</v>
      </c>
      <c r="AF170" s="9">
        <f t="shared" si="37"/>
        <v>0</v>
      </c>
      <c r="AG170" s="1"/>
    </row>
    <row r="171" spans="18:35" ht="18.75" customHeight="1" x14ac:dyDescent="0.5">
      <c r="R171" s="74">
        <v>0.62847222222222221</v>
      </c>
      <c r="S171" s="75" t="s">
        <v>48</v>
      </c>
      <c r="T171" s="76">
        <v>6</v>
      </c>
      <c r="U171" s="76">
        <v>2</v>
      </c>
      <c r="V171" s="76" t="s">
        <v>51</v>
      </c>
      <c r="W171" s="76" t="s">
        <v>18</v>
      </c>
      <c r="X171" s="104">
        <v>10</v>
      </c>
      <c r="Y171" s="104"/>
      <c r="Z171" s="51"/>
      <c r="AA171" s="52"/>
      <c r="AB171" s="64" t="str">
        <f t="shared" si="34"/>
        <v/>
      </c>
      <c r="AC171" s="54"/>
      <c r="AD171" s="12" t="str">
        <f t="shared" si="35"/>
        <v/>
      </c>
      <c r="AE171" s="55" t="str">
        <f t="shared" si="36"/>
        <v/>
      </c>
      <c r="AF171" s="9" t="str">
        <f t="shared" si="37"/>
        <v/>
      </c>
      <c r="AG171" s="1"/>
    </row>
    <row r="172" spans="18:35" ht="18.75" customHeight="1" x14ac:dyDescent="0.5">
      <c r="R172" s="74">
        <v>0.62847222222222221</v>
      </c>
      <c r="S172" s="75" t="s">
        <v>48</v>
      </c>
      <c r="T172" s="76">
        <v>6</v>
      </c>
      <c r="U172" s="76">
        <v>3</v>
      </c>
      <c r="V172" s="76" t="s">
        <v>52</v>
      </c>
      <c r="W172" s="76" t="s">
        <v>1</v>
      </c>
      <c r="X172" s="104">
        <v>20</v>
      </c>
      <c r="Y172" s="104">
        <v>50</v>
      </c>
      <c r="Z172" s="51"/>
      <c r="AA172" s="52"/>
      <c r="AB172" s="64">
        <f t="shared" si="34"/>
        <v>125</v>
      </c>
      <c r="AC172" s="54"/>
      <c r="AD172" s="12">
        <f t="shared" si="35"/>
        <v>0</v>
      </c>
      <c r="AE172" s="55">
        <f t="shared" si="36"/>
        <v>10</v>
      </c>
      <c r="AF172" s="9">
        <f t="shared" si="37"/>
        <v>0</v>
      </c>
      <c r="AG172" s="1"/>
    </row>
    <row r="173" spans="18:35" ht="18.75" customHeight="1" x14ac:dyDescent="0.5">
      <c r="R173" s="74">
        <v>0.62847222222222221</v>
      </c>
      <c r="S173" s="75" t="s">
        <v>48</v>
      </c>
      <c r="T173" s="76">
        <v>6</v>
      </c>
      <c r="U173" s="76">
        <v>3</v>
      </c>
      <c r="V173" s="76" t="s">
        <v>52</v>
      </c>
      <c r="W173" s="76" t="s">
        <v>40</v>
      </c>
      <c r="X173" s="104">
        <v>20</v>
      </c>
      <c r="Y173" s="104"/>
      <c r="Z173" s="51"/>
      <c r="AA173" s="52"/>
      <c r="AB173" s="64" t="str">
        <f t="shared" si="34"/>
        <v/>
      </c>
      <c r="AC173" s="54"/>
      <c r="AD173" s="12" t="str">
        <f t="shared" si="35"/>
        <v/>
      </c>
      <c r="AE173" s="55" t="str">
        <f t="shared" si="36"/>
        <v/>
      </c>
      <c r="AF173" s="9" t="str">
        <f t="shared" si="37"/>
        <v/>
      </c>
      <c r="AG173" s="1"/>
    </row>
    <row r="174" spans="18:35" ht="18.75" customHeight="1" x14ac:dyDescent="0.5">
      <c r="R174" s="74">
        <v>0.62847222222222221</v>
      </c>
      <c r="S174" s="75" t="s">
        <v>55</v>
      </c>
      <c r="T174" s="76">
        <v>6</v>
      </c>
      <c r="U174" s="76">
        <v>3</v>
      </c>
      <c r="V174" s="76" t="s">
        <v>52</v>
      </c>
      <c r="W174" s="76" t="s">
        <v>13</v>
      </c>
      <c r="X174" s="104">
        <v>10</v>
      </c>
      <c r="Y174" s="104"/>
      <c r="Z174" s="51"/>
      <c r="AA174" s="52"/>
      <c r="AB174" s="64" t="str">
        <f t="shared" si="34"/>
        <v/>
      </c>
      <c r="AC174" s="54"/>
      <c r="AD174" s="12" t="str">
        <f t="shared" si="35"/>
        <v/>
      </c>
      <c r="AE174" s="55" t="str">
        <f t="shared" si="36"/>
        <v/>
      </c>
      <c r="AF174" s="9" t="str">
        <f t="shared" si="37"/>
        <v/>
      </c>
      <c r="AG174" s="1"/>
    </row>
    <row r="175" spans="18:35" ht="18.75" customHeight="1" x14ac:dyDescent="0.3">
      <c r="R175" s="74">
        <v>0.64236111111111116</v>
      </c>
      <c r="S175" s="75" t="s">
        <v>22</v>
      </c>
      <c r="T175" s="76">
        <v>6</v>
      </c>
      <c r="U175" s="76">
        <v>15</v>
      </c>
      <c r="V175" s="76" t="s">
        <v>87</v>
      </c>
      <c r="W175" s="76" t="s">
        <v>60</v>
      </c>
      <c r="X175" s="104">
        <v>10</v>
      </c>
      <c r="Y175" s="104">
        <v>10</v>
      </c>
      <c r="Z175" s="51"/>
      <c r="AA175" s="52"/>
      <c r="AB175" s="64">
        <f t="shared" si="34"/>
        <v>25</v>
      </c>
      <c r="AC175" s="54"/>
      <c r="AD175" s="12">
        <f t="shared" si="35"/>
        <v>0</v>
      </c>
      <c r="AE175" s="55">
        <f t="shared" si="36"/>
        <v>10</v>
      </c>
      <c r="AF175" s="9">
        <f t="shared" si="37"/>
        <v>0</v>
      </c>
    </row>
    <row r="176" spans="18:35" ht="18.75" customHeight="1" x14ac:dyDescent="0.5">
      <c r="R176" s="74">
        <v>0.66666666666666663</v>
      </c>
      <c r="S176" s="75" t="s">
        <v>22</v>
      </c>
      <c r="T176" s="76">
        <v>7</v>
      </c>
      <c r="U176" s="76">
        <v>12</v>
      </c>
      <c r="V176" s="76" t="s">
        <v>88</v>
      </c>
      <c r="W176" s="76" t="s">
        <v>60</v>
      </c>
      <c r="X176" s="104">
        <v>10</v>
      </c>
      <c r="Y176" s="104">
        <v>10</v>
      </c>
      <c r="Z176" s="51"/>
      <c r="AA176" s="52"/>
      <c r="AB176" s="64">
        <f t="shared" si="34"/>
        <v>25</v>
      </c>
      <c r="AC176" s="54"/>
      <c r="AD176" s="12">
        <f t="shared" si="35"/>
        <v>0</v>
      </c>
      <c r="AE176" s="55">
        <f t="shared" si="36"/>
        <v>10</v>
      </c>
      <c r="AF176" s="9">
        <f t="shared" si="37"/>
        <v>0</v>
      </c>
      <c r="AG176" s="1"/>
    </row>
    <row r="177" spans="18:33" ht="18.75" customHeight="1" x14ac:dyDescent="0.3">
      <c r="R177" s="74">
        <v>0.66666666666666663</v>
      </c>
      <c r="S177" s="75" t="s">
        <v>22</v>
      </c>
      <c r="T177" s="76">
        <v>7</v>
      </c>
      <c r="U177" s="76">
        <v>3</v>
      </c>
      <c r="V177" s="76" t="s">
        <v>89</v>
      </c>
      <c r="W177" s="76" t="s">
        <v>60</v>
      </c>
      <c r="X177" s="104">
        <v>10</v>
      </c>
      <c r="Y177" s="104">
        <v>10</v>
      </c>
      <c r="Z177" s="51"/>
      <c r="AA177" s="52"/>
      <c r="AB177" s="64">
        <f t="shared" si="34"/>
        <v>25</v>
      </c>
      <c r="AC177" s="54"/>
      <c r="AD177" s="12">
        <f t="shared" si="35"/>
        <v>0</v>
      </c>
      <c r="AE177" s="55">
        <f t="shared" si="36"/>
        <v>10</v>
      </c>
      <c r="AF177" s="9">
        <f t="shared" si="37"/>
        <v>0</v>
      </c>
    </row>
    <row r="178" spans="18:33" ht="18.75" customHeight="1" x14ac:dyDescent="0.3">
      <c r="R178" s="74">
        <v>0.68055555555555558</v>
      </c>
      <c r="S178" s="75" t="s">
        <v>55</v>
      </c>
      <c r="T178" s="76">
        <v>8</v>
      </c>
      <c r="U178" s="76">
        <v>11</v>
      </c>
      <c r="V178" s="76" t="s">
        <v>25</v>
      </c>
      <c r="W178" s="76" t="s">
        <v>13</v>
      </c>
      <c r="X178" s="104">
        <v>10</v>
      </c>
      <c r="Y178" s="104">
        <v>10</v>
      </c>
      <c r="Z178" s="51"/>
      <c r="AA178" s="52"/>
      <c r="AB178" s="64">
        <f t="shared" si="34"/>
        <v>25</v>
      </c>
      <c r="AC178" s="54"/>
      <c r="AD178" s="12">
        <f t="shared" si="35"/>
        <v>0</v>
      </c>
      <c r="AE178" s="55">
        <f t="shared" si="36"/>
        <v>10</v>
      </c>
      <c r="AF178" s="9">
        <f t="shared" si="37"/>
        <v>0</v>
      </c>
    </row>
    <row r="179" spans="18:33" ht="18.75" customHeight="1" x14ac:dyDescent="0.5">
      <c r="R179" s="74">
        <v>0.70833333333333337</v>
      </c>
      <c r="S179" s="75" t="s">
        <v>48</v>
      </c>
      <c r="T179" s="76">
        <v>9</v>
      </c>
      <c r="U179" s="76">
        <v>3</v>
      </c>
      <c r="V179" s="76" t="s">
        <v>30</v>
      </c>
      <c r="W179" s="76" t="s">
        <v>1</v>
      </c>
      <c r="X179" s="104">
        <v>20</v>
      </c>
      <c r="Y179" s="104">
        <v>64</v>
      </c>
      <c r="Z179" s="51"/>
      <c r="AA179" s="52"/>
      <c r="AB179" s="64">
        <f t="shared" si="34"/>
        <v>160</v>
      </c>
      <c r="AC179" s="54"/>
      <c r="AD179" s="12">
        <f t="shared" si="35"/>
        <v>0</v>
      </c>
      <c r="AE179" s="55">
        <f t="shared" si="36"/>
        <v>10</v>
      </c>
      <c r="AF179" s="9">
        <f t="shared" si="37"/>
        <v>0</v>
      </c>
      <c r="AG179" s="1"/>
    </row>
    <row r="180" spans="18:33" ht="18.75" customHeight="1" x14ac:dyDescent="0.3">
      <c r="R180" s="74">
        <v>0.70833333333333337</v>
      </c>
      <c r="S180" s="75" t="s">
        <v>48</v>
      </c>
      <c r="T180" s="76">
        <v>9</v>
      </c>
      <c r="U180" s="76">
        <v>3</v>
      </c>
      <c r="V180" s="76" t="s">
        <v>30</v>
      </c>
      <c r="W180" s="76" t="s">
        <v>40</v>
      </c>
      <c r="X180" s="104">
        <v>20</v>
      </c>
      <c r="Y180" s="104"/>
      <c r="Z180" s="51"/>
      <c r="AA180" s="52"/>
      <c r="AB180" s="64" t="str">
        <f t="shared" si="34"/>
        <v/>
      </c>
      <c r="AC180" s="54"/>
      <c r="AD180" s="12" t="str">
        <f t="shared" si="35"/>
        <v/>
      </c>
      <c r="AE180" s="55" t="str">
        <f t="shared" si="36"/>
        <v/>
      </c>
      <c r="AF180" s="9" t="str">
        <f t="shared" si="37"/>
        <v/>
      </c>
    </row>
    <row r="181" spans="18:33" ht="18.75" customHeight="1" x14ac:dyDescent="0.3">
      <c r="R181" s="74">
        <v>0.70833333333333337</v>
      </c>
      <c r="S181" s="75" t="s">
        <v>55</v>
      </c>
      <c r="T181" s="76">
        <v>9</v>
      </c>
      <c r="U181" s="76">
        <v>3</v>
      </c>
      <c r="V181" s="76" t="s">
        <v>30</v>
      </c>
      <c r="W181" s="76" t="s">
        <v>13</v>
      </c>
      <c r="X181" s="104">
        <v>14</v>
      </c>
      <c r="Y181" s="104"/>
      <c r="Z181" s="51"/>
      <c r="AA181" s="52"/>
      <c r="AB181" s="64" t="str">
        <f t="shared" si="34"/>
        <v/>
      </c>
      <c r="AC181" s="54"/>
      <c r="AD181" s="12" t="str">
        <f t="shared" si="35"/>
        <v/>
      </c>
      <c r="AE181" s="55" t="str">
        <f t="shared" si="36"/>
        <v/>
      </c>
      <c r="AF181" s="9" t="str">
        <f t="shared" si="37"/>
        <v/>
      </c>
    </row>
    <row r="182" spans="18:33" ht="18.75" customHeight="1" x14ac:dyDescent="0.5">
      <c r="R182" s="74">
        <v>0.70833333333333337</v>
      </c>
      <c r="S182" s="75" t="s">
        <v>48</v>
      </c>
      <c r="T182" s="76">
        <v>9</v>
      </c>
      <c r="U182" s="76">
        <v>3</v>
      </c>
      <c r="V182" s="76" t="s">
        <v>30</v>
      </c>
      <c r="W182" s="76" t="s">
        <v>18</v>
      </c>
      <c r="X182" s="104">
        <v>10</v>
      </c>
      <c r="Y182" s="104"/>
      <c r="Z182" s="51"/>
      <c r="AA182" s="52"/>
      <c r="AB182" s="64" t="str">
        <f t="shared" si="34"/>
        <v/>
      </c>
      <c r="AC182" s="54"/>
      <c r="AD182" s="12" t="str">
        <f t="shared" si="35"/>
        <v/>
      </c>
      <c r="AE182" s="55" t="str">
        <f t="shared" si="36"/>
        <v/>
      </c>
      <c r="AF182" s="9" t="str">
        <f t="shared" si="37"/>
        <v/>
      </c>
      <c r="AG182" s="1"/>
    </row>
    <row r="183" spans="18:33" ht="18.75" customHeight="1" x14ac:dyDescent="0.5">
      <c r="R183" s="74">
        <v>0.70833333333333337</v>
      </c>
      <c r="S183" s="75" t="s">
        <v>48</v>
      </c>
      <c r="T183" s="76">
        <v>9</v>
      </c>
      <c r="U183" s="76">
        <v>1</v>
      </c>
      <c r="V183" s="76" t="s">
        <v>53</v>
      </c>
      <c r="W183" s="76" t="s">
        <v>40</v>
      </c>
      <c r="X183" s="104">
        <v>10</v>
      </c>
      <c r="Y183" s="104">
        <v>20</v>
      </c>
      <c r="Z183" s="51"/>
      <c r="AA183" s="52"/>
      <c r="AB183" s="64">
        <f t="shared" si="34"/>
        <v>50</v>
      </c>
      <c r="AC183" s="54"/>
      <c r="AD183" s="12">
        <f t="shared" si="35"/>
        <v>0</v>
      </c>
      <c r="AE183" s="55">
        <f t="shared" si="36"/>
        <v>10</v>
      </c>
      <c r="AF183" s="9">
        <f t="shared" si="37"/>
        <v>0</v>
      </c>
      <c r="AG183" s="1"/>
    </row>
    <row r="184" spans="18:33" ht="18.75" customHeight="1" x14ac:dyDescent="0.5">
      <c r="R184" s="74">
        <v>0.70833333333333337</v>
      </c>
      <c r="S184" s="75" t="s">
        <v>48</v>
      </c>
      <c r="T184" s="76">
        <v>9</v>
      </c>
      <c r="U184" s="76">
        <v>1</v>
      </c>
      <c r="V184" s="76" t="s">
        <v>53</v>
      </c>
      <c r="W184" s="76" t="s">
        <v>18</v>
      </c>
      <c r="X184" s="104">
        <v>10</v>
      </c>
      <c r="Y184" s="104"/>
      <c r="Z184" s="51"/>
      <c r="AA184" s="52"/>
      <c r="AB184" s="64" t="str">
        <f t="shared" si="34"/>
        <v/>
      </c>
      <c r="AC184" s="54"/>
      <c r="AD184" s="12" t="str">
        <f t="shared" si="35"/>
        <v/>
      </c>
      <c r="AE184" s="55" t="str">
        <f t="shared" si="36"/>
        <v/>
      </c>
      <c r="AF184" s="9" t="str">
        <f t="shared" si="37"/>
        <v/>
      </c>
      <c r="AG184" s="1"/>
    </row>
    <row r="185" spans="18:33" ht="18.75" customHeight="1" x14ac:dyDescent="0.5">
      <c r="R185" s="74">
        <v>0.72222222222222221</v>
      </c>
      <c r="S185" s="75" t="s">
        <v>22</v>
      </c>
      <c r="T185" s="76">
        <v>9</v>
      </c>
      <c r="U185" s="76">
        <v>5</v>
      </c>
      <c r="V185" s="76" t="s">
        <v>61</v>
      </c>
      <c r="W185" s="76" t="s">
        <v>1</v>
      </c>
      <c r="X185" s="104">
        <v>10</v>
      </c>
      <c r="Y185" s="104">
        <v>10</v>
      </c>
      <c r="Z185" s="51"/>
      <c r="AA185" s="52"/>
      <c r="AB185" s="64">
        <f t="shared" si="34"/>
        <v>25</v>
      </c>
      <c r="AC185" s="54"/>
      <c r="AD185" s="12">
        <f t="shared" si="35"/>
        <v>0</v>
      </c>
      <c r="AE185" s="55">
        <f t="shared" si="36"/>
        <v>10</v>
      </c>
      <c r="AF185" s="9">
        <f t="shared" si="37"/>
        <v>0</v>
      </c>
      <c r="AG185" s="1"/>
    </row>
    <row r="186" spans="18:33" ht="18.75" customHeight="1" x14ac:dyDescent="0.5">
      <c r="R186" s="74">
        <v>0.72222222222222221</v>
      </c>
      <c r="S186" s="75" t="s">
        <v>22</v>
      </c>
      <c r="T186" s="76">
        <v>9</v>
      </c>
      <c r="U186" s="76">
        <v>8</v>
      </c>
      <c r="V186" s="76" t="s">
        <v>16</v>
      </c>
      <c r="W186" s="76" t="s">
        <v>60</v>
      </c>
      <c r="X186" s="104">
        <v>10</v>
      </c>
      <c r="Y186" s="104">
        <v>10</v>
      </c>
      <c r="Z186" s="51"/>
      <c r="AA186" s="52"/>
      <c r="AB186" s="64">
        <f t="shared" si="34"/>
        <v>25</v>
      </c>
      <c r="AC186" s="54">
        <v>6.5</v>
      </c>
      <c r="AD186" s="12">
        <f t="shared" si="35"/>
        <v>162.5</v>
      </c>
      <c r="AE186" s="55">
        <f t="shared" si="36"/>
        <v>10</v>
      </c>
      <c r="AF186" s="9">
        <f t="shared" si="37"/>
        <v>65</v>
      </c>
      <c r="AG186" s="1"/>
    </row>
    <row r="187" spans="18:33" ht="18.75" customHeight="1" x14ac:dyDescent="0.5">
      <c r="R187" s="74">
        <v>0.73611111111111116</v>
      </c>
      <c r="S187" s="75" t="s">
        <v>48</v>
      </c>
      <c r="T187" s="76">
        <v>10</v>
      </c>
      <c r="U187" s="76">
        <v>9</v>
      </c>
      <c r="V187" s="76" t="s">
        <v>54</v>
      </c>
      <c r="W187" s="76" t="s">
        <v>40</v>
      </c>
      <c r="X187" s="104">
        <v>12</v>
      </c>
      <c r="Y187" s="104">
        <v>22</v>
      </c>
      <c r="Z187" s="51"/>
      <c r="AA187" s="52"/>
      <c r="AB187" s="64">
        <f t="shared" si="34"/>
        <v>55</v>
      </c>
      <c r="AC187" s="54">
        <v>4.5999999999999996</v>
      </c>
      <c r="AD187" s="12">
        <f t="shared" si="35"/>
        <v>252.99999999999997</v>
      </c>
      <c r="AE187" s="55">
        <f t="shared" si="36"/>
        <v>10</v>
      </c>
      <c r="AF187" s="9">
        <f t="shared" si="37"/>
        <v>46</v>
      </c>
      <c r="AG187" s="1"/>
    </row>
    <row r="188" spans="18:33" ht="18.75" customHeight="1" x14ac:dyDescent="0.5">
      <c r="R188" s="74">
        <v>0.73611111111111116</v>
      </c>
      <c r="S188" s="75" t="s">
        <v>48</v>
      </c>
      <c r="T188" s="76">
        <v>10</v>
      </c>
      <c r="U188" s="76">
        <v>9</v>
      </c>
      <c r="V188" s="76" t="s">
        <v>54</v>
      </c>
      <c r="W188" s="76" t="s">
        <v>18</v>
      </c>
      <c r="X188" s="104">
        <v>10</v>
      </c>
      <c r="Y188" s="104"/>
      <c r="Z188" s="51"/>
      <c r="AA188" s="52"/>
      <c r="AB188" s="64" t="str">
        <f t="shared" si="34"/>
        <v/>
      </c>
      <c r="AC188" s="54"/>
      <c r="AD188" s="12" t="str">
        <f t="shared" si="35"/>
        <v/>
      </c>
      <c r="AE188" s="55" t="str">
        <f t="shared" si="36"/>
        <v/>
      </c>
      <c r="AF188" s="9" t="str">
        <f t="shared" si="37"/>
        <v/>
      </c>
      <c r="AG188" s="1"/>
    </row>
    <row r="189" spans="18:33" ht="18.75" customHeight="1" x14ac:dyDescent="0.5">
      <c r="R189" s="74">
        <v>0.73611111111111116</v>
      </c>
      <c r="S189" s="75" t="s">
        <v>48</v>
      </c>
      <c r="T189" s="76">
        <v>10</v>
      </c>
      <c r="U189" s="76">
        <v>7</v>
      </c>
      <c r="V189" s="76" t="s">
        <v>58</v>
      </c>
      <c r="W189" s="76" t="s">
        <v>1</v>
      </c>
      <c r="X189" s="104">
        <v>10</v>
      </c>
      <c r="Y189" s="104">
        <v>30</v>
      </c>
      <c r="Z189" s="51"/>
      <c r="AA189" s="52"/>
      <c r="AB189" s="64">
        <f t="shared" si="34"/>
        <v>75</v>
      </c>
      <c r="AC189" s="54"/>
      <c r="AD189" s="12">
        <f t="shared" si="35"/>
        <v>0</v>
      </c>
      <c r="AE189" s="55">
        <f t="shared" si="36"/>
        <v>10</v>
      </c>
      <c r="AF189" s="9">
        <f t="shared" si="37"/>
        <v>0</v>
      </c>
      <c r="AG189" s="1"/>
    </row>
    <row r="190" spans="18:33" ht="18.75" customHeight="1" x14ac:dyDescent="0.5">
      <c r="R190" s="74">
        <v>0.73611111111111116</v>
      </c>
      <c r="S190" s="75" t="s">
        <v>55</v>
      </c>
      <c r="T190" s="76">
        <v>10</v>
      </c>
      <c r="U190" s="76">
        <v>7</v>
      </c>
      <c r="V190" s="76" t="s">
        <v>58</v>
      </c>
      <c r="W190" s="76" t="s">
        <v>13</v>
      </c>
      <c r="X190" s="104">
        <v>10</v>
      </c>
      <c r="Y190" s="104"/>
      <c r="Z190" s="51"/>
      <c r="AA190" s="52"/>
      <c r="AB190" s="64" t="str">
        <f t="shared" si="34"/>
        <v/>
      </c>
      <c r="AC190" s="54"/>
      <c r="AD190" s="12" t="str">
        <f t="shared" si="35"/>
        <v/>
      </c>
      <c r="AE190" s="55" t="str">
        <f t="shared" si="36"/>
        <v/>
      </c>
      <c r="AF190" s="9" t="str">
        <f t="shared" si="37"/>
        <v/>
      </c>
      <c r="AG190" s="1"/>
    </row>
    <row r="191" spans="18:33" ht="18.75" customHeight="1" x14ac:dyDescent="0.5">
      <c r="R191" s="74">
        <v>0.73611111111111116</v>
      </c>
      <c r="S191" s="75" t="s">
        <v>48</v>
      </c>
      <c r="T191" s="76">
        <v>10</v>
      </c>
      <c r="U191" s="76">
        <v>7</v>
      </c>
      <c r="V191" s="76" t="s">
        <v>58</v>
      </c>
      <c r="W191" s="76" t="s">
        <v>18</v>
      </c>
      <c r="X191" s="104">
        <v>10</v>
      </c>
      <c r="Y191" s="104"/>
      <c r="Z191" s="51"/>
      <c r="AA191" s="52"/>
      <c r="AB191" s="64" t="str">
        <f t="shared" si="34"/>
        <v/>
      </c>
      <c r="AC191" s="54"/>
      <c r="AD191" s="12" t="str">
        <f t="shared" si="35"/>
        <v/>
      </c>
      <c r="AE191" s="55" t="str">
        <f t="shared" si="36"/>
        <v/>
      </c>
      <c r="AF191" s="9" t="str">
        <f t="shared" si="37"/>
        <v/>
      </c>
      <c r="AG191" s="1"/>
    </row>
    <row r="192" spans="18:33" ht="18.75" customHeight="1" x14ac:dyDescent="0.5">
      <c r="R192" s="74">
        <v>0.74652777777777779</v>
      </c>
      <c r="S192" s="75" t="s">
        <v>22</v>
      </c>
      <c r="T192" s="76">
        <v>10</v>
      </c>
      <c r="U192" s="76">
        <v>3</v>
      </c>
      <c r="V192" s="76" t="s">
        <v>90</v>
      </c>
      <c r="W192" s="76" t="s">
        <v>60</v>
      </c>
      <c r="X192" s="104">
        <v>10</v>
      </c>
      <c r="Y192" s="104">
        <v>10</v>
      </c>
      <c r="Z192" s="51"/>
      <c r="AA192" s="52"/>
      <c r="AB192" s="64">
        <f t="shared" si="34"/>
        <v>25</v>
      </c>
      <c r="AC192" s="54"/>
      <c r="AD192" s="12">
        <f t="shared" si="35"/>
        <v>0</v>
      </c>
      <c r="AE192" s="55">
        <f t="shared" si="36"/>
        <v>10</v>
      </c>
      <c r="AF192" s="9">
        <f t="shared" si="37"/>
        <v>0</v>
      </c>
      <c r="AG192" s="1"/>
    </row>
    <row r="193" spans="18:33" ht="18.75" customHeight="1" x14ac:dyDescent="0.5">
      <c r="R193" s="74">
        <v>0.74652777777777779</v>
      </c>
      <c r="S193" s="75" t="s">
        <v>22</v>
      </c>
      <c r="T193" s="76">
        <v>10</v>
      </c>
      <c r="U193" s="76">
        <v>17</v>
      </c>
      <c r="V193" s="76" t="s">
        <v>62</v>
      </c>
      <c r="W193" s="76" t="s">
        <v>1</v>
      </c>
      <c r="X193" s="104">
        <v>10</v>
      </c>
      <c r="Y193" s="104">
        <v>10</v>
      </c>
      <c r="Z193" s="51"/>
      <c r="AA193" s="52"/>
      <c r="AB193" s="64">
        <f t="shared" si="34"/>
        <v>25</v>
      </c>
      <c r="AC193" s="54"/>
      <c r="AD193" s="12">
        <f t="shared" si="35"/>
        <v>0</v>
      </c>
      <c r="AE193" s="55">
        <f t="shared" si="36"/>
        <v>10</v>
      </c>
      <c r="AF193" s="9">
        <f t="shared" si="37"/>
        <v>0</v>
      </c>
      <c r="AG193" s="1"/>
    </row>
    <row r="194" spans="18:33" ht="18.75" customHeight="1" x14ac:dyDescent="0.5">
      <c r="R194" s="74"/>
      <c r="S194" s="75"/>
      <c r="T194" s="76"/>
      <c r="U194" s="76"/>
      <c r="V194" s="76"/>
      <c r="W194" s="76"/>
      <c r="X194" s="77"/>
      <c r="Y194" s="78"/>
      <c r="Z194" s="79"/>
      <c r="AA194" s="80"/>
      <c r="AB194" s="64"/>
      <c r="AC194" s="54"/>
      <c r="AD194" s="12"/>
      <c r="AE194" s="55"/>
      <c r="AF194" s="9"/>
      <c r="AG194" s="1"/>
    </row>
    <row r="195" spans="18:33" ht="18.75" customHeight="1" x14ac:dyDescent="0.5">
      <c r="R195" s="81"/>
      <c r="S195" s="82"/>
      <c r="T195" s="83"/>
      <c r="U195" s="83"/>
      <c r="V195" s="84" t="s">
        <v>14</v>
      </c>
      <c r="W195" s="84"/>
      <c r="X195" s="85">
        <f>SUM(X161:X194)</f>
        <v>372</v>
      </c>
      <c r="Y195" s="85">
        <f>SUM(Y161:Y194)</f>
        <v>372</v>
      </c>
      <c r="Z195" s="86"/>
      <c r="AA195" s="86"/>
      <c r="AB195" s="64">
        <f>SUBTOTAL(9,(AB162:AB193))</f>
        <v>930</v>
      </c>
      <c r="AC195" s="87"/>
      <c r="AD195" s="13">
        <f>SUBTOTAL(9,AD162:AD193)</f>
        <v>563</v>
      </c>
      <c r="AE195" s="21">
        <f>SUBTOTAL(9,AE162:AE193)</f>
        <v>210</v>
      </c>
      <c r="AF195" s="22">
        <f>SUBTOTAL(9,AF162:AF193)</f>
        <v>170</v>
      </c>
      <c r="AG195" s="1"/>
    </row>
    <row r="196" spans="18:33" ht="3.75" hidden="1" customHeight="1" x14ac:dyDescent="0.3">
      <c r="R196" s="88"/>
      <c r="S196" s="66"/>
      <c r="T196" s="66"/>
      <c r="U196" s="66"/>
      <c r="V196" s="66"/>
      <c r="W196" s="66"/>
      <c r="X196" s="66"/>
      <c r="Y196" s="67"/>
      <c r="Z196" s="66"/>
      <c r="AA196" s="67"/>
      <c r="AB196" s="68"/>
      <c r="AC196" s="5"/>
      <c r="AD196" s="130"/>
      <c r="AE196" s="124"/>
      <c r="AF196" s="126"/>
    </row>
    <row r="197" spans="18:33" ht="25.5" customHeight="1" x14ac:dyDescent="0.3">
      <c r="R197" s="182" t="s">
        <v>15</v>
      </c>
      <c r="S197" s="183"/>
      <c r="T197" s="183"/>
      <c r="U197" s="183"/>
      <c r="V197" s="183"/>
      <c r="W197" s="183"/>
      <c r="X197" s="183"/>
      <c r="Y197" s="184"/>
      <c r="Z197" s="89"/>
      <c r="AA197" s="89"/>
      <c r="AB197" s="185"/>
      <c r="AC197" s="5"/>
      <c r="AD197" s="14">
        <f>AD195-AB195</f>
        <v>-367</v>
      </c>
      <c r="AE197" s="131"/>
      <c r="AF197" s="8">
        <f>AF195-AE195</f>
        <v>-40</v>
      </c>
    </row>
    <row r="198" spans="18:33" ht="25.5" customHeight="1" thickBot="1" x14ac:dyDescent="0.35">
      <c r="R198" s="189">
        <v>45640</v>
      </c>
      <c r="S198" s="190"/>
      <c r="T198" s="190"/>
      <c r="U198" s="190"/>
      <c r="V198" s="190"/>
      <c r="W198" s="190"/>
      <c r="X198" s="190"/>
      <c r="Y198" s="191"/>
      <c r="Z198" s="90"/>
      <c r="AA198" s="90"/>
      <c r="AB198" s="186"/>
      <c r="AC198" s="16" t="s">
        <v>91</v>
      </c>
      <c r="AD198" s="15">
        <f>AD197/AB195</f>
        <v>-0.39462365591397852</v>
      </c>
      <c r="AE198" s="132"/>
      <c r="AF198" s="17">
        <f>AF197/AE195</f>
        <v>-0.19047619047619047</v>
      </c>
    </row>
    <row r="199" spans="18:33" ht="18" thickBot="1" x14ac:dyDescent="0.35"/>
    <row r="200" spans="18:33" ht="28.5" customHeight="1" x14ac:dyDescent="0.3">
      <c r="R200" s="174"/>
      <c r="S200" s="175"/>
      <c r="T200" s="178" t="s">
        <v>44</v>
      </c>
      <c r="U200" s="178"/>
      <c r="V200" s="178"/>
      <c r="W200" s="178"/>
      <c r="X200" s="178"/>
      <c r="Y200" s="178"/>
      <c r="Z200" s="178"/>
      <c r="AA200" s="178"/>
      <c r="AB200" s="19"/>
      <c r="AC200" s="133"/>
      <c r="AD200" s="133"/>
      <c r="AE200" s="133"/>
      <c r="AF200" s="134"/>
    </row>
    <row r="201" spans="18:33" ht="15.75" customHeight="1" x14ac:dyDescent="0.3">
      <c r="R201" s="176"/>
      <c r="S201" s="177"/>
      <c r="T201" s="180"/>
      <c r="U201" s="180"/>
      <c r="V201" s="180"/>
      <c r="W201" s="180"/>
      <c r="X201" s="180"/>
      <c r="Y201" s="180"/>
      <c r="Z201" s="180"/>
      <c r="AA201" s="180"/>
      <c r="AC201" s="116"/>
      <c r="AF201" s="135"/>
    </row>
    <row r="202" spans="18:33" ht="3" customHeight="1" thickBot="1" x14ac:dyDescent="0.35">
      <c r="R202" s="69"/>
      <c r="S202" s="70"/>
      <c r="T202" s="71"/>
      <c r="U202" s="71"/>
      <c r="V202" s="71"/>
      <c r="W202" s="71"/>
      <c r="X202" s="71"/>
      <c r="Y202" s="72"/>
      <c r="Z202" s="71"/>
      <c r="AA202" s="71"/>
      <c r="AB202" s="73"/>
      <c r="AF202" s="135"/>
    </row>
    <row r="203" spans="18:33" ht="54.75" customHeight="1" x14ac:dyDescent="0.5">
      <c r="R203" s="36" t="s">
        <v>4</v>
      </c>
      <c r="S203" s="37" t="s">
        <v>5</v>
      </c>
      <c r="T203" s="37" t="s">
        <v>6</v>
      </c>
      <c r="U203" s="37" t="s">
        <v>7</v>
      </c>
      <c r="V203" s="37" t="s">
        <v>8</v>
      </c>
      <c r="W203" s="38" t="s">
        <v>9</v>
      </c>
      <c r="X203" s="39" t="s">
        <v>19</v>
      </c>
      <c r="Y203" s="41" t="s">
        <v>10</v>
      </c>
      <c r="Z203" s="38" t="s">
        <v>20</v>
      </c>
      <c r="AA203" s="41" t="s">
        <v>21</v>
      </c>
      <c r="AB203" s="42" t="s">
        <v>11</v>
      </c>
      <c r="AC203" s="6" t="s">
        <v>12</v>
      </c>
      <c r="AD203" s="11" t="s">
        <v>2</v>
      </c>
      <c r="AE203" s="43" t="s">
        <v>45</v>
      </c>
      <c r="AF203" s="44" t="s">
        <v>46</v>
      </c>
      <c r="AG203" s="1"/>
    </row>
    <row r="204" spans="18:33" ht="18.75" customHeight="1" x14ac:dyDescent="0.3">
      <c r="R204" s="74">
        <v>0.54513888888888884</v>
      </c>
      <c r="S204" s="75" t="s">
        <v>17</v>
      </c>
      <c r="T204" s="76">
        <v>2</v>
      </c>
      <c r="U204" s="76">
        <v>6</v>
      </c>
      <c r="V204" s="76" t="s">
        <v>73</v>
      </c>
      <c r="W204" s="76" t="s">
        <v>60</v>
      </c>
      <c r="X204" s="104">
        <v>10</v>
      </c>
      <c r="Y204" s="104">
        <v>10</v>
      </c>
      <c r="Z204" s="51"/>
      <c r="AA204" s="52"/>
      <c r="AB204" s="64">
        <f t="shared" ref="AB204:AB227" si="38">IF(Y204="","",Y204*($AB$1/1000)/$AC$1)</f>
        <v>25</v>
      </c>
      <c r="AC204" s="54">
        <v>7.3</v>
      </c>
      <c r="AD204" s="12">
        <f t="shared" ref="AD204:AD227" si="39">IF(AB204="","",AC204*AB204)</f>
        <v>182.5</v>
      </c>
      <c r="AE204" s="55">
        <f t="shared" ref="AE204:AE227" si="40">IF(AB204="","",$AB$1*1%/($AB$1/1000))</f>
        <v>10</v>
      </c>
      <c r="AF204" s="9">
        <f t="shared" ref="AF204:AF227" si="41">IF(AE204="","",AE204*AC204)</f>
        <v>73</v>
      </c>
    </row>
    <row r="205" spans="18:33" ht="18.75" customHeight="1" x14ac:dyDescent="0.3">
      <c r="R205" s="74">
        <v>0.55555555555555558</v>
      </c>
      <c r="S205" s="75" t="s">
        <v>63</v>
      </c>
      <c r="T205" s="76">
        <v>3</v>
      </c>
      <c r="U205" s="76">
        <v>2</v>
      </c>
      <c r="V205" s="76" t="s">
        <v>64</v>
      </c>
      <c r="W205" s="76" t="s">
        <v>1</v>
      </c>
      <c r="X205" s="104">
        <v>20</v>
      </c>
      <c r="Y205" s="104">
        <v>65</v>
      </c>
      <c r="Z205" s="51"/>
      <c r="AA205" s="52"/>
      <c r="AB205" s="64">
        <f t="shared" si="38"/>
        <v>162.5</v>
      </c>
      <c r="AC205" s="54">
        <v>3.4</v>
      </c>
      <c r="AD205" s="12">
        <f t="shared" si="39"/>
        <v>552.5</v>
      </c>
      <c r="AE205" s="55">
        <f t="shared" si="40"/>
        <v>10</v>
      </c>
      <c r="AF205" s="9">
        <f t="shared" si="41"/>
        <v>34</v>
      </c>
    </row>
    <row r="206" spans="18:33" ht="18.75" customHeight="1" x14ac:dyDescent="0.5">
      <c r="R206" s="74">
        <v>0.55555555555555558</v>
      </c>
      <c r="S206" s="75" t="s">
        <v>63</v>
      </c>
      <c r="T206" s="76">
        <v>3</v>
      </c>
      <c r="U206" s="76">
        <v>2</v>
      </c>
      <c r="V206" s="76" t="s">
        <v>64</v>
      </c>
      <c r="W206" s="76" t="s">
        <v>40</v>
      </c>
      <c r="X206" s="104">
        <v>20</v>
      </c>
      <c r="Y206" s="104"/>
      <c r="Z206" s="51"/>
      <c r="AA206" s="52"/>
      <c r="AB206" s="64" t="str">
        <f t="shared" si="38"/>
        <v/>
      </c>
      <c r="AC206" s="54"/>
      <c r="AD206" s="12" t="str">
        <f t="shared" si="39"/>
        <v/>
      </c>
      <c r="AE206" s="55" t="str">
        <f t="shared" si="40"/>
        <v/>
      </c>
      <c r="AF206" s="9" t="str">
        <f t="shared" si="41"/>
        <v/>
      </c>
      <c r="AG206" s="1"/>
    </row>
    <row r="207" spans="18:33" ht="18.75" customHeight="1" x14ac:dyDescent="0.3">
      <c r="R207" s="74">
        <v>0.55555555555555558</v>
      </c>
      <c r="S207" s="75" t="s">
        <v>63</v>
      </c>
      <c r="T207" s="76">
        <v>3</v>
      </c>
      <c r="U207" s="76">
        <v>2</v>
      </c>
      <c r="V207" s="76" t="s">
        <v>64</v>
      </c>
      <c r="W207" s="76" t="s">
        <v>13</v>
      </c>
      <c r="X207" s="104">
        <v>15</v>
      </c>
      <c r="Y207" s="104"/>
      <c r="Z207" s="51"/>
      <c r="AA207" s="52"/>
      <c r="AB207" s="64" t="str">
        <f t="shared" si="38"/>
        <v/>
      </c>
      <c r="AC207" s="54"/>
      <c r="AD207" s="12" t="str">
        <f t="shared" si="39"/>
        <v/>
      </c>
      <c r="AE207" s="55" t="str">
        <f t="shared" si="40"/>
        <v/>
      </c>
      <c r="AF207" s="9" t="str">
        <f t="shared" si="41"/>
        <v/>
      </c>
    </row>
    <row r="208" spans="18:33" ht="18.75" customHeight="1" x14ac:dyDescent="0.3">
      <c r="R208" s="74">
        <v>0.55555555555555558</v>
      </c>
      <c r="S208" s="75" t="s">
        <v>67</v>
      </c>
      <c r="T208" s="76">
        <v>3</v>
      </c>
      <c r="U208" s="76">
        <v>2</v>
      </c>
      <c r="V208" s="76" t="s">
        <v>64</v>
      </c>
      <c r="W208" s="76" t="s">
        <v>18</v>
      </c>
      <c r="X208" s="104">
        <v>10</v>
      </c>
      <c r="Y208" s="104"/>
      <c r="Z208" s="51"/>
      <c r="AA208" s="52"/>
      <c r="AB208" s="64" t="str">
        <f t="shared" si="38"/>
        <v/>
      </c>
      <c r="AC208" s="54"/>
      <c r="AD208" s="12" t="str">
        <f t="shared" si="39"/>
        <v/>
      </c>
      <c r="AE208" s="55" t="str">
        <f t="shared" si="40"/>
        <v/>
      </c>
      <c r="AF208" s="9" t="str">
        <f t="shared" si="41"/>
        <v/>
      </c>
    </row>
    <row r="209" spans="18:33" ht="18.75" customHeight="1" x14ac:dyDescent="0.5">
      <c r="R209" s="74">
        <v>0.55555555555555558</v>
      </c>
      <c r="S209" s="75" t="s">
        <v>67</v>
      </c>
      <c r="T209" s="76">
        <v>3</v>
      </c>
      <c r="U209" s="76">
        <v>5</v>
      </c>
      <c r="V209" s="76" t="s">
        <v>68</v>
      </c>
      <c r="W209" s="76" t="s">
        <v>18</v>
      </c>
      <c r="X209" s="104">
        <v>10</v>
      </c>
      <c r="Y209" s="104">
        <v>10</v>
      </c>
      <c r="Z209" s="51"/>
      <c r="AA209" s="52"/>
      <c r="AB209" s="64">
        <f t="shared" si="38"/>
        <v>25</v>
      </c>
      <c r="AC209" s="54"/>
      <c r="AD209" s="12">
        <f t="shared" si="39"/>
        <v>0</v>
      </c>
      <c r="AE209" s="55">
        <f t="shared" si="40"/>
        <v>10</v>
      </c>
      <c r="AF209" s="9">
        <f t="shared" si="41"/>
        <v>0</v>
      </c>
      <c r="AG209" s="1"/>
    </row>
    <row r="210" spans="18:33" ht="18.75" customHeight="1" x14ac:dyDescent="0.3">
      <c r="R210" s="74">
        <v>0.57986111111111116</v>
      </c>
      <c r="S210" s="75" t="s">
        <v>67</v>
      </c>
      <c r="T210" s="76">
        <v>4</v>
      </c>
      <c r="U210" s="76">
        <v>2</v>
      </c>
      <c r="V210" s="76" t="s">
        <v>69</v>
      </c>
      <c r="W210" s="76" t="s">
        <v>18</v>
      </c>
      <c r="X210" s="104">
        <v>10</v>
      </c>
      <c r="Y210" s="104">
        <v>10</v>
      </c>
      <c r="Z210" s="51"/>
      <c r="AA210" s="52"/>
      <c r="AB210" s="64">
        <f t="shared" si="38"/>
        <v>25</v>
      </c>
      <c r="AC210" s="54"/>
      <c r="AD210" s="12">
        <f t="shared" si="39"/>
        <v>0</v>
      </c>
      <c r="AE210" s="55">
        <f t="shared" si="40"/>
        <v>10</v>
      </c>
      <c r="AF210" s="9">
        <f t="shared" si="41"/>
        <v>0</v>
      </c>
    </row>
    <row r="211" spans="18:33" ht="18.75" customHeight="1" x14ac:dyDescent="0.3">
      <c r="R211" s="74">
        <v>0.61805555555555558</v>
      </c>
      <c r="S211" s="75" t="s">
        <v>17</v>
      </c>
      <c r="T211" s="76">
        <v>5</v>
      </c>
      <c r="U211" s="76">
        <v>3</v>
      </c>
      <c r="V211" s="76" t="s">
        <v>71</v>
      </c>
      <c r="W211" s="76" t="s">
        <v>40</v>
      </c>
      <c r="X211" s="104">
        <v>14</v>
      </c>
      <c r="Y211" s="104"/>
      <c r="Z211" s="51"/>
      <c r="AA211" s="52"/>
      <c r="AB211" s="64" t="str">
        <f t="shared" si="38"/>
        <v/>
      </c>
      <c r="AC211" s="54"/>
      <c r="AD211" s="12" t="str">
        <f t="shared" si="39"/>
        <v/>
      </c>
      <c r="AE211" s="55" t="str">
        <f t="shared" si="40"/>
        <v/>
      </c>
      <c r="AF211" s="9" t="str">
        <f t="shared" si="41"/>
        <v/>
      </c>
    </row>
    <row r="212" spans="18:33" ht="18.75" customHeight="1" x14ac:dyDescent="0.5">
      <c r="R212" s="74">
        <v>0.61805555555555558</v>
      </c>
      <c r="S212" s="75" t="s">
        <v>17</v>
      </c>
      <c r="T212" s="76">
        <v>5</v>
      </c>
      <c r="U212" s="76">
        <v>3</v>
      </c>
      <c r="V212" s="76" t="s">
        <v>71</v>
      </c>
      <c r="W212" s="76" t="s">
        <v>13</v>
      </c>
      <c r="X212" s="104">
        <v>14</v>
      </c>
      <c r="Y212" s="104">
        <v>28</v>
      </c>
      <c r="Z212" s="51"/>
      <c r="AA212" s="52"/>
      <c r="AB212" s="64">
        <f t="shared" si="38"/>
        <v>70</v>
      </c>
      <c r="AC212" s="54"/>
      <c r="AD212" s="12">
        <f t="shared" si="39"/>
        <v>0</v>
      </c>
      <c r="AE212" s="55">
        <f t="shared" si="40"/>
        <v>10</v>
      </c>
      <c r="AF212" s="9">
        <f t="shared" si="41"/>
        <v>0</v>
      </c>
      <c r="AG212" s="1"/>
    </row>
    <row r="213" spans="18:33" ht="18.75" customHeight="1" x14ac:dyDescent="0.5">
      <c r="R213" s="74">
        <v>0.64236111111111116</v>
      </c>
      <c r="S213" s="75" t="s">
        <v>17</v>
      </c>
      <c r="T213" s="76">
        <v>6</v>
      </c>
      <c r="U213" s="76">
        <v>1</v>
      </c>
      <c r="V213" s="76" t="s">
        <v>74</v>
      </c>
      <c r="W213" s="76" t="s">
        <v>60</v>
      </c>
      <c r="X213" s="104">
        <v>10</v>
      </c>
      <c r="Y213" s="104">
        <v>10</v>
      </c>
      <c r="Z213" s="51"/>
      <c r="AA213" s="52"/>
      <c r="AB213" s="64">
        <f t="shared" si="38"/>
        <v>25</v>
      </c>
      <c r="AC213" s="54"/>
      <c r="AD213" s="12">
        <f t="shared" si="39"/>
        <v>0</v>
      </c>
      <c r="AE213" s="55">
        <f t="shared" si="40"/>
        <v>10</v>
      </c>
      <c r="AF213" s="9">
        <f t="shared" si="41"/>
        <v>0</v>
      </c>
      <c r="AG213" s="1"/>
    </row>
    <row r="214" spans="18:33" ht="18.75" customHeight="1" x14ac:dyDescent="0.5">
      <c r="R214" s="74">
        <v>0.65625</v>
      </c>
      <c r="S214" s="75" t="s">
        <v>63</v>
      </c>
      <c r="T214" s="76">
        <v>7</v>
      </c>
      <c r="U214" s="76">
        <v>4</v>
      </c>
      <c r="V214" s="76" t="s">
        <v>65</v>
      </c>
      <c r="W214" s="76" t="s">
        <v>1</v>
      </c>
      <c r="X214" s="104">
        <v>12</v>
      </c>
      <c r="Y214" s="104">
        <v>22</v>
      </c>
      <c r="Z214" s="51"/>
      <c r="AA214" s="52"/>
      <c r="AB214" s="64">
        <f t="shared" si="38"/>
        <v>55</v>
      </c>
      <c r="AC214" s="54"/>
      <c r="AD214" s="12">
        <f t="shared" si="39"/>
        <v>0</v>
      </c>
      <c r="AE214" s="55">
        <f t="shared" si="40"/>
        <v>10</v>
      </c>
      <c r="AF214" s="9">
        <f t="shared" si="41"/>
        <v>0</v>
      </c>
      <c r="AG214" s="1"/>
    </row>
    <row r="215" spans="18:33" ht="18.75" customHeight="1" x14ac:dyDescent="0.5">
      <c r="R215" s="74">
        <v>0.65625</v>
      </c>
      <c r="S215" s="75" t="s">
        <v>67</v>
      </c>
      <c r="T215" s="76">
        <v>7</v>
      </c>
      <c r="U215" s="76">
        <v>4</v>
      </c>
      <c r="V215" s="76" t="s">
        <v>65</v>
      </c>
      <c r="W215" s="76" t="s">
        <v>18</v>
      </c>
      <c r="X215" s="104">
        <v>10</v>
      </c>
      <c r="Y215" s="104"/>
      <c r="Z215" s="51"/>
      <c r="AA215" s="52"/>
      <c r="AB215" s="64" t="str">
        <f t="shared" si="38"/>
        <v/>
      </c>
      <c r="AC215" s="54"/>
      <c r="AD215" s="12" t="str">
        <f t="shared" si="39"/>
        <v/>
      </c>
      <c r="AE215" s="55" t="str">
        <f t="shared" si="40"/>
        <v/>
      </c>
      <c r="AF215" s="9" t="str">
        <f t="shared" si="41"/>
        <v/>
      </c>
      <c r="AG215" s="1"/>
    </row>
    <row r="216" spans="18:33" ht="18.75" customHeight="1" x14ac:dyDescent="0.5">
      <c r="R216" s="74">
        <v>0.65625</v>
      </c>
      <c r="S216" s="75" t="s">
        <v>67</v>
      </c>
      <c r="T216" s="76">
        <v>7</v>
      </c>
      <c r="U216" s="76">
        <v>9</v>
      </c>
      <c r="V216" s="76" t="s">
        <v>23</v>
      </c>
      <c r="W216" s="76" t="s">
        <v>18</v>
      </c>
      <c r="X216" s="104">
        <v>10</v>
      </c>
      <c r="Y216" s="104">
        <v>10</v>
      </c>
      <c r="Z216" s="51"/>
      <c r="AA216" s="52"/>
      <c r="AB216" s="64">
        <f t="shared" si="38"/>
        <v>25</v>
      </c>
      <c r="AC216" s="54">
        <v>2.9</v>
      </c>
      <c r="AD216" s="12">
        <f t="shared" si="39"/>
        <v>72.5</v>
      </c>
      <c r="AE216" s="55">
        <f t="shared" si="40"/>
        <v>10</v>
      </c>
      <c r="AF216" s="9">
        <f t="shared" si="41"/>
        <v>29</v>
      </c>
      <c r="AG216" s="1"/>
    </row>
    <row r="217" spans="18:33" ht="18.75" customHeight="1" x14ac:dyDescent="0.3">
      <c r="R217" s="74">
        <v>0.65625</v>
      </c>
      <c r="S217" s="75" t="s">
        <v>63</v>
      </c>
      <c r="T217" s="76">
        <v>7</v>
      </c>
      <c r="U217" s="76">
        <v>3</v>
      </c>
      <c r="V217" s="76" t="s">
        <v>66</v>
      </c>
      <c r="W217" s="76" t="s">
        <v>1</v>
      </c>
      <c r="X217" s="104">
        <v>12</v>
      </c>
      <c r="Y217" s="104">
        <v>22</v>
      </c>
      <c r="Z217" s="51"/>
      <c r="AA217" s="52"/>
      <c r="AB217" s="64">
        <f t="shared" si="38"/>
        <v>55</v>
      </c>
      <c r="AC217" s="54"/>
      <c r="AD217" s="12">
        <f t="shared" si="39"/>
        <v>0</v>
      </c>
      <c r="AE217" s="55">
        <f t="shared" si="40"/>
        <v>10</v>
      </c>
      <c r="AF217" s="9">
        <f t="shared" si="41"/>
        <v>0</v>
      </c>
    </row>
    <row r="218" spans="18:33" ht="18.75" customHeight="1" x14ac:dyDescent="0.5">
      <c r="R218" s="74">
        <v>0.65625</v>
      </c>
      <c r="S218" s="75" t="s">
        <v>67</v>
      </c>
      <c r="T218" s="76">
        <v>7</v>
      </c>
      <c r="U218" s="76">
        <v>3</v>
      </c>
      <c r="V218" s="76" t="s">
        <v>66</v>
      </c>
      <c r="W218" s="76" t="s">
        <v>18</v>
      </c>
      <c r="X218" s="104">
        <v>10</v>
      </c>
      <c r="Y218" s="104"/>
      <c r="Z218" s="51"/>
      <c r="AA218" s="52"/>
      <c r="AB218" s="64" t="str">
        <f t="shared" si="38"/>
        <v/>
      </c>
      <c r="AC218" s="54"/>
      <c r="AD218" s="12" t="str">
        <f t="shared" si="39"/>
        <v/>
      </c>
      <c r="AE218" s="55" t="str">
        <f t="shared" si="40"/>
        <v/>
      </c>
      <c r="AF218" s="9" t="str">
        <f t="shared" si="41"/>
        <v/>
      </c>
      <c r="AG218" s="1"/>
    </row>
    <row r="219" spans="18:33" ht="18.75" customHeight="1" x14ac:dyDescent="0.3">
      <c r="R219" s="74">
        <v>0.66666666666666663</v>
      </c>
      <c r="S219" s="75" t="s">
        <v>17</v>
      </c>
      <c r="T219" s="76">
        <v>7</v>
      </c>
      <c r="U219" s="76">
        <v>7</v>
      </c>
      <c r="V219" s="76" t="s">
        <v>72</v>
      </c>
      <c r="W219" s="76" t="s">
        <v>40</v>
      </c>
      <c r="X219" s="104">
        <v>15</v>
      </c>
      <c r="Y219" s="104"/>
      <c r="Z219" s="51"/>
      <c r="AA219" s="52"/>
      <c r="AB219" s="64" t="str">
        <f t="shared" si="38"/>
        <v/>
      </c>
      <c r="AC219" s="54"/>
      <c r="AD219" s="12" t="str">
        <f t="shared" si="39"/>
        <v/>
      </c>
      <c r="AE219" s="55" t="str">
        <f t="shared" si="40"/>
        <v/>
      </c>
      <c r="AF219" s="9" t="str">
        <f t="shared" si="41"/>
        <v/>
      </c>
    </row>
    <row r="220" spans="18:33" ht="18.75" customHeight="1" x14ac:dyDescent="0.3">
      <c r="R220" s="74">
        <v>0.66666666666666663</v>
      </c>
      <c r="S220" s="75" t="s">
        <v>17</v>
      </c>
      <c r="T220" s="76">
        <v>7</v>
      </c>
      <c r="U220" s="76">
        <v>7</v>
      </c>
      <c r="V220" s="76" t="s">
        <v>72</v>
      </c>
      <c r="W220" s="76" t="s">
        <v>13</v>
      </c>
      <c r="X220" s="104">
        <v>14</v>
      </c>
      <c r="Y220" s="104">
        <v>29</v>
      </c>
      <c r="Z220" s="51"/>
      <c r="AA220" s="52"/>
      <c r="AB220" s="64">
        <f t="shared" si="38"/>
        <v>72.5</v>
      </c>
      <c r="AC220" s="54"/>
      <c r="AD220" s="12">
        <f t="shared" si="39"/>
        <v>0</v>
      </c>
      <c r="AE220" s="55">
        <f t="shared" si="40"/>
        <v>10</v>
      </c>
      <c r="AF220" s="9">
        <f t="shared" si="41"/>
        <v>0</v>
      </c>
    </row>
    <row r="221" spans="18:33" ht="18.75" customHeight="1" x14ac:dyDescent="0.5">
      <c r="R221" s="74">
        <v>0.66666666666666663</v>
      </c>
      <c r="S221" s="75" t="s">
        <v>17</v>
      </c>
      <c r="T221" s="76">
        <v>7</v>
      </c>
      <c r="U221" s="76">
        <v>10</v>
      </c>
      <c r="V221" s="76" t="s">
        <v>75</v>
      </c>
      <c r="W221" s="76" t="s">
        <v>60</v>
      </c>
      <c r="X221" s="104">
        <v>10</v>
      </c>
      <c r="Y221" s="104">
        <v>10</v>
      </c>
      <c r="Z221" s="51"/>
      <c r="AA221" s="52"/>
      <c r="AB221" s="64">
        <f t="shared" si="38"/>
        <v>25</v>
      </c>
      <c r="AC221" s="54">
        <v>6</v>
      </c>
      <c r="AD221" s="12">
        <f t="shared" si="39"/>
        <v>150</v>
      </c>
      <c r="AE221" s="55">
        <f t="shared" si="40"/>
        <v>10</v>
      </c>
      <c r="AF221" s="9">
        <f t="shared" si="41"/>
        <v>60</v>
      </c>
      <c r="AG221" s="1"/>
    </row>
    <row r="222" spans="18:33" ht="18.75" customHeight="1" x14ac:dyDescent="0.3">
      <c r="R222" s="74">
        <v>0.69444444444444442</v>
      </c>
      <c r="S222" s="75" t="s">
        <v>17</v>
      </c>
      <c r="T222" s="76">
        <v>8</v>
      </c>
      <c r="U222" s="76">
        <v>6</v>
      </c>
      <c r="V222" s="76" t="s">
        <v>76</v>
      </c>
      <c r="W222" s="76" t="s">
        <v>60</v>
      </c>
      <c r="X222" s="104">
        <v>10</v>
      </c>
      <c r="Y222" s="104">
        <v>10</v>
      </c>
      <c r="Z222" s="51"/>
      <c r="AA222" s="52"/>
      <c r="AB222" s="64">
        <f t="shared" si="38"/>
        <v>25</v>
      </c>
      <c r="AC222" s="54"/>
      <c r="AD222" s="12">
        <f t="shared" si="39"/>
        <v>0</v>
      </c>
      <c r="AE222" s="55">
        <f t="shared" si="40"/>
        <v>10</v>
      </c>
      <c r="AF222" s="9">
        <f t="shared" si="41"/>
        <v>0</v>
      </c>
    </row>
    <row r="223" spans="18:33" ht="18.75" customHeight="1" x14ac:dyDescent="0.3">
      <c r="R223" s="74">
        <v>0.72222222222222221</v>
      </c>
      <c r="S223" s="75" t="s">
        <v>17</v>
      </c>
      <c r="T223" s="76">
        <v>9</v>
      </c>
      <c r="U223" s="76">
        <v>8</v>
      </c>
      <c r="V223" s="76" t="s">
        <v>31</v>
      </c>
      <c r="W223" s="76" t="s">
        <v>60</v>
      </c>
      <c r="X223" s="104">
        <v>10</v>
      </c>
      <c r="Y223" s="104">
        <v>10</v>
      </c>
      <c r="Z223" s="51"/>
      <c r="AA223" s="52"/>
      <c r="AB223" s="64">
        <f t="shared" si="38"/>
        <v>25</v>
      </c>
      <c r="AC223" s="54">
        <v>4.2</v>
      </c>
      <c r="AD223" s="12">
        <f t="shared" si="39"/>
        <v>105</v>
      </c>
      <c r="AE223" s="55">
        <f t="shared" si="40"/>
        <v>10</v>
      </c>
      <c r="AF223" s="9">
        <f t="shared" si="41"/>
        <v>42</v>
      </c>
    </row>
    <row r="224" spans="18:33" ht="18.75" customHeight="1" x14ac:dyDescent="0.5">
      <c r="R224" s="74">
        <v>0.73611111111111116</v>
      </c>
      <c r="S224" s="75" t="s">
        <v>63</v>
      </c>
      <c r="T224" s="76">
        <v>10</v>
      </c>
      <c r="U224" s="76">
        <v>19</v>
      </c>
      <c r="V224" s="76" t="s">
        <v>70</v>
      </c>
      <c r="W224" s="76" t="s">
        <v>40</v>
      </c>
      <c r="X224" s="104">
        <v>12</v>
      </c>
      <c r="Y224" s="104">
        <v>22</v>
      </c>
      <c r="Z224" s="51"/>
      <c r="AA224" s="52"/>
      <c r="AB224" s="64">
        <f t="shared" si="38"/>
        <v>55</v>
      </c>
      <c r="AC224" s="54"/>
      <c r="AD224" s="12">
        <f t="shared" si="39"/>
        <v>0</v>
      </c>
      <c r="AE224" s="55">
        <f t="shared" si="40"/>
        <v>10</v>
      </c>
      <c r="AF224" s="9">
        <f t="shared" si="41"/>
        <v>0</v>
      </c>
      <c r="AG224" s="1"/>
    </row>
    <row r="225" spans="18:33" ht="18.75" customHeight="1" x14ac:dyDescent="0.5">
      <c r="R225" s="74">
        <v>0.73611111111111116</v>
      </c>
      <c r="S225" s="75" t="s">
        <v>67</v>
      </c>
      <c r="T225" s="76">
        <v>10</v>
      </c>
      <c r="U225" s="76">
        <v>19</v>
      </c>
      <c r="V225" s="76" t="s">
        <v>70</v>
      </c>
      <c r="W225" s="76" t="s">
        <v>18</v>
      </c>
      <c r="X225" s="104">
        <v>10</v>
      </c>
      <c r="Y225" s="104"/>
      <c r="Z225" s="51"/>
      <c r="AA225" s="52"/>
      <c r="AB225" s="64" t="str">
        <f t="shared" si="38"/>
        <v/>
      </c>
      <c r="AC225" s="54"/>
      <c r="AD225" s="12" t="str">
        <f t="shared" si="39"/>
        <v/>
      </c>
      <c r="AE225" s="55" t="str">
        <f t="shared" si="40"/>
        <v/>
      </c>
      <c r="AF225" s="9" t="str">
        <f t="shared" si="41"/>
        <v/>
      </c>
      <c r="AG225" s="1"/>
    </row>
    <row r="226" spans="18:33" ht="18.75" customHeight="1" x14ac:dyDescent="0.5">
      <c r="R226" s="74">
        <v>0.73611111111111116</v>
      </c>
      <c r="S226" s="75" t="s">
        <v>63</v>
      </c>
      <c r="T226" s="76">
        <v>10</v>
      </c>
      <c r="U226" s="76">
        <v>5</v>
      </c>
      <c r="V226" s="76" t="s">
        <v>24</v>
      </c>
      <c r="W226" s="76" t="s">
        <v>1</v>
      </c>
      <c r="X226" s="104">
        <v>12</v>
      </c>
      <c r="Y226" s="104">
        <v>12</v>
      </c>
      <c r="Z226" s="51"/>
      <c r="AA226" s="52"/>
      <c r="AB226" s="64">
        <f t="shared" si="38"/>
        <v>30</v>
      </c>
      <c r="AC226" s="54">
        <v>5</v>
      </c>
      <c r="AD226" s="12">
        <f t="shared" si="39"/>
        <v>150</v>
      </c>
      <c r="AE226" s="55">
        <f t="shared" si="40"/>
        <v>10</v>
      </c>
      <c r="AF226" s="9">
        <f t="shared" si="41"/>
        <v>50</v>
      </c>
      <c r="AG226" s="1"/>
    </row>
    <row r="227" spans="18:33" ht="18.75" customHeight="1" x14ac:dyDescent="0.5">
      <c r="R227" s="74">
        <v>0.74652777777777779</v>
      </c>
      <c r="S227" s="75" t="s">
        <v>17</v>
      </c>
      <c r="T227" s="76">
        <v>10</v>
      </c>
      <c r="U227" s="76">
        <v>3</v>
      </c>
      <c r="V227" s="76" t="s">
        <v>77</v>
      </c>
      <c r="W227" s="76" t="s">
        <v>60</v>
      </c>
      <c r="X227" s="104">
        <v>10</v>
      </c>
      <c r="Y227" s="104">
        <v>10</v>
      </c>
      <c r="Z227" s="51"/>
      <c r="AA227" s="52"/>
      <c r="AB227" s="64">
        <f t="shared" si="38"/>
        <v>25</v>
      </c>
      <c r="AC227" s="54"/>
      <c r="AD227" s="12">
        <f t="shared" si="39"/>
        <v>0</v>
      </c>
      <c r="AE227" s="55">
        <f t="shared" si="40"/>
        <v>10</v>
      </c>
      <c r="AF227" s="9">
        <f t="shared" si="41"/>
        <v>0</v>
      </c>
      <c r="AG227" s="1"/>
    </row>
    <row r="228" spans="18:33" ht="18.75" customHeight="1" x14ac:dyDescent="0.5">
      <c r="R228" s="74"/>
      <c r="S228" s="75"/>
      <c r="T228" s="76"/>
      <c r="U228" s="76"/>
      <c r="V228" s="76"/>
      <c r="W228" s="76"/>
      <c r="X228" s="77"/>
      <c r="Y228" s="78"/>
      <c r="Z228" s="79"/>
      <c r="AA228" s="80"/>
      <c r="AB228" s="64"/>
      <c r="AC228" s="54"/>
      <c r="AD228" s="12"/>
      <c r="AE228" s="55"/>
      <c r="AF228" s="9"/>
      <c r="AG228" s="1"/>
    </row>
    <row r="229" spans="18:33" ht="18.75" customHeight="1" x14ac:dyDescent="0.5">
      <c r="R229" s="81"/>
      <c r="S229" s="82"/>
      <c r="T229" s="83"/>
      <c r="U229" s="83"/>
      <c r="V229" s="84" t="s">
        <v>14</v>
      </c>
      <c r="W229" s="84"/>
      <c r="X229" s="85">
        <f>SUM(X204:X228)</f>
        <v>290</v>
      </c>
      <c r="Y229" s="85">
        <f>SUM(Y204:Y228)</f>
        <v>290</v>
      </c>
      <c r="Z229" s="86"/>
      <c r="AA229" s="86"/>
      <c r="AB229" s="64">
        <f>SUBTOTAL(9,(AB204:AB227))</f>
        <v>725</v>
      </c>
      <c r="AC229" s="87"/>
      <c r="AD229" s="13">
        <f>SUBTOTAL(9,AD203:AD227)</f>
        <v>1212.5</v>
      </c>
      <c r="AE229" s="10">
        <f>SUBTOTAL(9,AE203:AE227)</f>
        <v>160</v>
      </c>
      <c r="AF229" s="7">
        <f>SUBTOTAL(9,AF203:AF227)</f>
        <v>288</v>
      </c>
      <c r="AG229" s="1"/>
    </row>
    <row r="230" spans="18:33" ht="3.75" hidden="1" customHeight="1" x14ac:dyDescent="0.3">
      <c r="R230" s="88"/>
      <c r="S230" s="66"/>
      <c r="T230" s="66"/>
      <c r="U230" s="66"/>
      <c r="V230" s="66"/>
      <c r="W230" s="66"/>
      <c r="X230" s="66"/>
      <c r="Y230" s="67"/>
      <c r="Z230" s="66"/>
      <c r="AA230" s="67"/>
      <c r="AB230" s="68"/>
      <c r="AC230" s="5"/>
      <c r="AD230" s="130"/>
      <c r="AE230" s="124"/>
      <c r="AF230" s="126"/>
    </row>
    <row r="231" spans="18:33" ht="25.5" customHeight="1" x14ac:dyDescent="0.3">
      <c r="R231" s="182" t="s">
        <v>15</v>
      </c>
      <c r="S231" s="183"/>
      <c r="T231" s="183"/>
      <c r="U231" s="183"/>
      <c r="V231" s="183"/>
      <c r="W231" s="183"/>
      <c r="X231" s="183"/>
      <c r="Y231" s="184"/>
      <c r="Z231" s="89"/>
      <c r="AA231" s="89"/>
      <c r="AB231" s="185"/>
      <c r="AC231" s="5"/>
      <c r="AD231" s="14">
        <f>AD229-AB229</f>
        <v>487.5</v>
      </c>
      <c r="AE231" s="131"/>
      <c r="AF231" s="8">
        <f>AF229-AE229</f>
        <v>128</v>
      </c>
    </row>
    <row r="232" spans="18:33" ht="25.5" customHeight="1" thickBot="1" x14ac:dyDescent="0.35">
      <c r="R232" s="189">
        <v>45633</v>
      </c>
      <c r="S232" s="190"/>
      <c r="T232" s="190"/>
      <c r="U232" s="190"/>
      <c r="V232" s="190"/>
      <c r="W232" s="190"/>
      <c r="X232" s="190"/>
      <c r="Y232" s="191"/>
      <c r="Z232" s="90"/>
      <c r="AA232" s="90"/>
      <c r="AB232" s="186"/>
      <c r="AC232" s="16" t="s">
        <v>91</v>
      </c>
      <c r="AD232" s="15">
        <f>AD231/AB229</f>
        <v>0.67241379310344829</v>
      </c>
      <c r="AE232" s="132"/>
      <c r="AF232" s="17">
        <f>AF231/AE229</f>
        <v>0.8</v>
      </c>
    </row>
  </sheetData>
  <autoFilter ref="R6:AF35" xr:uid="{08CE2D07-FFCE-4BAA-8699-1D56F3AD737D}"/>
  <sortState xmlns:xlrd2="http://schemas.microsoft.com/office/spreadsheetml/2017/richdata2" ref="R7:AF34">
    <sortCondition ref="R7:R34"/>
    <sortCondition ref="V7:V34"/>
    <sortCondition ref="W7:W34"/>
  </sortState>
  <mergeCells count="46">
    <mergeCell ref="B3:C4"/>
    <mergeCell ref="D3:O5"/>
    <mergeCell ref="R3:S4"/>
    <mergeCell ref="T3:AF5"/>
    <mergeCell ref="B38:K38"/>
    <mergeCell ref="R38:Y38"/>
    <mergeCell ref="AB38:AB39"/>
    <mergeCell ref="B39:K39"/>
    <mergeCell ref="R39:Y39"/>
    <mergeCell ref="R231:Y231"/>
    <mergeCell ref="AB231:AB232"/>
    <mergeCell ref="R232:Y232"/>
    <mergeCell ref="R197:Y197"/>
    <mergeCell ref="AB197:AB198"/>
    <mergeCell ref="R198:Y198"/>
    <mergeCell ref="R200:S201"/>
    <mergeCell ref="T200:AA201"/>
    <mergeCell ref="R158:S159"/>
    <mergeCell ref="T158:AA159"/>
    <mergeCell ref="T113:AF115"/>
    <mergeCell ref="B113:C114"/>
    <mergeCell ref="D113:O115"/>
    <mergeCell ref="R113:S114"/>
    <mergeCell ref="R155:Y155"/>
    <mergeCell ref="AB155:AB156"/>
    <mergeCell ref="R156:Y156"/>
    <mergeCell ref="B155:K155"/>
    <mergeCell ref="B156:K156"/>
    <mergeCell ref="B72:C73"/>
    <mergeCell ref="D72:O74"/>
    <mergeCell ref="R72:S73"/>
    <mergeCell ref="T72:AF74"/>
    <mergeCell ref="B109:K109"/>
    <mergeCell ref="R109:Y109"/>
    <mergeCell ref="AB109:AB110"/>
    <mergeCell ref="B110:K110"/>
    <mergeCell ref="R110:Y110"/>
    <mergeCell ref="B42:C43"/>
    <mergeCell ref="D42:O44"/>
    <mergeCell ref="R42:S43"/>
    <mergeCell ref="T42:AF44"/>
    <mergeCell ref="B68:K68"/>
    <mergeCell ref="R68:Y68"/>
    <mergeCell ref="AB68:AB69"/>
    <mergeCell ref="B69:K69"/>
    <mergeCell ref="R69:Y69"/>
  </mergeCells>
  <phoneticPr fontId="13" type="noConversion"/>
  <conditionalFormatting sqref="G7:G34 W7:W35">
    <cfRule type="containsText" dxfId="101" priority="1" operator="containsText" text="Pro Syd">
      <formula>NOT(ISERROR(SEARCH("Pro Syd",G7)))</formula>
    </cfRule>
    <cfRule type="containsText" dxfId="100" priority="2" operator="containsText" text="Pro Mel">
      <formula>NOT(ISERROR(SEARCH("Pro Mel",G7)))</formula>
    </cfRule>
    <cfRule type="containsText" dxfId="99" priority="3" operator="containsText" text="Nat">
      <formula>NOT(ISERROR(SEARCH("Nat",G7)))</formula>
    </cfRule>
    <cfRule type="containsText" dxfId="98" priority="4" operator="containsText" text="Pro Mel">
      <formula>NOT(ISERROR(SEARCH("Pro Mel",G7)))</formula>
    </cfRule>
    <cfRule type="containsText" dxfId="97" priority="5" operator="containsText" text="Edge">
      <formula>NOT(ISERROR(SEARCH("Edge",G7)))</formula>
    </cfRule>
    <cfRule type="containsText" dxfId="96" priority="6" operator="containsText" text="E4">
      <formula>NOT(ISERROR(SEARCH("E4",G7)))</formula>
    </cfRule>
  </conditionalFormatting>
  <conditionalFormatting sqref="G46:G64 W46:W65">
    <cfRule type="containsText" dxfId="95" priority="22" operator="containsText" text="Pro Syd">
      <formula>NOT(ISERROR(SEARCH("Pro Syd",G46)))</formula>
    </cfRule>
    <cfRule type="containsText" dxfId="94" priority="23" operator="containsText" text="Pro Mel">
      <formula>NOT(ISERROR(SEARCH("Pro Mel",G46)))</formula>
    </cfRule>
    <cfRule type="containsText" dxfId="93" priority="24" operator="containsText" text="Nat">
      <formula>NOT(ISERROR(SEARCH("Nat",G46)))</formula>
    </cfRule>
    <cfRule type="containsText" dxfId="92" priority="25" operator="containsText" text="Pro Mel">
      <formula>NOT(ISERROR(SEARCH("Pro Mel",G46)))</formula>
    </cfRule>
    <cfRule type="containsText" dxfId="91" priority="26" operator="containsText" text="Edge">
      <formula>NOT(ISERROR(SEARCH("Edge",G46)))</formula>
    </cfRule>
    <cfRule type="containsText" dxfId="90" priority="27" operator="containsText" text="E4">
      <formula>NOT(ISERROR(SEARCH("E4",G46)))</formula>
    </cfRule>
  </conditionalFormatting>
  <conditionalFormatting sqref="G76:G105 W76:W106">
    <cfRule type="containsText" dxfId="89" priority="43" operator="containsText" text="Pro Syd">
      <formula>NOT(ISERROR(SEARCH("Pro Syd",G76)))</formula>
    </cfRule>
    <cfRule type="containsText" dxfId="88" priority="44" operator="containsText" text="Pro Mel">
      <formula>NOT(ISERROR(SEARCH("Pro Mel",G76)))</formula>
    </cfRule>
    <cfRule type="containsText" dxfId="87" priority="45" operator="containsText" text="Nat">
      <formula>NOT(ISERROR(SEARCH("Nat",G76)))</formula>
    </cfRule>
    <cfRule type="containsText" dxfId="86" priority="46" operator="containsText" text="Pro Mel">
      <formula>NOT(ISERROR(SEARCH("Pro Mel",G76)))</formula>
    </cfRule>
    <cfRule type="containsText" dxfId="85" priority="47" operator="containsText" text="Edge">
      <formula>NOT(ISERROR(SEARCH("Edge",G76)))</formula>
    </cfRule>
    <cfRule type="containsText" dxfId="84" priority="48" operator="containsText" text="E4">
      <formula>NOT(ISERROR(SEARCH("E4",G76)))</formula>
    </cfRule>
  </conditionalFormatting>
  <conditionalFormatting sqref="G117:G151">
    <cfRule type="containsText" dxfId="83" priority="84" operator="containsText" text="Nat">
      <formula>NOT(ISERROR(SEARCH("Nat",G117)))</formula>
    </cfRule>
    <cfRule type="containsText" dxfId="82" priority="83" operator="containsText" text="Pro Mel">
      <formula>NOT(ISERROR(SEARCH("Pro Mel",G117)))</formula>
    </cfRule>
    <cfRule type="containsText" dxfId="81" priority="82" operator="containsText" text="Pro Syd">
      <formula>NOT(ISERROR(SEARCH("Pro Syd",G117)))</formula>
    </cfRule>
    <cfRule type="containsText" dxfId="80" priority="87" operator="containsText" text="E4">
      <formula>NOT(ISERROR(SEARCH("E4",G117)))</formula>
    </cfRule>
    <cfRule type="containsText" dxfId="79" priority="86" operator="containsText" text="Edge">
      <formula>NOT(ISERROR(SEARCH("Edge",G117)))</formula>
    </cfRule>
    <cfRule type="containsText" dxfId="78" priority="85" operator="containsText" text="Pro Mel">
      <formula>NOT(ISERROR(SEARCH("Pro Mel",G117)))</formula>
    </cfRule>
  </conditionalFormatting>
  <conditionalFormatting sqref="O38">
    <cfRule type="cellIs" dxfId="77" priority="7" operator="lessThan">
      <formula>0</formula>
    </cfRule>
    <cfRule type="expression" dxfId="76" priority="8">
      <formula>"&lt;0"</formula>
    </cfRule>
    <cfRule type="cellIs" dxfId="75" priority="9" operator="greaterThan">
      <formula>0</formula>
    </cfRule>
  </conditionalFormatting>
  <conditionalFormatting sqref="O68">
    <cfRule type="expression" dxfId="74" priority="29">
      <formula>"&lt;0"</formula>
    </cfRule>
    <cfRule type="cellIs" dxfId="73" priority="30" operator="greaterThan">
      <formula>0</formula>
    </cfRule>
    <cfRule type="cellIs" dxfId="72" priority="28" operator="lessThan">
      <formula>0</formula>
    </cfRule>
  </conditionalFormatting>
  <conditionalFormatting sqref="O109">
    <cfRule type="cellIs" dxfId="71" priority="57" operator="greaterThan">
      <formula>0</formula>
    </cfRule>
    <cfRule type="cellIs" dxfId="70" priority="55" operator="lessThan">
      <formula>0</formula>
    </cfRule>
    <cfRule type="expression" dxfId="69" priority="56">
      <formula>"&lt;0"</formula>
    </cfRule>
  </conditionalFormatting>
  <conditionalFormatting sqref="O155">
    <cfRule type="cellIs" dxfId="68" priority="91" operator="lessThan">
      <formula>0</formula>
    </cfRule>
    <cfRule type="expression" dxfId="67" priority="92">
      <formula>"&lt;0"</formula>
    </cfRule>
    <cfRule type="cellIs" dxfId="66" priority="93" operator="greaterThan">
      <formula>0</formula>
    </cfRule>
  </conditionalFormatting>
  <conditionalFormatting sqref="W117:W151">
    <cfRule type="containsText" dxfId="65" priority="120" operator="containsText" text="Nat">
      <formula>NOT(ISERROR(SEARCH("Nat",W117)))</formula>
    </cfRule>
    <cfRule type="containsText" dxfId="64" priority="118" operator="containsText" text="Pro Syd">
      <formula>NOT(ISERROR(SEARCH("Pro Syd",W117)))</formula>
    </cfRule>
    <cfRule type="containsText" dxfId="63" priority="119" operator="containsText" text="Pro Mel">
      <formula>NOT(ISERROR(SEARCH("Pro Mel",W117)))</formula>
    </cfRule>
    <cfRule type="containsText" dxfId="62" priority="121" operator="containsText" text="Pro Mel">
      <formula>NOT(ISERROR(SEARCH("Pro Mel",W117)))</formula>
    </cfRule>
    <cfRule type="containsText" dxfId="61" priority="122" operator="containsText" text="Edge">
      <formula>NOT(ISERROR(SEARCH("Edge",W117)))</formula>
    </cfRule>
    <cfRule type="containsText" dxfId="60" priority="123" operator="containsText" text="E4">
      <formula>NOT(ISERROR(SEARCH("E4",W117)))</formula>
    </cfRule>
  </conditionalFormatting>
  <conditionalFormatting sqref="W162:W193">
    <cfRule type="containsText" dxfId="59" priority="112" operator="containsText" text="Pro Syd">
      <formula>NOT(ISERROR(SEARCH("Pro Syd",W162)))</formula>
    </cfRule>
    <cfRule type="containsText" dxfId="58" priority="117" operator="containsText" text="E4">
      <formula>NOT(ISERROR(SEARCH("E4",W162)))</formula>
    </cfRule>
    <cfRule type="containsText" dxfId="57" priority="116" operator="containsText" text="Edge">
      <formula>NOT(ISERROR(SEARCH("Edge",W162)))</formula>
    </cfRule>
    <cfRule type="containsText" dxfId="56" priority="115" operator="containsText" text="Pro Mel">
      <formula>NOT(ISERROR(SEARCH("Pro Mel",W162)))</formula>
    </cfRule>
    <cfRule type="containsText" dxfId="55" priority="114" operator="containsText" text="Nat">
      <formula>NOT(ISERROR(SEARCH("Nat",W162)))</formula>
    </cfRule>
    <cfRule type="containsText" dxfId="54" priority="113" operator="containsText" text="Pro Mel">
      <formula>NOT(ISERROR(SEARCH("Pro Mel",W162)))</formula>
    </cfRule>
  </conditionalFormatting>
  <conditionalFormatting sqref="W204:W227">
    <cfRule type="containsText" dxfId="53" priority="106" operator="containsText" text="Pro Syd">
      <formula>NOT(ISERROR(SEARCH("Pro Syd",W204)))</formula>
    </cfRule>
    <cfRule type="containsText" dxfId="52" priority="107" operator="containsText" text="Pro Mel">
      <formula>NOT(ISERROR(SEARCH("Pro Mel",W204)))</formula>
    </cfRule>
    <cfRule type="containsText" dxfId="51" priority="108" operator="containsText" text="Nat">
      <formula>NOT(ISERROR(SEARCH("Nat",W204)))</formula>
    </cfRule>
    <cfRule type="containsText" dxfId="50" priority="109" operator="containsText" text="Pro Mel">
      <formula>NOT(ISERROR(SEARCH("Pro Mel",W204)))</formula>
    </cfRule>
    <cfRule type="containsText" dxfId="49" priority="110" operator="containsText" text="Edge">
      <formula>NOT(ISERROR(SEARCH("Edge",W204)))</formula>
    </cfRule>
    <cfRule type="containsText" dxfId="48" priority="111" operator="containsText" text="E4">
      <formula>NOT(ISERROR(SEARCH("E4",W204)))</formula>
    </cfRule>
  </conditionalFormatting>
  <conditionalFormatting sqref="AD38">
    <cfRule type="cellIs" dxfId="47" priority="13" operator="lessThan">
      <formula>0</formula>
    </cfRule>
    <cfRule type="expression" dxfId="46" priority="14">
      <formula>"&lt;0"</formula>
    </cfRule>
    <cfRule type="cellIs" dxfId="45" priority="15" operator="greaterThan">
      <formula>0</formula>
    </cfRule>
  </conditionalFormatting>
  <conditionalFormatting sqref="AD68">
    <cfRule type="cellIs" dxfId="44" priority="34" operator="lessThan">
      <formula>0</formula>
    </cfRule>
    <cfRule type="expression" dxfId="43" priority="35">
      <formula>"&lt;0"</formula>
    </cfRule>
    <cfRule type="cellIs" dxfId="42" priority="36" operator="greaterThan">
      <formula>0</formula>
    </cfRule>
  </conditionalFormatting>
  <conditionalFormatting sqref="AD109">
    <cfRule type="cellIs" dxfId="41" priority="67" operator="lessThan">
      <formula>0</formula>
    </cfRule>
    <cfRule type="cellIs" dxfId="40" priority="69" operator="greaterThan">
      <formula>0</formula>
    </cfRule>
    <cfRule type="expression" dxfId="39" priority="68">
      <formula>"&lt;0"</formula>
    </cfRule>
  </conditionalFormatting>
  <conditionalFormatting sqref="AD155">
    <cfRule type="cellIs" dxfId="38" priority="127" operator="lessThan">
      <formula>0</formula>
    </cfRule>
    <cfRule type="expression" dxfId="37" priority="128">
      <formula>"&lt;0"</formula>
    </cfRule>
    <cfRule type="cellIs" dxfId="36" priority="129" operator="greaterThan">
      <formula>0</formula>
    </cfRule>
  </conditionalFormatting>
  <conditionalFormatting sqref="AD197">
    <cfRule type="expression" dxfId="35" priority="134">
      <formula>"&lt;0"</formula>
    </cfRule>
    <cfRule type="cellIs" dxfId="34" priority="133" operator="lessThan">
      <formula>0</formula>
    </cfRule>
    <cfRule type="cellIs" dxfId="33" priority="135" operator="greaterThan">
      <formula>0</formula>
    </cfRule>
  </conditionalFormatting>
  <conditionalFormatting sqref="AD231">
    <cfRule type="cellIs" dxfId="32" priority="171" operator="greaterThan">
      <formula>0</formula>
    </cfRule>
    <cfRule type="cellIs" dxfId="31" priority="169" operator="lessThan">
      <formula>0</formula>
    </cfRule>
    <cfRule type="expression" dxfId="30" priority="170">
      <formula>"&lt;0"</formula>
    </cfRule>
  </conditionalFormatting>
  <conditionalFormatting sqref="AF38">
    <cfRule type="cellIs" dxfId="29" priority="12" operator="greaterThan">
      <formula>0</formula>
    </cfRule>
    <cfRule type="cellIs" dxfId="28" priority="10" operator="lessThan">
      <formula>0</formula>
    </cfRule>
    <cfRule type="expression" dxfId="27" priority="11">
      <formula>"&lt;0"</formula>
    </cfRule>
  </conditionalFormatting>
  <conditionalFormatting sqref="AF68">
    <cfRule type="expression" dxfId="26" priority="32">
      <formula>"&lt;0"</formula>
    </cfRule>
    <cfRule type="cellIs" dxfId="25" priority="33" operator="greaterThan">
      <formula>0</formula>
    </cfRule>
    <cfRule type="cellIs" dxfId="24" priority="31" operator="lessThan">
      <formula>0</formula>
    </cfRule>
  </conditionalFormatting>
  <conditionalFormatting sqref="AF109">
    <cfRule type="expression" dxfId="23" priority="65">
      <formula>"&lt;0"</formula>
    </cfRule>
    <cfRule type="cellIs" dxfId="22" priority="66" operator="greaterThan">
      <formula>0</formula>
    </cfRule>
    <cfRule type="cellIs" dxfId="21" priority="64" operator="lessThan">
      <formula>0</formula>
    </cfRule>
  </conditionalFormatting>
  <conditionalFormatting sqref="AF155">
    <cfRule type="cellIs" dxfId="20" priority="124" operator="lessThan">
      <formula>0</formula>
    </cfRule>
    <cfRule type="expression" dxfId="19" priority="125">
      <formula>"&lt;0"</formula>
    </cfRule>
    <cfRule type="cellIs" dxfId="18" priority="126" operator="greaterThan">
      <formula>0</formula>
    </cfRule>
  </conditionalFormatting>
  <conditionalFormatting sqref="AF197">
    <cfRule type="expression" dxfId="17" priority="131">
      <formula>"&lt;0"</formula>
    </cfRule>
    <cfRule type="cellIs" dxfId="16" priority="132" operator="greaterThan">
      <formula>0</formula>
    </cfRule>
    <cfRule type="cellIs" dxfId="15" priority="130" operator="lessThan">
      <formula>0</formula>
    </cfRule>
  </conditionalFormatting>
  <conditionalFormatting sqref="AF231">
    <cfRule type="cellIs" dxfId="14" priority="166" operator="lessThan">
      <formula>0</formula>
    </cfRule>
    <cfRule type="expression" dxfId="13" priority="167">
      <formula>"&lt;0"</formula>
    </cfRule>
    <cfRule type="cellIs" dxfId="12" priority="16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70D1-4999-4979-8BA2-A27B80056A9C}">
  <sheetPr>
    <tabColor rgb="FFC00000"/>
    <pageSetUpPr fitToPage="1"/>
  </sheetPr>
  <dimension ref="E1:W180"/>
  <sheetViews>
    <sheetView showGridLines="0" tabSelected="1" topLeftCell="D1" zoomScale="90" zoomScaleNormal="90" workbookViewId="0">
      <pane xSplit="31170" ySplit="4335" topLeftCell="S144" activePane="bottomLeft"/>
      <selection activeCell="U9" sqref="U9:U43"/>
      <selection pane="topRight" activeCell="J1" sqref="J1"/>
      <selection pane="bottomLeft" activeCell="AE180" sqref="AE180"/>
      <selection pane="bottomRight" activeCell="W180" sqref="W180"/>
    </sheetView>
  </sheetViews>
  <sheetFormatPr defaultRowHeight="17.25" x14ac:dyDescent="0.3"/>
  <cols>
    <col min="1" max="4" width="9.140625" style="116"/>
    <col min="5" max="5" width="11" style="116" customWidth="1"/>
    <col min="6" max="6" width="8.5703125" style="116" customWidth="1"/>
    <col min="7" max="7" width="10.140625" style="116" customWidth="1"/>
    <col min="8" max="9" width="5.42578125" style="116" customWidth="1"/>
    <col min="10" max="10" width="14.28515625" style="116" customWidth="1"/>
    <col min="11" max="11" width="8.28515625" style="116" customWidth="1"/>
    <col min="12" max="12" width="8.85546875" style="116" customWidth="1"/>
    <col min="13" max="13" width="7.42578125" style="116" customWidth="1"/>
    <col min="14" max="14" width="6.85546875" style="116" customWidth="1"/>
    <col min="15" max="15" width="6.28515625" style="116" customWidth="1"/>
    <col min="16" max="16" width="10.42578125" style="18" customWidth="1"/>
    <col min="17" max="17" width="8" style="3" customWidth="1"/>
    <col min="18" max="18" width="10.28515625" style="116" customWidth="1"/>
    <col min="19" max="19" width="10" style="25" customWidth="1"/>
    <col min="20" max="20" width="10.42578125" style="116" customWidth="1"/>
    <col min="21" max="21" width="11.5703125" style="25" customWidth="1"/>
    <col min="22" max="22" width="11.28515625" style="116" customWidth="1"/>
    <col min="23" max="23" width="9.140625" style="116"/>
    <col min="24" max="24" width="17.140625" style="116" customWidth="1"/>
    <col min="25" max="25" width="15.28515625" style="116" customWidth="1"/>
    <col min="26" max="27" width="9.140625" style="116"/>
    <col min="28" max="28" width="22" style="116" customWidth="1"/>
    <col min="29" max="29" width="18.140625" style="116" customWidth="1"/>
    <col min="30" max="30" width="9.140625" style="116"/>
    <col min="31" max="31" width="14.28515625" style="116" customWidth="1"/>
    <col min="32" max="16384" width="9.140625" style="116"/>
  </cols>
  <sheetData>
    <row r="1" spans="5:23" ht="35.25" customHeight="1" thickBot="1" x14ac:dyDescent="0.3">
      <c r="O1" s="160" t="s">
        <v>161</v>
      </c>
      <c r="P1" s="136">
        <v>10000</v>
      </c>
      <c r="Q1" s="159">
        <v>4</v>
      </c>
      <c r="R1" s="93" t="s">
        <v>47</v>
      </c>
      <c r="U1" s="117">
        <v>100</v>
      </c>
      <c r="V1" s="92" t="s">
        <v>101</v>
      </c>
    </row>
    <row r="2" spans="5:23" ht="26.25" customHeight="1" thickBot="1" x14ac:dyDescent="0.35">
      <c r="F2" s="2"/>
      <c r="O2" s="161" t="s">
        <v>160</v>
      </c>
      <c r="P2" s="162">
        <v>1.6</v>
      </c>
      <c r="S2" s="158">
        <f>P1*1%</f>
        <v>100</v>
      </c>
    </row>
    <row r="3" spans="5:23" ht="28.5" customHeight="1" x14ac:dyDescent="0.25">
      <c r="E3" s="153"/>
      <c r="F3" s="154"/>
      <c r="G3" s="154"/>
      <c r="H3" s="154"/>
      <c r="I3" s="201" t="s">
        <v>103</v>
      </c>
      <c r="J3" s="202"/>
      <c r="K3" s="202"/>
      <c r="L3" s="202"/>
      <c r="M3" s="202"/>
      <c r="N3" s="202"/>
      <c r="O3" s="203"/>
      <c r="P3" s="198" t="s">
        <v>99</v>
      </c>
      <c r="Q3" s="199"/>
      <c r="R3" s="199"/>
      <c r="S3" s="196" t="s">
        <v>97</v>
      </c>
      <c r="T3" s="196"/>
      <c r="U3" s="192" t="s">
        <v>158</v>
      </c>
      <c r="V3" s="193"/>
    </row>
    <row r="4" spans="5:23" ht="29.25" customHeight="1" x14ac:dyDescent="0.25">
      <c r="E4" s="155"/>
      <c r="F4" s="156"/>
      <c r="G4" s="156"/>
      <c r="H4" s="156"/>
      <c r="I4" s="204"/>
      <c r="J4" s="205"/>
      <c r="K4" s="205"/>
      <c r="L4" s="205"/>
      <c r="M4" s="205"/>
      <c r="N4" s="205"/>
      <c r="O4" s="206"/>
      <c r="P4" s="200"/>
      <c r="Q4" s="200"/>
      <c r="R4" s="200"/>
      <c r="S4" s="197"/>
      <c r="T4" s="197"/>
      <c r="U4" s="194"/>
      <c r="V4" s="195"/>
    </row>
    <row r="5" spans="5:23" ht="1.5" customHeight="1" thickBot="1" x14ac:dyDescent="0.3">
      <c r="E5" s="118"/>
      <c r="F5" s="33"/>
      <c r="G5" s="33"/>
      <c r="H5" s="34"/>
      <c r="I5" s="34"/>
      <c r="J5" s="34"/>
      <c r="K5" s="34"/>
      <c r="L5" s="34"/>
      <c r="M5" s="34"/>
      <c r="N5" s="34"/>
      <c r="O5" s="34"/>
      <c r="P5" s="35"/>
      <c r="Q5" s="26"/>
      <c r="R5" s="119"/>
      <c r="S5" s="29"/>
      <c r="T5" s="119"/>
      <c r="U5" s="29"/>
      <c r="V5" s="120"/>
    </row>
    <row r="6" spans="5:23" ht="54.75" customHeight="1" x14ac:dyDescent="0.5">
      <c r="E6" s="36" t="s">
        <v>0</v>
      </c>
      <c r="F6" s="37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8" t="s">
        <v>9</v>
      </c>
      <c r="L6" s="39" t="s">
        <v>92</v>
      </c>
      <c r="M6" s="40" t="s">
        <v>10</v>
      </c>
      <c r="N6" s="38" t="s">
        <v>20</v>
      </c>
      <c r="O6" s="41" t="s">
        <v>21</v>
      </c>
      <c r="P6" s="42" t="s">
        <v>3</v>
      </c>
      <c r="Q6" s="6" t="s">
        <v>12</v>
      </c>
      <c r="R6" s="27" t="s">
        <v>2</v>
      </c>
      <c r="S6" s="45" t="s">
        <v>93</v>
      </c>
      <c r="T6" s="44" t="s">
        <v>94</v>
      </c>
      <c r="U6" s="45" t="s">
        <v>95</v>
      </c>
      <c r="V6" s="46" t="s">
        <v>96</v>
      </c>
      <c r="W6" s="1"/>
    </row>
    <row r="7" spans="5:23" ht="16.5" customHeight="1" x14ac:dyDescent="0.5">
      <c r="E7" s="23">
        <v>45633</v>
      </c>
      <c r="F7" s="47">
        <v>0.54513888888888884</v>
      </c>
      <c r="G7" s="47" t="s">
        <v>17</v>
      </c>
      <c r="H7" s="48">
        <v>2</v>
      </c>
      <c r="I7" s="48">
        <v>6</v>
      </c>
      <c r="J7" s="48" t="s">
        <v>73</v>
      </c>
      <c r="K7" s="76" t="s">
        <v>60</v>
      </c>
      <c r="L7" s="104">
        <v>10</v>
      </c>
      <c r="M7" s="104">
        <v>10</v>
      </c>
      <c r="N7" s="51"/>
      <c r="O7" s="52"/>
      <c r="P7" s="112">
        <f>IF(M7="","",(M7*($P$1/1000)/$Q$1)*$P$2)</f>
        <v>40</v>
      </c>
      <c r="Q7" s="113">
        <v>7.3</v>
      </c>
      <c r="R7" s="57">
        <f t="shared" ref="R7:R38" si="0">IF(P7="","",IF(Q7="","",Q7*P7))</f>
        <v>292</v>
      </c>
      <c r="S7" s="121">
        <f>IF(P7="","",$S$2)</f>
        <v>100</v>
      </c>
      <c r="T7" s="57">
        <f t="shared" ref="T7:T38" si="1">IF(S7="","",IF(Q7="","",S7*Q7))</f>
        <v>730</v>
      </c>
      <c r="U7" s="121">
        <f>$U$1</f>
        <v>100</v>
      </c>
      <c r="V7" s="57">
        <f t="shared" ref="V7:V38" si="2">IF(Q7="","",U7*Q7)</f>
        <v>730</v>
      </c>
      <c r="W7" s="1"/>
    </row>
    <row r="8" spans="5:23" ht="16.5" customHeight="1" x14ac:dyDescent="0.5">
      <c r="E8" s="23">
        <v>45633</v>
      </c>
      <c r="F8" s="47">
        <v>0.55555555555555558</v>
      </c>
      <c r="G8" s="47" t="s">
        <v>63</v>
      </c>
      <c r="H8" s="48">
        <v>3</v>
      </c>
      <c r="I8" s="48">
        <v>2</v>
      </c>
      <c r="J8" s="48" t="s">
        <v>64</v>
      </c>
      <c r="K8" s="76" t="s">
        <v>1</v>
      </c>
      <c r="L8" s="104">
        <v>20</v>
      </c>
      <c r="M8" s="104">
        <v>65</v>
      </c>
      <c r="N8" s="51"/>
      <c r="O8" s="52"/>
      <c r="P8" s="112">
        <f t="shared" ref="P8:P71" si="3">IF(M8="","",(M8*($P$1/1000)/$Q$1)*$P$2)</f>
        <v>260</v>
      </c>
      <c r="Q8" s="113">
        <v>3.4</v>
      </c>
      <c r="R8" s="57">
        <f t="shared" si="0"/>
        <v>884</v>
      </c>
      <c r="S8" s="121">
        <f t="shared" ref="S8:S71" si="4">IF(P8="","",$S$2)</f>
        <v>100</v>
      </c>
      <c r="T8" s="57">
        <f t="shared" si="1"/>
        <v>340</v>
      </c>
      <c r="U8" s="121">
        <f t="shared" ref="U8:U71" si="5">$U$1</f>
        <v>100</v>
      </c>
      <c r="V8" s="57">
        <f t="shared" si="2"/>
        <v>340</v>
      </c>
      <c r="W8" s="1"/>
    </row>
    <row r="9" spans="5:23" ht="16.5" customHeight="1" x14ac:dyDescent="0.5">
      <c r="E9" s="23">
        <v>45633</v>
      </c>
      <c r="F9" s="47">
        <v>0.55555555555555558</v>
      </c>
      <c r="G9" s="47" t="s">
        <v>63</v>
      </c>
      <c r="H9" s="48">
        <v>3</v>
      </c>
      <c r="I9" s="48">
        <v>2</v>
      </c>
      <c r="J9" s="48" t="s">
        <v>64</v>
      </c>
      <c r="K9" s="76" t="s">
        <v>40</v>
      </c>
      <c r="L9" s="104">
        <v>20</v>
      </c>
      <c r="M9" s="104"/>
      <c r="N9" s="51"/>
      <c r="O9" s="52"/>
      <c r="P9" s="112" t="str">
        <f t="shared" si="3"/>
        <v/>
      </c>
      <c r="Q9" s="122">
        <v>3.4</v>
      </c>
      <c r="R9" s="57" t="str">
        <f t="shared" si="0"/>
        <v/>
      </c>
      <c r="S9" s="121" t="str">
        <f t="shared" si="4"/>
        <v/>
      </c>
      <c r="T9" s="57" t="str">
        <f t="shared" si="1"/>
        <v/>
      </c>
      <c r="U9" s="121">
        <f t="shared" si="5"/>
        <v>100</v>
      </c>
      <c r="V9" s="57">
        <f t="shared" si="2"/>
        <v>340</v>
      </c>
      <c r="W9" s="1"/>
    </row>
    <row r="10" spans="5:23" ht="16.5" customHeight="1" x14ac:dyDescent="0.5">
      <c r="E10" s="23">
        <v>45633</v>
      </c>
      <c r="F10" s="47">
        <v>0.55555555555555558</v>
      </c>
      <c r="G10" s="47" t="s">
        <v>63</v>
      </c>
      <c r="H10" s="48">
        <v>3</v>
      </c>
      <c r="I10" s="48">
        <v>2</v>
      </c>
      <c r="J10" s="48" t="s">
        <v>64</v>
      </c>
      <c r="K10" s="76" t="s">
        <v>13</v>
      </c>
      <c r="L10" s="104">
        <v>15</v>
      </c>
      <c r="M10" s="104"/>
      <c r="N10" s="51"/>
      <c r="O10" s="52"/>
      <c r="P10" s="112" t="str">
        <f t="shared" si="3"/>
        <v/>
      </c>
      <c r="Q10" s="122">
        <v>3.4</v>
      </c>
      <c r="R10" s="57" t="str">
        <f t="shared" si="0"/>
        <v/>
      </c>
      <c r="S10" s="121" t="str">
        <f t="shared" si="4"/>
        <v/>
      </c>
      <c r="T10" s="57" t="str">
        <f t="shared" si="1"/>
        <v/>
      </c>
      <c r="U10" s="121">
        <f t="shared" si="5"/>
        <v>100</v>
      </c>
      <c r="V10" s="57">
        <f t="shared" si="2"/>
        <v>340</v>
      </c>
      <c r="W10" s="1"/>
    </row>
    <row r="11" spans="5:23" ht="16.5" customHeight="1" x14ac:dyDescent="0.5">
      <c r="E11" s="23">
        <v>45633</v>
      </c>
      <c r="F11" s="47">
        <v>0.55555555555555558</v>
      </c>
      <c r="G11" s="47" t="s">
        <v>63</v>
      </c>
      <c r="H11" s="48">
        <v>3</v>
      </c>
      <c r="I11" s="48">
        <v>2</v>
      </c>
      <c r="J11" s="48" t="s">
        <v>64</v>
      </c>
      <c r="K11" s="76" t="s">
        <v>18</v>
      </c>
      <c r="L11" s="104">
        <v>10</v>
      </c>
      <c r="M11" s="104"/>
      <c r="N11" s="51"/>
      <c r="O11" s="52"/>
      <c r="P11" s="112" t="str">
        <f t="shared" si="3"/>
        <v/>
      </c>
      <c r="Q11" s="122">
        <v>3.4</v>
      </c>
      <c r="R11" s="57" t="str">
        <f t="shared" si="0"/>
        <v/>
      </c>
      <c r="S11" s="121" t="str">
        <f t="shared" si="4"/>
        <v/>
      </c>
      <c r="T11" s="57" t="str">
        <f t="shared" si="1"/>
        <v/>
      </c>
      <c r="U11" s="121">
        <f t="shared" si="5"/>
        <v>100</v>
      </c>
      <c r="V11" s="57">
        <f t="shared" si="2"/>
        <v>340</v>
      </c>
      <c r="W11" s="1"/>
    </row>
    <row r="12" spans="5:23" ht="16.5" customHeight="1" x14ac:dyDescent="0.5">
      <c r="E12" s="23">
        <v>45633</v>
      </c>
      <c r="F12" s="47">
        <v>0.55555555555555558</v>
      </c>
      <c r="G12" s="47" t="s">
        <v>63</v>
      </c>
      <c r="H12" s="48">
        <v>3</v>
      </c>
      <c r="I12" s="48">
        <v>5</v>
      </c>
      <c r="J12" s="48" t="s">
        <v>68</v>
      </c>
      <c r="K12" s="76" t="s">
        <v>18</v>
      </c>
      <c r="L12" s="104">
        <v>10</v>
      </c>
      <c r="M12" s="104">
        <v>10</v>
      </c>
      <c r="N12" s="51"/>
      <c r="O12" s="52"/>
      <c r="P12" s="112">
        <f t="shared" si="3"/>
        <v>40</v>
      </c>
      <c r="Q12" s="113"/>
      <c r="R12" s="57" t="str">
        <f t="shared" si="0"/>
        <v/>
      </c>
      <c r="S12" s="121">
        <f t="shared" si="4"/>
        <v>100</v>
      </c>
      <c r="T12" s="57" t="str">
        <f t="shared" si="1"/>
        <v/>
      </c>
      <c r="U12" s="121">
        <f t="shared" si="5"/>
        <v>100</v>
      </c>
      <c r="V12" s="57" t="str">
        <f t="shared" si="2"/>
        <v/>
      </c>
      <c r="W12" s="1"/>
    </row>
    <row r="13" spans="5:23" ht="16.5" customHeight="1" x14ac:dyDescent="0.5">
      <c r="E13" s="23">
        <v>45633</v>
      </c>
      <c r="F13" s="47">
        <v>0.57986111111111116</v>
      </c>
      <c r="G13" s="47" t="s">
        <v>63</v>
      </c>
      <c r="H13" s="48">
        <v>4</v>
      </c>
      <c r="I13" s="48">
        <v>2</v>
      </c>
      <c r="J13" s="48" t="s">
        <v>69</v>
      </c>
      <c r="K13" s="76" t="s">
        <v>18</v>
      </c>
      <c r="L13" s="104">
        <v>10</v>
      </c>
      <c r="M13" s="104">
        <v>10</v>
      </c>
      <c r="N13" s="51"/>
      <c r="O13" s="52"/>
      <c r="P13" s="112">
        <f t="shared" si="3"/>
        <v>40</v>
      </c>
      <c r="Q13" s="113"/>
      <c r="R13" s="57" t="str">
        <f t="shared" si="0"/>
        <v/>
      </c>
      <c r="S13" s="121">
        <f t="shared" si="4"/>
        <v>100</v>
      </c>
      <c r="T13" s="57" t="str">
        <f t="shared" si="1"/>
        <v/>
      </c>
      <c r="U13" s="121">
        <f t="shared" si="5"/>
        <v>100</v>
      </c>
      <c r="V13" s="57" t="str">
        <f t="shared" si="2"/>
        <v/>
      </c>
      <c r="W13" s="1"/>
    </row>
    <row r="14" spans="5:23" ht="16.5" customHeight="1" x14ac:dyDescent="0.5">
      <c r="E14" s="23">
        <v>45633</v>
      </c>
      <c r="F14" s="47">
        <v>0.61805555555555558</v>
      </c>
      <c r="G14" s="47" t="s">
        <v>17</v>
      </c>
      <c r="H14" s="48">
        <v>5</v>
      </c>
      <c r="I14" s="48">
        <v>3</v>
      </c>
      <c r="J14" s="48" t="s">
        <v>71</v>
      </c>
      <c r="K14" s="76" t="s">
        <v>40</v>
      </c>
      <c r="L14" s="104">
        <v>14</v>
      </c>
      <c r="M14" s="104"/>
      <c r="N14" s="51"/>
      <c r="O14" s="52"/>
      <c r="P14" s="112" t="str">
        <f t="shared" si="3"/>
        <v/>
      </c>
      <c r="Q14" s="113"/>
      <c r="R14" s="57" t="str">
        <f t="shared" si="0"/>
        <v/>
      </c>
      <c r="S14" s="121" t="str">
        <f t="shared" si="4"/>
        <v/>
      </c>
      <c r="T14" s="57" t="str">
        <f t="shared" si="1"/>
        <v/>
      </c>
      <c r="U14" s="121">
        <f t="shared" si="5"/>
        <v>100</v>
      </c>
      <c r="V14" s="57" t="str">
        <f t="shared" si="2"/>
        <v/>
      </c>
      <c r="W14" s="1"/>
    </row>
    <row r="15" spans="5:23" ht="16.5" customHeight="1" x14ac:dyDescent="0.5">
      <c r="E15" s="23">
        <v>45633</v>
      </c>
      <c r="F15" s="47">
        <v>0.61805555555555558</v>
      </c>
      <c r="G15" s="47" t="s">
        <v>17</v>
      </c>
      <c r="H15" s="48">
        <v>5</v>
      </c>
      <c r="I15" s="48">
        <v>3</v>
      </c>
      <c r="J15" s="48" t="s">
        <v>71</v>
      </c>
      <c r="K15" s="76" t="s">
        <v>13</v>
      </c>
      <c r="L15" s="104">
        <v>14</v>
      </c>
      <c r="M15" s="104">
        <v>28</v>
      </c>
      <c r="N15" s="51"/>
      <c r="O15" s="52"/>
      <c r="P15" s="112">
        <f t="shared" si="3"/>
        <v>112</v>
      </c>
      <c r="Q15" s="113"/>
      <c r="R15" s="57" t="str">
        <f t="shared" si="0"/>
        <v/>
      </c>
      <c r="S15" s="121">
        <f t="shared" si="4"/>
        <v>100</v>
      </c>
      <c r="T15" s="57" t="str">
        <f t="shared" si="1"/>
        <v/>
      </c>
      <c r="U15" s="121">
        <f t="shared" si="5"/>
        <v>100</v>
      </c>
      <c r="V15" s="57" t="str">
        <f t="shared" si="2"/>
        <v/>
      </c>
      <c r="W15" s="1"/>
    </row>
    <row r="16" spans="5:23" ht="16.5" customHeight="1" x14ac:dyDescent="0.5">
      <c r="E16" s="23">
        <v>45633</v>
      </c>
      <c r="F16" s="47">
        <v>0.64236111111111116</v>
      </c>
      <c r="G16" s="47" t="s">
        <v>17</v>
      </c>
      <c r="H16" s="48">
        <v>6</v>
      </c>
      <c r="I16" s="48">
        <v>1</v>
      </c>
      <c r="J16" s="48" t="s">
        <v>74</v>
      </c>
      <c r="K16" s="76" t="s">
        <v>60</v>
      </c>
      <c r="L16" s="104">
        <v>10</v>
      </c>
      <c r="M16" s="104">
        <v>10</v>
      </c>
      <c r="N16" s="51"/>
      <c r="O16" s="52"/>
      <c r="P16" s="112">
        <f t="shared" si="3"/>
        <v>40</v>
      </c>
      <c r="Q16" s="113"/>
      <c r="R16" s="57" t="str">
        <f t="shared" si="0"/>
        <v/>
      </c>
      <c r="S16" s="121">
        <f t="shared" si="4"/>
        <v>100</v>
      </c>
      <c r="T16" s="57" t="str">
        <f t="shared" si="1"/>
        <v/>
      </c>
      <c r="U16" s="121">
        <f t="shared" si="5"/>
        <v>100</v>
      </c>
      <c r="V16" s="57" t="str">
        <f t="shared" si="2"/>
        <v/>
      </c>
      <c r="W16" s="1"/>
    </row>
    <row r="17" spans="5:23" ht="16.5" customHeight="1" x14ac:dyDescent="0.5">
      <c r="E17" s="23">
        <v>45633</v>
      </c>
      <c r="F17" s="47">
        <v>0.65625</v>
      </c>
      <c r="G17" s="47" t="s">
        <v>63</v>
      </c>
      <c r="H17" s="48">
        <v>7</v>
      </c>
      <c r="I17" s="48">
        <v>4</v>
      </c>
      <c r="J17" s="48" t="s">
        <v>65</v>
      </c>
      <c r="K17" s="76" t="s">
        <v>1</v>
      </c>
      <c r="L17" s="104">
        <v>12</v>
      </c>
      <c r="M17" s="104">
        <v>22</v>
      </c>
      <c r="N17" s="51"/>
      <c r="O17" s="52"/>
      <c r="P17" s="112">
        <f t="shared" si="3"/>
        <v>88</v>
      </c>
      <c r="Q17" s="113"/>
      <c r="R17" s="57" t="str">
        <f t="shared" si="0"/>
        <v/>
      </c>
      <c r="S17" s="121">
        <f t="shared" si="4"/>
        <v>100</v>
      </c>
      <c r="T17" s="57" t="str">
        <f t="shared" si="1"/>
        <v/>
      </c>
      <c r="U17" s="121">
        <f t="shared" si="5"/>
        <v>100</v>
      </c>
      <c r="V17" s="57" t="str">
        <f t="shared" si="2"/>
        <v/>
      </c>
      <c r="W17" s="1"/>
    </row>
    <row r="18" spans="5:23" ht="16.5" customHeight="1" x14ac:dyDescent="0.5">
      <c r="E18" s="23">
        <v>45633</v>
      </c>
      <c r="F18" s="47">
        <v>0.65625</v>
      </c>
      <c r="G18" s="47" t="s">
        <v>63</v>
      </c>
      <c r="H18" s="48">
        <v>7</v>
      </c>
      <c r="I18" s="48">
        <v>4</v>
      </c>
      <c r="J18" s="48" t="s">
        <v>65</v>
      </c>
      <c r="K18" s="76" t="s">
        <v>18</v>
      </c>
      <c r="L18" s="104">
        <v>10</v>
      </c>
      <c r="M18" s="104"/>
      <c r="N18" s="51"/>
      <c r="O18" s="52"/>
      <c r="P18" s="112" t="str">
        <f t="shared" si="3"/>
        <v/>
      </c>
      <c r="Q18" s="113"/>
      <c r="R18" s="57" t="str">
        <f t="shared" si="0"/>
        <v/>
      </c>
      <c r="S18" s="121" t="str">
        <f t="shared" si="4"/>
        <v/>
      </c>
      <c r="T18" s="57" t="str">
        <f t="shared" si="1"/>
        <v/>
      </c>
      <c r="U18" s="121">
        <f t="shared" si="5"/>
        <v>100</v>
      </c>
      <c r="V18" s="57" t="str">
        <f t="shared" si="2"/>
        <v/>
      </c>
      <c r="W18" s="1"/>
    </row>
    <row r="19" spans="5:23" ht="16.5" customHeight="1" x14ac:dyDescent="0.5">
      <c r="E19" s="23">
        <v>45633</v>
      </c>
      <c r="F19" s="47">
        <v>0.65625</v>
      </c>
      <c r="G19" s="47" t="s">
        <v>63</v>
      </c>
      <c r="H19" s="48">
        <v>7</v>
      </c>
      <c r="I19" s="48">
        <v>9</v>
      </c>
      <c r="J19" s="48" t="s">
        <v>23</v>
      </c>
      <c r="K19" s="76" t="s">
        <v>18</v>
      </c>
      <c r="L19" s="104">
        <v>10</v>
      </c>
      <c r="M19" s="104">
        <v>10</v>
      </c>
      <c r="N19" s="51"/>
      <c r="O19" s="52"/>
      <c r="P19" s="112">
        <f t="shared" si="3"/>
        <v>40</v>
      </c>
      <c r="Q19" s="113">
        <v>2.9</v>
      </c>
      <c r="R19" s="57">
        <f t="shared" si="0"/>
        <v>116</v>
      </c>
      <c r="S19" s="121">
        <f t="shared" si="4"/>
        <v>100</v>
      </c>
      <c r="T19" s="57">
        <f t="shared" si="1"/>
        <v>290</v>
      </c>
      <c r="U19" s="121">
        <f t="shared" si="5"/>
        <v>100</v>
      </c>
      <c r="V19" s="57">
        <f t="shared" si="2"/>
        <v>290</v>
      </c>
      <c r="W19" s="1"/>
    </row>
    <row r="20" spans="5:23" ht="16.5" customHeight="1" x14ac:dyDescent="0.5">
      <c r="E20" s="23">
        <v>45633</v>
      </c>
      <c r="F20" s="47">
        <v>0.65625</v>
      </c>
      <c r="G20" s="47" t="s">
        <v>63</v>
      </c>
      <c r="H20" s="48">
        <v>7</v>
      </c>
      <c r="I20" s="48">
        <v>3</v>
      </c>
      <c r="J20" s="48" t="s">
        <v>66</v>
      </c>
      <c r="K20" s="76" t="s">
        <v>1</v>
      </c>
      <c r="L20" s="104">
        <v>12</v>
      </c>
      <c r="M20" s="104">
        <v>22</v>
      </c>
      <c r="N20" s="51"/>
      <c r="O20" s="52"/>
      <c r="P20" s="112">
        <f t="shared" si="3"/>
        <v>88</v>
      </c>
      <c r="Q20" s="113"/>
      <c r="R20" s="57" t="str">
        <f t="shared" si="0"/>
        <v/>
      </c>
      <c r="S20" s="121">
        <f t="shared" si="4"/>
        <v>100</v>
      </c>
      <c r="T20" s="57" t="str">
        <f t="shared" si="1"/>
        <v/>
      </c>
      <c r="U20" s="121">
        <f t="shared" si="5"/>
        <v>100</v>
      </c>
      <c r="V20" s="57" t="str">
        <f t="shared" si="2"/>
        <v/>
      </c>
      <c r="W20" s="1"/>
    </row>
    <row r="21" spans="5:23" ht="16.5" customHeight="1" x14ac:dyDescent="0.25">
      <c r="E21" s="23">
        <v>45633</v>
      </c>
      <c r="F21" s="47">
        <v>0.65625</v>
      </c>
      <c r="G21" s="47" t="s">
        <v>63</v>
      </c>
      <c r="H21" s="48">
        <v>7</v>
      </c>
      <c r="I21" s="48">
        <v>3</v>
      </c>
      <c r="J21" s="48" t="s">
        <v>66</v>
      </c>
      <c r="K21" s="76" t="s">
        <v>18</v>
      </c>
      <c r="L21" s="104">
        <v>10</v>
      </c>
      <c r="M21" s="104"/>
      <c r="N21" s="51"/>
      <c r="O21" s="52"/>
      <c r="P21" s="112" t="str">
        <f t="shared" si="3"/>
        <v/>
      </c>
      <c r="Q21" s="113"/>
      <c r="R21" s="57" t="str">
        <f t="shared" si="0"/>
        <v/>
      </c>
      <c r="S21" s="121" t="str">
        <f t="shared" si="4"/>
        <v/>
      </c>
      <c r="T21" s="57" t="str">
        <f t="shared" si="1"/>
        <v/>
      </c>
      <c r="U21" s="121">
        <f t="shared" si="5"/>
        <v>100</v>
      </c>
      <c r="V21" s="57" t="str">
        <f t="shared" si="2"/>
        <v/>
      </c>
    </row>
    <row r="22" spans="5:23" ht="16.5" customHeight="1" x14ac:dyDescent="0.5">
      <c r="E22" s="23">
        <v>45633</v>
      </c>
      <c r="F22" s="47">
        <v>0.66666666666666663</v>
      </c>
      <c r="G22" s="47" t="s">
        <v>17</v>
      </c>
      <c r="H22" s="48">
        <v>7</v>
      </c>
      <c r="I22" s="48">
        <v>7</v>
      </c>
      <c r="J22" s="48" t="s">
        <v>72</v>
      </c>
      <c r="K22" s="76" t="s">
        <v>40</v>
      </c>
      <c r="L22" s="104">
        <v>15</v>
      </c>
      <c r="M22" s="104"/>
      <c r="N22" s="51"/>
      <c r="O22" s="52"/>
      <c r="P22" s="112" t="str">
        <f t="shared" si="3"/>
        <v/>
      </c>
      <c r="Q22" s="113"/>
      <c r="R22" s="57" t="str">
        <f t="shared" si="0"/>
        <v/>
      </c>
      <c r="S22" s="121" t="str">
        <f t="shared" si="4"/>
        <v/>
      </c>
      <c r="T22" s="57" t="str">
        <f t="shared" si="1"/>
        <v/>
      </c>
      <c r="U22" s="121">
        <f t="shared" si="5"/>
        <v>100</v>
      </c>
      <c r="V22" s="57" t="str">
        <f t="shared" si="2"/>
        <v/>
      </c>
      <c r="W22" s="1"/>
    </row>
    <row r="23" spans="5:23" ht="16.5" customHeight="1" x14ac:dyDescent="0.25">
      <c r="E23" s="23">
        <v>45633</v>
      </c>
      <c r="F23" s="47">
        <v>0.66666666666666663</v>
      </c>
      <c r="G23" s="47" t="s">
        <v>17</v>
      </c>
      <c r="H23" s="48">
        <v>7</v>
      </c>
      <c r="I23" s="48">
        <v>7</v>
      </c>
      <c r="J23" s="48" t="s">
        <v>72</v>
      </c>
      <c r="K23" s="76" t="s">
        <v>13</v>
      </c>
      <c r="L23" s="104">
        <v>14</v>
      </c>
      <c r="M23" s="104">
        <v>29</v>
      </c>
      <c r="N23" s="51"/>
      <c r="O23" s="52"/>
      <c r="P23" s="112">
        <f t="shared" si="3"/>
        <v>116</v>
      </c>
      <c r="Q23" s="113"/>
      <c r="R23" s="57" t="str">
        <f t="shared" si="0"/>
        <v/>
      </c>
      <c r="S23" s="121">
        <f t="shared" si="4"/>
        <v>100</v>
      </c>
      <c r="T23" s="57" t="str">
        <f t="shared" si="1"/>
        <v/>
      </c>
      <c r="U23" s="121">
        <f t="shared" si="5"/>
        <v>100</v>
      </c>
      <c r="V23" s="57" t="str">
        <f t="shared" si="2"/>
        <v/>
      </c>
    </row>
    <row r="24" spans="5:23" ht="16.5" customHeight="1" x14ac:dyDescent="0.25">
      <c r="E24" s="23">
        <v>45633</v>
      </c>
      <c r="F24" s="47">
        <v>0.66666666666666663</v>
      </c>
      <c r="G24" s="47" t="s">
        <v>17</v>
      </c>
      <c r="H24" s="48">
        <v>7</v>
      </c>
      <c r="I24" s="48">
        <v>10</v>
      </c>
      <c r="J24" s="48" t="s">
        <v>75</v>
      </c>
      <c r="K24" s="76" t="s">
        <v>60</v>
      </c>
      <c r="L24" s="104">
        <v>10</v>
      </c>
      <c r="M24" s="104">
        <v>10</v>
      </c>
      <c r="N24" s="51"/>
      <c r="O24" s="52"/>
      <c r="P24" s="112">
        <f t="shared" si="3"/>
        <v>40</v>
      </c>
      <c r="Q24" s="113">
        <v>6</v>
      </c>
      <c r="R24" s="57">
        <f t="shared" si="0"/>
        <v>240</v>
      </c>
      <c r="S24" s="121">
        <f t="shared" si="4"/>
        <v>100</v>
      </c>
      <c r="T24" s="57">
        <f t="shared" si="1"/>
        <v>600</v>
      </c>
      <c r="U24" s="121">
        <f t="shared" si="5"/>
        <v>100</v>
      </c>
      <c r="V24" s="57">
        <f t="shared" si="2"/>
        <v>600</v>
      </c>
    </row>
    <row r="25" spans="5:23" ht="16.5" customHeight="1" x14ac:dyDescent="0.5">
      <c r="E25" s="23">
        <v>45633</v>
      </c>
      <c r="F25" s="47">
        <v>0.69444444444444442</v>
      </c>
      <c r="G25" s="47" t="s">
        <v>17</v>
      </c>
      <c r="H25" s="48">
        <v>8</v>
      </c>
      <c r="I25" s="48">
        <v>6</v>
      </c>
      <c r="J25" s="48" t="s">
        <v>76</v>
      </c>
      <c r="K25" s="76" t="s">
        <v>60</v>
      </c>
      <c r="L25" s="104">
        <v>10</v>
      </c>
      <c r="M25" s="104">
        <v>10</v>
      </c>
      <c r="N25" s="51"/>
      <c r="O25" s="52"/>
      <c r="P25" s="112">
        <f t="shared" si="3"/>
        <v>40</v>
      </c>
      <c r="Q25" s="113"/>
      <c r="R25" s="57" t="str">
        <f t="shared" si="0"/>
        <v/>
      </c>
      <c r="S25" s="121">
        <f t="shared" si="4"/>
        <v>100</v>
      </c>
      <c r="T25" s="57" t="str">
        <f t="shared" si="1"/>
        <v/>
      </c>
      <c r="U25" s="121">
        <f t="shared" si="5"/>
        <v>100</v>
      </c>
      <c r="V25" s="57" t="str">
        <f t="shared" si="2"/>
        <v/>
      </c>
      <c r="W25" s="1"/>
    </row>
    <row r="26" spans="5:23" ht="16.5" customHeight="1" x14ac:dyDescent="0.25">
      <c r="E26" s="23">
        <v>45633</v>
      </c>
      <c r="F26" s="47">
        <v>0.72222222222222221</v>
      </c>
      <c r="G26" s="47" t="s">
        <v>17</v>
      </c>
      <c r="H26" s="48">
        <v>9</v>
      </c>
      <c r="I26" s="48">
        <v>8</v>
      </c>
      <c r="J26" s="48" t="s">
        <v>31</v>
      </c>
      <c r="K26" s="76" t="s">
        <v>60</v>
      </c>
      <c r="L26" s="104">
        <v>10</v>
      </c>
      <c r="M26" s="104">
        <v>10</v>
      </c>
      <c r="N26" s="51"/>
      <c r="O26" s="52"/>
      <c r="P26" s="112">
        <f t="shared" si="3"/>
        <v>40</v>
      </c>
      <c r="Q26" s="113">
        <v>4.2</v>
      </c>
      <c r="R26" s="57">
        <f t="shared" si="0"/>
        <v>168</v>
      </c>
      <c r="S26" s="121">
        <f t="shared" si="4"/>
        <v>100</v>
      </c>
      <c r="T26" s="57">
        <f t="shared" si="1"/>
        <v>420</v>
      </c>
      <c r="U26" s="121">
        <f t="shared" si="5"/>
        <v>100</v>
      </c>
      <c r="V26" s="57">
        <f t="shared" si="2"/>
        <v>420</v>
      </c>
    </row>
    <row r="27" spans="5:23" ht="16.5" customHeight="1" x14ac:dyDescent="0.25">
      <c r="E27" s="23">
        <v>45633</v>
      </c>
      <c r="F27" s="47">
        <v>0.73611111111111116</v>
      </c>
      <c r="G27" s="47" t="s">
        <v>63</v>
      </c>
      <c r="H27" s="48">
        <v>10</v>
      </c>
      <c r="I27" s="48">
        <v>19</v>
      </c>
      <c r="J27" s="48" t="s">
        <v>70</v>
      </c>
      <c r="K27" s="76" t="s">
        <v>40</v>
      </c>
      <c r="L27" s="104">
        <v>12</v>
      </c>
      <c r="M27" s="104">
        <v>22</v>
      </c>
      <c r="N27" s="51"/>
      <c r="O27" s="52"/>
      <c r="P27" s="112">
        <f t="shared" si="3"/>
        <v>88</v>
      </c>
      <c r="Q27" s="113"/>
      <c r="R27" s="57" t="str">
        <f t="shared" si="0"/>
        <v/>
      </c>
      <c r="S27" s="121">
        <f t="shared" si="4"/>
        <v>100</v>
      </c>
      <c r="T27" s="57" t="str">
        <f t="shared" si="1"/>
        <v/>
      </c>
      <c r="U27" s="121">
        <f t="shared" si="5"/>
        <v>100</v>
      </c>
      <c r="V27" s="57" t="str">
        <f t="shared" si="2"/>
        <v/>
      </c>
    </row>
    <row r="28" spans="5:23" ht="16.5" customHeight="1" x14ac:dyDescent="0.5">
      <c r="E28" s="23">
        <v>45633</v>
      </c>
      <c r="F28" s="47">
        <v>0.73611111111111116</v>
      </c>
      <c r="G28" s="47" t="s">
        <v>63</v>
      </c>
      <c r="H28" s="48">
        <v>10</v>
      </c>
      <c r="I28" s="48">
        <v>19</v>
      </c>
      <c r="J28" s="48" t="s">
        <v>70</v>
      </c>
      <c r="K28" s="76" t="s">
        <v>18</v>
      </c>
      <c r="L28" s="104">
        <v>10</v>
      </c>
      <c r="M28" s="104"/>
      <c r="N28" s="51"/>
      <c r="O28" s="52"/>
      <c r="P28" s="112" t="str">
        <f t="shared" si="3"/>
        <v/>
      </c>
      <c r="Q28" s="113"/>
      <c r="R28" s="57" t="str">
        <f t="shared" si="0"/>
        <v/>
      </c>
      <c r="S28" s="121" t="str">
        <f t="shared" si="4"/>
        <v/>
      </c>
      <c r="T28" s="57" t="str">
        <f t="shared" si="1"/>
        <v/>
      </c>
      <c r="U28" s="121">
        <f t="shared" si="5"/>
        <v>100</v>
      </c>
      <c r="V28" s="57" t="str">
        <f t="shared" si="2"/>
        <v/>
      </c>
      <c r="W28" s="1"/>
    </row>
    <row r="29" spans="5:23" ht="16.5" customHeight="1" x14ac:dyDescent="0.5">
      <c r="E29" s="23">
        <v>45633</v>
      </c>
      <c r="F29" s="47">
        <v>0.73611111111111116</v>
      </c>
      <c r="G29" s="47" t="s">
        <v>63</v>
      </c>
      <c r="H29" s="48">
        <v>10</v>
      </c>
      <c r="I29" s="48">
        <v>5</v>
      </c>
      <c r="J29" s="48" t="s">
        <v>24</v>
      </c>
      <c r="K29" s="76" t="s">
        <v>1</v>
      </c>
      <c r="L29" s="104">
        <v>12</v>
      </c>
      <c r="M29" s="104">
        <v>12</v>
      </c>
      <c r="N29" s="51"/>
      <c r="O29" s="52"/>
      <c r="P29" s="112">
        <f t="shared" si="3"/>
        <v>48</v>
      </c>
      <c r="Q29" s="113">
        <v>5</v>
      </c>
      <c r="R29" s="57">
        <f t="shared" si="0"/>
        <v>240</v>
      </c>
      <c r="S29" s="121">
        <f t="shared" si="4"/>
        <v>100</v>
      </c>
      <c r="T29" s="57">
        <f t="shared" si="1"/>
        <v>500</v>
      </c>
      <c r="U29" s="121">
        <f t="shared" si="5"/>
        <v>100</v>
      </c>
      <c r="V29" s="57">
        <f t="shared" si="2"/>
        <v>500</v>
      </c>
      <c r="W29" s="1"/>
    </row>
    <row r="30" spans="5:23" ht="16.5" customHeight="1" x14ac:dyDescent="0.5">
      <c r="E30" s="23">
        <v>45633</v>
      </c>
      <c r="F30" s="47">
        <v>0.74652777777777779</v>
      </c>
      <c r="G30" s="47" t="s">
        <v>17</v>
      </c>
      <c r="H30" s="48">
        <v>10</v>
      </c>
      <c r="I30" s="48">
        <v>3</v>
      </c>
      <c r="J30" s="48" t="s">
        <v>77</v>
      </c>
      <c r="K30" s="76" t="s">
        <v>60</v>
      </c>
      <c r="L30" s="104">
        <v>10</v>
      </c>
      <c r="M30" s="104">
        <v>10</v>
      </c>
      <c r="N30" s="51"/>
      <c r="O30" s="52"/>
      <c r="P30" s="112">
        <f t="shared" si="3"/>
        <v>40</v>
      </c>
      <c r="Q30" s="113"/>
      <c r="R30" s="57" t="str">
        <f t="shared" si="0"/>
        <v/>
      </c>
      <c r="S30" s="121">
        <f t="shared" si="4"/>
        <v>100</v>
      </c>
      <c r="T30" s="57" t="str">
        <f t="shared" si="1"/>
        <v/>
      </c>
      <c r="U30" s="121">
        <f t="shared" si="5"/>
        <v>100</v>
      </c>
      <c r="V30" s="57" t="str">
        <f t="shared" si="2"/>
        <v/>
      </c>
      <c r="W30" s="1"/>
    </row>
    <row r="31" spans="5:23" ht="16.5" customHeight="1" x14ac:dyDescent="0.5">
      <c r="E31" s="23">
        <v>45640</v>
      </c>
      <c r="F31" s="47">
        <v>0.51041666666666663</v>
      </c>
      <c r="G31" s="47" t="s">
        <v>100</v>
      </c>
      <c r="H31" s="48">
        <v>1</v>
      </c>
      <c r="I31" s="48">
        <v>6</v>
      </c>
      <c r="J31" s="48" t="s">
        <v>56</v>
      </c>
      <c r="K31" s="76" t="s">
        <v>13</v>
      </c>
      <c r="L31" s="104">
        <v>14</v>
      </c>
      <c r="M31" s="104">
        <v>14</v>
      </c>
      <c r="N31" s="51"/>
      <c r="O31" s="52"/>
      <c r="P31" s="112">
        <f t="shared" si="3"/>
        <v>56</v>
      </c>
      <c r="Q31" s="113"/>
      <c r="R31" s="57" t="str">
        <f t="shared" si="0"/>
        <v/>
      </c>
      <c r="S31" s="121">
        <f t="shared" si="4"/>
        <v>100</v>
      </c>
      <c r="T31" s="57" t="str">
        <f t="shared" si="1"/>
        <v/>
      </c>
      <c r="U31" s="121">
        <f t="shared" si="5"/>
        <v>100</v>
      </c>
      <c r="V31" s="57" t="str">
        <f t="shared" si="2"/>
        <v/>
      </c>
      <c r="W31" s="1"/>
    </row>
    <row r="32" spans="5:23" ht="16.5" customHeight="1" x14ac:dyDescent="0.5">
      <c r="E32" s="23">
        <v>45640</v>
      </c>
      <c r="F32" s="47">
        <v>0.52083333333333337</v>
      </c>
      <c r="G32" s="47" t="s">
        <v>22</v>
      </c>
      <c r="H32" s="48">
        <v>1</v>
      </c>
      <c r="I32" s="48">
        <v>7</v>
      </c>
      <c r="J32" s="48" t="s">
        <v>29</v>
      </c>
      <c r="K32" s="76" t="s">
        <v>1</v>
      </c>
      <c r="L32" s="104">
        <v>10</v>
      </c>
      <c r="M32" s="104">
        <v>10</v>
      </c>
      <c r="N32" s="51"/>
      <c r="O32" s="52"/>
      <c r="P32" s="112">
        <f t="shared" si="3"/>
        <v>40</v>
      </c>
      <c r="Q32" s="113"/>
      <c r="R32" s="57" t="str">
        <f t="shared" si="0"/>
        <v/>
      </c>
      <c r="S32" s="121">
        <f t="shared" si="4"/>
        <v>100</v>
      </c>
      <c r="T32" s="57" t="str">
        <f t="shared" si="1"/>
        <v/>
      </c>
      <c r="U32" s="121">
        <f t="shared" si="5"/>
        <v>100</v>
      </c>
      <c r="V32" s="57" t="str">
        <f t="shared" si="2"/>
        <v/>
      </c>
      <c r="W32" s="1"/>
    </row>
    <row r="33" spans="5:23" ht="16.5" customHeight="1" x14ac:dyDescent="0.5">
      <c r="E33" s="23">
        <v>45640</v>
      </c>
      <c r="F33" s="47">
        <v>0.52083333333333337</v>
      </c>
      <c r="G33" s="47" t="s">
        <v>22</v>
      </c>
      <c r="H33" s="48">
        <v>1</v>
      </c>
      <c r="I33" s="48">
        <v>9</v>
      </c>
      <c r="J33" s="48" t="s">
        <v>85</v>
      </c>
      <c r="K33" s="76" t="s">
        <v>60</v>
      </c>
      <c r="L33" s="104">
        <v>10</v>
      </c>
      <c r="M33" s="104">
        <v>10</v>
      </c>
      <c r="N33" s="51"/>
      <c r="O33" s="52"/>
      <c r="P33" s="112">
        <f t="shared" si="3"/>
        <v>40</v>
      </c>
      <c r="Q33" s="113">
        <v>2.9</v>
      </c>
      <c r="R33" s="57">
        <f t="shared" si="0"/>
        <v>116</v>
      </c>
      <c r="S33" s="121">
        <f t="shared" si="4"/>
        <v>100</v>
      </c>
      <c r="T33" s="57">
        <f t="shared" si="1"/>
        <v>290</v>
      </c>
      <c r="U33" s="121">
        <f t="shared" si="5"/>
        <v>100</v>
      </c>
      <c r="V33" s="57">
        <f t="shared" si="2"/>
        <v>290</v>
      </c>
      <c r="W33" s="1"/>
    </row>
    <row r="34" spans="5:23" ht="16.5" customHeight="1" x14ac:dyDescent="0.5">
      <c r="E34" s="23">
        <v>45640</v>
      </c>
      <c r="F34" s="47">
        <v>0.57986111111111116</v>
      </c>
      <c r="G34" s="47" t="s">
        <v>48</v>
      </c>
      <c r="H34" s="48">
        <v>4</v>
      </c>
      <c r="I34" s="48">
        <v>5</v>
      </c>
      <c r="J34" s="48" t="s">
        <v>49</v>
      </c>
      <c r="K34" s="76" t="s">
        <v>40</v>
      </c>
      <c r="L34" s="104">
        <v>12</v>
      </c>
      <c r="M34" s="104">
        <v>22</v>
      </c>
      <c r="N34" s="51"/>
      <c r="O34" s="52"/>
      <c r="P34" s="112">
        <f t="shared" si="3"/>
        <v>88</v>
      </c>
      <c r="Q34" s="113"/>
      <c r="R34" s="57" t="str">
        <f t="shared" si="0"/>
        <v/>
      </c>
      <c r="S34" s="121">
        <f t="shared" si="4"/>
        <v>100</v>
      </c>
      <c r="T34" s="57" t="str">
        <f t="shared" si="1"/>
        <v/>
      </c>
      <c r="U34" s="121">
        <f t="shared" si="5"/>
        <v>100</v>
      </c>
      <c r="V34" s="57" t="str">
        <f t="shared" si="2"/>
        <v/>
      </c>
      <c r="W34" s="1"/>
    </row>
    <row r="35" spans="5:23" ht="16.5" customHeight="1" x14ac:dyDescent="0.5">
      <c r="E35" s="23">
        <v>45640</v>
      </c>
      <c r="F35" s="47">
        <v>0.57986111111111116</v>
      </c>
      <c r="G35" s="47" t="s">
        <v>48</v>
      </c>
      <c r="H35" s="48">
        <v>4</v>
      </c>
      <c r="I35" s="48">
        <v>5</v>
      </c>
      <c r="J35" s="48" t="s">
        <v>49</v>
      </c>
      <c r="K35" s="76" t="s">
        <v>18</v>
      </c>
      <c r="L35" s="104">
        <v>10</v>
      </c>
      <c r="M35" s="104"/>
      <c r="N35" s="51"/>
      <c r="O35" s="52"/>
      <c r="P35" s="112" t="str">
        <f t="shared" si="3"/>
        <v/>
      </c>
      <c r="Q35" s="113"/>
      <c r="R35" s="57" t="str">
        <f t="shared" si="0"/>
        <v/>
      </c>
      <c r="S35" s="121" t="str">
        <f t="shared" si="4"/>
        <v/>
      </c>
      <c r="T35" s="57" t="str">
        <f t="shared" si="1"/>
        <v/>
      </c>
      <c r="U35" s="121">
        <f t="shared" si="5"/>
        <v>100</v>
      </c>
      <c r="V35" s="57" t="str">
        <f t="shared" si="2"/>
        <v/>
      </c>
      <c r="W35" s="1"/>
    </row>
    <row r="36" spans="5:23" ht="16.5" customHeight="1" x14ac:dyDescent="0.5">
      <c r="E36" s="23">
        <v>45640</v>
      </c>
      <c r="F36" s="47">
        <v>0.57986111111111116</v>
      </c>
      <c r="G36" s="47" t="s">
        <v>48</v>
      </c>
      <c r="H36" s="48">
        <v>4</v>
      </c>
      <c r="I36" s="48">
        <v>4</v>
      </c>
      <c r="J36" s="48" t="s">
        <v>59</v>
      </c>
      <c r="K36" s="76" t="s">
        <v>18</v>
      </c>
      <c r="L36" s="104">
        <v>10</v>
      </c>
      <c r="M36" s="104">
        <v>10</v>
      </c>
      <c r="N36" s="51"/>
      <c r="O36" s="52"/>
      <c r="P36" s="112">
        <f t="shared" si="3"/>
        <v>40</v>
      </c>
      <c r="Q36" s="113"/>
      <c r="R36" s="57" t="str">
        <f t="shared" si="0"/>
        <v/>
      </c>
      <c r="S36" s="121">
        <f t="shared" si="4"/>
        <v>100</v>
      </c>
      <c r="T36" s="57" t="str">
        <f t="shared" si="1"/>
        <v/>
      </c>
      <c r="U36" s="121">
        <f t="shared" si="5"/>
        <v>100</v>
      </c>
      <c r="V36" s="57" t="str">
        <f t="shared" si="2"/>
        <v/>
      </c>
      <c r="W36" s="1"/>
    </row>
    <row r="37" spans="5:23" ht="16.5" customHeight="1" x14ac:dyDescent="0.5">
      <c r="E37" s="23">
        <v>45640</v>
      </c>
      <c r="F37" s="47">
        <v>0.59375</v>
      </c>
      <c r="G37" s="47" t="s">
        <v>22</v>
      </c>
      <c r="H37" s="48">
        <v>4</v>
      </c>
      <c r="I37" s="48">
        <v>5</v>
      </c>
      <c r="J37" s="48" t="s">
        <v>86</v>
      </c>
      <c r="K37" s="76" t="s">
        <v>60</v>
      </c>
      <c r="L37" s="104">
        <v>10</v>
      </c>
      <c r="M37" s="104">
        <v>10</v>
      </c>
      <c r="N37" s="51"/>
      <c r="O37" s="52"/>
      <c r="P37" s="112">
        <f t="shared" si="3"/>
        <v>40</v>
      </c>
      <c r="Q37" s="113"/>
      <c r="R37" s="57" t="str">
        <f t="shared" si="0"/>
        <v/>
      </c>
      <c r="S37" s="121">
        <f t="shared" si="4"/>
        <v>100</v>
      </c>
      <c r="T37" s="57" t="str">
        <f t="shared" si="1"/>
        <v/>
      </c>
      <c r="U37" s="121">
        <f t="shared" si="5"/>
        <v>100</v>
      </c>
      <c r="V37" s="57" t="str">
        <f t="shared" si="2"/>
        <v/>
      </c>
      <c r="W37" s="1"/>
    </row>
    <row r="38" spans="5:23" ht="16.5" customHeight="1" x14ac:dyDescent="0.5">
      <c r="E38" s="23">
        <v>45640</v>
      </c>
      <c r="F38" s="47">
        <v>0.62361111111111112</v>
      </c>
      <c r="G38" s="47" t="s">
        <v>28</v>
      </c>
      <c r="H38" s="48">
        <v>4</v>
      </c>
      <c r="I38" s="48">
        <v>9</v>
      </c>
      <c r="J38" s="48" t="s">
        <v>57</v>
      </c>
      <c r="K38" s="76" t="s">
        <v>13</v>
      </c>
      <c r="L38" s="104">
        <v>10</v>
      </c>
      <c r="M38" s="104">
        <v>10</v>
      </c>
      <c r="N38" s="51"/>
      <c r="O38" s="52"/>
      <c r="P38" s="112">
        <f t="shared" si="3"/>
        <v>40</v>
      </c>
      <c r="Q38" s="113">
        <v>3</v>
      </c>
      <c r="R38" s="57">
        <f t="shared" si="0"/>
        <v>120</v>
      </c>
      <c r="S38" s="121">
        <f t="shared" si="4"/>
        <v>100</v>
      </c>
      <c r="T38" s="57">
        <f t="shared" si="1"/>
        <v>300</v>
      </c>
      <c r="U38" s="121">
        <f t="shared" si="5"/>
        <v>100</v>
      </c>
      <c r="V38" s="57">
        <f t="shared" si="2"/>
        <v>300</v>
      </c>
      <c r="W38" s="1"/>
    </row>
    <row r="39" spans="5:23" ht="16.5" customHeight="1" x14ac:dyDescent="0.5">
      <c r="E39" s="23">
        <v>45640</v>
      </c>
      <c r="F39" s="47">
        <v>0.62847222222222221</v>
      </c>
      <c r="G39" s="47" t="s">
        <v>48</v>
      </c>
      <c r="H39" s="48">
        <v>6</v>
      </c>
      <c r="I39" s="48">
        <v>2</v>
      </c>
      <c r="J39" s="48" t="s">
        <v>51</v>
      </c>
      <c r="K39" s="76" t="s">
        <v>40</v>
      </c>
      <c r="L39" s="104">
        <v>10</v>
      </c>
      <c r="M39" s="104">
        <v>20</v>
      </c>
      <c r="N39" s="51"/>
      <c r="O39" s="52"/>
      <c r="P39" s="112">
        <f t="shared" si="3"/>
        <v>80</v>
      </c>
      <c r="Q39" s="113"/>
      <c r="R39" s="57" t="str">
        <f t="shared" ref="R39:R70" si="6">IF(P39="","",IF(Q39="","",Q39*P39))</f>
        <v/>
      </c>
      <c r="S39" s="121">
        <f t="shared" si="4"/>
        <v>100</v>
      </c>
      <c r="T39" s="57" t="str">
        <f t="shared" ref="T39:T70" si="7">IF(S39="","",IF(Q39="","",S39*Q39))</f>
        <v/>
      </c>
      <c r="U39" s="121">
        <f t="shared" si="5"/>
        <v>100</v>
      </c>
      <c r="V39" s="57" t="str">
        <f t="shared" ref="V39:V70" si="8">IF(Q39="","",U39*Q39)</f>
        <v/>
      </c>
      <c r="W39" s="1"/>
    </row>
    <row r="40" spans="5:23" ht="16.5" customHeight="1" x14ac:dyDescent="0.5">
      <c r="E40" s="23">
        <v>45640</v>
      </c>
      <c r="F40" s="47">
        <v>0.62847222222222221</v>
      </c>
      <c r="G40" s="47" t="s">
        <v>48</v>
      </c>
      <c r="H40" s="48">
        <v>6</v>
      </c>
      <c r="I40" s="48">
        <v>2</v>
      </c>
      <c r="J40" s="48" t="s">
        <v>51</v>
      </c>
      <c r="K40" s="76" t="s">
        <v>18</v>
      </c>
      <c r="L40" s="104">
        <v>10</v>
      </c>
      <c r="M40" s="104"/>
      <c r="N40" s="51"/>
      <c r="O40" s="52"/>
      <c r="P40" s="112" t="str">
        <f t="shared" si="3"/>
        <v/>
      </c>
      <c r="Q40" s="113"/>
      <c r="R40" s="57" t="str">
        <f t="shared" si="6"/>
        <v/>
      </c>
      <c r="S40" s="121" t="str">
        <f t="shared" si="4"/>
        <v/>
      </c>
      <c r="T40" s="57" t="str">
        <f t="shared" si="7"/>
        <v/>
      </c>
      <c r="U40" s="121">
        <f t="shared" si="5"/>
        <v>100</v>
      </c>
      <c r="V40" s="57" t="str">
        <f t="shared" si="8"/>
        <v/>
      </c>
      <c r="W40" s="1"/>
    </row>
    <row r="41" spans="5:23" ht="16.5" customHeight="1" x14ac:dyDescent="0.5">
      <c r="E41" s="23">
        <v>45640</v>
      </c>
      <c r="F41" s="47">
        <v>0.62847222222222221</v>
      </c>
      <c r="G41" s="47" t="s">
        <v>48</v>
      </c>
      <c r="H41" s="48">
        <v>6</v>
      </c>
      <c r="I41" s="48">
        <v>3</v>
      </c>
      <c r="J41" s="48" t="s">
        <v>52</v>
      </c>
      <c r="K41" s="76" t="s">
        <v>1</v>
      </c>
      <c r="L41" s="104">
        <v>20</v>
      </c>
      <c r="M41" s="104">
        <v>50</v>
      </c>
      <c r="N41" s="51"/>
      <c r="O41" s="52"/>
      <c r="P41" s="112">
        <f t="shared" si="3"/>
        <v>200</v>
      </c>
      <c r="Q41" s="113"/>
      <c r="R41" s="57" t="str">
        <f t="shared" si="6"/>
        <v/>
      </c>
      <c r="S41" s="121">
        <f t="shared" si="4"/>
        <v>100</v>
      </c>
      <c r="T41" s="57" t="str">
        <f t="shared" si="7"/>
        <v/>
      </c>
      <c r="U41" s="121">
        <f t="shared" si="5"/>
        <v>100</v>
      </c>
      <c r="V41" s="57" t="str">
        <f t="shared" si="8"/>
        <v/>
      </c>
      <c r="W41" s="1"/>
    </row>
    <row r="42" spans="5:23" ht="16.5" customHeight="1" x14ac:dyDescent="0.5">
      <c r="E42" s="23">
        <v>45640</v>
      </c>
      <c r="F42" s="47">
        <v>0.62847222222222221</v>
      </c>
      <c r="G42" s="47" t="s">
        <v>48</v>
      </c>
      <c r="H42" s="48">
        <v>6</v>
      </c>
      <c r="I42" s="48">
        <v>3</v>
      </c>
      <c r="J42" s="48" t="s">
        <v>52</v>
      </c>
      <c r="K42" s="76" t="s">
        <v>40</v>
      </c>
      <c r="L42" s="104">
        <v>20</v>
      </c>
      <c r="M42" s="104"/>
      <c r="N42" s="51"/>
      <c r="O42" s="52"/>
      <c r="P42" s="112" t="str">
        <f t="shared" si="3"/>
        <v/>
      </c>
      <c r="Q42" s="113"/>
      <c r="R42" s="57" t="str">
        <f t="shared" si="6"/>
        <v/>
      </c>
      <c r="S42" s="121" t="str">
        <f t="shared" si="4"/>
        <v/>
      </c>
      <c r="T42" s="57" t="str">
        <f t="shared" si="7"/>
        <v/>
      </c>
      <c r="U42" s="121">
        <f t="shared" si="5"/>
        <v>100</v>
      </c>
      <c r="V42" s="57" t="str">
        <f t="shared" si="8"/>
        <v/>
      </c>
      <c r="W42" s="1"/>
    </row>
    <row r="43" spans="5:23" ht="16.5" customHeight="1" x14ac:dyDescent="0.25">
      <c r="E43" s="23">
        <v>45640</v>
      </c>
      <c r="F43" s="47">
        <v>0.62847222222222221</v>
      </c>
      <c r="G43" s="47" t="s">
        <v>100</v>
      </c>
      <c r="H43" s="48">
        <v>6</v>
      </c>
      <c r="I43" s="48">
        <v>3</v>
      </c>
      <c r="J43" s="48" t="s">
        <v>52</v>
      </c>
      <c r="K43" s="76" t="s">
        <v>13</v>
      </c>
      <c r="L43" s="104">
        <v>10</v>
      </c>
      <c r="M43" s="104"/>
      <c r="N43" s="51"/>
      <c r="O43" s="52"/>
      <c r="P43" s="112" t="str">
        <f t="shared" si="3"/>
        <v/>
      </c>
      <c r="Q43" s="113"/>
      <c r="R43" s="57" t="str">
        <f t="shared" si="6"/>
        <v/>
      </c>
      <c r="S43" s="121" t="str">
        <f t="shared" si="4"/>
        <v/>
      </c>
      <c r="T43" s="57" t="str">
        <f t="shared" si="7"/>
        <v/>
      </c>
      <c r="U43" s="121">
        <f t="shared" si="5"/>
        <v>100</v>
      </c>
      <c r="V43" s="57" t="str">
        <f t="shared" si="8"/>
        <v/>
      </c>
    </row>
    <row r="44" spans="5:23" ht="16.5" customHeight="1" x14ac:dyDescent="0.25">
      <c r="E44" s="23">
        <v>45640</v>
      </c>
      <c r="F44" s="47">
        <v>0.64236111111111116</v>
      </c>
      <c r="G44" s="47" t="s">
        <v>22</v>
      </c>
      <c r="H44" s="48">
        <v>6</v>
      </c>
      <c r="I44" s="48">
        <v>15</v>
      </c>
      <c r="J44" s="48" t="s">
        <v>87</v>
      </c>
      <c r="K44" s="76" t="s">
        <v>60</v>
      </c>
      <c r="L44" s="104">
        <v>10</v>
      </c>
      <c r="M44" s="104">
        <v>10</v>
      </c>
      <c r="N44" s="51"/>
      <c r="O44" s="52"/>
      <c r="P44" s="112">
        <f t="shared" si="3"/>
        <v>40</v>
      </c>
      <c r="Q44" s="113"/>
      <c r="R44" s="57" t="str">
        <f t="shared" si="6"/>
        <v/>
      </c>
      <c r="S44" s="121">
        <f t="shared" si="4"/>
        <v>100</v>
      </c>
      <c r="T44" s="57" t="str">
        <f t="shared" si="7"/>
        <v/>
      </c>
      <c r="U44" s="121">
        <f t="shared" si="5"/>
        <v>100</v>
      </c>
      <c r="V44" s="57" t="str">
        <f t="shared" si="8"/>
        <v/>
      </c>
    </row>
    <row r="45" spans="5:23" ht="16.5" customHeight="1" x14ac:dyDescent="0.5">
      <c r="E45" s="23">
        <v>45640</v>
      </c>
      <c r="F45" s="47">
        <v>0.66666666666666663</v>
      </c>
      <c r="G45" s="47" t="s">
        <v>22</v>
      </c>
      <c r="H45" s="48">
        <v>7</v>
      </c>
      <c r="I45" s="48">
        <v>12</v>
      </c>
      <c r="J45" s="48" t="s">
        <v>88</v>
      </c>
      <c r="K45" s="76" t="s">
        <v>60</v>
      </c>
      <c r="L45" s="104">
        <v>10</v>
      </c>
      <c r="M45" s="104">
        <v>10</v>
      </c>
      <c r="N45" s="51"/>
      <c r="O45" s="52"/>
      <c r="P45" s="112">
        <f t="shared" si="3"/>
        <v>40</v>
      </c>
      <c r="Q45" s="113"/>
      <c r="R45" s="57" t="str">
        <f t="shared" si="6"/>
        <v/>
      </c>
      <c r="S45" s="121">
        <f t="shared" si="4"/>
        <v>100</v>
      </c>
      <c r="T45" s="57" t="str">
        <f t="shared" si="7"/>
        <v/>
      </c>
      <c r="U45" s="121">
        <f t="shared" si="5"/>
        <v>100</v>
      </c>
      <c r="V45" s="57" t="str">
        <f t="shared" si="8"/>
        <v/>
      </c>
      <c r="W45" s="1"/>
    </row>
    <row r="46" spans="5:23" ht="16.5" customHeight="1" x14ac:dyDescent="0.25">
      <c r="E46" s="23">
        <v>45640</v>
      </c>
      <c r="F46" s="47">
        <v>0.66666666666666663</v>
      </c>
      <c r="G46" s="47" t="s">
        <v>22</v>
      </c>
      <c r="H46" s="48">
        <v>7</v>
      </c>
      <c r="I46" s="48">
        <v>3</v>
      </c>
      <c r="J46" s="48" t="s">
        <v>89</v>
      </c>
      <c r="K46" s="76" t="s">
        <v>60</v>
      </c>
      <c r="L46" s="104">
        <v>10</v>
      </c>
      <c r="M46" s="104">
        <v>10</v>
      </c>
      <c r="N46" s="51"/>
      <c r="O46" s="52"/>
      <c r="P46" s="112">
        <f t="shared" si="3"/>
        <v>40</v>
      </c>
      <c r="Q46" s="113"/>
      <c r="R46" s="57" t="str">
        <f t="shared" si="6"/>
        <v/>
      </c>
      <c r="S46" s="121">
        <f t="shared" si="4"/>
        <v>100</v>
      </c>
      <c r="T46" s="57" t="str">
        <f t="shared" si="7"/>
        <v/>
      </c>
      <c r="U46" s="121">
        <f t="shared" si="5"/>
        <v>100</v>
      </c>
      <c r="V46" s="57" t="str">
        <f t="shared" si="8"/>
        <v/>
      </c>
    </row>
    <row r="47" spans="5:23" ht="16.5" customHeight="1" x14ac:dyDescent="0.25">
      <c r="E47" s="23">
        <v>45640</v>
      </c>
      <c r="F47" s="47">
        <v>0.68055555555555558</v>
      </c>
      <c r="G47" s="47" t="s">
        <v>100</v>
      </c>
      <c r="H47" s="48">
        <v>8</v>
      </c>
      <c r="I47" s="48">
        <v>11</v>
      </c>
      <c r="J47" s="48" t="s">
        <v>25</v>
      </c>
      <c r="K47" s="76" t="s">
        <v>13</v>
      </c>
      <c r="L47" s="104">
        <v>10</v>
      </c>
      <c r="M47" s="104">
        <v>10</v>
      </c>
      <c r="N47" s="51"/>
      <c r="O47" s="52"/>
      <c r="P47" s="112">
        <f t="shared" si="3"/>
        <v>40</v>
      </c>
      <c r="Q47" s="113"/>
      <c r="R47" s="57" t="str">
        <f t="shared" si="6"/>
        <v/>
      </c>
      <c r="S47" s="121">
        <f t="shared" si="4"/>
        <v>100</v>
      </c>
      <c r="T47" s="57" t="str">
        <f t="shared" si="7"/>
        <v/>
      </c>
      <c r="U47" s="121">
        <f t="shared" si="5"/>
        <v>100</v>
      </c>
      <c r="V47" s="57" t="str">
        <f t="shared" si="8"/>
        <v/>
      </c>
    </row>
    <row r="48" spans="5:23" ht="16.5" customHeight="1" x14ac:dyDescent="0.5">
      <c r="E48" s="23">
        <v>45640</v>
      </c>
      <c r="F48" s="47">
        <v>0.70833333333333337</v>
      </c>
      <c r="G48" s="47" t="s">
        <v>48</v>
      </c>
      <c r="H48" s="48">
        <v>9</v>
      </c>
      <c r="I48" s="48">
        <v>3</v>
      </c>
      <c r="J48" s="48" t="s">
        <v>30</v>
      </c>
      <c r="K48" s="76" t="s">
        <v>1</v>
      </c>
      <c r="L48" s="104">
        <v>20</v>
      </c>
      <c r="M48" s="104">
        <v>64</v>
      </c>
      <c r="N48" s="51"/>
      <c r="O48" s="52"/>
      <c r="P48" s="112">
        <f t="shared" si="3"/>
        <v>256</v>
      </c>
      <c r="Q48" s="113"/>
      <c r="R48" s="57" t="str">
        <f t="shared" si="6"/>
        <v/>
      </c>
      <c r="S48" s="121">
        <f t="shared" si="4"/>
        <v>100</v>
      </c>
      <c r="T48" s="57" t="str">
        <f t="shared" si="7"/>
        <v/>
      </c>
      <c r="U48" s="121">
        <f t="shared" si="5"/>
        <v>100</v>
      </c>
      <c r="V48" s="57" t="str">
        <f t="shared" si="8"/>
        <v/>
      </c>
      <c r="W48" s="1"/>
    </row>
    <row r="49" spans="5:23" ht="16.5" customHeight="1" x14ac:dyDescent="0.5">
      <c r="E49" s="23">
        <v>45640</v>
      </c>
      <c r="F49" s="47">
        <v>0.70833333333333337</v>
      </c>
      <c r="G49" s="47" t="s">
        <v>48</v>
      </c>
      <c r="H49" s="48">
        <v>9</v>
      </c>
      <c r="I49" s="48">
        <v>3</v>
      </c>
      <c r="J49" s="48" t="s">
        <v>30</v>
      </c>
      <c r="K49" s="76" t="s">
        <v>40</v>
      </c>
      <c r="L49" s="104">
        <v>20</v>
      </c>
      <c r="M49" s="104"/>
      <c r="N49" s="51"/>
      <c r="O49" s="52"/>
      <c r="P49" s="112" t="str">
        <f t="shared" si="3"/>
        <v/>
      </c>
      <c r="Q49" s="113"/>
      <c r="R49" s="57" t="str">
        <f t="shared" si="6"/>
        <v/>
      </c>
      <c r="S49" s="121" t="str">
        <f t="shared" si="4"/>
        <v/>
      </c>
      <c r="T49" s="57" t="str">
        <f t="shared" si="7"/>
        <v/>
      </c>
      <c r="U49" s="121">
        <f t="shared" si="5"/>
        <v>100</v>
      </c>
      <c r="V49" s="57" t="str">
        <f t="shared" si="8"/>
        <v/>
      </c>
      <c r="W49" s="1"/>
    </row>
    <row r="50" spans="5:23" ht="16.5" customHeight="1" x14ac:dyDescent="0.5">
      <c r="E50" s="23">
        <v>45640</v>
      </c>
      <c r="F50" s="47">
        <v>0.70833333333333337</v>
      </c>
      <c r="G50" s="47" t="s">
        <v>100</v>
      </c>
      <c r="H50" s="48">
        <v>9</v>
      </c>
      <c r="I50" s="48">
        <v>3</v>
      </c>
      <c r="J50" s="48" t="s">
        <v>30</v>
      </c>
      <c r="K50" s="76" t="s">
        <v>13</v>
      </c>
      <c r="L50" s="104">
        <v>14</v>
      </c>
      <c r="M50" s="104"/>
      <c r="N50" s="51"/>
      <c r="O50" s="52"/>
      <c r="P50" s="112" t="str">
        <f t="shared" si="3"/>
        <v/>
      </c>
      <c r="Q50" s="113"/>
      <c r="R50" s="57" t="str">
        <f t="shared" si="6"/>
        <v/>
      </c>
      <c r="S50" s="121" t="str">
        <f t="shared" si="4"/>
        <v/>
      </c>
      <c r="T50" s="57" t="str">
        <f t="shared" si="7"/>
        <v/>
      </c>
      <c r="U50" s="121">
        <f t="shared" si="5"/>
        <v>100</v>
      </c>
      <c r="V50" s="57" t="str">
        <f t="shared" si="8"/>
        <v/>
      </c>
      <c r="W50" s="1"/>
    </row>
    <row r="51" spans="5:23" ht="16.5" customHeight="1" x14ac:dyDescent="0.5">
      <c r="E51" s="23">
        <v>45640</v>
      </c>
      <c r="F51" s="47">
        <v>0.70833333333333337</v>
      </c>
      <c r="G51" s="47" t="s">
        <v>48</v>
      </c>
      <c r="H51" s="48">
        <v>9</v>
      </c>
      <c r="I51" s="48">
        <v>3</v>
      </c>
      <c r="J51" s="48" t="s">
        <v>30</v>
      </c>
      <c r="K51" s="76" t="s">
        <v>18</v>
      </c>
      <c r="L51" s="104">
        <v>10</v>
      </c>
      <c r="M51" s="104"/>
      <c r="N51" s="51"/>
      <c r="O51" s="52"/>
      <c r="P51" s="112" t="str">
        <f t="shared" si="3"/>
        <v/>
      </c>
      <c r="Q51" s="113"/>
      <c r="R51" s="57" t="str">
        <f t="shared" si="6"/>
        <v/>
      </c>
      <c r="S51" s="121" t="str">
        <f t="shared" si="4"/>
        <v/>
      </c>
      <c r="T51" s="57" t="str">
        <f t="shared" si="7"/>
        <v/>
      </c>
      <c r="U51" s="121">
        <f t="shared" si="5"/>
        <v>100</v>
      </c>
      <c r="V51" s="57" t="str">
        <f t="shared" si="8"/>
        <v/>
      </c>
      <c r="W51" s="1"/>
    </row>
    <row r="52" spans="5:23" ht="16.5" customHeight="1" x14ac:dyDescent="0.5">
      <c r="E52" s="23">
        <v>45640</v>
      </c>
      <c r="F52" s="47">
        <v>0.70833333333333337</v>
      </c>
      <c r="G52" s="47" t="s">
        <v>48</v>
      </c>
      <c r="H52" s="48">
        <v>9</v>
      </c>
      <c r="I52" s="48">
        <v>1</v>
      </c>
      <c r="J52" s="48" t="s">
        <v>53</v>
      </c>
      <c r="K52" s="76" t="s">
        <v>40</v>
      </c>
      <c r="L52" s="104">
        <v>10</v>
      </c>
      <c r="M52" s="104">
        <v>20</v>
      </c>
      <c r="N52" s="51"/>
      <c r="O52" s="52"/>
      <c r="P52" s="112">
        <f t="shared" si="3"/>
        <v>80</v>
      </c>
      <c r="Q52" s="113"/>
      <c r="R52" s="57" t="str">
        <f t="shared" si="6"/>
        <v/>
      </c>
      <c r="S52" s="121">
        <f t="shared" si="4"/>
        <v>100</v>
      </c>
      <c r="T52" s="57" t="str">
        <f t="shared" si="7"/>
        <v/>
      </c>
      <c r="U52" s="121">
        <f t="shared" si="5"/>
        <v>100</v>
      </c>
      <c r="V52" s="57" t="str">
        <f t="shared" si="8"/>
        <v/>
      </c>
      <c r="W52" s="1"/>
    </row>
    <row r="53" spans="5:23" ht="16.5" customHeight="1" x14ac:dyDescent="0.25">
      <c r="E53" s="23">
        <v>45640</v>
      </c>
      <c r="F53" s="47">
        <v>0.70833333333333337</v>
      </c>
      <c r="G53" s="47" t="s">
        <v>48</v>
      </c>
      <c r="H53" s="48">
        <v>9</v>
      </c>
      <c r="I53" s="48">
        <v>1</v>
      </c>
      <c r="J53" s="48" t="s">
        <v>53</v>
      </c>
      <c r="K53" s="76" t="s">
        <v>18</v>
      </c>
      <c r="L53" s="104">
        <v>10</v>
      </c>
      <c r="M53" s="104"/>
      <c r="N53" s="51"/>
      <c r="O53" s="52"/>
      <c r="P53" s="112" t="str">
        <f t="shared" si="3"/>
        <v/>
      </c>
      <c r="Q53" s="113"/>
      <c r="R53" s="57" t="str">
        <f t="shared" si="6"/>
        <v/>
      </c>
      <c r="S53" s="121" t="str">
        <f t="shared" si="4"/>
        <v/>
      </c>
      <c r="T53" s="57" t="str">
        <f t="shared" si="7"/>
        <v/>
      </c>
      <c r="U53" s="121">
        <f t="shared" si="5"/>
        <v>100</v>
      </c>
      <c r="V53" s="57" t="str">
        <f t="shared" si="8"/>
        <v/>
      </c>
    </row>
    <row r="54" spans="5:23" ht="16.5" customHeight="1" x14ac:dyDescent="0.5">
      <c r="E54" s="23">
        <v>45640</v>
      </c>
      <c r="F54" s="47">
        <v>0.72222222222222221</v>
      </c>
      <c r="G54" s="47" t="s">
        <v>22</v>
      </c>
      <c r="H54" s="48">
        <v>9</v>
      </c>
      <c r="I54" s="48">
        <v>5</v>
      </c>
      <c r="J54" s="48" t="s">
        <v>61</v>
      </c>
      <c r="K54" s="76" t="s">
        <v>1</v>
      </c>
      <c r="L54" s="104">
        <v>10</v>
      </c>
      <c r="M54" s="104">
        <v>10</v>
      </c>
      <c r="N54" s="51"/>
      <c r="O54" s="52"/>
      <c r="P54" s="112">
        <f t="shared" si="3"/>
        <v>40</v>
      </c>
      <c r="Q54" s="113"/>
      <c r="R54" s="57" t="str">
        <f t="shared" si="6"/>
        <v/>
      </c>
      <c r="S54" s="121">
        <f t="shared" si="4"/>
        <v>100</v>
      </c>
      <c r="T54" s="57" t="str">
        <f t="shared" si="7"/>
        <v/>
      </c>
      <c r="U54" s="121">
        <f t="shared" si="5"/>
        <v>100</v>
      </c>
      <c r="V54" s="57" t="str">
        <f t="shared" si="8"/>
        <v/>
      </c>
      <c r="W54" s="1"/>
    </row>
    <row r="55" spans="5:23" ht="16.5" customHeight="1" x14ac:dyDescent="0.25">
      <c r="E55" s="23">
        <v>45640</v>
      </c>
      <c r="F55" s="47">
        <v>0.72222222222222221</v>
      </c>
      <c r="G55" s="47" t="s">
        <v>22</v>
      </c>
      <c r="H55" s="48">
        <v>9</v>
      </c>
      <c r="I55" s="48">
        <v>8</v>
      </c>
      <c r="J55" s="48" t="s">
        <v>16</v>
      </c>
      <c r="K55" s="76" t="s">
        <v>60</v>
      </c>
      <c r="L55" s="104">
        <v>10</v>
      </c>
      <c r="M55" s="104">
        <v>10</v>
      </c>
      <c r="N55" s="51"/>
      <c r="O55" s="52"/>
      <c r="P55" s="112">
        <f t="shared" si="3"/>
        <v>40</v>
      </c>
      <c r="Q55" s="113">
        <v>6.5</v>
      </c>
      <c r="R55" s="57">
        <f t="shared" si="6"/>
        <v>260</v>
      </c>
      <c r="S55" s="121">
        <f t="shared" si="4"/>
        <v>100</v>
      </c>
      <c r="T55" s="57">
        <f t="shared" si="7"/>
        <v>650</v>
      </c>
      <c r="U55" s="121">
        <f t="shared" si="5"/>
        <v>100</v>
      </c>
      <c r="V55" s="57">
        <f t="shared" si="8"/>
        <v>650</v>
      </c>
    </row>
    <row r="56" spans="5:23" ht="16.5" customHeight="1" x14ac:dyDescent="0.25">
      <c r="E56" s="23">
        <v>45640</v>
      </c>
      <c r="F56" s="47">
        <v>0.73611111111111116</v>
      </c>
      <c r="G56" s="47" t="s">
        <v>48</v>
      </c>
      <c r="H56" s="48">
        <v>10</v>
      </c>
      <c r="I56" s="48">
        <v>9</v>
      </c>
      <c r="J56" s="48" t="s">
        <v>54</v>
      </c>
      <c r="K56" s="76" t="s">
        <v>40</v>
      </c>
      <c r="L56" s="104">
        <v>12</v>
      </c>
      <c r="M56" s="104">
        <v>22</v>
      </c>
      <c r="N56" s="51"/>
      <c r="O56" s="52"/>
      <c r="P56" s="112">
        <f t="shared" si="3"/>
        <v>88</v>
      </c>
      <c r="Q56" s="113">
        <v>4.5999999999999996</v>
      </c>
      <c r="R56" s="57">
        <f t="shared" si="6"/>
        <v>404.79999999999995</v>
      </c>
      <c r="S56" s="121">
        <f t="shared" si="4"/>
        <v>100</v>
      </c>
      <c r="T56" s="57">
        <f t="shared" si="7"/>
        <v>459.99999999999994</v>
      </c>
      <c r="U56" s="121">
        <f t="shared" si="5"/>
        <v>100</v>
      </c>
      <c r="V56" s="57">
        <f t="shared" si="8"/>
        <v>459.99999999999994</v>
      </c>
    </row>
    <row r="57" spans="5:23" ht="16.5" customHeight="1" x14ac:dyDescent="0.5">
      <c r="E57" s="23">
        <v>45640</v>
      </c>
      <c r="F57" s="47">
        <v>0.73611111111111116</v>
      </c>
      <c r="G57" s="47" t="s">
        <v>48</v>
      </c>
      <c r="H57" s="48">
        <v>10</v>
      </c>
      <c r="I57" s="48">
        <v>9</v>
      </c>
      <c r="J57" s="48" t="s">
        <v>54</v>
      </c>
      <c r="K57" s="76" t="s">
        <v>18</v>
      </c>
      <c r="L57" s="104">
        <v>10</v>
      </c>
      <c r="M57" s="104"/>
      <c r="N57" s="51"/>
      <c r="O57" s="52"/>
      <c r="P57" s="112" t="str">
        <f t="shared" si="3"/>
        <v/>
      </c>
      <c r="Q57" s="122">
        <v>4.5999999999999996</v>
      </c>
      <c r="R57" s="57" t="str">
        <f t="shared" si="6"/>
        <v/>
      </c>
      <c r="S57" s="121" t="str">
        <f t="shared" si="4"/>
        <v/>
      </c>
      <c r="T57" s="57" t="str">
        <f t="shared" si="7"/>
        <v/>
      </c>
      <c r="U57" s="121">
        <f t="shared" si="5"/>
        <v>100</v>
      </c>
      <c r="V57" s="57">
        <f t="shared" si="8"/>
        <v>459.99999999999994</v>
      </c>
      <c r="W57" s="1"/>
    </row>
    <row r="58" spans="5:23" ht="16.5" customHeight="1" x14ac:dyDescent="0.25">
      <c r="E58" s="23">
        <v>45640</v>
      </c>
      <c r="F58" s="47">
        <v>0.73611111111111116</v>
      </c>
      <c r="G58" s="47" t="s">
        <v>48</v>
      </c>
      <c r="H58" s="48">
        <v>10</v>
      </c>
      <c r="I58" s="48">
        <v>7</v>
      </c>
      <c r="J58" s="48" t="s">
        <v>58</v>
      </c>
      <c r="K58" s="76" t="s">
        <v>1</v>
      </c>
      <c r="L58" s="104">
        <v>10</v>
      </c>
      <c r="M58" s="104">
        <v>30</v>
      </c>
      <c r="N58" s="51"/>
      <c r="O58" s="52"/>
      <c r="P58" s="112">
        <f t="shared" si="3"/>
        <v>120</v>
      </c>
      <c r="Q58" s="113"/>
      <c r="R58" s="57" t="str">
        <f t="shared" si="6"/>
        <v/>
      </c>
      <c r="S58" s="121">
        <f t="shared" si="4"/>
        <v>100</v>
      </c>
      <c r="T58" s="57" t="str">
        <f t="shared" si="7"/>
        <v/>
      </c>
      <c r="U58" s="121">
        <f t="shared" si="5"/>
        <v>100</v>
      </c>
      <c r="V58" s="57" t="str">
        <f t="shared" si="8"/>
        <v/>
      </c>
    </row>
    <row r="59" spans="5:23" ht="16.5" customHeight="1" x14ac:dyDescent="0.25">
      <c r="E59" s="23">
        <v>45640</v>
      </c>
      <c r="F59" s="47">
        <v>0.73611111111111116</v>
      </c>
      <c r="G59" s="47" t="s">
        <v>100</v>
      </c>
      <c r="H59" s="48">
        <v>10</v>
      </c>
      <c r="I59" s="48">
        <v>7</v>
      </c>
      <c r="J59" s="48" t="s">
        <v>58</v>
      </c>
      <c r="K59" s="76" t="s">
        <v>13</v>
      </c>
      <c r="L59" s="104">
        <v>10</v>
      </c>
      <c r="M59" s="104"/>
      <c r="N59" s="51"/>
      <c r="O59" s="52"/>
      <c r="P59" s="112" t="str">
        <f t="shared" si="3"/>
        <v/>
      </c>
      <c r="Q59" s="113"/>
      <c r="R59" s="57" t="str">
        <f t="shared" si="6"/>
        <v/>
      </c>
      <c r="S59" s="121" t="str">
        <f t="shared" si="4"/>
        <v/>
      </c>
      <c r="T59" s="57" t="str">
        <f t="shared" si="7"/>
        <v/>
      </c>
      <c r="U59" s="121">
        <f t="shared" si="5"/>
        <v>100</v>
      </c>
      <c r="V59" s="57" t="str">
        <f t="shared" si="8"/>
        <v/>
      </c>
    </row>
    <row r="60" spans="5:23" ht="16.5" customHeight="1" x14ac:dyDescent="0.5">
      <c r="E60" s="23">
        <v>45640</v>
      </c>
      <c r="F60" s="47">
        <v>0.73611111111111116</v>
      </c>
      <c r="G60" s="47" t="s">
        <v>48</v>
      </c>
      <c r="H60" s="48">
        <v>10</v>
      </c>
      <c r="I60" s="48">
        <v>7</v>
      </c>
      <c r="J60" s="48" t="s">
        <v>58</v>
      </c>
      <c r="K60" s="76" t="s">
        <v>18</v>
      </c>
      <c r="L60" s="104">
        <v>10</v>
      </c>
      <c r="M60" s="104"/>
      <c r="N60" s="51"/>
      <c r="O60" s="52"/>
      <c r="P60" s="112" t="str">
        <f t="shared" si="3"/>
        <v/>
      </c>
      <c r="Q60" s="113"/>
      <c r="R60" s="57" t="str">
        <f t="shared" si="6"/>
        <v/>
      </c>
      <c r="S60" s="121" t="str">
        <f t="shared" si="4"/>
        <v/>
      </c>
      <c r="T60" s="57" t="str">
        <f t="shared" si="7"/>
        <v/>
      </c>
      <c r="U60" s="121">
        <f t="shared" si="5"/>
        <v>100</v>
      </c>
      <c r="V60" s="57" t="str">
        <f t="shared" si="8"/>
        <v/>
      </c>
      <c r="W60" s="1"/>
    </row>
    <row r="61" spans="5:23" ht="16.5" customHeight="1" x14ac:dyDescent="0.5">
      <c r="E61" s="23">
        <v>45640</v>
      </c>
      <c r="F61" s="47">
        <v>0.74652777777777779</v>
      </c>
      <c r="G61" s="47" t="s">
        <v>22</v>
      </c>
      <c r="H61" s="48">
        <v>10</v>
      </c>
      <c r="I61" s="48">
        <v>3</v>
      </c>
      <c r="J61" s="48" t="s">
        <v>90</v>
      </c>
      <c r="K61" s="76" t="s">
        <v>60</v>
      </c>
      <c r="L61" s="104">
        <v>10</v>
      </c>
      <c r="M61" s="104">
        <v>10</v>
      </c>
      <c r="N61" s="51"/>
      <c r="O61" s="52"/>
      <c r="P61" s="112">
        <f t="shared" si="3"/>
        <v>40</v>
      </c>
      <c r="Q61" s="113"/>
      <c r="R61" s="57" t="str">
        <f t="shared" si="6"/>
        <v/>
      </c>
      <c r="S61" s="121">
        <f t="shared" si="4"/>
        <v>100</v>
      </c>
      <c r="T61" s="57" t="str">
        <f t="shared" si="7"/>
        <v/>
      </c>
      <c r="U61" s="121">
        <f t="shared" si="5"/>
        <v>100</v>
      </c>
      <c r="V61" s="57" t="str">
        <f t="shared" si="8"/>
        <v/>
      </c>
      <c r="W61" s="1"/>
    </row>
    <row r="62" spans="5:23" ht="16.5" customHeight="1" x14ac:dyDescent="0.5">
      <c r="E62" s="23">
        <v>45640</v>
      </c>
      <c r="F62" s="47">
        <v>0.74652777777777779</v>
      </c>
      <c r="G62" s="47" t="s">
        <v>22</v>
      </c>
      <c r="H62" s="48">
        <v>10</v>
      </c>
      <c r="I62" s="48">
        <v>17</v>
      </c>
      <c r="J62" s="48" t="s">
        <v>62</v>
      </c>
      <c r="K62" s="76" t="s">
        <v>1</v>
      </c>
      <c r="L62" s="104">
        <v>10</v>
      </c>
      <c r="M62" s="104">
        <v>10</v>
      </c>
      <c r="N62" s="51"/>
      <c r="O62" s="52"/>
      <c r="P62" s="112">
        <f t="shared" si="3"/>
        <v>40</v>
      </c>
      <c r="Q62" s="113"/>
      <c r="R62" s="57" t="str">
        <f t="shared" si="6"/>
        <v/>
      </c>
      <c r="S62" s="121">
        <f t="shared" si="4"/>
        <v>100</v>
      </c>
      <c r="T62" s="57" t="str">
        <f t="shared" si="7"/>
        <v/>
      </c>
      <c r="U62" s="121">
        <f t="shared" si="5"/>
        <v>100</v>
      </c>
      <c r="V62" s="57" t="str">
        <f t="shared" si="8"/>
        <v/>
      </c>
      <c r="W62" s="1"/>
    </row>
    <row r="63" spans="5:23" ht="16.5" customHeight="1" x14ac:dyDescent="0.5">
      <c r="E63" s="23">
        <v>45647</v>
      </c>
      <c r="F63" s="47">
        <v>0.53125</v>
      </c>
      <c r="G63" s="47" t="s">
        <v>32</v>
      </c>
      <c r="H63" s="48">
        <v>2</v>
      </c>
      <c r="I63" s="48">
        <v>1</v>
      </c>
      <c r="J63" s="48" t="s">
        <v>33</v>
      </c>
      <c r="K63" s="76" t="s">
        <v>1</v>
      </c>
      <c r="L63" s="104">
        <v>20</v>
      </c>
      <c r="M63" s="104">
        <v>55</v>
      </c>
      <c r="N63" s="51">
        <v>3.3</v>
      </c>
      <c r="O63" s="52">
        <f t="shared" ref="O63:O126" si="9">IF(N63="","",100/N63/100)</f>
        <v>0.30303030303030304</v>
      </c>
      <c r="P63" s="112">
        <f t="shared" si="3"/>
        <v>220</v>
      </c>
      <c r="Q63" s="113"/>
      <c r="R63" s="57" t="str">
        <f t="shared" si="6"/>
        <v/>
      </c>
      <c r="S63" s="121">
        <f t="shared" si="4"/>
        <v>100</v>
      </c>
      <c r="T63" s="57" t="str">
        <f t="shared" si="7"/>
        <v/>
      </c>
      <c r="U63" s="121">
        <f t="shared" si="5"/>
        <v>100</v>
      </c>
      <c r="V63" s="57" t="str">
        <f t="shared" si="8"/>
        <v/>
      </c>
      <c r="W63" s="1"/>
    </row>
    <row r="64" spans="5:23" ht="16.5" customHeight="1" x14ac:dyDescent="0.5">
      <c r="E64" s="23">
        <v>45647</v>
      </c>
      <c r="F64" s="47">
        <v>0.53125</v>
      </c>
      <c r="G64" s="47" t="s">
        <v>32</v>
      </c>
      <c r="H64" s="48">
        <v>2</v>
      </c>
      <c r="I64" s="48">
        <v>1</v>
      </c>
      <c r="J64" s="48" t="s">
        <v>33</v>
      </c>
      <c r="K64" s="76" t="s">
        <v>40</v>
      </c>
      <c r="L64" s="104">
        <v>20</v>
      </c>
      <c r="M64" s="104"/>
      <c r="N64" s="51"/>
      <c r="O64" s="52" t="str">
        <f t="shared" si="9"/>
        <v/>
      </c>
      <c r="P64" s="112" t="str">
        <f t="shared" si="3"/>
        <v/>
      </c>
      <c r="Q64" s="113"/>
      <c r="R64" s="57" t="str">
        <f t="shared" si="6"/>
        <v/>
      </c>
      <c r="S64" s="121" t="str">
        <f t="shared" si="4"/>
        <v/>
      </c>
      <c r="T64" s="57" t="str">
        <f t="shared" si="7"/>
        <v/>
      </c>
      <c r="U64" s="121">
        <f t="shared" si="5"/>
        <v>100</v>
      </c>
      <c r="V64" s="57" t="str">
        <f t="shared" si="8"/>
        <v/>
      </c>
      <c r="W64" s="1"/>
    </row>
    <row r="65" spans="5:23" ht="16.5" customHeight="1" x14ac:dyDescent="0.5">
      <c r="E65" s="23">
        <v>45647</v>
      </c>
      <c r="F65" s="47">
        <v>0.53125</v>
      </c>
      <c r="G65" s="47" t="s">
        <v>32</v>
      </c>
      <c r="H65" s="48">
        <v>2</v>
      </c>
      <c r="I65" s="48">
        <v>1</v>
      </c>
      <c r="J65" s="48" t="s">
        <v>33</v>
      </c>
      <c r="K65" s="76" t="s">
        <v>13</v>
      </c>
      <c r="L65" s="104">
        <v>15</v>
      </c>
      <c r="M65" s="104"/>
      <c r="N65" s="51"/>
      <c r="O65" s="52" t="str">
        <f t="shared" si="9"/>
        <v/>
      </c>
      <c r="P65" s="112" t="str">
        <f t="shared" si="3"/>
        <v/>
      </c>
      <c r="Q65" s="113"/>
      <c r="R65" s="57" t="str">
        <f t="shared" si="6"/>
        <v/>
      </c>
      <c r="S65" s="121" t="str">
        <f t="shared" si="4"/>
        <v/>
      </c>
      <c r="T65" s="57" t="str">
        <f t="shared" si="7"/>
        <v/>
      </c>
      <c r="U65" s="121">
        <f t="shared" si="5"/>
        <v>100</v>
      </c>
      <c r="V65" s="57" t="str">
        <f t="shared" si="8"/>
        <v/>
      </c>
      <c r="W65" s="1"/>
    </row>
    <row r="66" spans="5:23" ht="16.5" customHeight="1" x14ac:dyDescent="0.5">
      <c r="E66" s="23">
        <v>45647</v>
      </c>
      <c r="F66" s="47">
        <v>0.55555555555555558</v>
      </c>
      <c r="G66" s="47" t="s">
        <v>32</v>
      </c>
      <c r="H66" s="48">
        <v>3</v>
      </c>
      <c r="I66" s="48">
        <v>10</v>
      </c>
      <c r="J66" s="48" t="s">
        <v>42</v>
      </c>
      <c r="K66" s="76" t="s">
        <v>18</v>
      </c>
      <c r="L66" s="104">
        <v>10</v>
      </c>
      <c r="M66" s="104">
        <v>10</v>
      </c>
      <c r="N66" s="51">
        <v>2.1</v>
      </c>
      <c r="O66" s="52">
        <f t="shared" si="9"/>
        <v>0.47619047619047622</v>
      </c>
      <c r="P66" s="112">
        <f t="shared" si="3"/>
        <v>40</v>
      </c>
      <c r="Q66" s="113">
        <v>2.2000000000000002</v>
      </c>
      <c r="R66" s="57">
        <f t="shared" si="6"/>
        <v>88</v>
      </c>
      <c r="S66" s="121">
        <f t="shared" si="4"/>
        <v>100</v>
      </c>
      <c r="T66" s="57">
        <f t="shared" si="7"/>
        <v>220.00000000000003</v>
      </c>
      <c r="U66" s="121">
        <f t="shared" si="5"/>
        <v>100</v>
      </c>
      <c r="V66" s="57">
        <f t="shared" si="8"/>
        <v>220.00000000000003</v>
      </c>
      <c r="W66" s="1"/>
    </row>
    <row r="67" spans="5:23" ht="16.5" customHeight="1" x14ac:dyDescent="0.5">
      <c r="E67" s="23">
        <v>45647</v>
      </c>
      <c r="F67" s="47">
        <v>0.55555555555555558</v>
      </c>
      <c r="G67" s="47" t="s">
        <v>32</v>
      </c>
      <c r="H67" s="48">
        <v>3</v>
      </c>
      <c r="I67" s="48">
        <v>7</v>
      </c>
      <c r="J67" s="48" t="s">
        <v>34</v>
      </c>
      <c r="K67" s="76" t="s">
        <v>40</v>
      </c>
      <c r="L67" s="104">
        <v>12</v>
      </c>
      <c r="M67" s="104">
        <v>22</v>
      </c>
      <c r="N67" s="51">
        <v>6.5</v>
      </c>
      <c r="O67" s="52">
        <f t="shared" si="9"/>
        <v>0.15384615384615385</v>
      </c>
      <c r="P67" s="112">
        <f t="shared" si="3"/>
        <v>88</v>
      </c>
      <c r="Q67" s="113"/>
      <c r="R67" s="57" t="str">
        <f t="shared" si="6"/>
        <v/>
      </c>
      <c r="S67" s="121">
        <f t="shared" si="4"/>
        <v>100</v>
      </c>
      <c r="T67" s="57" t="str">
        <f t="shared" si="7"/>
        <v/>
      </c>
      <c r="U67" s="121">
        <f t="shared" si="5"/>
        <v>100</v>
      </c>
      <c r="V67" s="57" t="str">
        <f t="shared" si="8"/>
        <v/>
      </c>
      <c r="W67" s="1"/>
    </row>
    <row r="68" spans="5:23" ht="16.5" customHeight="1" x14ac:dyDescent="0.5">
      <c r="E68" s="23">
        <v>45647</v>
      </c>
      <c r="F68" s="47">
        <v>0.55555555555555558</v>
      </c>
      <c r="G68" s="47" t="s">
        <v>32</v>
      </c>
      <c r="H68" s="48">
        <v>3</v>
      </c>
      <c r="I68" s="48">
        <v>7</v>
      </c>
      <c r="J68" s="48" t="s">
        <v>34</v>
      </c>
      <c r="K68" s="76" t="s">
        <v>18</v>
      </c>
      <c r="L68" s="104">
        <v>10</v>
      </c>
      <c r="M68" s="104"/>
      <c r="N68" s="51"/>
      <c r="O68" s="52" t="str">
        <f t="shared" si="9"/>
        <v/>
      </c>
      <c r="P68" s="112" t="str">
        <f t="shared" si="3"/>
        <v/>
      </c>
      <c r="Q68" s="113"/>
      <c r="R68" s="57" t="str">
        <f t="shared" si="6"/>
        <v/>
      </c>
      <c r="S68" s="121" t="str">
        <f t="shared" si="4"/>
        <v/>
      </c>
      <c r="T68" s="57" t="str">
        <f t="shared" si="7"/>
        <v/>
      </c>
      <c r="U68" s="121">
        <f t="shared" si="5"/>
        <v>100</v>
      </c>
      <c r="V68" s="57" t="str">
        <f t="shared" si="8"/>
        <v/>
      </c>
      <c r="W68" s="1"/>
    </row>
    <row r="69" spans="5:23" ht="16.5" customHeight="1" x14ac:dyDescent="0.5">
      <c r="E69" s="23">
        <v>45647</v>
      </c>
      <c r="F69" s="47">
        <v>0.56944444444444442</v>
      </c>
      <c r="G69" s="47" t="s">
        <v>22</v>
      </c>
      <c r="H69" s="48">
        <v>3</v>
      </c>
      <c r="I69" s="48">
        <v>13</v>
      </c>
      <c r="J69" s="48" t="s">
        <v>78</v>
      </c>
      <c r="K69" s="76" t="s">
        <v>60</v>
      </c>
      <c r="L69" s="104">
        <v>10</v>
      </c>
      <c r="M69" s="104">
        <v>10</v>
      </c>
      <c r="N69" s="51">
        <v>4.2</v>
      </c>
      <c r="O69" s="52">
        <f t="shared" si="9"/>
        <v>0.23809523809523811</v>
      </c>
      <c r="P69" s="112">
        <f t="shared" si="3"/>
        <v>40</v>
      </c>
      <c r="Q69" s="113"/>
      <c r="R69" s="57" t="str">
        <f t="shared" si="6"/>
        <v/>
      </c>
      <c r="S69" s="121">
        <f t="shared" si="4"/>
        <v>100</v>
      </c>
      <c r="T69" s="57" t="str">
        <f t="shared" si="7"/>
        <v/>
      </c>
      <c r="U69" s="121">
        <f t="shared" si="5"/>
        <v>100</v>
      </c>
      <c r="V69" s="57" t="str">
        <f t="shared" si="8"/>
        <v/>
      </c>
      <c r="W69" s="1"/>
    </row>
    <row r="70" spans="5:23" ht="16.5" customHeight="1" x14ac:dyDescent="0.5">
      <c r="E70" s="23">
        <v>45647</v>
      </c>
      <c r="F70" s="47">
        <v>0.56944444444444442</v>
      </c>
      <c r="G70" s="47" t="s">
        <v>22</v>
      </c>
      <c r="H70" s="48">
        <v>3</v>
      </c>
      <c r="I70" s="48">
        <v>3</v>
      </c>
      <c r="J70" s="48" t="s">
        <v>79</v>
      </c>
      <c r="K70" s="76" t="s">
        <v>60</v>
      </c>
      <c r="L70" s="104">
        <v>10</v>
      </c>
      <c r="M70" s="104">
        <v>10</v>
      </c>
      <c r="N70" s="51">
        <v>3</v>
      </c>
      <c r="O70" s="52">
        <f t="shared" si="9"/>
        <v>0.33333333333333337</v>
      </c>
      <c r="P70" s="112">
        <f t="shared" si="3"/>
        <v>40</v>
      </c>
      <c r="Q70" s="113">
        <v>4</v>
      </c>
      <c r="R70" s="57">
        <f t="shared" si="6"/>
        <v>160</v>
      </c>
      <c r="S70" s="121">
        <f t="shared" si="4"/>
        <v>100</v>
      </c>
      <c r="T70" s="57">
        <f t="shared" si="7"/>
        <v>400</v>
      </c>
      <c r="U70" s="121">
        <f t="shared" si="5"/>
        <v>100</v>
      </c>
      <c r="V70" s="57">
        <f t="shared" si="8"/>
        <v>400</v>
      </c>
      <c r="W70" s="1"/>
    </row>
    <row r="71" spans="5:23" ht="16.5" customHeight="1" x14ac:dyDescent="0.5">
      <c r="E71" s="23">
        <v>45647</v>
      </c>
      <c r="F71" s="47">
        <v>0.59375</v>
      </c>
      <c r="G71" s="47" t="s">
        <v>22</v>
      </c>
      <c r="H71" s="48">
        <v>4</v>
      </c>
      <c r="I71" s="48">
        <v>5</v>
      </c>
      <c r="J71" s="48" t="s">
        <v>75</v>
      </c>
      <c r="K71" s="76" t="s">
        <v>60</v>
      </c>
      <c r="L71" s="104">
        <v>10</v>
      </c>
      <c r="M71" s="104">
        <v>10</v>
      </c>
      <c r="N71" s="51">
        <v>3.9</v>
      </c>
      <c r="O71" s="52">
        <f t="shared" si="9"/>
        <v>0.25641025641025644</v>
      </c>
      <c r="P71" s="112">
        <f t="shared" si="3"/>
        <v>40</v>
      </c>
      <c r="Q71" s="113"/>
      <c r="R71" s="57" t="str">
        <f t="shared" ref="R71:R102" si="10">IF(P71="","",IF(Q71="","",Q71*P71))</f>
        <v/>
      </c>
      <c r="S71" s="121">
        <f t="shared" si="4"/>
        <v>100</v>
      </c>
      <c r="T71" s="57" t="str">
        <f t="shared" ref="T71:T102" si="11">IF(S71="","",IF(Q71="","",S71*Q71))</f>
        <v/>
      </c>
      <c r="U71" s="121">
        <f t="shared" si="5"/>
        <v>100</v>
      </c>
      <c r="V71" s="57" t="str">
        <f t="shared" ref="V71:V102" si="12">IF(Q71="","",U71*Q71)</f>
        <v/>
      </c>
      <c r="W71" s="1"/>
    </row>
    <row r="72" spans="5:23" ht="16.5" customHeight="1" x14ac:dyDescent="0.5">
      <c r="E72" s="23">
        <v>45647</v>
      </c>
      <c r="F72" s="47">
        <v>0.60416666666666663</v>
      </c>
      <c r="G72" s="47" t="s">
        <v>32</v>
      </c>
      <c r="H72" s="48">
        <v>5</v>
      </c>
      <c r="I72" s="48">
        <v>2</v>
      </c>
      <c r="J72" s="48" t="s">
        <v>43</v>
      </c>
      <c r="K72" s="76" t="s">
        <v>18</v>
      </c>
      <c r="L72" s="104">
        <v>10</v>
      </c>
      <c r="M72" s="104">
        <v>10</v>
      </c>
      <c r="N72" s="51">
        <v>6</v>
      </c>
      <c r="O72" s="52">
        <f t="shared" si="9"/>
        <v>0.16666666666666669</v>
      </c>
      <c r="P72" s="112">
        <f t="shared" ref="P72:P135" si="13">IF(M72="","",(M72*($P$1/1000)/$Q$1)*$P$2)</f>
        <v>40</v>
      </c>
      <c r="Q72" s="113">
        <v>6</v>
      </c>
      <c r="R72" s="57">
        <f t="shared" si="10"/>
        <v>240</v>
      </c>
      <c r="S72" s="121">
        <f t="shared" ref="S72:S135" si="14">IF(P72="","",$S$2)</f>
        <v>100</v>
      </c>
      <c r="T72" s="57">
        <f t="shared" si="11"/>
        <v>600</v>
      </c>
      <c r="U72" s="121">
        <f t="shared" ref="U72:U135" si="15">$U$1</f>
        <v>100</v>
      </c>
      <c r="V72" s="57">
        <f t="shared" si="12"/>
        <v>600</v>
      </c>
      <c r="W72" s="1"/>
    </row>
    <row r="73" spans="5:23" ht="16.5" customHeight="1" x14ac:dyDescent="0.5">
      <c r="E73" s="23">
        <v>45647</v>
      </c>
      <c r="F73" s="47">
        <v>0.60416666666666663</v>
      </c>
      <c r="G73" s="47" t="s">
        <v>32</v>
      </c>
      <c r="H73" s="48">
        <v>5</v>
      </c>
      <c r="I73" s="48">
        <v>7</v>
      </c>
      <c r="J73" s="48" t="s">
        <v>35</v>
      </c>
      <c r="K73" s="76" t="s">
        <v>40</v>
      </c>
      <c r="L73" s="104">
        <v>10</v>
      </c>
      <c r="M73" s="104">
        <v>20</v>
      </c>
      <c r="N73" s="51">
        <v>7</v>
      </c>
      <c r="O73" s="52">
        <f t="shared" si="9"/>
        <v>0.14285714285714288</v>
      </c>
      <c r="P73" s="112">
        <f t="shared" si="13"/>
        <v>80</v>
      </c>
      <c r="Q73" s="113"/>
      <c r="R73" s="57" t="str">
        <f t="shared" si="10"/>
        <v/>
      </c>
      <c r="S73" s="121">
        <f t="shared" si="14"/>
        <v>100</v>
      </c>
      <c r="T73" s="57" t="str">
        <f t="shared" si="11"/>
        <v/>
      </c>
      <c r="U73" s="121">
        <f t="shared" si="15"/>
        <v>100</v>
      </c>
      <c r="V73" s="57" t="str">
        <f t="shared" si="12"/>
        <v/>
      </c>
      <c r="W73" s="1"/>
    </row>
    <row r="74" spans="5:23" ht="16.5" customHeight="1" x14ac:dyDescent="0.5">
      <c r="E74" s="23">
        <v>45647</v>
      </c>
      <c r="F74" s="47">
        <v>0.60416666666666663</v>
      </c>
      <c r="G74" s="47" t="s">
        <v>32</v>
      </c>
      <c r="H74" s="48">
        <v>5</v>
      </c>
      <c r="I74" s="48">
        <v>7</v>
      </c>
      <c r="J74" s="48" t="s">
        <v>35</v>
      </c>
      <c r="K74" s="76" t="s">
        <v>18</v>
      </c>
      <c r="L74" s="104">
        <v>10</v>
      </c>
      <c r="M74" s="104"/>
      <c r="N74" s="51"/>
      <c r="O74" s="52" t="str">
        <f t="shared" si="9"/>
        <v/>
      </c>
      <c r="P74" s="112" t="str">
        <f t="shared" si="13"/>
        <v/>
      </c>
      <c r="Q74" s="113"/>
      <c r="R74" s="57" t="str">
        <f t="shared" si="10"/>
        <v/>
      </c>
      <c r="S74" s="121" t="str">
        <f t="shared" si="14"/>
        <v/>
      </c>
      <c r="T74" s="57" t="str">
        <f t="shared" si="11"/>
        <v/>
      </c>
      <c r="U74" s="121">
        <f t="shared" si="15"/>
        <v>100</v>
      </c>
      <c r="V74" s="57" t="str">
        <f t="shared" si="12"/>
        <v/>
      </c>
      <c r="W74" s="1"/>
    </row>
    <row r="75" spans="5:23" ht="16.5" customHeight="1" x14ac:dyDescent="0.5">
      <c r="E75" s="23">
        <v>45647</v>
      </c>
      <c r="F75" s="47">
        <v>0.60416666666666663</v>
      </c>
      <c r="G75" s="47" t="s">
        <v>32</v>
      </c>
      <c r="H75" s="48">
        <v>5</v>
      </c>
      <c r="I75" s="48">
        <v>3</v>
      </c>
      <c r="J75" s="48" t="s">
        <v>36</v>
      </c>
      <c r="K75" s="76" t="s">
        <v>40</v>
      </c>
      <c r="L75" s="104">
        <v>10</v>
      </c>
      <c r="M75" s="104">
        <v>20</v>
      </c>
      <c r="N75" s="51">
        <v>8</v>
      </c>
      <c r="O75" s="52">
        <f t="shared" si="9"/>
        <v>0.125</v>
      </c>
      <c r="P75" s="112">
        <f t="shared" si="13"/>
        <v>80</v>
      </c>
      <c r="Q75" s="113"/>
      <c r="R75" s="57" t="str">
        <f t="shared" si="10"/>
        <v/>
      </c>
      <c r="S75" s="121">
        <f t="shared" si="14"/>
        <v>100</v>
      </c>
      <c r="T75" s="57" t="str">
        <f t="shared" si="11"/>
        <v/>
      </c>
      <c r="U75" s="121">
        <f t="shared" si="15"/>
        <v>100</v>
      </c>
      <c r="V75" s="57" t="str">
        <f t="shared" si="12"/>
        <v/>
      </c>
      <c r="W75" s="1"/>
    </row>
    <row r="76" spans="5:23" ht="16.5" customHeight="1" x14ac:dyDescent="0.5">
      <c r="E76" s="23">
        <v>45647</v>
      </c>
      <c r="F76" s="47">
        <v>0.60416666666666663</v>
      </c>
      <c r="G76" s="47" t="s">
        <v>32</v>
      </c>
      <c r="H76" s="48">
        <v>5</v>
      </c>
      <c r="I76" s="48">
        <v>3</v>
      </c>
      <c r="J76" s="48" t="s">
        <v>36</v>
      </c>
      <c r="K76" s="76" t="s">
        <v>18</v>
      </c>
      <c r="L76" s="104">
        <v>10</v>
      </c>
      <c r="M76" s="104"/>
      <c r="N76" s="51"/>
      <c r="O76" s="52" t="str">
        <f t="shared" si="9"/>
        <v/>
      </c>
      <c r="P76" s="112" t="str">
        <f t="shared" si="13"/>
        <v/>
      </c>
      <c r="Q76" s="113"/>
      <c r="R76" s="57" t="str">
        <f t="shared" si="10"/>
        <v/>
      </c>
      <c r="S76" s="121" t="str">
        <f t="shared" si="14"/>
        <v/>
      </c>
      <c r="T76" s="57" t="str">
        <f t="shared" si="11"/>
        <v/>
      </c>
      <c r="U76" s="121">
        <f t="shared" si="15"/>
        <v>100</v>
      </c>
      <c r="V76" s="57" t="str">
        <f t="shared" si="12"/>
        <v/>
      </c>
      <c r="W76" s="1"/>
    </row>
    <row r="77" spans="5:23" ht="16.5" customHeight="1" x14ac:dyDescent="0.5">
      <c r="E77" s="23">
        <v>45647</v>
      </c>
      <c r="F77" s="47">
        <v>0.62847222222222221</v>
      </c>
      <c r="G77" s="47" t="s">
        <v>32</v>
      </c>
      <c r="H77" s="48">
        <v>6</v>
      </c>
      <c r="I77" s="48">
        <v>6</v>
      </c>
      <c r="J77" s="48" t="s">
        <v>27</v>
      </c>
      <c r="K77" s="76" t="s">
        <v>1</v>
      </c>
      <c r="L77" s="104">
        <v>12</v>
      </c>
      <c r="M77" s="104">
        <v>33</v>
      </c>
      <c r="N77" s="51">
        <v>2.8</v>
      </c>
      <c r="O77" s="52">
        <f t="shared" si="9"/>
        <v>0.35714285714285715</v>
      </c>
      <c r="P77" s="112">
        <f t="shared" si="13"/>
        <v>132</v>
      </c>
      <c r="Q77" s="113"/>
      <c r="R77" s="57" t="str">
        <f t="shared" si="10"/>
        <v/>
      </c>
      <c r="S77" s="121">
        <f t="shared" si="14"/>
        <v>100</v>
      </c>
      <c r="T77" s="57" t="str">
        <f t="shared" si="11"/>
        <v/>
      </c>
      <c r="U77" s="121">
        <f t="shared" si="15"/>
        <v>100</v>
      </c>
      <c r="V77" s="57" t="str">
        <f t="shared" si="12"/>
        <v/>
      </c>
      <c r="W77" s="1"/>
    </row>
    <row r="78" spans="5:23" ht="16.5" customHeight="1" x14ac:dyDescent="0.25">
      <c r="E78" s="23">
        <v>45647</v>
      </c>
      <c r="F78" s="47">
        <v>0.62847222222222221</v>
      </c>
      <c r="G78" s="47" t="s">
        <v>32</v>
      </c>
      <c r="H78" s="48">
        <v>6</v>
      </c>
      <c r="I78" s="48">
        <v>6</v>
      </c>
      <c r="J78" s="48" t="s">
        <v>27</v>
      </c>
      <c r="K78" s="76" t="s">
        <v>40</v>
      </c>
      <c r="L78" s="104">
        <v>11</v>
      </c>
      <c r="M78" s="104"/>
      <c r="N78" s="51"/>
      <c r="O78" s="52" t="str">
        <f t="shared" si="9"/>
        <v/>
      </c>
      <c r="P78" s="112" t="str">
        <f t="shared" si="13"/>
        <v/>
      </c>
      <c r="Q78" s="113"/>
      <c r="R78" s="57" t="str">
        <f t="shared" si="10"/>
        <v/>
      </c>
      <c r="S78" s="121" t="str">
        <f t="shared" si="14"/>
        <v/>
      </c>
      <c r="T78" s="57" t="str">
        <f t="shared" si="11"/>
        <v/>
      </c>
      <c r="U78" s="121">
        <f t="shared" si="15"/>
        <v>100</v>
      </c>
      <c r="V78" s="57" t="str">
        <f t="shared" si="12"/>
        <v/>
      </c>
    </row>
    <row r="79" spans="5:23" ht="16.5" customHeight="1" x14ac:dyDescent="0.5">
      <c r="E79" s="23">
        <v>45647</v>
      </c>
      <c r="F79" s="47">
        <v>0.62847222222222221</v>
      </c>
      <c r="G79" s="47" t="s">
        <v>32</v>
      </c>
      <c r="H79" s="48">
        <v>6</v>
      </c>
      <c r="I79" s="48">
        <v>6</v>
      </c>
      <c r="J79" s="48" t="s">
        <v>27</v>
      </c>
      <c r="K79" s="76" t="s">
        <v>18</v>
      </c>
      <c r="L79" s="104">
        <v>10</v>
      </c>
      <c r="M79" s="104"/>
      <c r="N79" s="51"/>
      <c r="O79" s="52" t="str">
        <f t="shared" si="9"/>
        <v/>
      </c>
      <c r="P79" s="112" t="str">
        <f t="shared" si="13"/>
        <v/>
      </c>
      <c r="Q79" s="113"/>
      <c r="R79" s="57" t="str">
        <f t="shared" si="10"/>
        <v/>
      </c>
      <c r="S79" s="121" t="str">
        <f t="shared" si="14"/>
        <v/>
      </c>
      <c r="T79" s="57" t="str">
        <f t="shared" si="11"/>
        <v/>
      </c>
      <c r="U79" s="121">
        <f t="shared" si="15"/>
        <v>100</v>
      </c>
      <c r="V79" s="57" t="str">
        <f t="shared" si="12"/>
        <v/>
      </c>
      <c r="W79" s="1"/>
    </row>
    <row r="80" spans="5:23" ht="16.5" customHeight="1" x14ac:dyDescent="0.25">
      <c r="E80" s="23">
        <v>45647</v>
      </c>
      <c r="F80" s="47">
        <v>0.64236111111111116</v>
      </c>
      <c r="G80" s="47" t="s">
        <v>22</v>
      </c>
      <c r="H80" s="48">
        <v>6</v>
      </c>
      <c r="I80" s="48">
        <v>3</v>
      </c>
      <c r="J80" s="48" t="s">
        <v>80</v>
      </c>
      <c r="K80" s="76" t="s">
        <v>60</v>
      </c>
      <c r="L80" s="104">
        <v>10</v>
      </c>
      <c r="M80" s="104">
        <v>10</v>
      </c>
      <c r="N80" s="51">
        <v>2.1</v>
      </c>
      <c r="O80" s="52">
        <f t="shared" si="9"/>
        <v>0.47619047619047622</v>
      </c>
      <c r="P80" s="112">
        <f t="shared" si="13"/>
        <v>40</v>
      </c>
      <c r="Q80" s="113">
        <v>2.4500000000000002</v>
      </c>
      <c r="R80" s="57">
        <f t="shared" si="10"/>
        <v>98</v>
      </c>
      <c r="S80" s="121">
        <f t="shared" si="14"/>
        <v>100</v>
      </c>
      <c r="T80" s="57">
        <f t="shared" si="11"/>
        <v>245.00000000000003</v>
      </c>
      <c r="U80" s="121">
        <f t="shared" si="15"/>
        <v>100</v>
      </c>
      <c r="V80" s="57">
        <f t="shared" si="12"/>
        <v>245.00000000000003</v>
      </c>
    </row>
    <row r="81" spans="5:23" ht="16.5" customHeight="1" x14ac:dyDescent="0.25">
      <c r="E81" s="23">
        <v>45647</v>
      </c>
      <c r="F81" s="47">
        <v>0.68055555555555558</v>
      </c>
      <c r="G81" s="47" t="s">
        <v>32</v>
      </c>
      <c r="H81" s="48">
        <v>8</v>
      </c>
      <c r="I81" s="48">
        <v>3</v>
      </c>
      <c r="J81" s="48" t="s">
        <v>37</v>
      </c>
      <c r="K81" s="76" t="s">
        <v>1</v>
      </c>
      <c r="L81" s="104">
        <v>12</v>
      </c>
      <c r="M81" s="104">
        <v>32</v>
      </c>
      <c r="N81" s="51">
        <v>5</v>
      </c>
      <c r="O81" s="52">
        <f t="shared" si="9"/>
        <v>0.2</v>
      </c>
      <c r="P81" s="112">
        <f t="shared" si="13"/>
        <v>128</v>
      </c>
      <c r="Q81" s="113">
        <v>5.0999999999999996</v>
      </c>
      <c r="R81" s="57">
        <f t="shared" si="10"/>
        <v>652.79999999999995</v>
      </c>
      <c r="S81" s="121">
        <f t="shared" si="14"/>
        <v>100</v>
      </c>
      <c r="T81" s="57">
        <f t="shared" si="11"/>
        <v>509.99999999999994</v>
      </c>
      <c r="U81" s="121">
        <f t="shared" si="15"/>
        <v>100</v>
      </c>
      <c r="V81" s="57">
        <f t="shared" si="12"/>
        <v>509.99999999999994</v>
      </c>
    </row>
    <row r="82" spans="5:23" ht="16.5" customHeight="1" x14ac:dyDescent="0.5">
      <c r="E82" s="23">
        <v>45647</v>
      </c>
      <c r="F82" s="47">
        <v>0.68055555555555558</v>
      </c>
      <c r="G82" s="47" t="s">
        <v>32</v>
      </c>
      <c r="H82" s="48">
        <v>8</v>
      </c>
      <c r="I82" s="48">
        <v>3</v>
      </c>
      <c r="J82" s="48" t="s">
        <v>37</v>
      </c>
      <c r="K82" s="76" t="s">
        <v>40</v>
      </c>
      <c r="L82" s="104">
        <v>10</v>
      </c>
      <c r="M82" s="104"/>
      <c r="N82" s="51"/>
      <c r="O82" s="52" t="str">
        <f t="shared" si="9"/>
        <v/>
      </c>
      <c r="P82" s="112" t="str">
        <f t="shared" si="13"/>
        <v/>
      </c>
      <c r="Q82" s="122">
        <v>5.0999999999999996</v>
      </c>
      <c r="R82" s="57" t="str">
        <f t="shared" si="10"/>
        <v/>
      </c>
      <c r="S82" s="121" t="str">
        <f t="shared" si="14"/>
        <v/>
      </c>
      <c r="T82" s="57" t="str">
        <f t="shared" si="11"/>
        <v/>
      </c>
      <c r="U82" s="121">
        <f t="shared" si="15"/>
        <v>100</v>
      </c>
      <c r="V82" s="57">
        <f t="shared" si="12"/>
        <v>509.99999999999994</v>
      </c>
      <c r="W82" s="1"/>
    </row>
    <row r="83" spans="5:23" ht="16.5" customHeight="1" x14ac:dyDescent="0.25">
      <c r="E83" s="23">
        <v>45647</v>
      </c>
      <c r="F83" s="47">
        <v>0.68055555555555558</v>
      </c>
      <c r="G83" s="47" t="s">
        <v>32</v>
      </c>
      <c r="H83" s="48">
        <v>8</v>
      </c>
      <c r="I83" s="48">
        <v>3</v>
      </c>
      <c r="J83" s="48" t="s">
        <v>37</v>
      </c>
      <c r="K83" s="76" t="s">
        <v>18</v>
      </c>
      <c r="L83" s="104">
        <v>10</v>
      </c>
      <c r="M83" s="104"/>
      <c r="N83" s="51"/>
      <c r="O83" s="52" t="str">
        <f t="shared" si="9"/>
        <v/>
      </c>
      <c r="P83" s="112" t="str">
        <f t="shared" si="13"/>
        <v/>
      </c>
      <c r="Q83" s="122">
        <v>5.0999999999999996</v>
      </c>
      <c r="R83" s="57" t="str">
        <f t="shared" si="10"/>
        <v/>
      </c>
      <c r="S83" s="121" t="str">
        <f t="shared" si="14"/>
        <v/>
      </c>
      <c r="T83" s="57" t="str">
        <f t="shared" si="11"/>
        <v/>
      </c>
      <c r="U83" s="121">
        <f t="shared" si="15"/>
        <v>100</v>
      </c>
      <c r="V83" s="57">
        <f t="shared" si="12"/>
        <v>509.99999999999994</v>
      </c>
    </row>
    <row r="84" spans="5:23" ht="16.5" customHeight="1" x14ac:dyDescent="0.25">
      <c r="E84" s="23">
        <v>45647</v>
      </c>
      <c r="F84" s="47">
        <v>0.68055555555555558</v>
      </c>
      <c r="G84" s="47" t="s">
        <v>32</v>
      </c>
      <c r="H84" s="48">
        <v>8</v>
      </c>
      <c r="I84" s="48">
        <v>6</v>
      </c>
      <c r="J84" s="48" t="s">
        <v>38</v>
      </c>
      <c r="K84" s="76" t="s">
        <v>1</v>
      </c>
      <c r="L84" s="104">
        <v>12</v>
      </c>
      <c r="M84" s="104">
        <v>33</v>
      </c>
      <c r="N84" s="51">
        <v>2.6</v>
      </c>
      <c r="O84" s="52">
        <f t="shared" si="9"/>
        <v>0.38461538461538458</v>
      </c>
      <c r="P84" s="112">
        <f t="shared" si="13"/>
        <v>132</v>
      </c>
      <c r="Q84" s="113"/>
      <c r="R84" s="57" t="str">
        <f t="shared" si="10"/>
        <v/>
      </c>
      <c r="S84" s="121">
        <f t="shared" si="14"/>
        <v>100</v>
      </c>
      <c r="T84" s="57" t="str">
        <f t="shared" si="11"/>
        <v/>
      </c>
      <c r="U84" s="121">
        <f t="shared" si="15"/>
        <v>100</v>
      </c>
      <c r="V84" s="57" t="str">
        <f t="shared" si="12"/>
        <v/>
      </c>
    </row>
    <row r="85" spans="5:23" ht="16.5" customHeight="1" x14ac:dyDescent="0.5">
      <c r="E85" s="23">
        <v>45647</v>
      </c>
      <c r="F85" s="47">
        <v>0.68055555555555558</v>
      </c>
      <c r="G85" s="47" t="s">
        <v>32</v>
      </c>
      <c r="H85" s="48">
        <v>8</v>
      </c>
      <c r="I85" s="48">
        <v>6</v>
      </c>
      <c r="J85" s="48" t="s">
        <v>38</v>
      </c>
      <c r="K85" s="76" t="s">
        <v>40</v>
      </c>
      <c r="L85" s="104">
        <v>11</v>
      </c>
      <c r="M85" s="104"/>
      <c r="N85" s="51"/>
      <c r="O85" s="52" t="str">
        <f t="shared" si="9"/>
        <v/>
      </c>
      <c r="P85" s="112" t="str">
        <f t="shared" si="13"/>
        <v/>
      </c>
      <c r="Q85" s="113"/>
      <c r="R85" s="57" t="str">
        <f t="shared" si="10"/>
        <v/>
      </c>
      <c r="S85" s="121" t="str">
        <f t="shared" si="14"/>
        <v/>
      </c>
      <c r="T85" s="57" t="str">
        <f t="shared" si="11"/>
        <v/>
      </c>
      <c r="U85" s="121">
        <f t="shared" si="15"/>
        <v>100</v>
      </c>
      <c r="V85" s="57" t="str">
        <f t="shared" si="12"/>
        <v/>
      </c>
      <c r="W85" s="1"/>
    </row>
    <row r="86" spans="5:23" ht="16.5" customHeight="1" x14ac:dyDescent="0.5">
      <c r="E86" s="23">
        <v>45647</v>
      </c>
      <c r="F86" s="47">
        <v>0.68055555555555558</v>
      </c>
      <c r="G86" s="47" t="s">
        <v>32</v>
      </c>
      <c r="H86" s="48">
        <v>8</v>
      </c>
      <c r="I86" s="48">
        <v>6</v>
      </c>
      <c r="J86" s="48" t="s">
        <v>38</v>
      </c>
      <c r="K86" s="76" t="s">
        <v>18</v>
      </c>
      <c r="L86" s="104">
        <v>10</v>
      </c>
      <c r="M86" s="104"/>
      <c r="N86" s="51"/>
      <c r="O86" s="52" t="str">
        <f t="shared" si="9"/>
        <v/>
      </c>
      <c r="P86" s="112" t="str">
        <f t="shared" si="13"/>
        <v/>
      </c>
      <c r="Q86" s="113"/>
      <c r="R86" s="57" t="str">
        <f t="shared" si="10"/>
        <v/>
      </c>
      <c r="S86" s="121" t="str">
        <f t="shared" si="14"/>
        <v/>
      </c>
      <c r="T86" s="57" t="str">
        <f t="shared" si="11"/>
        <v/>
      </c>
      <c r="U86" s="121">
        <f t="shared" si="15"/>
        <v>100</v>
      </c>
      <c r="V86" s="57" t="str">
        <f t="shared" si="12"/>
        <v/>
      </c>
      <c r="W86" s="1"/>
    </row>
    <row r="87" spans="5:23" ht="16.5" customHeight="1" x14ac:dyDescent="0.5">
      <c r="E87" s="23">
        <v>45647</v>
      </c>
      <c r="F87" s="47">
        <v>0.69444444444444442</v>
      </c>
      <c r="G87" s="47" t="s">
        <v>22</v>
      </c>
      <c r="H87" s="48">
        <v>8</v>
      </c>
      <c r="I87" s="48">
        <v>9</v>
      </c>
      <c r="J87" s="48" t="s">
        <v>81</v>
      </c>
      <c r="K87" s="76" t="s">
        <v>60</v>
      </c>
      <c r="L87" s="104">
        <v>10</v>
      </c>
      <c r="M87" s="104">
        <v>10</v>
      </c>
      <c r="N87" s="51">
        <v>7.5</v>
      </c>
      <c r="O87" s="52">
        <f t="shared" si="9"/>
        <v>0.13333333333333333</v>
      </c>
      <c r="P87" s="112">
        <f t="shared" si="13"/>
        <v>40</v>
      </c>
      <c r="Q87" s="113">
        <v>9</v>
      </c>
      <c r="R87" s="57">
        <f t="shared" si="10"/>
        <v>360</v>
      </c>
      <c r="S87" s="121">
        <f t="shared" si="14"/>
        <v>100</v>
      </c>
      <c r="T87" s="57">
        <f t="shared" si="11"/>
        <v>900</v>
      </c>
      <c r="U87" s="121">
        <f t="shared" si="15"/>
        <v>100</v>
      </c>
      <c r="V87" s="57">
        <f t="shared" si="12"/>
        <v>900</v>
      </c>
      <c r="W87" s="1"/>
    </row>
    <row r="88" spans="5:23" ht="16.5" customHeight="1" x14ac:dyDescent="0.5">
      <c r="E88" s="23">
        <v>45647</v>
      </c>
      <c r="F88" s="47">
        <v>0.69444444444444442</v>
      </c>
      <c r="G88" s="47" t="s">
        <v>22</v>
      </c>
      <c r="H88" s="48">
        <v>8</v>
      </c>
      <c r="I88" s="48">
        <v>10</v>
      </c>
      <c r="J88" s="48" t="s">
        <v>82</v>
      </c>
      <c r="K88" s="76" t="s">
        <v>60</v>
      </c>
      <c r="L88" s="104">
        <v>10</v>
      </c>
      <c r="M88" s="104">
        <v>10</v>
      </c>
      <c r="N88" s="51">
        <v>3.9</v>
      </c>
      <c r="O88" s="52">
        <f t="shared" si="9"/>
        <v>0.25641025641025644</v>
      </c>
      <c r="P88" s="112">
        <f t="shared" si="13"/>
        <v>40</v>
      </c>
      <c r="Q88" s="113"/>
      <c r="R88" s="57" t="str">
        <f t="shared" si="10"/>
        <v/>
      </c>
      <c r="S88" s="121">
        <f t="shared" si="14"/>
        <v>100</v>
      </c>
      <c r="T88" s="57" t="str">
        <f t="shared" si="11"/>
        <v/>
      </c>
      <c r="U88" s="121">
        <f t="shared" si="15"/>
        <v>100</v>
      </c>
      <c r="V88" s="57" t="str">
        <f t="shared" si="12"/>
        <v/>
      </c>
      <c r="W88" s="1"/>
    </row>
    <row r="89" spans="5:23" ht="16.5" customHeight="1" x14ac:dyDescent="0.5">
      <c r="E89" s="23">
        <v>45647</v>
      </c>
      <c r="F89" s="47">
        <v>0.70486111111111116</v>
      </c>
      <c r="G89" s="47" t="s">
        <v>32</v>
      </c>
      <c r="H89" s="48">
        <v>9</v>
      </c>
      <c r="I89" s="48">
        <v>1</v>
      </c>
      <c r="J89" s="48" t="s">
        <v>39</v>
      </c>
      <c r="K89" s="76" t="s">
        <v>1</v>
      </c>
      <c r="L89" s="104">
        <v>12</v>
      </c>
      <c r="M89" s="104">
        <v>26</v>
      </c>
      <c r="N89" s="51">
        <v>4</v>
      </c>
      <c r="O89" s="52">
        <f t="shared" si="9"/>
        <v>0.25</v>
      </c>
      <c r="P89" s="112">
        <f t="shared" si="13"/>
        <v>104</v>
      </c>
      <c r="Q89" s="113"/>
      <c r="R89" s="57" t="str">
        <f t="shared" si="10"/>
        <v/>
      </c>
      <c r="S89" s="121">
        <f t="shared" si="14"/>
        <v>100</v>
      </c>
      <c r="T89" s="57" t="str">
        <f t="shared" si="11"/>
        <v/>
      </c>
      <c r="U89" s="121">
        <f t="shared" si="15"/>
        <v>100</v>
      </c>
      <c r="V89" s="57" t="str">
        <f t="shared" si="12"/>
        <v/>
      </c>
      <c r="W89" s="1"/>
    </row>
    <row r="90" spans="5:23" ht="16.5" customHeight="1" x14ac:dyDescent="0.5">
      <c r="E90" s="23">
        <v>45647</v>
      </c>
      <c r="F90" s="47">
        <v>0.70486111111111116</v>
      </c>
      <c r="G90" s="47" t="s">
        <v>32</v>
      </c>
      <c r="H90" s="48">
        <v>9</v>
      </c>
      <c r="I90" s="48">
        <v>1</v>
      </c>
      <c r="J90" s="48" t="s">
        <v>39</v>
      </c>
      <c r="K90" s="76" t="s">
        <v>40</v>
      </c>
      <c r="L90" s="104">
        <v>14</v>
      </c>
      <c r="M90" s="104"/>
      <c r="N90" s="51"/>
      <c r="O90" s="52" t="str">
        <f t="shared" si="9"/>
        <v/>
      </c>
      <c r="P90" s="112" t="str">
        <f t="shared" si="13"/>
        <v/>
      </c>
      <c r="Q90" s="113"/>
      <c r="R90" s="57" t="str">
        <f t="shared" si="10"/>
        <v/>
      </c>
      <c r="S90" s="121" t="str">
        <f t="shared" si="14"/>
        <v/>
      </c>
      <c r="T90" s="57" t="str">
        <f t="shared" si="11"/>
        <v/>
      </c>
      <c r="U90" s="121">
        <f t="shared" si="15"/>
        <v>100</v>
      </c>
      <c r="V90" s="57" t="str">
        <f t="shared" si="12"/>
        <v/>
      </c>
      <c r="W90" s="1"/>
    </row>
    <row r="91" spans="5:23" ht="16.5" customHeight="1" x14ac:dyDescent="0.5">
      <c r="E91" s="23">
        <v>45647</v>
      </c>
      <c r="F91" s="47">
        <v>0.72222222222222221</v>
      </c>
      <c r="G91" s="47" t="s">
        <v>22</v>
      </c>
      <c r="H91" s="48">
        <v>9</v>
      </c>
      <c r="I91" s="48">
        <v>1</v>
      </c>
      <c r="J91" s="48" t="s">
        <v>83</v>
      </c>
      <c r="K91" s="76" t="s">
        <v>60</v>
      </c>
      <c r="L91" s="104">
        <v>10</v>
      </c>
      <c r="M91" s="104">
        <v>10</v>
      </c>
      <c r="N91" s="51">
        <v>4</v>
      </c>
      <c r="O91" s="52">
        <f t="shared" si="9"/>
        <v>0.25</v>
      </c>
      <c r="P91" s="112">
        <f t="shared" si="13"/>
        <v>40</v>
      </c>
      <c r="Q91" s="113"/>
      <c r="R91" s="57" t="str">
        <f t="shared" si="10"/>
        <v/>
      </c>
      <c r="S91" s="121">
        <f t="shared" si="14"/>
        <v>100</v>
      </c>
      <c r="T91" s="57" t="str">
        <f t="shared" si="11"/>
        <v/>
      </c>
      <c r="U91" s="121">
        <f t="shared" si="15"/>
        <v>100</v>
      </c>
      <c r="V91" s="57" t="str">
        <f t="shared" si="12"/>
        <v/>
      </c>
      <c r="W91" s="1"/>
    </row>
    <row r="92" spans="5:23" ht="16.5" customHeight="1" x14ac:dyDescent="0.5">
      <c r="E92" s="23">
        <v>45647</v>
      </c>
      <c r="F92" s="47">
        <v>0.73611111111111116</v>
      </c>
      <c r="G92" s="47" t="s">
        <v>32</v>
      </c>
      <c r="H92" s="48">
        <v>10</v>
      </c>
      <c r="I92" s="48">
        <v>3</v>
      </c>
      <c r="J92" s="48" t="s">
        <v>24</v>
      </c>
      <c r="K92" s="76" t="s">
        <v>40</v>
      </c>
      <c r="L92" s="104">
        <v>12</v>
      </c>
      <c r="M92" s="104">
        <v>22</v>
      </c>
      <c r="N92" s="51">
        <v>6</v>
      </c>
      <c r="O92" s="52">
        <f t="shared" si="9"/>
        <v>0.16666666666666669</v>
      </c>
      <c r="P92" s="112">
        <f t="shared" si="13"/>
        <v>88</v>
      </c>
      <c r="Q92" s="113">
        <v>7.4</v>
      </c>
      <c r="R92" s="57">
        <f t="shared" si="10"/>
        <v>651.20000000000005</v>
      </c>
      <c r="S92" s="121">
        <f t="shared" si="14"/>
        <v>100</v>
      </c>
      <c r="T92" s="57">
        <f t="shared" si="11"/>
        <v>740</v>
      </c>
      <c r="U92" s="121">
        <f t="shared" si="15"/>
        <v>100</v>
      </c>
      <c r="V92" s="57">
        <f t="shared" si="12"/>
        <v>740</v>
      </c>
      <c r="W92" s="1"/>
    </row>
    <row r="93" spans="5:23" ht="16.5" customHeight="1" x14ac:dyDescent="0.5">
      <c r="E93" s="23">
        <v>45647</v>
      </c>
      <c r="F93" s="47">
        <v>0.73611111111111116</v>
      </c>
      <c r="G93" s="47" t="s">
        <v>32</v>
      </c>
      <c r="H93" s="48">
        <v>10</v>
      </c>
      <c r="I93" s="48">
        <v>3</v>
      </c>
      <c r="J93" s="48" t="s">
        <v>24</v>
      </c>
      <c r="K93" s="76" t="s">
        <v>18</v>
      </c>
      <c r="L93" s="104">
        <v>10</v>
      </c>
      <c r="M93" s="104"/>
      <c r="N93" s="51"/>
      <c r="O93" s="52" t="str">
        <f t="shared" si="9"/>
        <v/>
      </c>
      <c r="P93" s="112" t="str">
        <f t="shared" si="13"/>
        <v/>
      </c>
      <c r="Q93" s="122">
        <v>7.4</v>
      </c>
      <c r="R93" s="57" t="str">
        <f t="shared" si="10"/>
        <v/>
      </c>
      <c r="S93" s="121" t="str">
        <f t="shared" si="14"/>
        <v/>
      </c>
      <c r="T93" s="57" t="str">
        <f t="shared" si="11"/>
        <v/>
      </c>
      <c r="U93" s="121">
        <f t="shared" si="15"/>
        <v>100</v>
      </c>
      <c r="V93" s="57">
        <f t="shared" si="12"/>
        <v>740</v>
      </c>
      <c r="W93" s="1"/>
    </row>
    <row r="94" spans="5:23" ht="16.5" customHeight="1" x14ac:dyDescent="0.5">
      <c r="E94" s="23">
        <v>45647</v>
      </c>
      <c r="F94" s="47">
        <v>0.74652777777777779</v>
      </c>
      <c r="G94" s="47" t="s">
        <v>22</v>
      </c>
      <c r="H94" s="48">
        <v>10</v>
      </c>
      <c r="I94" s="48">
        <v>9</v>
      </c>
      <c r="J94" s="48" t="s">
        <v>84</v>
      </c>
      <c r="K94" s="76" t="s">
        <v>60</v>
      </c>
      <c r="L94" s="104">
        <v>10</v>
      </c>
      <c r="M94" s="104">
        <v>10</v>
      </c>
      <c r="N94" s="51">
        <v>2.8</v>
      </c>
      <c r="O94" s="52">
        <f t="shared" si="9"/>
        <v>0.35714285714285715</v>
      </c>
      <c r="P94" s="112">
        <f t="shared" si="13"/>
        <v>40</v>
      </c>
      <c r="Q94" s="113">
        <v>3</v>
      </c>
      <c r="R94" s="57">
        <f t="shared" si="10"/>
        <v>120</v>
      </c>
      <c r="S94" s="121">
        <f t="shared" si="14"/>
        <v>100</v>
      </c>
      <c r="T94" s="57">
        <f t="shared" si="11"/>
        <v>300</v>
      </c>
      <c r="U94" s="121">
        <f t="shared" si="15"/>
        <v>100</v>
      </c>
      <c r="V94" s="57">
        <f t="shared" si="12"/>
        <v>300</v>
      </c>
      <c r="W94" s="1"/>
    </row>
    <row r="95" spans="5:23" ht="16.5" customHeight="1" x14ac:dyDescent="0.5">
      <c r="E95" s="23">
        <v>45647</v>
      </c>
      <c r="F95" s="47">
        <v>0.74652777777777779</v>
      </c>
      <c r="G95" s="47" t="s">
        <v>22</v>
      </c>
      <c r="H95" s="48">
        <v>10</v>
      </c>
      <c r="I95" s="48">
        <v>13</v>
      </c>
      <c r="J95" s="48" t="s">
        <v>26</v>
      </c>
      <c r="K95" s="76" t="s">
        <v>1</v>
      </c>
      <c r="L95" s="104">
        <v>10</v>
      </c>
      <c r="M95" s="104">
        <v>10</v>
      </c>
      <c r="N95" s="51">
        <v>2.9</v>
      </c>
      <c r="O95" s="52">
        <f t="shared" si="9"/>
        <v>0.34482758620689657</v>
      </c>
      <c r="P95" s="112">
        <f t="shared" si="13"/>
        <v>40</v>
      </c>
      <c r="Q95" s="113"/>
      <c r="R95" s="57" t="str">
        <f t="shared" si="10"/>
        <v/>
      </c>
      <c r="S95" s="121">
        <f t="shared" si="14"/>
        <v>100</v>
      </c>
      <c r="T95" s="57" t="str">
        <f t="shared" si="11"/>
        <v/>
      </c>
      <c r="U95" s="121">
        <f t="shared" si="15"/>
        <v>100</v>
      </c>
      <c r="V95" s="57" t="str">
        <f t="shared" si="12"/>
        <v/>
      </c>
      <c r="W95" s="1"/>
    </row>
    <row r="96" spans="5:23" ht="16.5" customHeight="1" x14ac:dyDescent="0.5">
      <c r="E96" s="23">
        <v>45647</v>
      </c>
      <c r="F96" s="47">
        <v>0.7583333333333333</v>
      </c>
      <c r="G96" s="47" t="s">
        <v>28</v>
      </c>
      <c r="H96" s="48">
        <v>9</v>
      </c>
      <c r="I96" s="48">
        <v>8</v>
      </c>
      <c r="J96" s="48" t="s">
        <v>41</v>
      </c>
      <c r="K96" s="76" t="s">
        <v>1</v>
      </c>
      <c r="L96" s="104">
        <v>10</v>
      </c>
      <c r="M96" s="104">
        <v>24</v>
      </c>
      <c r="N96" s="51">
        <v>2.4</v>
      </c>
      <c r="O96" s="52">
        <f t="shared" si="9"/>
        <v>0.41666666666666674</v>
      </c>
      <c r="P96" s="112">
        <f t="shared" si="13"/>
        <v>96</v>
      </c>
      <c r="Q96" s="113"/>
      <c r="R96" s="57" t="str">
        <f t="shared" si="10"/>
        <v/>
      </c>
      <c r="S96" s="121">
        <f t="shared" si="14"/>
        <v>100</v>
      </c>
      <c r="T96" s="57" t="str">
        <f t="shared" si="11"/>
        <v/>
      </c>
      <c r="U96" s="121">
        <f t="shared" si="15"/>
        <v>100</v>
      </c>
      <c r="V96" s="57" t="str">
        <f t="shared" si="12"/>
        <v/>
      </c>
      <c r="W96" s="1"/>
    </row>
    <row r="97" spans="5:23" ht="16.5" customHeight="1" x14ac:dyDescent="0.5">
      <c r="E97" s="23">
        <v>45647</v>
      </c>
      <c r="F97" s="47">
        <v>0.7583333333333333</v>
      </c>
      <c r="G97" s="47" t="s">
        <v>28</v>
      </c>
      <c r="H97" s="48">
        <v>9</v>
      </c>
      <c r="I97" s="48">
        <v>8</v>
      </c>
      <c r="J97" s="48" t="s">
        <v>41</v>
      </c>
      <c r="K97" s="76" t="s">
        <v>13</v>
      </c>
      <c r="L97" s="104">
        <v>14</v>
      </c>
      <c r="M97" s="104"/>
      <c r="N97" s="51"/>
      <c r="O97" s="52" t="str">
        <f t="shared" si="9"/>
        <v/>
      </c>
      <c r="P97" s="112" t="str">
        <f t="shared" si="13"/>
        <v/>
      </c>
      <c r="Q97" s="113"/>
      <c r="R97" s="57" t="str">
        <f t="shared" si="10"/>
        <v/>
      </c>
      <c r="S97" s="121" t="str">
        <f t="shared" si="14"/>
        <v/>
      </c>
      <c r="T97" s="57" t="str">
        <f t="shared" si="11"/>
        <v/>
      </c>
      <c r="U97" s="121">
        <f t="shared" si="15"/>
        <v>100</v>
      </c>
      <c r="V97" s="57" t="str">
        <f t="shared" si="12"/>
        <v/>
      </c>
      <c r="W97" s="1"/>
    </row>
    <row r="98" spans="5:23" ht="16.5" customHeight="1" x14ac:dyDescent="0.5">
      <c r="E98" s="23">
        <v>45654</v>
      </c>
      <c r="F98" s="47">
        <v>0.59375</v>
      </c>
      <c r="G98" s="47" t="s">
        <v>22</v>
      </c>
      <c r="H98" s="48">
        <v>3</v>
      </c>
      <c r="I98" s="48">
        <v>2</v>
      </c>
      <c r="J98" s="48" t="s">
        <v>123</v>
      </c>
      <c r="K98" s="76" t="s">
        <v>1</v>
      </c>
      <c r="L98" s="104">
        <v>10</v>
      </c>
      <c r="M98" s="104">
        <v>10</v>
      </c>
      <c r="N98" s="51">
        <v>7</v>
      </c>
      <c r="O98" s="52">
        <f t="shared" si="9"/>
        <v>0.14285714285714288</v>
      </c>
      <c r="P98" s="112">
        <f t="shared" si="13"/>
        <v>40</v>
      </c>
      <c r="Q98" s="113">
        <v>2.5</v>
      </c>
      <c r="R98" s="57">
        <f t="shared" si="10"/>
        <v>100</v>
      </c>
      <c r="S98" s="121">
        <f t="shared" si="14"/>
        <v>100</v>
      </c>
      <c r="T98" s="57">
        <f t="shared" si="11"/>
        <v>250</v>
      </c>
      <c r="U98" s="121">
        <f t="shared" si="15"/>
        <v>100</v>
      </c>
      <c r="V98" s="57">
        <f t="shared" si="12"/>
        <v>250</v>
      </c>
      <c r="W98" s="1"/>
    </row>
    <row r="99" spans="5:23" ht="16.5" customHeight="1" x14ac:dyDescent="0.5">
      <c r="E99" s="23">
        <v>45654</v>
      </c>
      <c r="F99" s="47">
        <v>0.62361111111111112</v>
      </c>
      <c r="G99" s="47" t="s">
        <v>28</v>
      </c>
      <c r="H99" s="48">
        <v>4</v>
      </c>
      <c r="I99" s="48">
        <v>13</v>
      </c>
      <c r="J99" s="48" t="s">
        <v>115</v>
      </c>
      <c r="K99" s="76" t="s">
        <v>13</v>
      </c>
      <c r="L99" s="104">
        <v>10</v>
      </c>
      <c r="M99" s="104">
        <v>10</v>
      </c>
      <c r="N99" s="51"/>
      <c r="O99" s="52" t="str">
        <f t="shared" si="9"/>
        <v/>
      </c>
      <c r="P99" s="112">
        <f t="shared" si="13"/>
        <v>40</v>
      </c>
      <c r="Q99" s="113"/>
      <c r="R99" s="57" t="str">
        <f t="shared" si="10"/>
        <v/>
      </c>
      <c r="S99" s="121">
        <f t="shared" si="14"/>
        <v>100</v>
      </c>
      <c r="T99" s="57" t="str">
        <f t="shared" si="11"/>
        <v/>
      </c>
      <c r="U99" s="121">
        <f t="shared" si="15"/>
        <v>100</v>
      </c>
      <c r="V99" s="57" t="str">
        <f t="shared" si="12"/>
        <v/>
      </c>
      <c r="W99" s="1"/>
    </row>
    <row r="100" spans="5:23" ht="16.5" customHeight="1" x14ac:dyDescent="0.5">
      <c r="E100" s="23">
        <v>45654</v>
      </c>
      <c r="F100" s="47">
        <v>0.62847222222222221</v>
      </c>
      <c r="G100" s="47" t="s">
        <v>108</v>
      </c>
      <c r="H100" s="48">
        <v>6</v>
      </c>
      <c r="I100" s="48">
        <v>1</v>
      </c>
      <c r="J100" s="48" t="s">
        <v>114</v>
      </c>
      <c r="K100" s="76" t="s">
        <v>1</v>
      </c>
      <c r="L100" s="104">
        <v>10</v>
      </c>
      <c r="M100" s="104">
        <v>35</v>
      </c>
      <c r="N100" s="51">
        <v>2</v>
      </c>
      <c r="O100" s="52">
        <f t="shared" si="9"/>
        <v>0.5</v>
      </c>
      <c r="P100" s="112">
        <f t="shared" si="13"/>
        <v>140</v>
      </c>
      <c r="Q100" s="113">
        <v>1.9</v>
      </c>
      <c r="R100" s="57">
        <f t="shared" si="10"/>
        <v>266</v>
      </c>
      <c r="S100" s="121">
        <f t="shared" si="14"/>
        <v>100</v>
      </c>
      <c r="T100" s="57">
        <f t="shared" si="11"/>
        <v>190</v>
      </c>
      <c r="U100" s="121">
        <f t="shared" si="15"/>
        <v>100</v>
      </c>
      <c r="V100" s="57">
        <f t="shared" si="12"/>
        <v>190</v>
      </c>
      <c r="W100" s="1"/>
    </row>
    <row r="101" spans="5:23" ht="16.5" customHeight="1" x14ac:dyDescent="0.5">
      <c r="E101" s="23">
        <v>45654</v>
      </c>
      <c r="F101" s="47">
        <v>0.62847222222222221</v>
      </c>
      <c r="G101" s="47" t="s">
        <v>108</v>
      </c>
      <c r="H101" s="48">
        <v>6</v>
      </c>
      <c r="I101" s="48">
        <v>1</v>
      </c>
      <c r="J101" s="48" t="s">
        <v>114</v>
      </c>
      <c r="K101" s="76" t="s">
        <v>40</v>
      </c>
      <c r="L101" s="104">
        <v>15</v>
      </c>
      <c r="M101" s="104"/>
      <c r="N101" s="51"/>
      <c r="O101" s="52" t="str">
        <f t="shared" si="9"/>
        <v/>
      </c>
      <c r="P101" s="112" t="str">
        <f t="shared" si="13"/>
        <v/>
      </c>
      <c r="Q101" s="113">
        <v>1.9</v>
      </c>
      <c r="R101" s="57" t="str">
        <f t="shared" si="10"/>
        <v/>
      </c>
      <c r="S101" s="121" t="str">
        <f t="shared" si="14"/>
        <v/>
      </c>
      <c r="T101" s="57" t="str">
        <f t="shared" si="11"/>
        <v/>
      </c>
      <c r="U101" s="121">
        <f t="shared" si="15"/>
        <v>100</v>
      </c>
      <c r="V101" s="57">
        <f t="shared" si="12"/>
        <v>190</v>
      </c>
      <c r="W101" s="1"/>
    </row>
    <row r="102" spans="5:23" ht="16.5" customHeight="1" x14ac:dyDescent="0.5">
      <c r="E102" s="23">
        <v>45654</v>
      </c>
      <c r="F102" s="47">
        <v>0.62847222222222221</v>
      </c>
      <c r="G102" s="47" t="s">
        <v>108</v>
      </c>
      <c r="H102" s="48">
        <v>6</v>
      </c>
      <c r="I102" s="48">
        <v>1</v>
      </c>
      <c r="J102" s="48" t="s">
        <v>114</v>
      </c>
      <c r="K102" s="76" t="s">
        <v>13</v>
      </c>
      <c r="L102" s="104">
        <v>10</v>
      </c>
      <c r="M102" s="104"/>
      <c r="N102" s="51"/>
      <c r="O102" s="52" t="str">
        <f t="shared" si="9"/>
        <v/>
      </c>
      <c r="P102" s="112" t="str">
        <f t="shared" si="13"/>
        <v/>
      </c>
      <c r="Q102" s="113">
        <v>1.9</v>
      </c>
      <c r="R102" s="57" t="str">
        <f t="shared" si="10"/>
        <v/>
      </c>
      <c r="S102" s="121" t="str">
        <f t="shared" si="14"/>
        <v/>
      </c>
      <c r="T102" s="57" t="str">
        <f t="shared" si="11"/>
        <v/>
      </c>
      <c r="U102" s="121">
        <f t="shared" si="15"/>
        <v>100</v>
      </c>
      <c r="V102" s="57">
        <f t="shared" si="12"/>
        <v>190</v>
      </c>
      <c r="W102" s="1"/>
    </row>
    <row r="103" spans="5:23" ht="16.5" customHeight="1" x14ac:dyDescent="0.5">
      <c r="E103" s="23">
        <v>45654</v>
      </c>
      <c r="F103" s="47">
        <v>0.64236111111111116</v>
      </c>
      <c r="G103" s="47" t="s">
        <v>22</v>
      </c>
      <c r="H103" s="48">
        <v>5</v>
      </c>
      <c r="I103" s="48">
        <v>8</v>
      </c>
      <c r="J103" s="48" t="s">
        <v>145</v>
      </c>
      <c r="K103" s="76" t="s">
        <v>60</v>
      </c>
      <c r="L103" s="104">
        <v>10</v>
      </c>
      <c r="M103" s="104">
        <v>10</v>
      </c>
      <c r="N103" s="51">
        <v>18</v>
      </c>
      <c r="O103" s="52">
        <f t="shared" si="9"/>
        <v>5.5555555555555552E-2</v>
      </c>
      <c r="P103" s="112">
        <f t="shared" si="13"/>
        <v>40</v>
      </c>
      <c r="Q103" s="113"/>
      <c r="R103" s="57" t="str">
        <f t="shared" ref="R103:R129" si="16">IF(P103="","",IF(Q103="","",Q103*P103))</f>
        <v/>
      </c>
      <c r="S103" s="121">
        <f t="shared" si="14"/>
        <v>100</v>
      </c>
      <c r="T103" s="57" t="str">
        <f t="shared" ref="T103:T129" si="17">IF(S103="","",IF(Q103="","",S103*Q103))</f>
        <v/>
      </c>
      <c r="U103" s="121">
        <f t="shared" si="15"/>
        <v>100</v>
      </c>
      <c r="V103" s="57" t="str">
        <f t="shared" ref="V103:V129" si="18">IF(Q103="","",U103*Q103)</f>
        <v/>
      </c>
      <c r="W103" s="1"/>
    </row>
    <row r="104" spans="5:23" ht="16.5" customHeight="1" x14ac:dyDescent="0.5">
      <c r="E104" s="23">
        <v>45654</v>
      </c>
      <c r="F104" s="47">
        <v>0.64236111111111116</v>
      </c>
      <c r="G104" s="47" t="s">
        <v>22</v>
      </c>
      <c r="H104" s="48">
        <v>5</v>
      </c>
      <c r="I104" s="48">
        <v>3</v>
      </c>
      <c r="J104" s="48" t="s">
        <v>146</v>
      </c>
      <c r="K104" s="76" t="s">
        <v>60</v>
      </c>
      <c r="L104" s="104">
        <v>10</v>
      </c>
      <c r="M104" s="104">
        <v>10</v>
      </c>
      <c r="N104" s="51">
        <v>2.8</v>
      </c>
      <c r="O104" s="52">
        <f t="shared" si="9"/>
        <v>0.35714285714285715</v>
      </c>
      <c r="P104" s="112">
        <f t="shared" si="13"/>
        <v>40</v>
      </c>
      <c r="Q104" s="113"/>
      <c r="R104" s="57" t="str">
        <f t="shared" si="16"/>
        <v/>
      </c>
      <c r="S104" s="121">
        <f t="shared" si="14"/>
        <v>100</v>
      </c>
      <c r="T104" s="57" t="str">
        <f t="shared" si="17"/>
        <v/>
      </c>
      <c r="U104" s="121">
        <f t="shared" si="15"/>
        <v>100</v>
      </c>
      <c r="V104" s="57" t="str">
        <f t="shared" si="18"/>
        <v/>
      </c>
      <c r="W104" s="1"/>
    </row>
    <row r="105" spans="5:23" ht="16.5" customHeight="1" x14ac:dyDescent="0.5">
      <c r="E105" s="23">
        <v>45654</v>
      </c>
      <c r="F105" s="47">
        <v>0.64236111111111116</v>
      </c>
      <c r="G105" s="47" t="s">
        <v>22</v>
      </c>
      <c r="H105" s="48">
        <v>5</v>
      </c>
      <c r="I105" s="48">
        <v>4</v>
      </c>
      <c r="J105" s="48" t="s">
        <v>124</v>
      </c>
      <c r="K105" s="76" t="s">
        <v>1</v>
      </c>
      <c r="L105" s="104">
        <v>10</v>
      </c>
      <c r="M105" s="104">
        <v>10</v>
      </c>
      <c r="N105" s="51">
        <v>3.5</v>
      </c>
      <c r="O105" s="52">
        <f t="shared" si="9"/>
        <v>0.28571428571428575</v>
      </c>
      <c r="P105" s="112">
        <f t="shared" si="13"/>
        <v>40</v>
      </c>
      <c r="Q105" s="113"/>
      <c r="R105" s="57" t="str">
        <f t="shared" si="16"/>
        <v/>
      </c>
      <c r="S105" s="121">
        <f t="shared" si="14"/>
        <v>100</v>
      </c>
      <c r="T105" s="57" t="str">
        <f t="shared" si="17"/>
        <v/>
      </c>
      <c r="U105" s="121">
        <f t="shared" si="15"/>
        <v>100</v>
      </c>
      <c r="V105" s="57" t="str">
        <f t="shared" si="18"/>
        <v/>
      </c>
      <c r="W105" s="1"/>
    </row>
    <row r="106" spans="5:23" ht="16.5" customHeight="1" x14ac:dyDescent="0.5">
      <c r="E106" s="23">
        <v>45654</v>
      </c>
      <c r="F106" s="47">
        <v>0.65625</v>
      </c>
      <c r="G106" s="47" t="s">
        <v>108</v>
      </c>
      <c r="H106" s="48">
        <v>7</v>
      </c>
      <c r="I106" s="48">
        <v>9</v>
      </c>
      <c r="J106" s="48" t="s">
        <v>109</v>
      </c>
      <c r="K106" s="76" t="s">
        <v>18</v>
      </c>
      <c r="L106" s="104">
        <v>10</v>
      </c>
      <c r="M106" s="104">
        <v>10</v>
      </c>
      <c r="N106" s="51">
        <v>2.9</v>
      </c>
      <c r="O106" s="52">
        <f t="shared" si="9"/>
        <v>0.34482758620689657</v>
      </c>
      <c r="P106" s="112">
        <f t="shared" si="13"/>
        <v>40</v>
      </c>
      <c r="Q106" s="113"/>
      <c r="R106" s="57" t="str">
        <f t="shared" si="16"/>
        <v/>
      </c>
      <c r="S106" s="121">
        <f t="shared" si="14"/>
        <v>100</v>
      </c>
      <c r="T106" s="57" t="str">
        <f t="shared" si="17"/>
        <v/>
      </c>
      <c r="U106" s="121">
        <f t="shared" si="15"/>
        <v>100</v>
      </c>
      <c r="V106" s="57" t="str">
        <f t="shared" si="18"/>
        <v/>
      </c>
      <c r="W106" s="1"/>
    </row>
    <row r="107" spans="5:23" ht="16.5" customHeight="1" x14ac:dyDescent="0.5">
      <c r="E107" s="23">
        <v>45654</v>
      </c>
      <c r="F107" s="47">
        <v>0.65625</v>
      </c>
      <c r="G107" s="47" t="s">
        <v>108</v>
      </c>
      <c r="H107" s="48">
        <v>7</v>
      </c>
      <c r="I107" s="48">
        <v>7</v>
      </c>
      <c r="J107" s="48" t="s">
        <v>110</v>
      </c>
      <c r="K107" s="76" t="s">
        <v>40</v>
      </c>
      <c r="L107" s="104">
        <v>12</v>
      </c>
      <c r="M107" s="104">
        <v>22</v>
      </c>
      <c r="N107" s="51">
        <v>4</v>
      </c>
      <c r="O107" s="52">
        <f t="shared" si="9"/>
        <v>0.25</v>
      </c>
      <c r="P107" s="112">
        <f t="shared" si="13"/>
        <v>88</v>
      </c>
      <c r="Q107" s="113"/>
      <c r="R107" s="57" t="str">
        <f t="shared" si="16"/>
        <v/>
      </c>
      <c r="S107" s="121">
        <f t="shared" si="14"/>
        <v>100</v>
      </c>
      <c r="T107" s="57" t="str">
        <f t="shared" si="17"/>
        <v/>
      </c>
      <c r="U107" s="121">
        <f t="shared" si="15"/>
        <v>100</v>
      </c>
      <c r="V107" s="57" t="str">
        <f t="shared" si="18"/>
        <v/>
      </c>
      <c r="W107" s="1"/>
    </row>
    <row r="108" spans="5:23" ht="16.5" customHeight="1" x14ac:dyDescent="0.5">
      <c r="E108" s="23">
        <v>45654</v>
      </c>
      <c r="F108" s="47">
        <v>0.65625</v>
      </c>
      <c r="G108" s="47" t="s">
        <v>108</v>
      </c>
      <c r="H108" s="48">
        <v>7</v>
      </c>
      <c r="I108" s="48">
        <v>7</v>
      </c>
      <c r="J108" s="48" t="s">
        <v>110</v>
      </c>
      <c r="K108" s="76" t="s">
        <v>18</v>
      </c>
      <c r="L108" s="104">
        <v>10</v>
      </c>
      <c r="M108" s="104"/>
      <c r="N108" s="51"/>
      <c r="O108" s="52" t="str">
        <f t="shared" si="9"/>
        <v/>
      </c>
      <c r="P108" s="112" t="str">
        <f t="shared" si="13"/>
        <v/>
      </c>
      <c r="Q108" s="113"/>
      <c r="R108" s="57" t="str">
        <f t="shared" si="16"/>
        <v/>
      </c>
      <c r="S108" s="121" t="str">
        <f t="shared" si="14"/>
        <v/>
      </c>
      <c r="T108" s="57" t="str">
        <f t="shared" si="17"/>
        <v/>
      </c>
      <c r="U108" s="121">
        <f t="shared" si="15"/>
        <v>100</v>
      </c>
      <c r="V108" s="57" t="str">
        <f t="shared" si="18"/>
        <v/>
      </c>
      <c r="W108" s="1"/>
    </row>
    <row r="109" spans="5:23" ht="16.5" customHeight="1" x14ac:dyDescent="0.5">
      <c r="E109" s="23">
        <v>45654</v>
      </c>
      <c r="F109" s="47">
        <v>0.66666666666666663</v>
      </c>
      <c r="G109" s="47" t="s">
        <v>22</v>
      </c>
      <c r="H109" s="48">
        <v>6</v>
      </c>
      <c r="I109" s="48">
        <v>2</v>
      </c>
      <c r="J109" s="48" t="s">
        <v>90</v>
      </c>
      <c r="K109" s="76" t="s">
        <v>1</v>
      </c>
      <c r="L109" s="104">
        <v>10</v>
      </c>
      <c r="M109" s="104">
        <v>10</v>
      </c>
      <c r="N109" s="51">
        <v>2.9</v>
      </c>
      <c r="O109" s="52">
        <f t="shared" si="9"/>
        <v>0.34482758620689657</v>
      </c>
      <c r="P109" s="112">
        <f t="shared" si="13"/>
        <v>40</v>
      </c>
      <c r="Q109" s="113"/>
      <c r="R109" s="57" t="str">
        <f t="shared" si="16"/>
        <v/>
      </c>
      <c r="S109" s="121">
        <f t="shared" si="14"/>
        <v>100</v>
      </c>
      <c r="T109" s="57" t="str">
        <f t="shared" si="17"/>
        <v/>
      </c>
      <c r="U109" s="121">
        <f t="shared" si="15"/>
        <v>100</v>
      </c>
      <c r="V109" s="57" t="str">
        <f t="shared" si="18"/>
        <v/>
      </c>
      <c r="W109" s="1"/>
    </row>
    <row r="110" spans="5:23" ht="16.5" customHeight="1" x14ac:dyDescent="0.25">
      <c r="E110" s="23">
        <v>45654</v>
      </c>
      <c r="F110" s="47">
        <v>0.66666666666666663</v>
      </c>
      <c r="G110" s="47" t="s">
        <v>22</v>
      </c>
      <c r="H110" s="48">
        <v>6</v>
      </c>
      <c r="I110" s="48">
        <v>10</v>
      </c>
      <c r="J110" s="48" t="s">
        <v>147</v>
      </c>
      <c r="K110" s="76" t="s">
        <v>60</v>
      </c>
      <c r="L110" s="104">
        <v>10</v>
      </c>
      <c r="M110" s="104">
        <v>10</v>
      </c>
      <c r="N110" s="51">
        <v>7</v>
      </c>
      <c r="O110" s="52">
        <f t="shared" si="9"/>
        <v>0.14285714285714288</v>
      </c>
      <c r="P110" s="112">
        <f t="shared" si="13"/>
        <v>40</v>
      </c>
      <c r="Q110" s="113"/>
      <c r="R110" s="57" t="str">
        <f t="shared" si="16"/>
        <v/>
      </c>
      <c r="S110" s="121">
        <f t="shared" si="14"/>
        <v>100</v>
      </c>
      <c r="T110" s="57" t="str">
        <f t="shared" si="17"/>
        <v/>
      </c>
      <c r="U110" s="121">
        <f t="shared" si="15"/>
        <v>100</v>
      </c>
      <c r="V110" s="57" t="str">
        <f t="shared" si="18"/>
        <v/>
      </c>
    </row>
    <row r="111" spans="5:23" ht="16.5" customHeight="1" x14ac:dyDescent="0.5">
      <c r="E111" s="23">
        <v>45654</v>
      </c>
      <c r="F111" s="47">
        <v>0.68055555555555558</v>
      </c>
      <c r="G111" s="47" t="s">
        <v>108</v>
      </c>
      <c r="H111" s="48">
        <v>8</v>
      </c>
      <c r="I111" s="48">
        <v>3</v>
      </c>
      <c r="J111" s="48" t="s">
        <v>125</v>
      </c>
      <c r="K111" s="76" t="s">
        <v>1</v>
      </c>
      <c r="L111" s="104">
        <v>12</v>
      </c>
      <c r="M111" s="104">
        <v>27</v>
      </c>
      <c r="N111" s="51">
        <v>4.8</v>
      </c>
      <c r="O111" s="52">
        <f t="shared" si="9"/>
        <v>0.20833333333333337</v>
      </c>
      <c r="P111" s="112">
        <f t="shared" si="13"/>
        <v>108</v>
      </c>
      <c r="Q111" s="113">
        <v>4.2</v>
      </c>
      <c r="R111" s="57">
        <f t="shared" si="16"/>
        <v>453.6</v>
      </c>
      <c r="S111" s="121">
        <f t="shared" si="14"/>
        <v>100</v>
      </c>
      <c r="T111" s="57">
        <f t="shared" si="17"/>
        <v>420</v>
      </c>
      <c r="U111" s="121">
        <f t="shared" si="15"/>
        <v>100</v>
      </c>
      <c r="V111" s="57">
        <f t="shared" si="18"/>
        <v>420</v>
      </c>
      <c r="W111" s="1"/>
    </row>
    <row r="112" spans="5:23" ht="16.5" customHeight="1" x14ac:dyDescent="0.25">
      <c r="E112" s="23">
        <v>45654</v>
      </c>
      <c r="F112" s="47">
        <v>0.68055555555555558</v>
      </c>
      <c r="G112" s="47" t="s">
        <v>108</v>
      </c>
      <c r="H112" s="48">
        <v>8</v>
      </c>
      <c r="I112" s="48">
        <v>3</v>
      </c>
      <c r="J112" s="48" t="s">
        <v>125</v>
      </c>
      <c r="K112" s="76" t="s">
        <v>40</v>
      </c>
      <c r="L112" s="104">
        <v>15</v>
      </c>
      <c r="M112" s="104"/>
      <c r="N112" s="51"/>
      <c r="O112" s="52" t="str">
        <f t="shared" si="9"/>
        <v/>
      </c>
      <c r="P112" s="112" t="str">
        <f t="shared" si="13"/>
        <v/>
      </c>
      <c r="Q112" s="113">
        <v>4.2</v>
      </c>
      <c r="R112" s="57" t="str">
        <f t="shared" si="16"/>
        <v/>
      </c>
      <c r="S112" s="121" t="str">
        <f t="shared" si="14"/>
        <v/>
      </c>
      <c r="T112" s="57" t="str">
        <f t="shared" si="17"/>
        <v/>
      </c>
      <c r="U112" s="121">
        <f t="shared" si="15"/>
        <v>100</v>
      </c>
      <c r="V112" s="57">
        <f t="shared" si="18"/>
        <v>420</v>
      </c>
    </row>
    <row r="113" spans="5:23" ht="16.5" customHeight="1" x14ac:dyDescent="0.25">
      <c r="E113" s="23">
        <v>45654</v>
      </c>
      <c r="F113" s="47">
        <v>0.69444444444444442</v>
      </c>
      <c r="G113" s="47" t="s">
        <v>22</v>
      </c>
      <c r="H113" s="48">
        <v>7</v>
      </c>
      <c r="I113" s="48">
        <v>3</v>
      </c>
      <c r="J113" s="48" t="s">
        <v>126</v>
      </c>
      <c r="K113" s="76" t="s">
        <v>1</v>
      </c>
      <c r="L113" s="104">
        <v>10</v>
      </c>
      <c r="M113" s="104">
        <v>10</v>
      </c>
      <c r="N113" s="51">
        <v>4.2</v>
      </c>
      <c r="O113" s="52">
        <f t="shared" si="9"/>
        <v>0.23809523809523811</v>
      </c>
      <c r="P113" s="112">
        <f t="shared" si="13"/>
        <v>40</v>
      </c>
      <c r="Q113" s="113"/>
      <c r="R113" s="57" t="str">
        <f t="shared" si="16"/>
        <v/>
      </c>
      <c r="S113" s="121">
        <f t="shared" si="14"/>
        <v>100</v>
      </c>
      <c r="T113" s="57" t="str">
        <f t="shared" si="17"/>
        <v/>
      </c>
      <c r="U113" s="121">
        <f t="shared" si="15"/>
        <v>100</v>
      </c>
      <c r="V113" s="57" t="str">
        <f t="shared" si="18"/>
        <v/>
      </c>
    </row>
    <row r="114" spans="5:23" ht="16.5" customHeight="1" x14ac:dyDescent="0.5">
      <c r="E114" s="23">
        <v>45654</v>
      </c>
      <c r="F114" s="47">
        <v>0.70833333333333337</v>
      </c>
      <c r="G114" s="47" t="s">
        <v>108</v>
      </c>
      <c r="H114" s="48">
        <v>9</v>
      </c>
      <c r="I114" s="48">
        <v>12</v>
      </c>
      <c r="J114" s="48" t="s">
        <v>112</v>
      </c>
      <c r="K114" s="76" t="s">
        <v>40</v>
      </c>
      <c r="L114" s="104">
        <v>12</v>
      </c>
      <c r="M114" s="104">
        <v>22</v>
      </c>
      <c r="N114" s="51">
        <v>16</v>
      </c>
      <c r="O114" s="52">
        <f t="shared" si="9"/>
        <v>6.25E-2</v>
      </c>
      <c r="P114" s="112">
        <f t="shared" si="13"/>
        <v>88</v>
      </c>
      <c r="Q114" s="122"/>
      <c r="R114" s="57" t="str">
        <f t="shared" si="16"/>
        <v/>
      </c>
      <c r="S114" s="121">
        <f t="shared" si="14"/>
        <v>100</v>
      </c>
      <c r="T114" s="57" t="str">
        <f t="shared" si="17"/>
        <v/>
      </c>
      <c r="U114" s="121">
        <f t="shared" si="15"/>
        <v>100</v>
      </c>
      <c r="V114" s="57" t="str">
        <f t="shared" si="18"/>
        <v/>
      </c>
      <c r="W114" s="1"/>
    </row>
    <row r="115" spans="5:23" ht="16.5" customHeight="1" x14ac:dyDescent="0.25">
      <c r="E115" s="23">
        <v>45654</v>
      </c>
      <c r="F115" s="47">
        <v>0.70833333333333337</v>
      </c>
      <c r="G115" s="47" t="s">
        <v>108</v>
      </c>
      <c r="H115" s="48">
        <v>9</v>
      </c>
      <c r="I115" s="48">
        <v>12</v>
      </c>
      <c r="J115" s="48" t="s">
        <v>112</v>
      </c>
      <c r="K115" s="76" t="s">
        <v>18</v>
      </c>
      <c r="L115" s="104">
        <v>10</v>
      </c>
      <c r="M115" s="104"/>
      <c r="N115" s="51"/>
      <c r="O115" s="52" t="str">
        <f t="shared" si="9"/>
        <v/>
      </c>
      <c r="P115" s="112" t="str">
        <f t="shared" si="13"/>
        <v/>
      </c>
      <c r="Q115" s="122"/>
      <c r="R115" s="57" t="str">
        <f t="shared" si="16"/>
        <v/>
      </c>
      <c r="S115" s="121" t="str">
        <f t="shared" si="14"/>
        <v/>
      </c>
      <c r="T115" s="57" t="str">
        <f t="shared" si="17"/>
        <v/>
      </c>
      <c r="U115" s="121">
        <f t="shared" si="15"/>
        <v>100</v>
      </c>
      <c r="V115" s="57" t="str">
        <f t="shared" si="18"/>
        <v/>
      </c>
    </row>
    <row r="116" spans="5:23" ht="16.5" customHeight="1" x14ac:dyDescent="0.25">
      <c r="E116" s="23">
        <v>45654</v>
      </c>
      <c r="F116" s="47">
        <v>0.70833333333333337</v>
      </c>
      <c r="G116" s="47" t="s">
        <v>108</v>
      </c>
      <c r="H116" s="48">
        <v>9</v>
      </c>
      <c r="I116" s="48">
        <v>11</v>
      </c>
      <c r="J116" s="48" t="s">
        <v>111</v>
      </c>
      <c r="K116" s="76" t="s">
        <v>1</v>
      </c>
      <c r="L116" s="104">
        <v>12</v>
      </c>
      <c r="M116" s="104">
        <v>35</v>
      </c>
      <c r="N116" s="51">
        <v>5.5</v>
      </c>
      <c r="O116" s="52">
        <f t="shared" si="9"/>
        <v>0.18181818181818182</v>
      </c>
      <c r="P116" s="112">
        <f t="shared" si="13"/>
        <v>140</v>
      </c>
      <c r="Q116" s="113"/>
      <c r="R116" s="57" t="str">
        <f t="shared" si="16"/>
        <v/>
      </c>
      <c r="S116" s="121">
        <f t="shared" si="14"/>
        <v>100</v>
      </c>
      <c r="T116" s="57" t="str">
        <f t="shared" si="17"/>
        <v/>
      </c>
      <c r="U116" s="121">
        <f t="shared" si="15"/>
        <v>100</v>
      </c>
      <c r="V116" s="57" t="str">
        <f t="shared" si="18"/>
        <v/>
      </c>
    </row>
    <row r="117" spans="5:23" ht="16.5" customHeight="1" x14ac:dyDescent="0.5">
      <c r="E117" s="23">
        <v>45654</v>
      </c>
      <c r="F117" s="47">
        <v>0.70833333333333337</v>
      </c>
      <c r="G117" s="47" t="s">
        <v>108</v>
      </c>
      <c r="H117" s="48">
        <v>9</v>
      </c>
      <c r="I117" s="48">
        <v>11</v>
      </c>
      <c r="J117" s="48" t="s">
        <v>111</v>
      </c>
      <c r="K117" s="76" t="s">
        <v>40</v>
      </c>
      <c r="L117" s="104">
        <v>13</v>
      </c>
      <c r="M117" s="104"/>
      <c r="N117" s="51"/>
      <c r="O117" s="52" t="str">
        <f t="shared" si="9"/>
        <v/>
      </c>
      <c r="P117" s="112" t="str">
        <f t="shared" si="13"/>
        <v/>
      </c>
      <c r="Q117" s="113"/>
      <c r="R117" s="57" t="str">
        <f t="shared" si="16"/>
        <v/>
      </c>
      <c r="S117" s="121" t="str">
        <f t="shared" si="14"/>
        <v/>
      </c>
      <c r="T117" s="57" t="str">
        <f t="shared" si="17"/>
        <v/>
      </c>
      <c r="U117" s="121">
        <f t="shared" si="15"/>
        <v>100</v>
      </c>
      <c r="V117" s="57" t="str">
        <f t="shared" si="18"/>
        <v/>
      </c>
      <c r="W117" s="1"/>
    </row>
    <row r="118" spans="5:23" ht="16.5" customHeight="1" x14ac:dyDescent="0.5">
      <c r="E118" s="23">
        <v>45654</v>
      </c>
      <c r="F118" s="47">
        <v>0.70833333333333337</v>
      </c>
      <c r="G118" s="47" t="s">
        <v>108</v>
      </c>
      <c r="H118" s="48">
        <v>9</v>
      </c>
      <c r="I118" s="48">
        <v>11</v>
      </c>
      <c r="J118" s="48" t="s">
        <v>111</v>
      </c>
      <c r="K118" s="76" t="s">
        <v>18</v>
      </c>
      <c r="L118" s="104">
        <v>10</v>
      </c>
      <c r="M118" s="104"/>
      <c r="N118" s="51"/>
      <c r="O118" s="52" t="str">
        <f t="shared" si="9"/>
        <v/>
      </c>
      <c r="P118" s="112" t="str">
        <f t="shared" si="13"/>
        <v/>
      </c>
      <c r="Q118" s="113"/>
      <c r="R118" s="57" t="str">
        <f t="shared" si="16"/>
        <v/>
      </c>
      <c r="S118" s="121" t="str">
        <f t="shared" si="14"/>
        <v/>
      </c>
      <c r="T118" s="57" t="str">
        <f t="shared" si="17"/>
        <v/>
      </c>
      <c r="U118" s="121">
        <f t="shared" si="15"/>
        <v>100</v>
      </c>
      <c r="V118" s="57" t="str">
        <f t="shared" si="18"/>
        <v/>
      </c>
      <c r="W118" s="1"/>
    </row>
    <row r="119" spans="5:23" ht="16.5" customHeight="1" x14ac:dyDescent="0.5">
      <c r="E119" s="23">
        <v>45654</v>
      </c>
      <c r="F119" s="47">
        <v>0.72222222222222221</v>
      </c>
      <c r="G119" s="47" t="s">
        <v>22</v>
      </c>
      <c r="H119" s="48">
        <v>8</v>
      </c>
      <c r="I119" s="48">
        <v>16</v>
      </c>
      <c r="J119" s="48" t="s">
        <v>148</v>
      </c>
      <c r="K119" s="76" t="s">
        <v>60</v>
      </c>
      <c r="L119" s="104">
        <v>10</v>
      </c>
      <c r="M119" s="104">
        <v>10</v>
      </c>
      <c r="N119" s="51">
        <v>6.5</v>
      </c>
      <c r="O119" s="52">
        <f t="shared" si="9"/>
        <v>0.15384615384615385</v>
      </c>
      <c r="P119" s="112">
        <f t="shared" si="13"/>
        <v>40</v>
      </c>
      <c r="Q119" s="113"/>
      <c r="R119" s="57" t="str">
        <f t="shared" si="16"/>
        <v/>
      </c>
      <c r="S119" s="121">
        <f t="shared" si="14"/>
        <v>100</v>
      </c>
      <c r="T119" s="57" t="str">
        <f t="shared" si="17"/>
        <v/>
      </c>
      <c r="U119" s="121">
        <f t="shared" si="15"/>
        <v>100</v>
      </c>
      <c r="V119" s="57" t="str">
        <f t="shared" si="18"/>
        <v/>
      </c>
      <c r="W119" s="1"/>
    </row>
    <row r="120" spans="5:23" ht="16.5" customHeight="1" x14ac:dyDescent="0.5">
      <c r="E120" s="23">
        <v>45654</v>
      </c>
      <c r="F120" s="47">
        <v>0.72222222222222221</v>
      </c>
      <c r="G120" s="47" t="s">
        <v>22</v>
      </c>
      <c r="H120" s="48">
        <v>8</v>
      </c>
      <c r="I120" s="48">
        <v>5</v>
      </c>
      <c r="J120" s="48" t="s">
        <v>149</v>
      </c>
      <c r="K120" s="76" t="s">
        <v>60</v>
      </c>
      <c r="L120" s="104">
        <v>10</v>
      </c>
      <c r="M120" s="104">
        <v>10</v>
      </c>
      <c r="N120" s="51">
        <v>2.7</v>
      </c>
      <c r="O120" s="52">
        <f t="shared" si="9"/>
        <v>0.37037037037037041</v>
      </c>
      <c r="P120" s="112">
        <f t="shared" si="13"/>
        <v>40</v>
      </c>
      <c r="Q120" s="113">
        <v>3.1</v>
      </c>
      <c r="R120" s="57">
        <f t="shared" si="16"/>
        <v>124</v>
      </c>
      <c r="S120" s="121">
        <f t="shared" si="14"/>
        <v>100</v>
      </c>
      <c r="T120" s="57">
        <f t="shared" si="17"/>
        <v>310</v>
      </c>
      <c r="U120" s="121">
        <f t="shared" si="15"/>
        <v>100</v>
      </c>
      <c r="V120" s="57">
        <f t="shared" si="18"/>
        <v>310</v>
      </c>
      <c r="W120" s="1"/>
    </row>
    <row r="121" spans="5:23" ht="16.5" customHeight="1" x14ac:dyDescent="0.5">
      <c r="E121" s="23">
        <v>45654</v>
      </c>
      <c r="F121" s="47">
        <v>0.73611111111111116</v>
      </c>
      <c r="G121" s="47" t="s">
        <v>108</v>
      </c>
      <c r="H121" s="48">
        <v>10</v>
      </c>
      <c r="I121" s="48">
        <v>14</v>
      </c>
      <c r="J121" s="48" t="s">
        <v>113</v>
      </c>
      <c r="K121" s="76" t="s">
        <v>1</v>
      </c>
      <c r="L121" s="104">
        <v>12</v>
      </c>
      <c r="M121" s="104">
        <v>42</v>
      </c>
      <c r="N121" s="51">
        <v>3.6</v>
      </c>
      <c r="O121" s="52">
        <f t="shared" si="9"/>
        <v>0.27777777777777779</v>
      </c>
      <c r="P121" s="112">
        <f t="shared" si="13"/>
        <v>168</v>
      </c>
      <c r="Q121" s="113">
        <v>2.7</v>
      </c>
      <c r="R121" s="57">
        <f t="shared" si="16"/>
        <v>453.6</v>
      </c>
      <c r="S121" s="121">
        <f t="shared" si="14"/>
        <v>100</v>
      </c>
      <c r="T121" s="57">
        <f t="shared" si="17"/>
        <v>270</v>
      </c>
      <c r="U121" s="121">
        <f t="shared" si="15"/>
        <v>100</v>
      </c>
      <c r="V121" s="57">
        <f t="shared" si="18"/>
        <v>270</v>
      </c>
      <c r="W121" s="1"/>
    </row>
    <row r="122" spans="5:23" ht="16.5" customHeight="1" x14ac:dyDescent="0.5">
      <c r="E122" s="23">
        <v>45654</v>
      </c>
      <c r="F122" s="47">
        <v>0.73611111111111116</v>
      </c>
      <c r="G122" s="47" t="s">
        <v>108</v>
      </c>
      <c r="H122" s="48">
        <v>10</v>
      </c>
      <c r="I122" s="48">
        <v>14</v>
      </c>
      <c r="J122" s="48" t="s">
        <v>113</v>
      </c>
      <c r="K122" s="76" t="s">
        <v>40</v>
      </c>
      <c r="L122" s="104">
        <v>20</v>
      </c>
      <c r="M122" s="104"/>
      <c r="N122" s="51"/>
      <c r="O122" s="52" t="str">
        <f t="shared" si="9"/>
        <v/>
      </c>
      <c r="P122" s="112" t="str">
        <f t="shared" si="13"/>
        <v/>
      </c>
      <c r="Q122" s="113">
        <v>2.7</v>
      </c>
      <c r="R122" s="57" t="str">
        <f t="shared" si="16"/>
        <v/>
      </c>
      <c r="S122" s="121" t="str">
        <f t="shared" si="14"/>
        <v/>
      </c>
      <c r="T122" s="57" t="str">
        <f t="shared" si="17"/>
        <v/>
      </c>
      <c r="U122" s="121">
        <f t="shared" si="15"/>
        <v>100</v>
      </c>
      <c r="V122" s="57">
        <f t="shared" si="18"/>
        <v>270</v>
      </c>
      <c r="W122" s="1"/>
    </row>
    <row r="123" spans="5:23" ht="16.5" customHeight="1" x14ac:dyDescent="0.5">
      <c r="E123" s="23">
        <v>45654</v>
      </c>
      <c r="F123" s="47">
        <v>0.73611111111111116</v>
      </c>
      <c r="G123" s="47" t="s">
        <v>108</v>
      </c>
      <c r="H123" s="48">
        <v>10</v>
      </c>
      <c r="I123" s="48">
        <v>14</v>
      </c>
      <c r="J123" s="48" t="s">
        <v>113</v>
      </c>
      <c r="K123" s="76" t="s">
        <v>18</v>
      </c>
      <c r="L123" s="104">
        <v>10</v>
      </c>
      <c r="M123" s="104"/>
      <c r="N123" s="51"/>
      <c r="O123" s="52" t="str">
        <f t="shared" si="9"/>
        <v/>
      </c>
      <c r="P123" s="112" t="str">
        <f t="shared" si="13"/>
        <v/>
      </c>
      <c r="Q123" s="113">
        <v>2.7</v>
      </c>
      <c r="R123" s="57" t="str">
        <f t="shared" si="16"/>
        <v/>
      </c>
      <c r="S123" s="121" t="str">
        <f t="shared" si="14"/>
        <v/>
      </c>
      <c r="T123" s="57" t="str">
        <f t="shared" si="17"/>
        <v/>
      </c>
      <c r="U123" s="121">
        <f t="shared" si="15"/>
        <v>100</v>
      </c>
      <c r="V123" s="57">
        <f t="shared" si="18"/>
        <v>270</v>
      </c>
      <c r="W123" s="1"/>
    </row>
    <row r="124" spans="5:23" ht="16.5" customHeight="1" x14ac:dyDescent="0.5">
      <c r="E124" s="23">
        <v>45654</v>
      </c>
      <c r="F124" s="47">
        <v>0.74652777777777779</v>
      </c>
      <c r="G124" s="47" t="s">
        <v>22</v>
      </c>
      <c r="H124" s="48">
        <v>9</v>
      </c>
      <c r="I124" s="48">
        <v>5</v>
      </c>
      <c r="J124" s="48" t="s">
        <v>150</v>
      </c>
      <c r="K124" s="76" t="s">
        <v>60</v>
      </c>
      <c r="L124" s="104">
        <v>10</v>
      </c>
      <c r="M124" s="104">
        <v>10</v>
      </c>
      <c r="N124" s="51">
        <v>15</v>
      </c>
      <c r="O124" s="52">
        <f t="shared" si="9"/>
        <v>6.6666666666666666E-2</v>
      </c>
      <c r="P124" s="112">
        <f t="shared" si="13"/>
        <v>40</v>
      </c>
      <c r="Q124" s="113"/>
      <c r="R124" s="57" t="str">
        <f t="shared" si="16"/>
        <v/>
      </c>
      <c r="S124" s="121">
        <f t="shared" si="14"/>
        <v>100</v>
      </c>
      <c r="T124" s="57" t="str">
        <f t="shared" si="17"/>
        <v/>
      </c>
      <c r="U124" s="121">
        <f t="shared" si="15"/>
        <v>100</v>
      </c>
      <c r="V124" s="57" t="str">
        <f t="shared" si="18"/>
        <v/>
      </c>
      <c r="W124" s="1"/>
    </row>
    <row r="125" spans="5:23" ht="16.5" customHeight="1" x14ac:dyDescent="0.5">
      <c r="E125" s="23">
        <v>45654</v>
      </c>
      <c r="F125" s="47">
        <v>0.74652777777777779</v>
      </c>
      <c r="G125" s="47" t="s">
        <v>22</v>
      </c>
      <c r="H125" s="48">
        <v>9</v>
      </c>
      <c r="I125" s="48">
        <v>6</v>
      </c>
      <c r="J125" s="48" t="s">
        <v>127</v>
      </c>
      <c r="K125" s="76" t="s">
        <v>1</v>
      </c>
      <c r="L125" s="104">
        <v>10</v>
      </c>
      <c r="M125" s="104">
        <v>10</v>
      </c>
      <c r="N125" s="51">
        <v>5.5</v>
      </c>
      <c r="O125" s="52">
        <f t="shared" si="9"/>
        <v>0.18181818181818182</v>
      </c>
      <c r="P125" s="112">
        <f t="shared" si="13"/>
        <v>40</v>
      </c>
      <c r="Q125" s="113">
        <v>5.5</v>
      </c>
      <c r="R125" s="57">
        <f t="shared" si="16"/>
        <v>220</v>
      </c>
      <c r="S125" s="121">
        <f t="shared" si="14"/>
        <v>100</v>
      </c>
      <c r="T125" s="57">
        <f t="shared" si="17"/>
        <v>550</v>
      </c>
      <c r="U125" s="121">
        <f t="shared" si="15"/>
        <v>100</v>
      </c>
      <c r="V125" s="57">
        <f t="shared" si="18"/>
        <v>550</v>
      </c>
      <c r="W125" s="1"/>
    </row>
    <row r="126" spans="5:23" ht="16.5" customHeight="1" x14ac:dyDescent="0.5">
      <c r="E126" s="23">
        <v>45654</v>
      </c>
      <c r="F126" s="47">
        <v>0.74652777777777779</v>
      </c>
      <c r="G126" s="47" t="s">
        <v>22</v>
      </c>
      <c r="H126" s="48">
        <v>9</v>
      </c>
      <c r="I126" s="48">
        <v>7</v>
      </c>
      <c r="J126" s="48" t="s">
        <v>151</v>
      </c>
      <c r="K126" s="76" t="s">
        <v>60</v>
      </c>
      <c r="L126" s="104">
        <v>10</v>
      </c>
      <c r="M126" s="104">
        <v>10</v>
      </c>
      <c r="N126" s="51">
        <v>9.5</v>
      </c>
      <c r="O126" s="52">
        <f t="shared" si="9"/>
        <v>0.10526315789473685</v>
      </c>
      <c r="P126" s="112">
        <f t="shared" si="13"/>
        <v>40</v>
      </c>
      <c r="Q126" s="113"/>
      <c r="R126" s="57" t="str">
        <f t="shared" si="16"/>
        <v/>
      </c>
      <c r="S126" s="121">
        <f t="shared" si="14"/>
        <v>100</v>
      </c>
      <c r="T126" s="57" t="str">
        <f t="shared" si="17"/>
        <v/>
      </c>
      <c r="U126" s="121">
        <f t="shared" si="15"/>
        <v>100</v>
      </c>
      <c r="V126" s="57" t="str">
        <f t="shared" si="18"/>
        <v/>
      </c>
      <c r="W126" s="1"/>
    </row>
    <row r="127" spans="5:23" ht="16.5" customHeight="1" x14ac:dyDescent="0.5">
      <c r="E127" s="23">
        <v>45661</v>
      </c>
      <c r="F127" s="47">
        <v>0.54861111111111116</v>
      </c>
      <c r="G127" s="47" t="s">
        <v>22</v>
      </c>
      <c r="H127" s="48">
        <v>2</v>
      </c>
      <c r="I127" s="48">
        <v>1</v>
      </c>
      <c r="J127" s="48" t="s">
        <v>152</v>
      </c>
      <c r="K127" s="48" t="s">
        <v>60</v>
      </c>
      <c r="L127" s="104">
        <v>10</v>
      </c>
      <c r="M127" s="104">
        <v>10</v>
      </c>
      <c r="N127" s="51">
        <v>4.4000000000000004</v>
      </c>
      <c r="O127" s="52">
        <f t="shared" ref="O127:O171" si="19">IF(N127="","",100/N127/100)</f>
        <v>0.22727272727272727</v>
      </c>
      <c r="P127" s="112">
        <f t="shared" si="13"/>
        <v>40</v>
      </c>
      <c r="Q127" s="113"/>
      <c r="R127" s="57" t="str">
        <f t="shared" si="16"/>
        <v/>
      </c>
      <c r="S127" s="121">
        <f t="shared" si="14"/>
        <v>100</v>
      </c>
      <c r="T127" s="57" t="str">
        <f t="shared" si="17"/>
        <v/>
      </c>
      <c r="U127" s="121">
        <f t="shared" si="15"/>
        <v>100</v>
      </c>
      <c r="V127" s="57" t="str">
        <f t="shared" si="18"/>
        <v/>
      </c>
      <c r="W127" s="1"/>
    </row>
    <row r="128" spans="5:23" ht="16.5" customHeight="1" x14ac:dyDescent="0.5">
      <c r="E128" s="23">
        <v>45661</v>
      </c>
      <c r="F128" s="47">
        <v>0.54861111111111116</v>
      </c>
      <c r="G128" s="47" t="s">
        <v>22</v>
      </c>
      <c r="H128" s="48">
        <v>2</v>
      </c>
      <c r="I128" s="48">
        <v>10</v>
      </c>
      <c r="J128" s="48" t="s">
        <v>153</v>
      </c>
      <c r="K128" s="48" t="s">
        <v>60</v>
      </c>
      <c r="L128" s="104">
        <v>10</v>
      </c>
      <c r="M128" s="104">
        <v>10</v>
      </c>
      <c r="N128" s="51">
        <v>7.5</v>
      </c>
      <c r="O128" s="52">
        <f t="shared" si="19"/>
        <v>0.13333333333333333</v>
      </c>
      <c r="P128" s="112">
        <f t="shared" si="13"/>
        <v>40</v>
      </c>
      <c r="Q128" s="113"/>
      <c r="R128" s="57" t="str">
        <f t="shared" si="16"/>
        <v/>
      </c>
      <c r="S128" s="121">
        <f t="shared" si="14"/>
        <v>100</v>
      </c>
      <c r="T128" s="57" t="str">
        <f t="shared" si="17"/>
        <v/>
      </c>
      <c r="U128" s="121">
        <f t="shared" si="15"/>
        <v>100</v>
      </c>
      <c r="V128" s="57" t="str">
        <f t="shared" si="18"/>
        <v/>
      </c>
      <c r="W128" s="1"/>
    </row>
    <row r="129" spans="5:23" ht="16.5" customHeight="1" x14ac:dyDescent="0.5">
      <c r="E129" s="23">
        <v>45661</v>
      </c>
      <c r="F129" s="47">
        <v>0.60763888888888884</v>
      </c>
      <c r="G129" s="47" t="s">
        <v>129</v>
      </c>
      <c r="H129" s="48">
        <v>5</v>
      </c>
      <c r="I129" s="48">
        <v>1</v>
      </c>
      <c r="J129" s="48" t="s">
        <v>131</v>
      </c>
      <c r="K129" s="48" t="s">
        <v>40</v>
      </c>
      <c r="L129" s="104">
        <v>12</v>
      </c>
      <c r="M129" s="104">
        <v>22</v>
      </c>
      <c r="N129" s="51">
        <v>3.7</v>
      </c>
      <c r="O129" s="52">
        <f t="shared" si="19"/>
        <v>0.27027027027027023</v>
      </c>
      <c r="P129" s="112">
        <f t="shared" si="13"/>
        <v>88</v>
      </c>
      <c r="Q129" s="113"/>
      <c r="R129" s="57" t="str">
        <f t="shared" si="16"/>
        <v/>
      </c>
      <c r="S129" s="121">
        <f t="shared" si="14"/>
        <v>100</v>
      </c>
      <c r="T129" s="57" t="str">
        <f t="shared" si="17"/>
        <v/>
      </c>
      <c r="U129" s="121">
        <f t="shared" si="15"/>
        <v>100</v>
      </c>
      <c r="V129" s="57" t="str">
        <f t="shared" si="18"/>
        <v/>
      </c>
      <c r="W129" s="1"/>
    </row>
    <row r="130" spans="5:23" ht="16.5" customHeight="1" x14ac:dyDescent="0.5">
      <c r="E130" s="23">
        <v>45661</v>
      </c>
      <c r="F130" s="47">
        <v>0.60763888888888884</v>
      </c>
      <c r="G130" s="47" t="s">
        <v>129</v>
      </c>
      <c r="H130" s="48">
        <v>5</v>
      </c>
      <c r="I130" s="48">
        <v>1</v>
      </c>
      <c r="J130" s="48" t="s">
        <v>131</v>
      </c>
      <c r="K130" s="48" t="s">
        <v>18</v>
      </c>
      <c r="L130" s="104">
        <v>10</v>
      </c>
      <c r="M130" s="104"/>
      <c r="N130" s="51"/>
      <c r="O130" s="52" t="str">
        <f t="shared" si="19"/>
        <v/>
      </c>
      <c r="P130" s="112" t="str">
        <f t="shared" si="13"/>
        <v/>
      </c>
      <c r="Q130" s="113"/>
      <c r="R130" s="57" t="str">
        <f t="shared" ref="R130:R156" si="20">IF(P130="","",IF(Q130="","",Q130*P130))</f>
        <v/>
      </c>
      <c r="S130" s="121" t="str">
        <f t="shared" si="14"/>
        <v/>
      </c>
      <c r="T130" s="57" t="str">
        <f t="shared" ref="T130:T156" si="21">IF(S130="","",IF(Q130="","",S130*Q130))</f>
        <v/>
      </c>
      <c r="U130" s="121">
        <f t="shared" si="15"/>
        <v>100</v>
      </c>
      <c r="V130" s="57" t="str">
        <f t="shared" ref="V130:V156" si="22">IF(Q130="","",U130*Q130)</f>
        <v/>
      </c>
      <c r="W130" s="1"/>
    </row>
    <row r="131" spans="5:23" ht="16.5" customHeight="1" x14ac:dyDescent="0.5">
      <c r="E131" s="23">
        <v>45661</v>
      </c>
      <c r="F131" s="47">
        <v>0.60763888888888884</v>
      </c>
      <c r="G131" s="47" t="s">
        <v>129</v>
      </c>
      <c r="H131" s="48">
        <v>5</v>
      </c>
      <c r="I131" s="48">
        <v>2</v>
      </c>
      <c r="J131" s="48" t="s">
        <v>132</v>
      </c>
      <c r="K131" s="48" t="s">
        <v>1</v>
      </c>
      <c r="L131" s="104">
        <v>12</v>
      </c>
      <c r="M131" s="104">
        <v>22</v>
      </c>
      <c r="N131" s="51">
        <v>6</v>
      </c>
      <c r="O131" s="52">
        <f t="shared" si="19"/>
        <v>0.16666666666666669</v>
      </c>
      <c r="P131" s="112">
        <f t="shared" si="13"/>
        <v>88</v>
      </c>
      <c r="Q131" s="113"/>
      <c r="R131" s="57" t="str">
        <f t="shared" si="20"/>
        <v/>
      </c>
      <c r="S131" s="121">
        <f t="shared" si="14"/>
        <v>100</v>
      </c>
      <c r="T131" s="57" t="str">
        <f t="shared" si="21"/>
        <v/>
      </c>
      <c r="U131" s="121">
        <f t="shared" si="15"/>
        <v>100</v>
      </c>
      <c r="V131" s="57" t="str">
        <f t="shared" si="22"/>
        <v/>
      </c>
      <c r="W131" s="1"/>
    </row>
    <row r="132" spans="5:23" ht="16.5" customHeight="1" x14ac:dyDescent="0.5">
      <c r="E132" s="23">
        <v>45661</v>
      </c>
      <c r="F132" s="47">
        <v>0.60763888888888884</v>
      </c>
      <c r="G132" s="47" t="s">
        <v>129</v>
      </c>
      <c r="H132" s="48">
        <v>5</v>
      </c>
      <c r="I132" s="48">
        <v>2</v>
      </c>
      <c r="J132" s="48" t="s">
        <v>132</v>
      </c>
      <c r="K132" s="48" t="s">
        <v>13</v>
      </c>
      <c r="L132" s="104">
        <v>10</v>
      </c>
      <c r="M132" s="104"/>
      <c r="N132" s="51"/>
      <c r="O132" s="52" t="str">
        <f t="shared" si="19"/>
        <v/>
      </c>
      <c r="P132" s="112" t="str">
        <f t="shared" si="13"/>
        <v/>
      </c>
      <c r="Q132" s="113"/>
      <c r="R132" s="57" t="str">
        <f t="shared" si="20"/>
        <v/>
      </c>
      <c r="S132" s="121" t="str">
        <f t="shared" si="14"/>
        <v/>
      </c>
      <c r="T132" s="57" t="str">
        <f t="shared" si="21"/>
        <v/>
      </c>
      <c r="U132" s="121">
        <f t="shared" si="15"/>
        <v>100</v>
      </c>
      <c r="V132" s="57" t="str">
        <f t="shared" si="22"/>
        <v/>
      </c>
      <c r="W132" s="1"/>
    </row>
    <row r="133" spans="5:23" ht="16.5" customHeight="1" x14ac:dyDescent="0.5">
      <c r="E133" s="23">
        <v>45661</v>
      </c>
      <c r="F133" s="47">
        <v>0.60763888888888884</v>
      </c>
      <c r="G133" s="47" t="s">
        <v>129</v>
      </c>
      <c r="H133" s="48">
        <v>5</v>
      </c>
      <c r="I133" s="48">
        <v>8</v>
      </c>
      <c r="J133" s="48" t="s">
        <v>130</v>
      </c>
      <c r="K133" s="48" t="s">
        <v>18</v>
      </c>
      <c r="L133" s="104">
        <v>10</v>
      </c>
      <c r="M133" s="104">
        <v>10</v>
      </c>
      <c r="N133" s="51">
        <v>3.1</v>
      </c>
      <c r="O133" s="52">
        <f t="shared" si="19"/>
        <v>0.32258064516129031</v>
      </c>
      <c r="P133" s="112">
        <f t="shared" si="13"/>
        <v>40</v>
      </c>
      <c r="Q133" s="113">
        <v>3.2</v>
      </c>
      <c r="R133" s="57">
        <f t="shared" si="20"/>
        <v>128</v>
      </c>
      <c r="S133" s="121">
        <f t="shared" si="14"/>
        <v>100</v>
      </c>
      <c r="T133" s="57">
        <f t="shared" si="21"/>
        <v>320</v>
      </c>
      <c r="U133" s="121">
        <f t="shared" si="15"/>
        <v>100</v>
      </c>
      <c r="V133" s="57">
        <f t="shared" si="22"/>
        <v>320</v>
      </c>
      <c r="W133" s="1"/>
    </row>
    <row r="134" spans="5:23" ht="16.5" customHeight="1" x14ac:dyDescent="0.5">
      <c r="E134" s="23">
        <v>45661</v>
      </c>
      <c r="F134" s="47">
        <v>0.62152777777777779</v>
      </c>
      <c r="G134" s="47" t="s">
        <v>22</v>
      </c>
      <c r="H134" s="48">
        <v>5</v>
      </c>
      <c r="I134" s="48">
        <v>13</v>
      </c>
      <c r="J134" s="48" t="s">
        <v>154</v>
      </c>
      <c r="K134" s="48" t="s">
        <v>60</v>
      </c>
      <c r="L134" s="104">
        <v>10</v>
      </c>
      <c r="M134" s="104">
        <v>10</v>
      </c>
      <c r="N134" s="51">
        <v>3.3</v>
      </c>
      <c r="O134" s="52">
        <f t="shared" si="19"/>
        <v>0.30303030303030304</v>
      </c>
      <c r="P134" s="112">
        <f t="shared" si="13"/>
        <v>40</v>
      </c>
      <c r="Q134" s="113">
        <v>3.7</v>
      </c>
      <c r="R134" s="57">
        <f t="shared" si="20"/>
        <v>148</v>
      </c>
      <c r="S134" s="121">
        <f t="shared" si="14"/>
        <v>100</v>
      </c>
      <c r="T134" s="57">
        <f t="shared" si="21"/>
        <v>370</v>
      </c>
      <c r="U134" s="121">
        <f t="shared" si="15"/>
        <v>100</v>
      </c>
      <c r="V134" s="57">
        <f t="shared" si="22"/>
        <v>370</v>
      </c>
      <c r="W134" s="1"/>
    </row>
    <row r="135" spans="5:23" ht="16.5" customHeight="1" x14ac:dyDescent="0.5">
      <c r="E135" s="23">
        <v>45661</v>
      </c>
      <c r="F135" s="47">
        <v>0.63541666666666663</v>
      </c>
      <c r="G135" s="47" t="s">
        <v>129</v>
      </c>
      <c r="H135" s="48">
        <v>6</v>
      </c>
      <c r="I135" s="48">
        <v>10</v>
      </c>
      <c r="J135" s="48" t="s">
        <v>133</v>
      </c>
      <c r="K135" s="48" t="s">
        <v>1</v>
      </c>
      <c r="L135" s="104">
        <v>12</v>
      </c>
      <c r="M135" s="104">
        <v>22</v>
      </c>
      <c r="N135" s="51">
        <v>2.4</v>
      </c>
      <c r="O135" s="52">
        <f t="shared" si="19"/>
        <v>0.41666666666666674</v>
      </c>
      <c r="P135" s="112">
        <f t="shared" si="13"/>
        <v>88</v>
      </c>
      <c r="Q135" s="113"/>
      <c r="R135" s="57" t="str">
        <f t="shared" si="20"/>
        <v/>
      </c>
      <c r="S135" s="121">
        <f t="shared" si="14"/>
        <v>100</v>
      </c>
      <c r="T135" s="57" t="str">
        <f t="shared" si="21"/>
        <v/>
      </c>
      <c r="U135" s="121">
        <f t="shared" si="15"/>
        <v>100</v>
      </c>
      <c r="V135" s="57" t="str">
        <f t="shared" si="22"/>
        <v/>
      </c>
      <c r="W135" s="1"/>
    </row>
    <row r="136" spans="5:23" ht="16.5" customHeight="1" x14ac:dyDescent="0.5">
      <c r="E136" s="23">
        <v>45661</v>
      </c>
      <c r="F136" s="47">
        <v>0.63541666666666663</v>
      </c>
      <c r="G136" s="47" t="s">
        <v>129</v>
      </c>
      <c r="H136" s="48">
        <v>6</v>
      </c>
      <c r="I136" s="48">
        <v>10</v>
      </c>
      <c r="J136" s="48" t="s">
        <v>133</v>
      </c>
      <c r="K136" s="48" t="s">
        <v>13</v>
      </c>
      <c r="L136" s="104">
        <v>10</v>
      </c>
      <c r="M136" s="104"/>
      <c r="N136" s="51"/>
      <c r="O136" s="52" t="str">
        <f t="shared" si="19"/>
        <v/>
      </c>
      <c r="P136" s="112" t="str">
        <f t="shared" ref="P136:P162" si="23">IF(M136="","",(M136*($P$1/1000)/$Q$1)*$P$2)</f>
        <v/>
      </c>
      <c r="Q136" s="113"/>
      <c r="R136" s="57" t="str">
        <f t="shared" si="20"/>
        <v/>
      </c>
      <c r="S136" s="121" t="str">
        <f t="shared" ref="S136:S162" si="24">IF(P136="","",$S$2)</f>
        <v/>
      </c>
      <c r="T136" s="57" t="str">
        <f t="shared" si="21"/>
        <v/>
      </c>
      <c r="U136" s="121">
        <f t="shared" ref="U136:U171" si="25">$U$1</f>
        <v>100</v>
      </c>
      <c r="V136" s="57" t="str">
        <f t="shared" si="22"/>
        <v/>
      </c>
      <c r="W136" s="1"/>
    </row>
    <row r="137" spans="5:23" ht="16.5" customHeight="1" x14ac:dyDescent="0.5">
      <c r="E137" s="23">
        <v>45661</v>
      </c>
      <c r="F137" s="47">
        <v>0.67708333333333337</v>
      </c>
      <c r="G137" s="47" t="s">
        <v>22</v>
      </c>
      <c r="H137" s="48">
        <v>7</v>
      </c>
      <c r="I137" s="48">
        <v>7</v>
      </c>
      <c r="J137" s="48" t="s">
        <v>155</v>
      </c>
      <c r="K137" s="48" t="s">
        <v>60</v>
      </c>
      <c r="L137" s="104">
        <v>10</v>
      </c>
      <c r="M137" s="104">
        <v>10</v>
      </c>
      <c r="N137" s="51">
        <v>2.8</v>
      </c>
      <c r="O137" s="52">
        <f t="shared" si="19"/>
        <v>0.35714285714285715</v>
      </c>
      <c r="P137" s="112">
        <f t="shared" si="23"/>
        <v>40</v>
      </c>
      <c r="Q137" s="113">
        <v>2.2000000000000002</v>
      </c>
      <c r="R137" s="57">
        <f t="shared" si="20"/>
        <v>88</v>
      </c>
      <c r="S137" s="121">
        <f t="shared" si="24"/>
        <v>100</v>
      </c>
      <c r="T137" s="57">
        <f t="shared" si="21"/>
        <v>220.00000000000003</v>
      </c>
      <c r="U137" s="121">
        <f t="shared" si="25"/>
        <v>100</v>
      </c>
      <c r="V137" s="57">
        <f t="shared" si="22"/>
        <v>220.00000000000003</v>
      </c>
      <c r="W137" s="1"/>
    </row>
    <row r="138" spans="5:23" ht="16.5" customHeight="1" x14ac:dyDescent="0.25">
      <c r="E138" s="23">
        <v>45661</v>
      </c>
      <c r="F138" s="47">
        <v>0.69097222222222221</v>
      </c>
      <c r="G138" s="47" t="s">
        <v>129</v>
      </c>
      <c r="H138" s="48">
        <v>8</v>
      </c>
      <c r="I138" s="48">
        <v>3</v>
      </c>
      <c r="J138" s="48" t="s">
        <v>134</v>
      </c>
      <c r="K138" s="48" t="s">
        <v>1</v>
      </c>
      <c r="L138" s="104">
        <v>12</v>
      </c>
      <c r="M138" s="104">
        <v>32</v>
      </c>
      <c r="N138" s="51">
        <v>4</v>
      </c>
      <c r="O138" s="52">
        <f t="shared" si="19"/>
        <v>0.25</v>
      </c>
      <c r="P138" s="112">
        <f t="shared" si="23"/>
        <v>128</v>
      </c>
      <c r="Q138" s="113"/>
      <c r="R138" s="57" t="str">
        <f t="shared" si="20"/>
        <v/>
      </c>
      <c r="S138" s="121">
        <f t="shared" si="24"/>
        <v>100</v>
      </c>
      <c r="T138" s="57" t="str">
        <f t="shared" si="21"/>
        <v/>
      </c>
      <c r="U138" s="121">
        <f t="shared" si="25"/>
        <v>100</v>
      </c>
      <c r="V138" s="57" t="str">
        <f t="shared" si="22"/>
        <v/>
      </c>
    </row>
    <row r="139" spans="5:23" ht="16.5" customHeight="1" x14ac:dyDescent="0.25">
      <c r="E139" s="23">
        <v>45661</v>
      </c>
      <c r="F139" s="47">
        <v>0.69097222222222221</v>
      </c>
      <c r="G139" s="47" t="s">
        <v>129</v>
      </c>
      <c r="H139" s="48">
        <v>8</v>
      </c>
      <c r="I139" s="48">
        <v>3</v>
      </c>
      <c r="J139" s="48" t="s">
        <v>134</v>
      </c>
      <c r="K139" s="48" t="s">
        <v>40</v>
      </c>
      <c r="L139" s="104">
        <v>20</v>
      </c>
      <c r="M139" s="104"/>
      <c r="N139" s="51"/>
      <c r="O139" s="52" t="str">
        <f t="shared" si="19"/>
        <v/>
      </c>
      <c r="P139" s="112" t="str">
        <f t="shared" si="23"/>
        <v/>
      </c>
      <c r="Q139" s="113"/>
      <c r="R139" s="57" t="str">
        <f t="shared" si="20"/>
        <v/>
      </c>
      <c r="S139" s="121" t="str">
        <f t="shared" si="24"/>
        <v/>
      </c>
      <c r="T139" s="57" t="str">
        <f t="shared" si="21"/>
        <v/>
      </c>
      <c r="U139" s="121">
        <f t="shared" si="25"/>
        <v>100</v>
      </c>
      <c r="V139" s="57" t="str">
        <f t="shared" si="22"/>
        <v/>
      </c>
    </row>
    <row r="140" spans="5:23" ht="16.5" customHeight="1" x14ac:dyDescent="0.5">
      <c r="E140" s="23">
        <v>45661</v>
      </c>
      <c r="F140" s="47">
        <v>0.70486111111111116</v>
      </c>
      <c r="G140" s="47" t="s">
        <v>22</v>
      </c>
      <c r="H140" s="48">
        <v>8</v>
      </c>
      <c r="I140" s="48">
        <v>17</v>
      </c>
      <c r="J140" s="48" t="s">
        <v>156</v>
      </c>
      <c r="K140" s="48" t="s">
        <v>60</v>
      </c>
      <c r="L140" s="104">
        <v>10</v>
      </c>
      <c r="M140" s="104">
        <v>10</v>
      </c>
      <c r="N140" s="51">
        <v>3.5</v>
      </c>
      <c r="O140" s="52">
        <f t="shared" si="19"/>
        <v>0.28571428571428575</v>
      </c>
      <c r="P140" s="112">
        <f t="shared" si="23"/>
        <v>40</v>
      </c>
      <c r="Q140" s="113"/>
      <c r="R140" s="57" t="str">
        <f t="shared" si="20"/>
        <v/>
      </c>
      <c r="S140" s="121">
        <f t="shared" si="24"/>
        <v>100</v>
      </c>
      <c r="T140" s="57" t="str">
        <f t="shared" si="21"/>
        <v/>
      </c>
      <c r="U140" s="121">
        <f t="shared" si="25"/>
        <v>100</v>
      </c>
      <c r="V140" s="57" t="str">
        <f t="shared" si="22"/>
        <v/>
      </c>
      <c r="W140" s="1"/>
    </row>
    <row r="141" spans="5:23" ht="16.5" customHeight="1" x14ac:dyDescent="0.25">
      <c r="E141" s="23">
        <v>45661</v>
      </c>
      <c r="F141" s="47">
        <v>0.70486111111111116</v>
      </c>
      <c r="G141" s="47" t="s">
        <v>22</v>
      </c>
      <c r="H141" s="48">
        <v>8</v>
      </c>
      <c r="I141" s="48">
        <v>2</v>
      </c>
      <c r="J141" s="48" t="s">
        <v>157</v>
      </c>
      <c r="K141" s="48" t="s">
        <v>60</v>
      </c>
      <c r="L141" s="104">
        <v>10</v>
      </c>
      <c r="M141" s="104">
        <v>10</v>
      </c>
      <c r="N141" s="51">
        <v>6.5</v>
      </c>
      <c r="O141" s="52">
        <f t="shared" si="19"/>
        <v>0.15384615384615385</v>
      </c>
      <c r="P141" s="112">
        <f t="shared" si="23"/>
        <v>40</v>
      </c>
      <c r="Q141" s="113">
        <v>8.9</v>
      </c>
      <c r="R141" s="57">
        <f t="shared" si="20"/>
        <v>356</v>
      </c>
      <c r="S141" s="121">
        <f t="shared" si="24"/>
        <v>100</v>
      </c>
      <c r="T141" s="57">
        <f t="shared" si="21"/>
        <v>890</v>
      </c>
      <c r="U141" s="121">
        <f t="shared" si="25"/>
        <v>100</v>
      </c>
      <c r="V141" s="57">
        <f t="shared" si="22"/>
        <v>890</v>
      </c>
    </row>
    <row r="142" spans="5:23" ht="16.5" customHeight="1" x14ac:dyDescent="0.25">
      <c r="E142" s="23">
        <v>45661</v>
      </c>
      <c r="F142" s="47">
        <v>0.71875</v>
      </c>
      <c r="G142" s="47" t="s">
        <v>129</v>
      </c>
      <c r="H142" s="48">
        <v>9</v>
      </c>
      <c r="I142" s="48">
        <v>8</v>
      </c>
      <c r="J142" s="48" t="s">
        <v>135</v>
      </c>
      <c r="K142" s="48" t="s">
        <v>1</v>
      </c>
      <c r="L142" s="104">
        <v>12</v>
      </c>
      <c r="M142" s="104">
        <v>12</v>
      </c>
      <c r="N142" s="51">
        <v>2.9</v>
      </c>
      <c r="O142" s="52">
        <f t="shared" si="19"/>
        <v>0.34482758620689657</v>
      </c>
      <c r="P142" s="112">
        <f t="shared" si="23"/>
        <v>48</v>
      </c>
      <c r="Q142" s="113"/>
      <c r="R142" s="57" t="str">
        <f t="shared" si="20"/>
        <v/>
      </c>
      <c r="S142" s="121">
        <f t="shared" si="24"/>
        <v>100</v>
      </c>
      <c r="T142" s="57" t="str">
        <f t="shared" si="21"/>
        <v/>
      </c>
      <c r="U142" s="121">
        <f t="shared" si="25"/>
        <v>100</v>
      </c>
      <c r="V142" s="57" t="str">
        <f t="shared" si="22"/>
        <v/>
      </c>
    </row>
    <row r="143" spans="5:23" ht="16.5" customHeight="1" x14ac:dyDescent="0.5">
      <c r="E143" s="23">
        <v>45661</v>
      </c>
      <c r="F143" s="47">
        <v>0.73263888888888884</v>
      </c>
      <c r="G143" s="47" t="s">
        <v>22</v>
      </c>
      <c r="H143" s="48">
        <v>9</v>
      </c>
      <c r="I143" s="48">
        <v>4</v>
      </c>
      <c r="J143" s="48" t="s">
        <v>25</v>
      </c>
      <c r="K143" s="48" t="s">
        <v>60</v>
      </c>
      <c r="L143" s="104">
        <v>10</v>
      </c>
      <c r="M143" s="104">
        <v>10</v>
      </c>
      <c r="N143" s="51">
        <v>3.3</v>
      </c>
      <c r="O143" s="52">
        <f t="shared" si="19"/>
        <v>0.30303030303030304</v>
      </c>
      <c r="P143" s="112">
        <f t="shared" si="23"/>
        <v>40</v>
      </c>
      <c r="Q143" s="113"/>
      <c r="R143" s="57" t="str">
        <f t="shared" si="20"/>
        <v/>
      </c>
      <c r="S143" s="121">
        <f t="shared" si="24"/>
        <v>100</v>
      </c>
      <c r="T143" s="57" t="str">
        <f t="shared" si="21"/>
        <v/>
      </c>
      <c r="U143" s="121">
        <f t="shared" si="25"/>
        <v>100</v>
      </c>
      <c r="V143" s="57" t="str">
        <f t="shared" si="22"/>
        <v/>
      </c>
      <c r="W143" s="1"/>
    </row>
    <row r="144" spans="5:23" ht="16.5" customHeight="1" x14ac:dyDescent="0.5">
      <c r="E144" s="23">
        <v>45661</v>
      </c>
      <c r="F144" s="47">
        <v>0.75694444444444442</v>
      </c>
      <c r="G144" s="47" t="s">
        <v>22</v>
      </c>
      <c r="H144" s="48">
        <v>10</v>
      </c>
      <c r="I144" s="48">
        <v>6</v>
      </c>
      <c r="J144" s="48" t="s">
        <v>136</v>
      </c>
      <c r="K144" s="48" t="s">
        <v>1</v>
      </c>
      <c r="L144" s="104">
        <v>10</v>
      </c>
      <c r="M144" s="104">
        <v>10</v>
      </c>
      <c r="N144" s="51">
        <v>6</v>
      </c>
      <c r="O144" s="52">
        <f t="shared" si="19"/>
        <v>0.16666666666666669</v>
      </c>
      <c r="P144" s="112">
        <f t="shared" si="23"/>
        <v>40</v>
      </c>
      <c r="Q144" s="113"/>
      <c r="R144" s="57" t="str">
        <f t="shared" si="20"/>
        <v/>
      </c>
      <c r="S144" s="121">
        <f t="shared" si="24"/>
        <v>100</v>
      </c>
      <c r="T144" s="57" t="str">
        <f t="shared" si="21"/>
        <v/>
      </c>
      <c r="U144" s="121">
        <f t="shared" si="25"/>
        <v>100</v>
      </c>
      <c r="V144" s="57" t="str">
        <f t="shared" si="22"/>
        <v/>
      </c>
      <c r="W144" s="1"/>
    </row>
    <row r="145" spans="5:23" ht="16.5" customHeight="1" x14ac:dyDescent="0.5">
      <c r="E145" s="23">
        <v>45668</v>
      </c>
      <c r="F145" s="47">
        <v>0.55763888888888891</v>
      </c>
      <c r="G145" s="47" t="s">
        <v>169</v>
      </c>
      <c r="H145" s="48">
        <v>3</v>
      </c>
      <c r="I145" s="48">
        <v>2</v>
      </c>
      <c r="J145" s="48" t="s">
        <v>163</v>
      </c>
      <c r="K145" s="76" t="s">
        <v>1</v>
      </c>
      <c r="L145" s="104">
        <v>12</v>
      </c>
      <c r="M145" s="104">
        <v>35</v>
      </c>
      <c r="N145" s="51">
        <v>3.6</v>
      </c>
      <c r="O145" s="52">
        <f t="shared" si="19"/>
        <v>0.27777777777777779</v>
      </c>
      <c r="P145" s="112">
        <f t="shared" si="23"/>
        <v>140</v>
      </c>
      <c r="Q145" s="113"/>
      <c r="R145" s="57" t="str">
        <f t="shared" si="20"/>
        <v/>
      </c>
      <c r="S145" s="121">
        <f t="shared" si="24"/>
        <v>100</v>
      </c>
      <c r="T145" s="57" t="str">
        <f t="shared" si="21"/>
        <v/>
      </c>
      <c r="U145" s="121">
        <f t="shared" si="25"/>
        <v>100</v>
      </c>
      <c r="V145" s="57" t="str">
        <f t="shared" si="22"/>
        <v/>
      </c>
      <c r="W145" s="1"/>
    </row>
    <row r="146" spans="5:23" ht="16.5" customHeight="1" x14ac:dyDescent="0.5">
      <c r="E146" s="23">
        <v>45668</v>
      </c>
      <c r="F146" s="47">
        <v>0.55763888888888891</v>
      </c>
      <c r="G146" s="47" t="s">
        <v>169</v>
      </c>
      <c r="H146" s="48">
        <v>3</v>
      </c>
      <c r="I146" s="48">
        <v>2</v>
      </c>
      <c r="J146" s="48" t="s">
        <v>163</v>
      </c>
      <c r="K146" s="76" t="s">
        <v>40</v>
      </c>
      <c r="L146" s="104">
        <v>10</v>
      </c>
      <c r="M146" s="104"/>
      <c r="N146" s="51"/>
      <c r="O146" s="52" t="str">
        <f t="shared" si="19"/>
        <v/>
      </c>
      <c r="P146" s="112" t="str">
        <f t="shared" si="23"/>
        <v/>
      </c>
      <c r="Q146" s="113"/>
      <c r="R146" s="57" t="str">
        <f t="shared" si="20"/>
        <v/>
      </c>
      <c r="S146" s="121" t="str">
        <f t="shared" si="24"/>
        <v/>
      </c>
      <c r="T146" s="57" t="str">
        <f t="shared" si="21"/>
        <v/>
      </c>
      <c r="U146" s="121">
        <f t="shared" si="25"/>
        <v>100</v>
      </c>
      <c r="V146" s="57" t="str">
        <f t="shared" si="22"/>
        <v/>
      </c>
      <c r="W146" s="1"/>
    </row>
    <row r="147" spans="5:23" ht="16.5" customHeight="1" x14ac:dyDescent="0.5">
      <c r="E147" s="23">
        <v>45668</v>
      </c>
      <c r="F147" s="47">
        <v>0.55763888888888891</v>
      </c>
      <c r="G147" s="47" t="s">
        <v>169</v>
      </c>
      <c r="H147" s="48">
        <v>3</v>
      </c>
      <c r="I147" s="48">
        <v>2</v>
      </c>
      <c r="J147" s="48" t="s">
        <v>163</v>
      </c>
      <c r="K147" s="76" t="s">
        <v>18</v>
      </c>
      <c r="L147" s="104">
        <v>13</v>
      </c>
      <c r="M147" s="104"/>
      <c r="N147" s="51"/>
      <c r="O147" s="52" t="str">
        <f t="shared" si="19"/>
        <v/>
      </c>
      <c r="P147" s="112" t="str">
        <f t="shared" si="23"/>
        <v/>
      </c>
      <c r="Q147" s="113"/>
      <c r="R147" s="57" t="str">
        <f t="shared" si="20"/>
        <v/>
      </c>
      <c r="S147" s="121" t="str">
        <f t="shared" si="24"/>
        <v/>
      </c>
      <c r="T147" s="57" t="str">
        <f t="shared" si="21"/>
        <v/>
      </c>
      <c r="U147" s="121">
        <f t="shared" si="25"/>
        <v>100</v>
      </c>
      <c r="V147" s="57" t="str">
        <f t="shared" si="22"/>
        <v/>
      </c>
      <c r="W147" s="1"/>
    </row>
    <row r="148" spans="5:23" ht="16.5" customHeight="1" x14ac:dyDescent="0.5">
      <c r="E148" s="23">
        <v>45668</v>
      </c>
      <c r="F148" s="47">
        <v>0.55763888888888891</v>
      </c>
      <c r="G148" s="47" t="s">
        <v>169</v>
      </c>
      <c r="H148" s="48">
        <v>3</v>
      </c>
      <c r="I148" s="48">
        <v>1</v>
      </c>
      <c r="J148" s="48" t="s">
        <v>168</v>
      </c>
      <c r="K148" s="76" t="s">
        <v>1</v>
      </c>
      <c r="L148" s="104">
        <v>12</v>
      </c>
      <c r="M148" s="104">
        <v>42</v>
      </c>
      <c r="N148" s="51">
        <v>2.9</v>
      </c>
      <c r="O148" s="52">
        <f t="shared" si="19"/>
        <v>0.34482758620689657</v>
      </c>
      <c r="P148" s="112">
        <f t="shared" si="23"/>
        <v>168</v>
      </c>
      <c r="Q148" s="113">
        <v>3.2</v>
      </c>
      <c r="R148" s="57">
        <f t="shared" si="20"/>
        <v>537.6</v>
      </c>
      <c r="S148" s="121">
        <f t="shared" si="24"/>
        <v>100</v>
      </c>
      <c r="T148" s="57">
        <f t="shared" si="21"/>
        <v>320</v>
      </c>
      <c r="U148" s="121">
        <f t="shared" si="25"/>
        <v>100</v>
      </c>
      <c r="V148" s="57">
        <f t="shared" si="22"/>
        <v>320</v>
      </c>
      <c r="W148" s="1"/>
    </row>
    <row r="149" spans="5:23" ht="16.5" customHeight="1" x14ac:dyDescent="0.5">
      <c r="E149" s="23">
        <v>45668</v>
      </c>
      <c r="F149" s="47">
        <v>0.55763888888888891</v>
      </c>
      <c r="G149" s="47" t="s">
        <v>169</v>
      </c>
      <c r="H149" s="48">
        <v>3</v>
      </c>
      <c r="I149" s="48">
        <v>1</v>
      </c>
      <c r="J149" s="48" t="s">
        <v>168</v>
      </c>
      <c r="K149" s="76" t="s">
        <v>40</v>
      </c>
      <c r="L149" s="104">
        <v>15</v>
      </c>
      <c r="M149" s="104"/>
      <c r="N149" s="51"/>
      <c r="O149" s="52" t="str">
        <f t="shared" si="19"/>
        <v/>
      </c>
      <c r="P149" s="112" t="str">
        <f t="shared" si="23"/>
        <v/>
      </c>
      <c r="Q149" s="113">
        <v>3.2</v>
      </c>
      <c r="R149" s="57" t="str">
        <f t="shared" si="20"/>
        <v/>
      </c>
      <c r="S149" s="121" t="str">
        <f t="shared" si="24"/>
        <v/>
      </c>
      <c r="T149" s="57" t="str">
        <f t="shared" si="21"/>
        <v/>
      </c>
      <c r="U149" s="121">
        <f t="shared" si="25"/>
        <v>100</v>
      </c>
      <c r="V149" s="57">
        <f t="shared" si="22"/>
        <v>320</v>
      </c>
      <c r="W149" s="1"/>
    </row>
    <row r="150" spans="5:23" ht="16.5" customHeight="1" x14ac:dyDescent="0.5">
      <c r="E150" s="23">
        <v>45668</v>
      </c>
      <c r="F150" s="47">
        <v>0.55763888888888891</v>
      </c>
      <c r="G150" s="47" t="s">
        <v>169</v>
      </c>
      <c r="H150" s="48">
        <v>3</v>
      </c>
      <c r="I150" s="48">
        <v>1</v>
      </c>
      <c r="J150" s="48" t="s">
        <v>168</v>
      </c>
      <c r="K150" s="76" t="s">
        <v>18</v>
      </c>
      <c r="L150" s="104">
        <v>15</v>
      </c>
      <c r="M150" s="104"/>
      <c r="N150" s="51"/>
      <c r="O150" s="52" t="str">
        <f t="shared" si="19"/>
        <v/>
      </c>
      <c r="P150" s="112" t="str">
        <f t="shared" si="23"/>
        <v/>
      </c>
      <c r="Q150" s="113">
        <v>3.2</v>
      </c>
      <c r="R150" s="57" t="str">
        <f t="shared" si="20"/>
        <v/>
      </c>
      <c r="S150" s="121" t="str">
        <f t="shared" si="24"/>
        <v/>
      </c>
      <c r="T150" s="57" t="str">
        <f t="shared" si="21"/>
        <v/>
      </c>
      <c r="U150" s="121">
        <f t="shared" si="25"/>
        <v>100</v>
      </c>
      <c r="V150" s="57">
        <f t="shared" si="22"/>
        <v>320</v>
      </c>
      <c r="W150" s="1"/>
    </row>
    <row r="151" spans="5:23" ht="16.5" customHeight="1" x14ac:dyDescent="0.5">
      <c r="E151" s="23">
        <v>45668</v>
      </c>
      <c r="F151" s="47">
        <v>0.58194444444444449</v>
      </c>
      <c r="G151" s="47" t="s">
        <v>169</v>
      </c>
      <c r="H151" s="48">
        <v>4</v>
      </c>
      <c r="I151" s="48">
        <v>5</v>
      </c>
      <c r="J151" s="48" t="s">
        <v>170</v>
      </c>
      <c r="K151" s="76" t="s">
        <v>1</v>
      </c>
      <c r="L151" s="104">
        <v>20</v>
      </c>
      <c r="M151" s="104">
        <v>74</v>
      </c>
      <c r="N151" s="51">
        <v>3.6</v>
      </c>
      <c r="O151" s="52">
        <f t="shared" si="19"/>
        <v>0.27777777777777779</v>
      </c>
      <c r="P151" s="112">
        <f t="shared" si="23"/>
        <v>296</v>
      </c>
      <c r="Q151" s="113"/>
      <c r="R151" s="57" t="str">
        <f t="shared" si="20"/>
        <v/>
      </c>
      <c r="S151" s="121">
        <f t="shared" si="24"/>
        <v>100</v>
      </c>
      <c r="T151" s="57" t="str">
        <f t="shared" si="21"/>
        <v/>
      </c>
      <c r="U151" s="121">
        <f t="shared" si="25"/>
        <v>100</v>
      </c>
      <c r="V151" s="57" t="str">
        <f t="shared" si="22"/>
        <v/>
      </c>
      <c r="W151" s="1"/>
    </row>
    <row r="152" spans="5:23" ht="16.5" customHeight="1" x14ac:dyDescent="0.5">
      <c r="E152" s="23">
        <v>45668</v>
      </c>
      <c r="F152" s="47">
        <v>0.58194444444444449</v>
      </c>
      <c r="G152" s="47" t="s">
        <v>169</v>
      </c>
      <c r="H152" s="48">
        <v>4</v>
      </c>
      <c r="I152" s="48">
        <v>5</v>
      </c>
      <c r="J152" s="48" t="s">
        <v>170</v>
      </c>
      <c r="K152" s="76" t="s">
        <v>40</v>
      </c>
      <c r="L152" s="104">
        <v>20</v>
      </c>
      <c r="M152" s="104"/>
      <c r="N152" s="51"/>
      <c r="O152" s="52" t="str">
        <f t="shared" si="19"/>
        <v/>
      </c>
      <c r="P152" s="112" t="str">
        <f t="shared" si="23"/>
        <v/>
      </c>
      <c r="Q152" s="113"/>
      <c r="R152" s="57" t="str">
        <f t="shared" si="20"/>
        <v/>
      </c>
      <c r="S152" s="121" t="str">
        <f t="shared" si="24"/>
        <v/>
      </c>
      <c r="T152" s="57" t="str">
        <f t="shared" si="21"/>
        <v/>
      </c>
      <c r="U152" s="121">
        <f t="shared" si="25"/>
        <v>100</v>
      </c>
      <c r="V152" s="57" t="str">
        <f t="shared" si="22"/>
        <v/>
      </c>
      <c r="W152" s="1"/>
    </row>
    <row r="153" spans="5:23" ht="16.5" customHeight="1" x14ac:dyDescent="0.5">
      <c r="E153" s="23">
        <v>45668</v>
      </c>
      <c r="F153" s="47">
        <v>0.58194444444444449</v>
      </c>
      <c r="G153" s="47" t="s">
        <v>169</v>
      </c>
      <c r="H153" s="48">
        <v>4</v>
      </c>
      <c r="I153" s="48">
        <v>5</v>
      </c>
      <c r="J153" s="48" t="s">
        <v>170</v>
      </c>
      <c r="K153" s="76" t="s">
        <v>13</v>
      </c>
      <c r="L153" s="104">
        <v>14</v>
      </c>
      <c r="M153" s="104"/>
      <c r="N153" s="51"/>
      <c r="O153" s="52" t="str">
        <f t="shared" si="19"/>
        <v/>
      </c>
      <c r="P153" s="112" t="str">
        <f t="shared" si="23"/>
        <v/>
      </c>
      <c r="Q153" s="113"/>
      <c r="R153" s="57" t="str">
        <f t="shared" si="20"/>
        <v/>
      </c>
      <c r="S153" s="121" t="str">
        <f t="shared" si="24"/>
        <v/>
      </c>
      <c r="T153" s="57" t="str">
        <f t="shared" si="21"/>
        <v/>
      </c>
      <c r="U153" s="121">
        <f t="shared" si="25"/>
        <v>100</v>
      </c>
      <c r="V153" s="57" t="str">
        <f t="shared" si="22"/>
        <v/>
      </c>
      <c r="W153" s="1"/>
    </row>
    <row r="154" spans="5:23" ht="16.5" customHeight="1" x14ac:dyDescent="0.5">
      <c r="E154" s="23">
        <v>45668</v>
      </c>
      <c r="F154" s="47">
        <v>0.58194444444444449</v>
      </c>
      <c r="G154" s="47" t="s">
        <v>169</v>
      </c>
      <c r="H154" s="48">
        <v>4</v>
      </c>
      <c r="I154" s="48">
        <v>5</v>
      </c>
      <c r="J154" s="48" t="s">
        <v>170</v>
      </c>
      <c r="K154" s="48" t="s">
        <v>18</v>
      </c>
      <c r="L154" s="104">
        <v>10</v>
      </c>
      <c r="M154" s="104"/>
      <c r="N154" s="51"/>
      <c r="O154" s="52" t="str">
        <f t="shared" si="19"/>
        <v/>
      </c>
      <c r="P154" s="112" t="str">
        <f t="shared" si="23"/>
        <v/>
      </c>
      <c r="Q154" s="113"/>
      <c r="R154" s="57" t="str">
        <f t="shared" si="20"/>
        <v/>
      </c>
      <c r="S154" s="121" t="str">
        <f t="shared" si="24"/>
        <v/>
      </c>
      <c r="T154" s="57" t="str">
        <f t="shared" si="21"/>
        <v/>
      </c>
      <c r="U154" s="121">
        <f t="shared" si="25"/>
        <v>100</v>
      </c>
      <c r="V154" s="57" t="str">
        <f t="shared" si="22"/>
        <v/>
      </c>
      <c r="W154" s="1"/>
    </row>
    <row r="155" spans="5:23" ht="16.5" customHeight="1" x14ac:dyDescent="0.5">
      <c r="E155" s="23">
        <v>45668</v>
      </c>
      <c r="F155" s="47">
        <v>0.58194444444444449</v>
      </c>
      <c r="G155" s="47" t="s">
        <v>169</v>
      </c>
      <c r="H155" s="48">
        <v>4</v>
      </c>
      <c r="I155" s="48">
        <v>1</v>
      </c>
      <c r="J155" s="48" t="s">
        <v>164</v>
      </c>
      <c r="K155" s="48" t="s">
        <v>1</v>
      </c>
      <c r="L155" s="104">
        <v>12</v>
      </c>
      <c r="M155" s="104">
        <v>42</v>
      </c>
      <c r="N155" s="51">
        <v>6</v>
      </c>
      <c r="O155" s="52">
        <f t="shared" si="19"/>
        <v>0.16666666666666669</v>
      </c>
      <c r="P155" s="112">
        <f t="shared" si="23"/>
        <v>168</v>
      </c>
      <c r="Q155" s="113">
        <v>5.5</v>
      </c>
      <c r="R155" s="57">
        <f t="shared" si="20"/>
        <v>924</v>
      </c>
      <c r="S155" s="121">
        <f t="shared" si="24"/>
        <v>100</v>
      </c>
      <c r="T155" s="57">
        <f t="shared" si="21"/>
        <v>550</v>
      </c>
      <c r="U155" s="121">
        <f t="shared" si="25"/>
        <v>100</v>
      </c>
      <c r="V155" s="57">
        <f t="shared" si="22"/>
        <v>550</v>
      </c>
      <c r="W155" s="1"/>
    </row>
    <row r="156" spans="5:23" ht="16.5" customHeight="1" x14ac:dyDescent="0.5">
      <c r="E156" s="23">
        <v>45668</v>
      </c>
      <c r="F156" s="47">
        <v>0.58194444444444449</v>
      </c>
      <c r="G156" s="47" t="s">
        <v>169</v>
      </c>
      <c r="H156" s="48">
        <v>4</v>
      </c>
      <c r="I156" s="48">
        <v>1</v>
      </c>
      <c r="J156" s="48" t="s">
        <v>164</v>
      </c>
      <c r="K156" s="48" t="s">
        <v>40</v>
      </c>
      <c r="L156" s="104">
        <v>15</v>
      </c>
      <c r="M156" s="104"/>
      <c r="N156" s="51"/>
      <c r="O156" s="52" t="str">
        <f t="shared" si="19"/>
        <v/>
      </c>
      <c r="P156" s="112" t="str">
        <f t="shared" si="23"/>
        <v/>
      </c>
      <c r="Q156" s="113">
        <v>5.5</v>
      </c>
      <c r="R156" s="57" t="str">
        <f t="shared" si="20"/>
        <v/>
      </c>
      <c r="S156" s="121" t="str">
        <f t="shared" si="24"/>
        <v/>
      </c>
      <c r="T156" s="57" t="str">
        <f t="shared" si="21"/>
        <v/>
      </c>
      <c r="U156" s="121">
        <f t="shared" si="25"/>
        <v>100</v>
      </c>
      <c r="V156" s="57">
        <f t="shared" si="22"/>
        <v>550</v>
      </c>
      <c r="W156" s="1"/>
    </row>
    <row r="157" spans="5:23" ht="16.5" customHeight="1" x14ac:dyDescent="0.5">
      <c r="E157" s="23">
        <v>45668</v>
      </c>
      <c r="F157" s="47">
        <v>0.58194444444444449</v>
      </c>
      <c r="G157" s="47" t="s">
        <v>169</v>
      </c>
      <c r="H157" s="48">
        <v>4</v>
      </c>
      <c r="I157" s="48">
        <v>1</v>
      </c>
      <c r="J157" s="48" t="s">
        <v>164</v>
      </c>
      <c r="K157" s="48" t="s">
        <v>18</v>
      </c>
      <c r="L157" s="104">
        <v>15</v>
      </c>
      <c r="M157" s="104"/>
      <c r="N157" s="51"/>
      <c r="O157" s="52" t="str">
        <f t="shared" si="19"/>
        <v/>
      </c>
      <c r="P157" s="112" t="str">
        <f t="shared" si="23"/>
        <v/>
      </c>
      <c r="Q157" s="113">
        <v>5.5</v>
      </c>
      <c r="R157" s="57" t="str">
        <f t="shared" ref="R157:R171" si="26">IF(P157="","",IF(Q157="","",Q157*P157))</f>
        <v/>
      </c>
      <c r="S157" s="121" t="str">
        <f t="shared" si="24"/>
        <v/>
      </c>
      <c r="T157" s="57" t="str">
        <f t="shared" ref="T157:T171" si="27">IF(S157="","",IF(Q157="","",S157*Q157))</f>
        <v/>
      </c>
      <c r="U157" s="121">
        <f t="shared" si="25"/>
        <v>100</v>
      </c>
      <c r="V157" s="57">
        <f t="shared" ref="V157:V171" si="28">IF(Q157="","",U157*Q157)</f>
        <v>550</v>
      </c>
      <c r="W157" s="1"/>
    </row>
    <row r="158" spans="5:23" ht="16.5" customHeight="1" x14ac:dyDescent="0.5">
      <c r="E158" s="23">
        <v>45668</v>
      </c>
      <c r="F158" s="47">
        <v>0.59722222222222221</v>
      </c>
      <c r="G158" s="47" t="s">
        <v>165</v>
      </c>
      <c r="H158" s="48">
        <v>4</v>
      </c>
      <c r="I158" s="48">
        <v>8</v>
      </c>
      <c r="J158" s="48" t="s">
        <v>171</v>
      </c>
      <c r="K158" s="48" t="s">
        <v>1</v>
      </c>
      <c r="L158" s="104">
        <v>10</v>
      </c>
      <c r="M158" s="104">
        <v>40</v>
      </c>
      <c r="N158" s="51">
        <v>4.8</v>
      </c>
      <c r="O158" s="52">
        <f t="shared" si="19"/>
        <v>0.20833333333333337</v>
      </c>
      <c r="P158" s="112">
        <f t="shared" si="23"/>
        <v>160</v>
      </c>
      <c r="Q158" s="113">
        <v>4.5999999999999996</v>
      </c>
      <c r="R158" s="57">
        <f t="shared" si="26"/>
        <v>736</v>
      </c>
      <c r="S158" s="121">
        <f t="shared" si="24"/>
        <v>100</v>
      </c>
      <c r="T158" s="57">
        <f t="shared" si="27"/>
        <v>459.99999999999994</v>
      </c>
      <c r="U158" s="121">
        <f t="shared" si="25"/>
        <v>100</v>
      </c>
      <c r="V158" s="57">
        <f t="shared" si="28"/>
        <v>459.99999999999994</v>
      </c>
      <c r="W158" s="1"/>
    </row>
    <row r="159" spans="5:23" ht="16.5" customHeight="1" x14ac:dyDescent="0.5">
      <c r="E159" s="23">
        <v>45668</v>
      </c>
      <c r="F159" s="47">
        <v>0.59722222222222221</v>
      </c>
      <c r="G159" s="47" t="s">
        <v>165</v>
      </c>
      <c r="H159" s="48">
        <v>4</v>
      </c>
      <c r="I159" s="48">
        <v>8</v>
      </c>
      <c r="J159" s="48" t="s">
        <v>171</v>
      </c>
      <c r="K159" s="48" t="s">
        <v>40</v>
      </c>
      <c r="L159" s="104">
        <v>15</v>
      </c>
      <c r="M159" s="104"/>
      <c r="N159" s="51"/>
      <c r="O159" s="52" t="str">
        <f t="shared" si="19"/>
        <v/>
      </c>
      <c r="P159" s="112" t="str">
        <f t="shared" si="23"/>
        <v/>
      </c>
      <c r="Q159" s="113">
        <v>4.5999999999999996</v>
      </c>
      <c r="R159" s="57" t="str">
        <f t="shared" si="26"/>
        <v/>
      </c>
      <c r="S159" s="121" t="str">
        <f t="shared" si="24"/>
        <v/>
      </c>
      <c r="T159" s="57" t="str">
        <f t="shared" si="27"/>
        <v/>
      </c>
      <c r="U159" s="121">
        <f t="shared" si="25"/>
        <v>100</v>
      </c>
      <c r="V159" s="57">
        <f t="shared" si="28"/>
        <v>459.99999999999994</v>
      </c>
      <c r="W159" s="1"/>
    </row>
    <row r="160" spans="5:23" ht="16.5" customHeight="1" x14ac:dyDescent="0.5">
      <c r="E160" s="23">
        <v>45668</v>
      </c>
      <c r="F160" s="47">
        <v>0.59722222222222221</v>
      </c>
      <c r="G160" s="47" t="s">
        <v>165</v>
      </c>
      <c r="H160" s="48">
        <v>4</v>
      </c>
      <c r="I160" s="48">
        <v>8</v>
      </c>
      <c r="J160" s="48" t="s">
        <v>171</v>
      </c>
      <c r="K160" s="48" t="s">
        <v>60</v>
      </c>
      <c r="L160" s="104">
        <v>15</v>
      </c>
      <c r="M160" s="104"/>
      <c r="N160" s="51"/>
      <c r="O160" s="52" t="str">
        <f t="shared" si="19"/>
        <v/>
      </c>
      <c r="P160" s="112" t="str">
        <f t="shared" si="23"/>
        <v/>
      </c>
      <c r="Q160" s="113">
        <v>4.5999999999999996</v>
      </c>
      <c r="R160" s="57" t="str">
        <f t="shared" si="26"/>
        <v/>
      </c>
      <c r="S160" s="121" t="str">
        <f t="shared" si="24"/>
        <v/>
      </c>
      <c r="T160" s="57" t="str">
        <f t="shared" si="27"/>
        <v/>
      </c>
      <c r="U160" s="121">
        <f t="shared" si="25"/>
        <v>100</v>
      </c>
      <c r="V160" s="57">
        <f t="shared" si="28"/>
        <v>459.99999999999994</v>
      </c>
      <c r="W160" s="1"/>
    </row>
    <row r="161" spans="5:23" ht="16.5" customHeight="1" x14ac:dyDescent="0.5">
      <c r="E161" s="23">
        <v>45668</v>
      </c>
      <c r="F161" s="47">
        <v>0.59722222222222221</v>
      </c>
      <c r="G161" s="47" t="s">
        <v>165</v>
      </c>
      <c r="H161" s="48">
        <v>4</v>
      </c>
      <c r="I161" s="48">
        <v>1</v>
      </c>
      <c r="J161" s="48" t="s">
        <v>172</v>
      </c>
      <c r="K161" s="48" t="s">
        <v>60</v>
      </c>
      <c r="L161" s="104">
        <v>10</v>
      </c>
      <c r="M161" s="104">
        <v>10</v>
      </c>
      <c r="N161" s="51">
        <v>3.2</v>
      </c>
      <c r="O161" s="52">
        <f t="shared" si="19"/>
        <v>0.3125</v>
      </c>
      <c r="P161" s="112">
        <f t="shared" si="23"/>
        <v>40</v>
      </c>
      <c r="Q161" s="113"/>
      <c r="R161" s="57" t="str">
        <f t="shared" si="26"/>
        <v/>
      </c>
      <c r="S161" s="121">
        <f t="shared" si="24"/>
        <v>100</v>
      </c>
      <c r="T161" s="57" t="str">
        <f t="shared" si="27"/>
        <v/>
      </c>
      <c r="U161" s="121">
        <f t="shared" si="25"/>
        <v>100</v>
      </c>
      <c r="V161" s="57" t="str">
        <f t="shared" si="28"/>
        <v/>
      </c>
      <c r="W161" s="1"/>
    </row>
    <row r="162" spans="5:23" ht="16.5" customHeight="1" x14ac:dyDescent="0.5">
      <c r="E162" s="23">
        <v>45668</v>
      </c>
      <c r="F162" s="47">
        <v>0.65486111111111112</v>
      </c>
      <c r="G162" s="47" t="s">
        <v>169</v>
      </c>
      <c r="H162" s="48">
        <v>7</v>
      </c>
      <c r="I162" s="48">
        <v>19</v>
      </c>
      <c r="J162" s="48" t="s">
        <v>174</v>
      </c>
      <c r="K162" s="48" t="s">
        <v>1</v>
      </c>
      <c r="L162" s="104">
        <v>12</v>
      </c>
      <c r="M162" s="104">
        <v>12</v>
      </c>
      <c r="N162" s="51">
        <v>4.8</v>
      </c>
      <c r="O162" s="52">
        <f t="shared" si="19"/>
        <v>0.20833333333333337</v>
      </c>
      <c r="P162" s="112">
        <f t="shared" si="23"/>
        <v>48</v>
      </c>
      <c r="Q162" s="113"/>
      <c r="R162" s="57" t="str">
        <f t="shared" si="26"/>
        <v/>
      </c>
      <c r="S162" s="121">
        <f t="shared" si="24"/>
        <v>100</v>
      </c>
      <c r="T162" s="57" t="str">
        <f t="shared" si="27"/>
        <v/>
      </c>
      <c r="U162" s="121">
        <f t="shared" si="25"/>
        <v>100</v>
      </c>
      <c r="V162" s="57" t="str">
        <f t="shared" si="28"/>
        <v/>
      </c>
      <c r="W162" s="1"/>
    </row>
    <row r="163" spans="5:23" ht="16.5" customHeight="1" x14ac:dyDescent="0.5">
      <c r="E163" s="23">
        <v>45668</v>
      </c>
      <c r="F163" s="47">
        <v>0.67013888888888884</v>
      </c>
      <c r="G163" s="47" t="s">
        <v>165</v>
      </c>
      <c r="H163" s="48">
        <v>7</v>
      </c>
      <c r="I163" s="48">
        <v>8</v>
      </c>
      <c r="J163" s="48" t="s">
        <v>157</v>
      </c>
      <c r="K163" s="48" t="s">
        <v>1</v>
      </c>
      <c r="L163" s="104">
        <v>10</v>
      </c>
      <c r="M163" s="104">
        <v>40</v>
      </c>
      <c r="N163" s="51">
        <v>4.5999999999999996</v>
      </c>
      <c r="O163" s="52">
        <f t="shared" si="19"/>
        <v>0.21739130434782608</v>
      </c>
      <c r="P163" s="112">
        <f t="shared" ref="P163:P171" si="29">IF(M163="","",(M163*($P$1/1000)/$Q$1)*$P$2)</f>
        <v>160</v>
      </c>
      <c r="Q163" s="113"/>
      <c r="R163" s="57" t="str">
        <f t="shared" si="26"/>
        <v/>
      </c>
      <c r="S163" s="121">
        <f t="shared" ref="S163:S171" si="30">IF(P163="","",$S$2)</f>
        <v>100</v>
      </c>
      <c r="T163" s="57" t="str">
        <f t="shared" si="27"/>
        <v/>
      </c>
      <c r="U163" s="121">
        <f t="shared" si="25"/>
        <v>100</v>
      </c>
      <c r="V163" s="57" t="str">
        <f t="shared" si="28"/>
        <v/>
      </c>
      <c r="W163" s="1"/>
    </row>
    <row r="164" spans="5:23" ht="16.5" customHeight="1" x14ac:dyDescent="0.5">
      <c r="E164" s="23">
        <v>45668</v>
      </c>
      <c r="F164" s="47">
        <v>0.67013888888888884</v>
      </c>
      <c r="G164" s="47" t="s">
        <v>165</v>
      </c>
      <c r="H164" s="48">
        <v>7</v>
      </c>
      <c r="I164" s="48">
        <v>8</v>
      </c>
      <c r="J164" s="48" t="s">
        <v>157</v>
      </c>
      <c r="K164" s="48" t="s">
        <v>40</v>
      </c>
      <c r="L164" s="104">
        <v>15</v>
      </c>
      <c r="M164" s="104"/>
      <c r="N164" s="51"/>
      <c r="O164" s="52" t="str">
        <f t="shared" si="19"/>
        <v/>
      </c>
      <c r="P164" s="112" t="str">
        <f t="shared" si="29"/>
        <v/>
      </c>
      <c r="Q164" s="113"/>
      <c r="R164" s="57" t="str">
        <f t="shared" si="26"/>
        <v/>
      </c>
      <c r="S164" s="121" t="str">
        <f t="shared" si="30"/>
        <v/>
      </c>
      <c r="T164" s="57" t="str">
        <f t="shared" si="27"/>
        <v/>
      </c>
      <c r="U164" s="121">
        <f t="shared" si="25"/>
        <v>100</v>
      </c>
      <c r="V164" s="57" t="str">
        <f t="shared" si="28"/>
        <v/>
      </c>
      <c r="W164" s="1"/>
    </row>
    <row r="165" spans="5:23" ht="16.5" customHeight="1" x14ac:dyDescent="0.25">
      <c r="E165" s="23">
        <v>45668</v>
      </c>
      <c r="F165" s="47">
        <v>0.67013888888888884</v>
      </c>
      <c r="G165" s="47" t="s">
        <v>165</v>
      </c>
      <c r="H165" s="48">
        <v>7</v>
      </c>
      <c r="I165" s="48">
        <v>8</v>
      </c>
      <c r="J165" s="48" t="s">
        <v>157</v>
      </c>
      <c r="K165" s="48" t="s">
        <v>60</v>
      </c>
      <c r="L165" s="104">
        <v>15</v>
      </c>
      <c r="M165" s="104"/>
      <c r="N165" s="51"/>
      <c r="O165" s="52" t="str">
        <f t="shared" si="19"/>
        <v/>
      </c>
      <c r="P165" s="112" t="str">
        <f t="shared" si="29"/>
        <v/>
      </c>
      <c r="Q165" s="113"/>
      <c r="R165" s="57" t="str">
        <f t="shared" si="26"/>
        <v/>
      </c>
      <c r="S165" s="121" t="str">
        <f t="shared" si="30"/>
        <v/>
      </c>
      <c r="T165" s="57" t="str">
        <f t="shared" si="27"/>
        <v/>
      </c>
      <c r="U165" s="121">
        <f t="shared" si="25"/>
        <v>100</v>
      </c>
      <c r="V165" s="57" t="str">
        <f t="shared" si="28"/>
        <v/>
      </c>
    </row>
    <row r="166" spans="5:23" ht="16.5" customHeight="1" x14ac:dyDescent="0.25">
      <c r="E166" s="23">
        <v>45668</v>
      </c>
      <c r="F166" s="47">
        <v>0.67013888888888884</v>
      </c>
      <c r="G166" s="47" t="s">
        <v>165</v>
      </c>
      <c r="H166" s="48">
        <v>7</v>
      </c>
      <c r="I166" s="48">
        <v>4</v>
      </c>
      <c r="J166" s="48" t="s">
        <v>173</v>
      </c>
      <c r="K166" s="48" t="s">
        <v>60</v>
      </c>
      <c r="L166" s="104">
        <v>10</v>
      </c>
      <c r="M166" s="104">
        <v>10</v>
      </c>
      <c r="N166" s="51">
        <v>3.9</v>
      </c>
      <c r="O166" s="52">
        <f t="shared" si="19"/>
        <v>0.25641025641025644</v>
      </c>
      <c r="P166" s="112">
        <f t="shared" si="29"/>
        <v>40</v>
      </c>
      <c r="Q166" s="113"/>
      <c r="R166" s="57" t="str">
        <f t="shared" si="26"/>
        <v/>
      </c>
      <c r="S166" s="121">
        <f t="shared" si="30"/>
        <v>100</v>
      </c>
      <c r="T166" s="57" t="str">
        <f t="shared" si="27"/>
        <v/>
      </c>
      <c r="U166" s="121">
        <f t="shared" si="25"/>
        <v>100</v>
      </c>
      <c r="V166" s="57" t="str">
        <f t="shared" si="28"/>
        <v/>
      </c>
    </row>
    <row r="167" spans="5:23" ht="16.5" customHeight="1" x14ac:dyDescent="0.5">
      <c r="E167" s="23">
        <v>45668</v>
      </c>
      <c r="F167" s="47">
        <v>0.69444444444444442</v>
      </c>
      <c r="G167" s="47" t="s">
        <v>165</v>
      </c>
      <c r="H167" s="48">
        <v>8</v>
      </c>
      <c r="I167" s="48">
        <v>12</v>
      </c>
      <c r="J167" s="48" t="s">
        <v>166</v>
      </c>
      <c r="K167" s="48" t="s">
        <v>1</v>
      </c>
      <c r="L167" s="104">
        <v>11.000000000000002</v>
      </c>
      <c r="M167" s="104">
        <v>40</v>
      </c>
      <c r="N167" s="51">
        <v>3.6</v>
      </c>
      <c r="O167" s="52">
        <f t="shared" si="19"/>
        <v>0.27777777777777779</v>
      </c>
      <c r="P167" s="112">
        <f t="shared" si="29"/>
        <v>160</v>
      </c>
      <c r="Q167" s="113"/>
      <c r="R167" s="57" t="str">
        <f t="shared" si="26"/>
        <v/>
      </c>
      <c r="S167" s="121">
        <f t="shared" si="30"/>
        <v>100</v>
      </c>
      <c r="T167" s="57" t="str">
        <f t="shared" si="27"/>
        <v/>
      </c>
      <c r="U167" s="121">
        <f t="shared" si="25"/>
        <v>100</v>
      </c>
      <c r="V167" s="57" t="str">
        <f t="shared" si="28"/>
        <v/>
      </c>
      <c r="W167" s="1"/>
    </row>
    <row r="168" spans="5:23" ht="16.5" customHeight="1" x14ac:dyDescent="0.25">
      <c r="E168" s="23">
        <v>45668</v>
      </c>
      <c r="F168" s="47">
        <v>0.69444444444444442</v>
      </c>
      <c r="G168" s="47" t="s">
        <v>165</v>
      </c>
      <c r="H168" s="48">
        <v>8</v>
      </c>
      <c r="I168" s="48">
        <v>12</v>
      </c>
      <c r="J168" s="48" t="s">
        <v>166</v>
      </c>
      <c r="K168" s="48" t="s">
        <v>40</v>
      </c>
      <c r="L168" s="104">
        <v>15</v>
      </c>
      <c r="M168" s="104"/>
      <c r="N168" s="51"/>
      <c r="O168" s="52" t="str">
        <f t="shared" si="19"/>
        <v/>
      </c>
      <c r="P168" s="112" t="str">
        <f t="shared" si="29"/>
        <v/>
      </c>
      <c r="Q168" s="113"/>
      <c r="R168" s="57" t="str">
        <f t="shared" si="26"/>
        <v/>
      </c>
      <c r="S168" s="121" t="str">
        <f t="shared" si="30"/>
        <v/>
      </c>
      <c r="T168" s="57" t="str">
        <f t="shared" si="27"/>
        <v/>
      </c>
      <c r="U168" s="121">
        <f t="shared" si="25"/>
        <v>100</v>
      </c>
      <c r="V168" s="57" t="str">
        <f t="shared" si="28"/>
        <v/>
      </c>
    </row>
    <row r="169" spans="5:23" ht="16.5" customHeight="1" x14ac:dyDescent="0.25">
      <c r="E169" s="23">
        <v>45668</v>
      </c>
      <c r="F169" s="47">
        <v>0.69444444444444442</v>
      </c>
      <c r="G169" s="47" t="s">
        <v>165</v>
      </c>
      <c r="H169" s="48">
        <v>8</v>
      </c>
      <c r="I169" s="48">
        <v>12</v>
      </c>
      <c r="J169" s="48" t="s">
        <v>166</v>
      </c>
      <c r="K169" s="48" t="s">
        <v>13</v>
      </c>
      <c r="L169" s="104">
        <v>14</v>
      </c>
      <c r="M169" s="104"/>
      <c r="N169" s="51"/>
      <c r="O169" s="52" t="str">
        <f t="shared" si="19"/>
        <v/>
      </c>
      <c r="P169" s="112" t="str">
        <f t="shared" si="29"/>
        <v/>
      </c>
      <c r="Q169" s="113"/>
      <c r="R169" s="57" t="str">
        <f t="shared" si="26"/>
        <v/>
      </c>
      <c r="S169" s="121" t="str">
        <f t="shared" si="30"/>
        <v/>
      </c>
      <c r="T169" s="57" t="str">
        <f t="shared" si="27"/>
        <v/>
      </c>
      <c r="U169" s="121">
        <f t="shared" si="25"/>
        <v>100</v>
      </c>
      <c r="V169" s="57" t="str">
        <f t="shared" si="28"/>
        <v/>
      </c>
    </row>
    <row r="170" spans="5:23" ht="16.5" customHeight="1" x14ac:dyDescent="0.5">
      <c r="E170" s="23">
        <v>45668</v>
      </c>
      <c r="F170" s="47">
        <v>0.70694444444444449</v>
      </c>
      <c r="G170" s="47" t="s">
        <v>169</v>
      </c>
      <c r="H170" s="48">
        <v>9</v>
      </c>
      <c r="I170" s="48">
        <v>11</v>
      </c>
      <c r="J170" s="48" t="s">
        <v>167</v>
      </c>
      <c r="K170" s="48" t="s">
        <v>40</v>
      </c>
      <c r="L170" s="104">
        <v>13</v>
      </c>
      <c r="M170" s="104">
        <v>26</v>
      </c>
      <c r="N170" s="51">
        <v>7.5</v>
      </c>
      <c r="O170" s="52">
        <f t="shared" si="19"/>
        <v>0.13333333333333333</v>
      </c>
      <c r="P170" s="112">
        <f t="shared" si="29"/>
        <v>104</v>
      </c>
      <c r="Q170" s="113">
        <v>5</v>
      </c>
      <c r="R170" s="57">
        <f t="shared" si="26"/>
        <v>520</v>
      </c>
      <c r="S170" s="121">
        <f t="shared" si="30"/>
        <v>100</v>
      </c>
      <c r="T170" s="57">
        <f t="shared" si="27"/>
        <v>500</v>
      </c>
      <c r="U170" s="121">
        <f t="shared" si="25"/>
        <v>100</v>
      </c>
      <c r="V170" s="57">
        <f t="shared" si="28"/>
        <v>500</v>
      </c>
      <c r="W170" s="1"/>
    </row>
    <row r="171" spans="5:23" ht="16.5" customHeight="1" x14ac:dyDescent="0.5">
      <c r="E171" s="23">
        <v>45668</v>
      </c>
      <c r="F171" s="47">
        <v>0.70694444444444449</v>
      </c>
      <c r="G171" s="47" t="s">
        <v>169</v>
      </c>
      <c r="H171" s="48">
        <v>9</v>
      </c>
      <c r="I171" s="48">
        <v>11</v>
      </c>
      <c r="J171" s="48" t="s">
        <v>167</v>
      </c>
      <c r="K171" s="48" t="s">
        <v>18</v>
      </c>
      <c r="L171" s="104">
        <v>13</v>
      </c>
      <c r="M171" s="104"/>
      <c r="N171" s="51"/>
      <c r="O171" s="52" t="str">
        <f t="shared" si="19"/>
        <v/>
      </c>
      <c r="P171" s="112" t="str">
        <f t="shared" si="29"/>
        <v/>
      </c>
      <c r="Q171" s="113">
        <v>5</v>
      </c>
      <c r="R171" s="57" t="str">
        <f t="shared" si="26"/>
        <v/>
      </c>
      <c r="S171" s="121" t="str">
        <f t="shared" si="30"/>
        <v/>
      </c>
      <c r="T171" s="57" t="str">
        <f t="shared" si="27"/>
        <v/>
      </c>
      <c r="U171" s="121">
        <f t="shared" si="25"/>
        <v>100</v>
      </c>
      <c r="V171" s="57">
        <f t="shared" si="28"/>
        <v>500</v>
      </c>
      <c r="W171" s="1"/>
    </row>
    <row r="172" spans="5:23" ht="16.5" customHeight="1" x14ac:dyDescent="0.5">
      <c r="E172" s="23"/>
      <c r="F172" s="47"/>
      <c r="G172" s="47"/>
      <c r="H172" s="48"/>
      <c r="I172" s="48"/>
      <c r="J172" s="48"/>
      <c r="K172" s="48"/>
      <c r="L172" s="49"/>
      <c r="M172" s="50"/>
      <c r="N172" s="51"/>
      <c r="O172" s="52"/>
      <c r="P172" s="53"/>
      <c r="Q172" s="54"/>
      <c r="R172" s="28"/>
      <c r="S172" s="56"/>
      <c r="T172" s="9"/>
      <c r="U172" s="56"/>
      <c r="V172" s="123"/>
      <c r="W172" s="1"/>
    </row>
    <row r="173" spans="5:23" ht="24.75" customHeight="1" x14ac:dyDescent="0.25">
      <c r="E173" s="23"/>
      <c r="F173" s="58"/>
      <c r="G173" s="59"/>
      <c r="H173" s="60"/>
      <c r="I173" s="60"/>
      <c r="J173" s="61" t="s">
        <v>14</v>
      </c>
      <c r="K173" s="144">
        <f>COUNTA(K7:K172)</f>
        <v>165</v>
      </c>
      <c r="L173" s="137">
        <f>SUBTOTAL(9,(L7:L172))</f>
        <v>1943</v>
      </c>
      <c r="M173" s="137">
        <f>SUBTOTAL(9,(M7:M172))</f>
        <v>1953</v>
      </c>
      <c r="N173" s="61"/>
      <c r="O173" s="63"/>
      <c r="P173" s="53">
        <f>SUBTOTAL(9,(P7:P172))</f>
        <v>7812</v>
      </c>
      <c r="Q173" s="65"/>
      <c r="R173" s="138">
        <f>SUBTOTAL(9,R7:R172)</f>
        <v>10265.600000000002</v>
      </c>
      <c r="S173" s="91">
        <f>SUBTOTAL(9,S7:S172)</f>
        <v>10300</v>
      </c>
      <c r="T173" s="138">
        <f>SUBTOTAL(9,T7:T172)</f>
        <v>14115</v>
      </c>
      <c r="U173" s="91">
        <f>SUBTOTAL(9,U7:U172)</f>
        <v>16500</v>
      </c>
      <c r="V173" s="138">
        <f>SUBTOTAL(9,V7:V172)</f>
        <v>21855</v>
      </c>
    </row>
    <row r="174" spans="5:23" ht="3.75" hidden="1" customHeight="1" x14ac:dyDescent="0.25">
      <c r="E174" s="124"/>
      <c r="F174" s="66"/>
      <c r="G174" s="66"/>
      <c r="H174" s="66"/>
      <c r="I174" s="66"/>
      <c r="J174" s="66"/>
      <c r="K174" s="66"/>
      <c r="L174" s="66"/>
      <c r="M174" s="66"/>
      <c r="N174" s="66"/>
      <c r="O174" s="67"/>
      <c r="P174" s="139"/>
      <c r="Q174" s="140"/>
      <c r="R174" s="141"/>
      <c r="S174" s="30"/>
      <c r="T174" s="142"/>
      <c r="U174" s="30"/>
      <c r="V174" s="142"/>
    </row>
    <row r="175" spans="5:23" ht="25.5" customHeight="1" x14ac:dyDescent="0.25">
      <c r="E175" s="127"/>
      <c r="P175" s="145">
        <f>COUNT(P7:P172)</f>
        <v>103</v>
      </c>
      <c r="Q175" s="143" t="s">
        <v>98</v>
      </c>
      <c r="R175" s="114">
        <f>R173-P173</f>
        <v>2453.6000000000022</v>
      </c>
      <c r="S175" s="31" t="s">
        <v>98</v>
      </c>
      <c r="T175" s="114">
        <f>T173-S173</f>
        <v>3815</v>
      </c>
      <c r="U175" s="31" t="s">
        <v>98</v>
      </c>
      <c r="V175" s="114">
        <f>V173-U173</f>
        <v>5355</v>
      </c>
    </row>
    <row r="176" spans="5:23" ht="25.5" customHeight="1" thickBot="1" x14ac:dyDescent="0.3">
      <c r="E176" s="128"/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28"/>
      <c r="Q176" s="16" t="s">
        <v>91</v>
      </c>
      <c r="R176" s="24">
        <f>R175/P173</f>
        <v>0.31408090117767568</v>
      </c>
      <c r="S176" s="32" t="s">
        <v>91</v>
      </c>
      <c r="T176" s="24">
        <f>T175/S173</f>
        <v>0.37038834951456312</v>
      </c>
      <c r="U176" s="32" t="s">
        <v>91</v>
      </c>
      <c r="V176" s="129">
        <f>V175/U173</f>
        <v>0.32454545454545453</v>
      </c>
    </row>
    <row r="177" spans="16:22" x14ac:dyDescent="0.3">
      <c r="P177" s="146"/>
      <c r="Q177" s="18"/>
      <c r="S177" s="151">
        <f t="shared" ref="S177:U177" si="31">SUBTOTAL(2,S7:S172)</f>
        <v>103</v>
      </c>
      <c r="U177" s="151">
        <f t="shared" si="31"/>
        <v>165</v>
      </c>
      <c r="V177" s="18"/>
    </row>
    <row r="178" spans="16:22" ht="15" x14ac:dyDescent="0.25">
      <c r="P178" s="146"/>
      <c r="S178" s="148">
        <f>SUBTOTAL(2,T7:T172)</f>
        <v>32</v>
      </c>
      <c r="U178" s="148">
        <f>SUBTOTAL(2,V7:V172)</f>
        <v>51</v>
      </c>
    </row>
    <row r="179" spans="16:22" ht="15" x14ac:dyDescent="0.25">
      <c r="P179" s="147"/>
      <c r="S179" s="149">
        <f>S178/S177</f>
        <v>0.31067961165048541</v>
      </c>
      <c r="U179" s="149">
        <f>U178/U177</f>
        <v>0.30909090909090908</v>
      </c>
    </row>
    <row r="180" spans="16:22" x14ac:dyDescent="0.3">
      <c r="S180" s="150">
        <f>SUBTOTAL(1,T7:T172)/S2</f>
        <v>4.4109375000000002</v>
      </c>
      <c r="U180" s="150">
        <f>SUBTOTAL(1,V7:V172)/100</f>
        <v>4.2852941176470587</v>
      </c>
    </row>
  </sheetData>
  <autoFilter ref="E6:V171" xr:uid="{C71070D1-4999-4979-8BA2-A27B80056A9C}"/>
  <sortState xmlns:xlrd2="http://schemas.microsoft.com/office/spreadsheetml/2017/richdata2" ref="E7:V97">
    <sortCondition ref="E7:E97"/>
    <sortCondition ref="F7:F97"/>
    <sortCondition ref="J7:J97"/>
    <sortCondition ref="K7:K97"/>
  </sortState>
  <mergeCells count="4">
    <mergeCell ref="U3:V4"/>
    <mergeCell ref="S3:T4"/>
    <mergeCell ref="P3:R4"/>
    <mergeCell ref="I3:O4"/>
  </mergeCells>
  <conditionalFormatting sqref="K7:K171">
    <cfRule type="containsText" dxfId="11" priority="1" operator="containsText" text="Pro Syd">
      <formula>NOT(ISERROR(SEARCH("Pro Syd",K7)))</formula>
    </cfRule>
    <cfRule type="containsText" dxfId="10" priority="2" operator="containsText" text="Pro Mel">
      <formula>NOT(ISERROR(SEARCH("Pro Mel",K7)))</formula>
    </cfRule>
    <cfRule type="containsText" dxfId="9" priority="3" operator="containsText" text="Nat">
      <formula>NOT(ISERROR(SEARCH("Nat",K7)))</formula>
    </cfRule>
    <cfRule type="containsText" dxfId="8" priority="4" operator="containsText" text="Pro Mel">
      <formula>NOT(ISERROR(SEARCH("Pro Mel",K7)))</formula>
    </cfRule>
    <cfRule type="containsText" dxfId="7" priority="5" operator="containsText" text="Edge">
      <formula>NOT(ISERROR(SEARCH("Edge",K7)))</formula>
    </cfRule>
    <cfRule type="containsText" dxfId="6" priority="6" operator="containsText" text="E4">
      <formula>NOT(ISERROR(SEARCH("E4",K7)))</formula>
    </cfRule>
  </conditionalFormatting>
  <conditionalFormatting sqref="R175">
    <cfRule type="cellIs" dxfId="5" priority="16" operator="lessThan">
      <formula>0</formula>
    </cfRule>
    <cfRule type="expression" dxfId="4" priority="17">
      <formula>"&lt;0"</formula>
    </cfRule>
    <cfRule type="cellIs" dxfId="3" priority="18" operator="greaterThan">
      <formula>0</formula>
    </cfRule>
  </conditionalFormatting>
  <conditionalFormatting sqref="T175 V175">
    <cfRule type="cellIs" dxfId="2" priority="13" operator="lessThan">
      <formula>0</formula>
    </cfRule>
    <cfRule type="expression" dxfId="1" priority="14">
      <formula>"&lt;0"</formula>
    </cfRule>
    <cfRule type="cellIs" dxfId="0" priority="15" operator="greaterThan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scale="48" fitToHeight="11" orientation="portrait" horizontalDpi="1200" verticalDpi="1200" r:id="rId1"/>
  <headerFooter>
    <oddFooter>&amp;Lwww.eliteracing.com.au&amp;CResults of Raceday Template&amp;RRisk set at 1.60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 2025 Edge-Pro-Nat-E4</vt:lpstr>
      <vt:lpstr>Results</vt:lpstr>
      <vt:lpstr>Results!Print_Titles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Racing</dc:creator>
  <cp:lastModifiedBy>Elite Racing</cp:lastModifiedBy>
  <cp:lastPrinted>2025-01-07T01:29:43Z</cp:lastPrinted>
  <dcterms:created xsi:type="dcterms:W3CDTF">2024-07-03T01:36:28Z</dcterms:created>
  <dcterms:modified xsi:type="dcterms:W3CDTF">2025-01-11T08:01:47Z</dcterms:modified>
</cp:coreProperties>
</file>