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literacing-my.sharepoint.com/personal/win_eliteracing_com_au/Documents/Data/AAA RACEDAY/xxx-ONLINE Results/"/>
    </mc:Choice>
  </mc:AlternateContent>
  <xr:revisionPtr revIDLastSave="71" documentId="8_{9EC6DFB4-B71B-442A-8F61-D9B0F66D396A}" xr6:coauthVersionLast="47" xr6:coauthVersionMax="47" xr10:uidLastSave="{D2CB4184-DECF-4673-87BB-2E328DD6652C}"/>
  <bookViews>
    <workbookView xWindow="6210" yWindow="5475" windowWidth="36150" windowHeight="24120" xr2:uid="{8B079265-A2EB-4950-BC29-421C02856607}"/>
  </bookViews>
  <sheets>
    <sheet name="Template Plat + Nat + Pro" sheetId="4" r:id="rId1"/>
    <sheet name="Raceday Sumaries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4" l="1"/>
  <c r="K24" i="4"/>
  <c r="Q22" i="4"/>
  <c r="N22" i="4"/>
  <c r="Q21" i="4"/>
  <c r="N21" i="4"/>
  <c r="N20" i="4"/>
  <c r="N19" i="4"/>
  <c r="N18" i="4"/>
  <c r="N17" i="4"/>
  <c r="O16" i="4"/>
  <c r="Q16" i="4" s="1"/>
  <c r="N16" i="4"/>
  <c r="N15" i="4"/>
  <c r="O14" i="4"/>
  <c r="Q14" i="4" s="1"/>
  <c r="N14" i="4"/>
  <c r="N13" i="4"/>
  <c r="N12" i="4"/>
  <c r="N11" i="4"/>
  <c r="N10" i="4"/>
  <c r="N9" i="4"/>
  <c r="O8" i="4"/>
  <c r="N8" i="4"/>
  <c r="O5" i="4"/>
  <c r="P30" i="6"/>
  <c r="AA29" i="6"/>
  <c r="Z29" i="6"/>
  <c r="Y29" i="6"/>
  <c r="X29" i="6"/>
  <c r="S29" i="6"/>
  <c r="Q29" i="6"/>
  <c r="Q30" i="6" s="1"/>
  <c r="P29" i="6"/>
  <c r="O29" i="6"/>
  <c r="O30" i="6" s="1"/>
  <c r="N29" i="6"/>
  <c r="N30" i="6" s="1"/>
  <c r="AA28" i="6"/>
  <c r="Z28" i="6"/>
  <c r="Y28" i="6"/>
  <c r="X28" i="6"/>
  <c r="Q28" i="6"/>
  <c r="P28" i="6"/>
  <c r="O28" i="6"/>
  <c r="N28" i="6"/>
  <c r="S28" i="6" s="1"/>
  <c r="AA27" i="6"/>
  <c r="Z27" i="6"/>
  <c r="Y27" i="6"/>
  <c r="X27" i="6"/>
  <c r="Q27" i="6"/>
  <c r="P27" i="6"/>
  <c r="S27" i="6" s="1"/>
  <c r="T27" i="6" s="1"/>
  <c r="O27" i="6"/>
  <c r="N27" i="6"/>
  <c r="AC26" i="6"/>
  <c r="AD26" i="6" s="1"/>
  <c r="T26" i="6"/>
  <c r="S26" i="6"/>
  <c r="AC25" i="6"/>
  <c r="AD25" i="6" s="1"/>
  <c r="T25" i="6"/>
  <c r="S25" i="6"/>
  <c r="AA24" i="6"/>
  <c r="Z24" i="6"/>
  <c r="Y24" i="6"/>
  <c r="X24" i="6"/>
  <c r="Q24" i="6"/>
  <c r="P24" i="6"/>
  <c r="O24" i="6"/>
  <c r="N24" i="6"/>
  <c r="S24" i="6" s="1"/>
  <c r="T24" i="6" s="1"/>
  <c r="AC23" i="6"/>
  <c r="AD23" i="6" s="1"/>
  <c r="T23" i="6"/>
  <c r="S23" i="6"/>
  <c r="AC22" i="6"/>
  <c r="AD22" i="6" s="1"/>
  <c r="T22" i="6"/>
  <c r="S22" i="6"/>
  <c r="AA21" i="6"/>
  <c r="Z21" i="6"/>
  <c r="Y21" i="6"/>
  <c r="X21" i="6"/>
  <c r="AC21" i="6" s="1"/>
  <c r="AD21" i="6" s="1"/>
  <c r="Q21" i="6"/>
  <c r="P21" i="6"/>
  <c r="S21" i="6" s="1"/>
  <c r="T21" i="6" s="1"/>
  <c r="O21" i="6"/>
  <c r="N21" i="6"/>
  <c r="AC20" i="6"/>
  <c r="AD20" i="6" s="1"/>
  <c r="T20" i="6"/>
  <c r="S20" i="6"/>
  <c r="AC19" i="6"/>
  <c r="AD19" i="6" s="1"/>
  <c r="T19" i="6"/>
  <c r="S19" i="6"/>
  <c r="AA18" i="6"/>
  <c r="Z18" i="6"/>
  <c r="Y18" i="6"/>
  <c r="X18" i="6"/>
  <c r="Q18" i="6"/>
  <c r="P18" i="6"/>
  <c r="O18" i="6"/>
  <c r="N18" i="6"/>
  <c r="S18" i="6" s="1"/>
  <c r="T18" i="6" s="1"/>
  <c r="AC17" i="6"/>
  <c r="AD17" i="6" s="1"/>
  <c r="S17" i="6"/>
  <c r="T17" i="6" s="1"/>
  <c r="AC16" i="6"/>
  <c r="AD16" i="6" s="1"/>
  <c r="T16" i="6"/>
  <c r="S16" i="6"/>
  <c r="AA15" i="6"/>
  <c r="Z15" i="6"/>
  <c r="Y15" i="6"/>
  <c r="X15" i="6"/>
  <c r="AC15" i="6" s="1"/>
  <c r="AD15" i="6" s="1"/>
  <c r="Q15" i="6"/>
  <c r="P15" i="6"/>
  <c r="S15" i="6" s="1"/>
  <c r="T15" i="6" s="1"/>
  <c r="O15" i="6"/>
  <c r="N15" i="6"/>
  <c r="AC14" i="6"/>
  <c r="AD14" i="6" s="1"/>
  <c r="T14" i="6"/>
  <c r="S14" i="6"/>
  <c r="AC13" i="6"/>
  <c r="AD13" i="6" s="1"/>
  <c r="S13" i="6"/>
  <c r="T13" i="6" s="1"/>
  <c r="L66" i="4"/>
  <c r="K66" i="4"/>
  <c r="N64" i="4"/>
  <c r="N63" i="4"/>
  <c r="N62" i="4"/>
  <c r="N60" i="4"/>
  <c r="O56" i="4"/>
  <c r="L50" i="4"/>
  <c r="K50" i="4"/>
  <c r="N48" i="4"/>
  <c r="N47" i="4"/>
  <c r="N45" i="4"/>
  <c r="N40" i="4"/>
  <c r="N35" i="4"/>
  <c r="N34" i="4"/>
  <c r="N46" i="4"/>
  <c r="N44" i="4"/>
  <c r="N43" i="4"/>
  <c r="N42" i="4"/>
  <c r="N39" i="4"/>
  <c r="N37" i="4"/>
  <c r="N41" i="4"/>
  <c r="N38" i="4"/>
  <c r="N36" i="4"/>
  <c r="O31" i="4"/>
  <c r="P1" i="4" s="1"/>
  <c r="O13" i="4" s="1"/>
  <c r="Q13" i="4" s="1"/>
  <c r="N116" i="4"/>
  <c r="N114" i="4"/>
  <c r="N112" i="4"/>
  <c r="L119" i="4"/>
  <c r="K119" i="4"/>
  <c r="N117" i="4"/>
  <c r="N115" i="4"/>
  <c r="N113" i="4"/>
  <c r="N111" i="4"/>
  <c r="O106" i="4"/>
  <c r="Q8" i="4" l="1"/>
  <c r="O11" i="4"/>
  <c r="Q11" i="4" s="1"/>
  <c r="O19" i="4"/>
  <c r="Q19" i="4" s="1"/>
  <c r="O9" i="4"/>
  <c r="Q9" i="4" s="1"/>
  <c r="O17" i="4"/>
  <c r="Q17" i="4" s="1"/>
  <c r="O12" i="4"/>
  <c r="Q12" i="4" s="1"/>
  <c r="O20" i="4"/>
  <c r="Q20" i="4" s="1"/>
  <c r="O15" i="4"/>
  <c r="Q15" i="4" s="1"/>
  <c r="O10" i="4"/>
  <c r="Q10" i="4" s="1"/>
  <c r="O18" i="4"/>
  <c r="Q18" i="4" s="1"/>
  <c r="O249" i="4"/>
  <c r="O257" i="4"/>
  <c r="O265" i="4"/>
  <c r="O231" i="4"/>
  <c r="O186" i="4"/>
  <c r="O194" i="4"/>
  <c r="O202" i="4"/>
  <c r="O210" i="4"/>
  <c r="O167" i="4"/>
  <c r="O135" i="4"/>
  <c r="O143" i="4"/>
  <c r="O151" i="4"/>
  <c r="O115" i="4"/>
  <c r="O83" i="4"/>
  <c r="O91" i="4"/>
  <c r="O77" i="4"/>
  <c r="O37" i="4"/>
  <c r="O45" i="4"/>
  <c r="O263" i="4"/>
  <c r="O216" i="4"/>
  <c r="O141" i="4"/>
  <c r="O35" i="4"/>
  <c r="O193" i="4"/>
  <c r="O114" i="4"/>
  <c r="O82" i="4"/>
  <c r="O250" i="4"/>
  <c r="O258" i="4"/>
  <c r="O266" i="4"/>
  <c r="O232" i="4"/>
  <c r="O187" i="4"/>
  <c r="O195" i="4"/>
  <c r="O203" i="4"/>
  <c r="O211" i="4"/>
  <c r="O168" i="4"/>
  <c r="O136" i="4"/>
  <c r="O144" i="4"/>
  <c r="O152" i="4"/>
  <c r="O116" i="4"/>
  <c r="O84" i="4"/>
  <c r="O92" i="4"/>
  <c r="O60" i="4"/>
  <c r="O38" i="4"/>
  <c r="O46" i="4"/>
  <c r="O192" i="4"/>
  <c r="O81" i="4"/>
  <c r="O256" i="4"/>
  <c r="O98" i="4"/>
  <c r="O251" i="4"/>
  <c r="O259" i="4"/>
  <c r="O267" i="4"/>
  <c r="O233" i="4"/>
  <c r="O188" i="4"/>
  <c r="O196" i="4"/>
  <c r="O204" i="4"/>
  <c r="O212" i="4"/>
  <c r="O169" i="4"/>
  <c r="O137" i="4"/>
  <c r="O145" i="4"/>
  <c r="O130" i="4"/>
  <c r="O109" i="4"/>
  <c r="O85" i="4"/>
  <c r="O93" i="4"/>
  <c r="O61" i="4"/>
  <c r="O39" i="4"/>
  <c r="O248" i="4"/>
  <c r="O208" i="4"/>
  <c r="O133" i="4"/>
  <c r="O89" i="4"/>
  <c r="O201" i="4"/>
  <c r="O209" i="4"/>
  <c r="O182" i="4"/>
  <c r="O36" i="4"/>
  <c r="O252" i="4"/>
  <c r="O260" i="4"/>
  <c r="O268" i="4"/>
  <c r="O234" i="4"/>
  <c r="O189" i="4"/>
  <c r="O197" i="4"/>
  <c r="O205" i="4"/>
  <c r="O213" i="4"/>
  <c r="O166" i="4"/>
  <c r="O138" i="4"/>
  <c r="O146" i="4"/>
  <c r="O110" i="4"/>
  <c r="O78" i="4"/>
  <c r="O86" i="4"/>
  <c r="O94" i="4"/>
  <c r="O62" i="4"/>
  <c r="O40" i="4"/>
  <c r="O184" i="4"/>
  <c r="O113" i="4"/>
  <c r="O264" i="4"/>
  <c r="O134" i="4"/>
  <c r="O253" i="4"/>
  <c r="O261" i="4"/>
  <c r="O269" i="4"/>
  <c r="O229" i="4"/>
  <c r="O190" i="4"/>
  <c r="O198" i="4"/>
  <c r="O206" i="4"/>
  <c r="O214" i="4"/>
  <c r="O131" i="4"/>
  <c r="O139" i="4"/>
  <c r="O147" i="4"/>
  <c r="O111" i="4"/>
  <c r="O79" i="4"/>
  <c r="O87" i="4"/>
  <c r="O95" i="4"/>
  <c r="O59" i="4"/>
  <c r="O41" i="4"/>
  <c r="O255" i="4"/>
  <c r="O97" i="4"/>
  <c r="O185" i="4"/>
  <c r="O142" i="4"/>
  <c r="O90" i="4"/>
  <c r="O254" i="4"/>
  <c r="O262" i="4"/>
  <c r="O270" i="4"/>
  <c r="O183" i="4"/>
  <c r="O191" i="4"/>
  <c r="O199" i="4"/>
  <c r="O207" i="4"/>
  <c r="O215" i="4"/>
  <c r="O132" i="4"/>
  <c r="O140" i="4"/>
  <c r="O148" i="4"/>
  <c r="O112" i="4"/>
  <c r="O80" i="4"/>
  <c r="O88" i="4"/>
  <c r="O96" i="4"/>
  <c r="O34" i="4"/>
  <c r="O42" i="4"/>
  <c r="O200" i="4"/>
  <c r="O149" i="4"/>
  <c r="O43" i="4"/>
  <c r="O230" i="4"/>
  <c r="O150" i="4"/>
  <c r="O44" i="4"/>
  <c r="AC27" i="6"/>
  <c r="AD27" i="6" s="1"/>
  <c r="AC18" i="6"/>
  <c r="AD18" i="6" s="1"/>
  <c r="X30" i="6"/>
  <c r="AC24" i="6"/>
  <c r="AD24" i="6" s="1"/>
  <c r="AC28" i="6"/>
  <c r="Y30" i="6"/>
  <c r="Z30" i="6"/>
  <c r="AA30" i="6"/>
  <c r="S30" i="6"/>
  <c r="T30" i="6" s="1"/>
  <c r="AC29" i="6"/>
  <c r="Q24" i="4" l="1"/>
  <c r="Q27" i="4" s="1"/>
  <c r="O24" i="4"/>
  <c r="O26" i="4" s="1"/>
  <c r="AC30" i="6"/>
  <c r="AD30" i="6" s="1"/>
  <c r="L100" i="4"/>
  <c r="K100" i="4"/>
  <c r="N93" i="4"/>
  <c r="N89" i="4"/>
  <c r="N84" i="4"/>
  <c r="N81" i="4"/>
  <c r="N79" i="4"/>
  <c r="N95" i="4"/>
  <c r="N85" i="4"/>
  <c r="N97" i="4"/>
  <c r="N98" i="4"/>
  <c r="N94" i="4"/>
  <c r="N90" i="4"/>
  <c r="N88" i="4"/>
  <c r="N83" i="4"/>
  <c r="N82" i="4"/>
  <c r="N96" i="4"/>
  <c r="N92" i="4"/>
  <c r="N91" i="4"/>
  <c r="N87" i="4"/>
  <c r="N86" i="4"/>
  <c r="N80" i="4"/>
  <c r="N77" i="4"/>
  <c r="N78" i="4"/>
  <c r="O74" i="4"/>
  <c r="P74" i="4" s="1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30" i="4"/>
  <c r="L156" i="4" l="1"/>
  <c r="K156" i="4"/>
  <c r="O127" i="4"/>
  <c r="L172" i="4" l="1"/>
  <c r="K172" i="4"/>
  <c r="N170" i="4"/>
  <c r="N169" i="4"/>
  <c r="N167" i="4"/>
  <c r="N168" i="4"/>
  <c r="N166" i="4"/>
  <c r="O163" i="4"/>
  <c r="N215" i="4"/>
  <c r="N214" i="4"/>
  <c r="N213" i="4"/>
  <c r="N205" i="4"/>
  <c r="N204" i="4"/>
  <c r="L219" i="4" l="1"/>
  <c r="K219" i="4"/>
  <c r="N208" i="4"/>
  <c r="N200" i="4"/>
  <c r="N203" i="4"/>
  <c r="N197" i="4"/>
  <c r="N195" i="4"/>
  <c r="N190" i="4"/>
  <c r="N207" i="4"/>
  <c r="N202" i="4"/>
  <c r="N193" i="4"/>
  <c r="N189" i="4"/>
  <c r="N185" i="4"/>
  <c r="N216" i="4"/>
  <c r="N212" i="4"/>
  <c r="N210" i="4"/>
  <c r="N209" i="4"/>
  <c r="N206" i="4"/>
  <c r="N201" i="4"/>
  <c r="N198" i="4"/>
  <c r="N196" i="4"/>
  <c r="N192" i="4"/>
  <c r="N188" i="4"/>
  <c r="N184" i="4"/>
  <c r="O179" i="4"/>
  <c r="L238" i="4"/>
  <c r="K238" i="4"/>
  <c r="N236" i="4"/>
  <c r="N235" i="4"/>
  <c r="N234" i="4"/>
  <c r="N233" i="4"/>
  <c r="N232" i="4"/>
  <c r="N231" i="4"/>
  <c r="N230" i="4"/>
  <c r="N229" i="4"/>
  <c r="O226" i="4"/>
  <c r="O245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K272" i="4"/>
  <c r="L272" i="4" l="1"/>
  <c r="N248" i="4"/>
  <c r="Q60" i="4" l="1"/>
  <c r="Q61" i="4"/>
  <c r="Q62" i="4"/>
  <c r="Q34" i="4"/>
  <c r="Q48" i="4"/>
  <c r="Q44" i="4"/>
  <c r="Q42" i="4"/>
  <c r="Q40" i="4"/>
  <c r="Q39" i="4"/>
  <c r="Q46" i="4"/>
  <c r="Q41" i="4"/>
  <c r="Q45" i="4"/>
  <c r="Q47" i="4"/>
  <c r="Q43" i="4"/>
  <c r="Q35" i="4"/>
  <c r="Q37" i="4"/>
  <c r="Q38" i="4"/>
  <c r="Q116" i="4"/>
  <c r="Q110" i="4"/>
  <c r="Q114" i="4"/>
  <c r="Q112" i="4"/>
  <c r="Q115" i="4"/>
  <c r="Q113" i="4"/>
  <c r="Q117" i="4"/>
  <c r="Q111" i="4"/>
  <c r="Q84" i="4"/>
  <c r="Q90" i="4"/>
  <c r="Q86" i="4"/>
  <c r="Q95" i="4"/>
  <c r="Q82" i="4"/>
  <c r="Q77" i="4"/>
  <c r="Q93" i="4"/>
  <c r="Q98" i="4"/>
  <c r="Q91" i="4"/>
  <c r="Q83" i="4"/>
  <c r="Q81" i="4"/>
  <c r="Q88" i="4"/>
  <c r="Q80" i="4"/>
  <c r="Q97" i="4"/>
  <c r="Q85" i="4"/>
  <c r="Q96" i="4"/>
  <c r="Q79" i="4"/>
  <c r="Q92" i="4"/>
  <c r="Q89" i="4"/>
  <c r="Q94" i="4"/>
  <c r="Q87" i="4"/>
  <c r="Q136" i="4"/>
  <c r="Q145" i="4"/>
  <c r="Q151" i="4"/>
  <c r="Q143" i="4"/>
  <c r="Q144" i="4"/>
  <c r="Q150" i="4"/>
  <c r="Q132" i="4"/>
  <c r="Q141" i="4"/>
  <c r="Q149" i="4"/>
  <c r="Q139" i="4"/>
  <c r="Q137" i="4"/>
  <c r="Q134" i="4"/>
  <c r="Q135" i="4"/>
  <c r="Q140" i="4"/>
  <c r="Q133" i="4"/>
  <c r="Q130" i="4"/>
  <c r="Q147" i="4"/>
  <c r="Q146" i="4"/>
  <c r="Q138" i="4"/>
  <c r="Q152" i="4"/>
  <c r="Q148" i="4"/>
  <c r="Q142" i="4"/>
  <c r="Q170" i="4"/>
  <c r="Q185" i="4"/>
  <c r="Q190" i="4"/>
  <c r="Q194" i="4"/>
  <c r="Q198" i="4"/>
  <c r="Q202" i="4"/>
  <c r="Q206" i="4"/>
  <c r="Q210" i="4"/>
  <c r="Q214" i="4"/>
  <c r="Q187" i="4"/>
  <c r="Q191" i="4"/>
  <c r="Q195" i="4"/>
  <c r="Q199" i="4"/>
  <c r="Q203" i="4"/>
  <c r="Q207" i="4"/>
  <c r="Q211" i="4"/>
  <c r="Q215" i="4"/>
  <c r="Q204" i="4"/>
  <c r="Q186" i="4"/>
  <c r="Q169" i="4"/>
  <c r="Q188" i="4"/>
  <c r="Q196" i="4"/>
  <c r="Q200" i="4"/>
  <c r="Q208" i="4"/>
  <c r="Q216" i="4"/>
  <c r="Q192" i="4"/>
  <c r="Q212" i="4"/>
  <c r="Q168" i="4"/>
  <c r="Q167" i="4"/>
  <c r="Q189" i="4"/>
  <c r="Q193" i="4"/>
  <c r="Q197" i="4"/>
  <c r="Q201" i="4"/>
  <c r="Q205" i="4"/>
  <c r="Q209" i="4"/>
  <c r="Q213" i="4"/>
  <c r="Q182" i="4"/>
  <c r="Q183" i="4"/>
  <c r="Q233" i="4"/>
  <c r="Q234" i="4"/>
  <c r="Q230" i="4"/>
  <c r="Q235" i="4"/>
  <c r="Q232" i="4"/>
  <c r="Q231" i="4"/>
  <c r="Q236" i="4"/>
  <c r="Q257" i="4"/>
  <c r="Q258" i="4"/>
  <c r="Q259" i="4"/>
  <c r="Q266" i="4"/>
  <c r="Q263" i="4"/>
  <c r="Q265" i="4"/>
  <c r="Q270" i="4"/>
  <c r="Q264" i="4"/>
  <c r="Q260" i="4"/>
  <c r="Q269" i="4"/>
  <c r="Q253" i="4"/>
  <c r="Q254" i="4"/>
  <c r="Q255" i="4"/>
  <c r="Q252" i="4"/>
  <c r="Q261" i="4"/>
  <c r="Q251" i="4"/>
  <c r="Q268" i="4"/>
  <c r="Q250" i="4"/>
  <c r="Q256" i="4"/>
  <c r="Q262" i="4"/>
  <c r="Q249" i="4"/>
  <c r="Q267" i="4"/>
  <c r="Q59" i="4" l="1"/>
  <c r="Q66" i="4" s="1"/>
  <c r="O66" i="4"/>
  <c r="O68" i="4" s="1"/>
  <c r="Q36" i="4"/>
  <c r="Q50" i="4" s="1"/>
  <c r="O50" i="4"/>
  <c r="O52" i="4" s="1"/>
  <c r="Q109" i="4"/>
  <c r="Q119" i="4" s="1"/>
  <c r="O119" i="4"/>
  <c r="O121" i="4" s="1"/>
  <c r="Q78" i="4"/>
  <c r="Q100" i="4" s="1"/>
  <c r="O100" i="4"/>
  <c r="O102" i="4" s="1"/>
  <c r="O156" i="4"/>
  <c r="O158" i="4" s="1"/>
  <c r="Q131" i="4"/>
  <c r="Q156" i="4" s="1"/>
  <c r="O172" i="4"/>
  <c r="O174" i="4" s="1"/>
  <c r="Q166" i="4"/>
  <c r="Q172" i="4" s="1"/>
  <c r="Q184" i="4"/>
  <c r="Q219" i="4" s="1"/>
  <c r="O219" i="4"/>
  <c r="O221" i="4" s="1"/>
  <c r="O238" i="4"/>
  <c r="O240" i="4" s="1"/>
  <c r="Q229" i="4"/>
  <c r="Q238" i="4" s="1"/>
  <c r="Q248" i="4"/>
  <c r="Q272" i="4" s="1"/>
  <c r="O272" i="4"/>
  <c r="O274" i="4" s="1"/>
  <c r="Q69" i="4" l="1"/>
  <c r="Q53" i="4"/>
  <c r="Q175" i="4"/>
  <c r="Q122" i="4"/>
  <c r="Q103" i="4"/>
  <c r="Q159" i="4"/>
  <c r="Q222" i="4"/>
  <c r="Q241" i="4"/>
  <c r="Q275" i="4"/>
</calcChain>
</file>

<file path=xl/sharedStrings.xml><?xml version="1.0" encoding="utf-8"?>
<sst xmlns="http://schemas.openxmlformats.org/spreadsheetml/2006/main" count="642" uniqueCount="151">
  <si>
    <t>E4</t>
  </si>
  <si>
    <t>Return</t>
  </si>
  <si>
    <t>Profit</t>
  </si>
  <si>
    <t>Bet</t>
  </si>
  <si>
    <t>NAT</t>
  </si>
  <si>
    <t>E4 + Nat + Pro</t>
  </si>
  <si>
    <t>My Bank</t>
  </si>
  <si>
    <t>Time</t>
  </si>
  <si>
    <t>Track</t>
  </si>
  <si>
    <t xml:space="preserve">Race </t>
  </si>
  <si>
    <t>TAB</t>
  </si>
  <si>
    <t>Selection</t>
  </si>
  <si>
    <t>Source</t>
  </si>
  <si>
    <t>Add multi source bets</t>
  </si>
  <si>
    <t>Actual Bet</t>
  </si>
  <si>
    <t>Div</t>
  </si>
  <si>
    <t>Nat</t>
  </si>
  <si>
    <t>Total:</t>
  </si>
  <si>
    <t>www.eliteracing.com.au</t>
  </si>
  <si>
    <t>Flemington</t>
  </si>
  <si>
    <t>Rosehill</t>
  </si>
  <si>
    <t>Randwick Kensington</t>
  </si>
  <si>
    <t>Multiplier x $2k base bank</t>
  </si>
  <si>
    <t>AS LISTED</t>
  </si>
  <si>
    <t>AM Odds</t>
  </si>
  <si>
    <t>AM Odds %</t>
  </si>
  <si>
    <t>Pro-Syd</t>
  </si>
  <si>
    <t>Willaidow</t>
  </si>
  <si>
    <t>Enter your bank</t>
  </si>
  <si>
    <t>Canterbury</t>
  </si>
  <si>
    <t>Randwick</t>
  </si>
  <si>
    <t>Caulfield</t>
  </si>
  <si>
    <t>Pro-Mel</t>
  </si>
  <si>
    <t>Cau</t>
  </si>
  <si>
    <t>Doomben</t>
  </si>
  <si>
    <t>Warwick Farm</t>
  </si>
  <si>
    <t>Futtaim</t>
  </si>
  <si>
    <t>Flem</t>
  </si>
  <si>
    <t>Rheinberg</t>
  </si>
  <si>
    <t>Rise At Dawn</t>
  </si>
  <si>
    <t>Spring Lee</t>
  </si>
  <si>
    <t>BOSTON ROCKS</t>
  </si>
  <si>
    <t>KAZOU</t>
  </si>
  <si>
    <t>It'Sourtime</t>
  </si>
  <si>
    <t>Sandown Lake</t>
  </si>
  <si>
    <t>Moonee Valley</t>
  </si>
  <si>
    <t>Aramco</t>
  </si>
  <si>
    <t>MV</t>
  </si>
  <si>
    <t>Yorkshire</t>
  </si>
  <si>
    <t>Party Doll</t>
  </si>
  <si>
    <t>Written Bligh</t>
  </si>
  <si>
    <t>The Extreme Cat</t>
  </si>
  <si>
    <t>Defiant Boom</t>
  </si>
  <si>
    <t>Lovazou</t>
  </si>
  <si>
    <t>Nanshe</t>
  </si>
  <si>
    <t>Amor Victorious</t>
  </si>
  <si>
    <t>Elouyou</t>
  </si>
  <si>
    <t>Who Dares</t>
  </si>
  <si>
    <t>Running By</t>
  </si>
  <si>
    <t>PIASTRI</t>
  </si>
  <si>
    <t>LOST</t>
  </si>
  <si>
    <t>SEQUESTERED</t>
  </si>
  <si>
    <t>I AM FAMOUS</t>
  </si>
  <si>
    <t>TERRA MATER</t>
  </si>
  <si>
    <t>MONARCHS BRAE</t>
  </si>
  <si>
    <t>NO DRAMA</t>
  </si>
  <si>
    <t>Dashing Duchess</t>
  </si>
  <si>
    <t>Peace Officer</t>
  </si>
  <si>
    <t>Redstone Well</t>
  </si>
  <si>
    <t>Nails Murphy</t>
  </si>
  <si>
    <t>Dancing Alone</t>
  </si>
  <si>
    <t>Bold Bastille</t>
  </si>
  <si>
    <t>Mornington Glory</t>
  </si>
  <si>
    <t>Raikoke</t>
  </si>
  <si>
    <t xml:space="preserve">Lordship </t>
  </si>
  <si>
    <t xml:space="preserve">Nails Murphy </t>
  </si>
  <si>
    <t xml:space="preserve">Holymanz </t>
  </si>
  <si>
    <t xml:space="preserve">Green Fly </t>
  </si>
  <si>
    <t>Sans Doute</t>
  </si>
  <si>
    <t>Pioneer River</t>
  </si>
  <si>
    <t>Extratwo</t>
  </si>
  <si>
    <t>SMASHING EAGLE</t>
  </si>
  <si>
    <t>BUNDEENA</t>
  </si>
  <si>
    <t>KUREDER</t>
  </si>
  <si>
    <t>KAPAKIRI</t>
  </si>
  <si>
    <t>WEST OF AFRICA</t>
  </si>
  <si>
    <t>AWASH</t>
  </si>
  <si>
    <t>ELIYASS</t>
  </si>
  <si>
    <t>JOLIESTAR</t>
  </si>
  <si>
    <t>THE BLACK CLOUD</t>
  </si>
  <si>
    <t>COMMEMORATIVE</t>
  </si>
  <si>
    <t>INVADER ZIM</t>
  </si>
  <si>
    <t>Total</t>
  </si>
  <si>
    <t>Combined</t>
  </si>
  <si>
    <t>$20k Bank</t>
  </si>
  <si>
    <t>Nostalgia</t>
  </si>
  <si>
    <t>Mawjood</t>
  </si>
  <si>
    <t>Mr Brightside</t>
  </si>
  <si>
    <t>Koning</t>
  </si>
  <si>
    <t>Monarchs Brae</t>
  </si>
  <si>
    <t>Unusual Legacy</t>
  </si>
  <si>
    <t>Briasa</t>
  </si>
  <si>
    <t xml:space="preserve">Duke De Sessa </t>
  </si>
  <si>
    <t xml:space="preserve">Quintessa </t>
  </si>
  <si>
    <t xml:space="preserve">Rise At Dawn </t>
  </si>
  <si>
    <t>Another Wil</t>
  </si>
  <si>
    <t>Mel Pro</t>
  </si>
  <si>
    <t>MOUNTAIN TOP</t>
  </si>
  <si>
    <t>WALTHAM</t>
  </si>
  <si>
    <t>UP AND UNDER</t>
  </si>
  <si>
    <t>CEOLWULF</t>
  </si>
  <si>
    <t>FELIX MAJESTIC</t>
  </si>
  <si>
    <t>Syd Pro</t>
  </si>
  <si>
    <t>POWERS OF OPAL</t>
  </si>
  <si>
    <t>BYRON</t>
  </si>
  <si>
    <t>SPRING LEE</t>
  </si>
  <si>
    <t>REDSTONE WELL</t>
  </si>
  <si>
    <t>ROMA AVENUE</t>
  </si>
  <si>
    <t>AMELIA'S JEWEL</t>
  </si>
  <si>
    <t>FREEDOM RALLY</t>
  </si>
  <si>
    <t>THUNDERLIPS</t>
  </si>
  <si>
    <t xml:space="preserve">Aramco </t>
  </si>
  <si>
    <t>Arkansaw Kid</t>
  </si>
  <si>
    <t>Pericles</t>
  </si>
  <si>
    <t>Lady Of Camelot</t>
  </si>
  <si>
    <t>Suparazi</t>
  </si>
  <si>
    <t>Beast Mode</t>
  </si>
  <si>
    <t>Mel-Gpro</t>
  </si>
  <si>
    <t>Martini Mumma</t>
  </si>
  <si>
    <t>Liliac</t>
  </si>
  <si>
    <t>Sandown-H</t>
  </si>
  <si>
    <t>Pharari</t>
  </si>
  <si>
    <t>Bonita Queen</t>
  </si>
  <si>
    <t>Pippie Beach</t>
  </si>
  <si>
    <t>E4 $10k</t>
  </si>
  <si>
    <t>NAT $10k</t>
  </si>
  <si>
    <t>3 X $10k Banks</t>
  </si>
  <si>
    <t>Wagga Wagga</t>
  </si>
  <si>
    <t>Point King</t>
  </si>
  <si>
    <t>Sunshine In Paris</t>
  </si>
  <si>
    <t xml:space="preserve">Mr Brightside </t>
  </si>
  <si>
    <t>King Magnus</t>
  </si>
  <si>
    <t>Mel G-Pro</t>
  </si>
  <si>
    <t>MONTE KATE</t>
  </si>
  <si>
    <t>MATUSALEM</t>
  </si>
  <si>
    <t>BLANC DE BLANC</t>
  </si>
  <si>
    <t>Free Carry</t>
  </si>
  <si>
    <t>Wings Of Desire</t>
  </si>
  <si>
    <t>$10k</t>
  </si>
  <si>
    <t>% of $30k Bank</t>
  </si>
  <si>
    <t>Multiplier x $3k base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</si>
</sst>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;[Red]\-&quot;$&quot;#,##0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6" formatCode="[$-409]h:mm\ AM/PM"/>
    <numFmt numFmtId="167" formatCode="[$-F800]dddd\,\ mmmm\ dd\,\ yyyy"/>
    <numFmt numFmtId="169" formatCode="_-&quot;$&quot;* #,##0.0_-;\-&quot;$&quot;* #,##0.0_-;_-&quot;$&quot;* &quot;-&quot;??_-;_-@_-"/>
    <numFmt numFmtId="170" formatCode="0.0"/>
    <numFmt numFmtId="171" formatCode="0.0%"/>
  </numFmts>
  <fonts count="3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0" tint="-0.499984740745262"/>
      <name val="Eras Medium ITC"/>
      <family val="2"/>
    </font>
    <font>
      <sz val="18"/>
      <color rgb="FFFFFF00"/>
      <name val="Georgia Pro Black"/>
      <family val="1"/>
    </font>
    <font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24"/>
      <color rgb="FF3308E8"/>
      <name val="Calibri"/>
      <family val="2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rgb="FFFFFF00"/>
      <name val="Aptos Narrow"/>
      <family val="2"/>
      <scheme val="minor"/>
    </font>
    <font>
      <sz val="9"/>
      <name val="Aptos Narrow"/>
      <family val="2"/>
      <scheme val="minor"/>
    </font>
    <font>
      <b/>
      <sz val="16"/>
      <color rgb="FFFFFF00"/>
      <name val="Aptos Narrow"/>
      <family val="2"/>
      <scheme val="minor"/>
    </font>
    <font>
      <b/>
      <sz val="16"/>
      <color theme="1"/>
      <name val="Calibri"/>
      <family val="2"/>
    </font>
    <font>
      <b/>
      <sz val="9"/>
      <name val="Calibri"/>
      <family val="2"/>
    </font>
    <font>
      <sz val="14"/>
      <name val="Calibri"/>
      <family val="2"/>
    </font>
    <font>
      <b/>
      <sz val="9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rgb="FF0033CC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33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FEE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1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19">
    <xf numFmtId="0" fontId="0" fillId="0" borderId="0" xfId="0"/>
    <xf numFmtId="0" fontId="9" fillId="0" borderId="0" xfId="2"/>
    <xf numFmtId="6" fontId="14" fillId="4" borderId="7" xfId="3" applyNumberFormat="1" applyFont="1" applyFill="1" applyBorder="1" applyAlignment="1">
      <alignment vertical="center" wrapText="1"/>
    </xf>
    <xf numFmtId="0" fontId="9" fillId="0" borderId="9" xfId="2" applyBorder="1" applyAlignment="1">
      <alignment horizontal="center"/>
    </xf>
    <xf numFmtId="0" fontId="16" fillId="0" borderId="0" xfId="2" applyFont="1"/>
    <xf numFmtId="166" fontId="6" fillId="0" borderId="1" xfId="3" applyNumberFormat="1" applyFont="1" applyBorder="1" applyAlignment="1">
      <alignment horizontal="center" vertical="center"/>
    </xf>
    <xf numFmtId="44" fontId="17" fillId="0" borderId="6" xfId="4" applyFont="1" applyBorder="1" applyAlignment="1">
      <alignment horizontal="center" vertical="center"/>
    </xf>
    <xf numFmtId="44" fontId="4" fillId="0" borderId="9" xfId="4" applyFont="1" applyBorder="1" applyAlignment="1">
      <alignment horizontal="center"/>
    </xf>
    <xf numFmtId="164" fontId="5" fillId="0" borderId="1" xfId="4" applyNumberFormat="1" applyFont="1" applyBorder="1" applyAlignment="1">
      <alignment horizontal="center"/>
    </xf>
    <xf numFmtId="44" fontId="9" fillId="0" borderId="0" xfId="2" applyNumberFormat="1"/>
    <xf numFmtId="166" fontId="18" fillId="0" borderId="4" xfId="3" applyNumberFormat="1" applyFont="1" applyBorder="1" applyAlignment="1">
      <alignment horizontal="center" vertical="center"/>
    </xf>
    <xf numFmtId="166" fontId="18" fillId="0" borderId="1" xfId="3" applyNumberFormat="1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44" fontId="8" fillId="0" borderId="1" xfId="4" applyFont="1" applyBorder="1" applyAlignment="1">
      <alignment horizontal="center" vertical="center"/>
    </xf>
    <xf numFmtId="44" fontId="8" fillId="0" borderId="3" xfId="4" applyFont="1" applyBorder="1" applyAlignment="1">
      <alignment horizontal="center" vertical="center"/>
    </xf>
    <xf numFmtId="44" fontId="0" fillId="0" borderId="1" xfId="4" applyFont="1" applyBorder="1" applyAlignment="1">
      <alignment horizontal="center"/>
    </xf>
    <xf numFmtId="166" fontId="19" fillId="0" borderId="4" xfId="3" applyNumberFormat="1" applyFont="1" applyBorder="1" applyAlignment="1">
      <alignment horizontal="center" vertical="center"/>
    </xf>
    <xf numFmtId="0" fontId="20" fillId="0" borderId="1" xfId="3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164" fontId="14" fillId="0" borderId="1" xfId="4" applyNumberFormat="1" applyFont="1" applyBorder="1" applyAlignment="1">
      <alignment horizontal="center" vertical="center"/>
    </xf>
    <xf numFmtId="164" fontId="8" fillId="0" borderId="6" xfId="4" applyNumberFormat="1" applyFont="1" applyBorder="1" applyAlignment="1">
      <alignment horizontal="center" vertical="center"/>
    </xf>
    <xf numFmtId="164" fontId="8" fillId="0" borderId="1" xfId="4" applyNumberFormat="1" applyFont="1" applyBorder="1" applyAlignment="1">
      <alignment horizontal="center" vertical="center"/>
    </xf>
    <xf numFmtId="166" fontId="20" fillId="2" borderId="4" xfId="3" applyNumberFormat="1" applyFont="1" applyFill="1" applyBorder="1" applyAlignment="1">
      <alignment vertical="center"/>
    </xf>
    <xf numFmtId="166" fontId="20" fillId="2" borderId="1" xfId="3" applyNumberFormat="1" applyFont="1" applyFill="1" applyBorder="1" applyAlignment="1">
      <alignment vertical="center"/>
    </xf>
    <xf numFmtId="166" fontId="20" fillId="2" borderId="3" xfId="3" applyNumberFormat="1" applyFont="1" applyFill="1" applyBorder="1" applyAlignment="1">
      <alignment vertical="center"/>
    </xf>
    <xf numFmtId="166" fontId="20" fillId="2" borderId="6" xfId="3" applyNumberFormat="1" applyFont="1" applyFill="1" applyBorder="1" applyAlignment="1">
      <alignment vertical="center"/>
    </xf>
    <xf numFmtId="164" fontId="10" fillId="0" borderId="1" xfId="4" applyNumberFormat="1" applyFont="1" applyBorder="1" applyAlignment="1">
      <alignment horizontal="center" vertical="center"/>
    </xf>
    <xf numFmtId="44" fontId="14" fillId="0" borderId="1" xfId="4" applyFont="1" applyBorder="1" applyAlignment="1">
      <alignment horizontal="center" vertical="center"/>
    </xf>
    <xf numFmtId="44" fontId="9" fillId="0" borderId="9" xfId="2" applyNumberFormat="1" applyBorder="1" applyAlignment="1">
      <alignment horizontal="center"/>
    </xf>
    <xf numFmtId="0" fontId="13" fillId="2" borderId="5" xfId="2" applyFont="1" applyFill="1" applyBorder="1" applyAlignment="1">
      <alignment horizontal="center" vertical="center" wrapText="1"/>
    </xf>
    <xf numFmtId="0" fontId="11" fillId="3" borderId="19" xfId="2" applyFont="1" applyFill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170" fontId="26" fillId="3" borderId="1" xfId="2" applyNumberFormat="1" applyFont="1" applyFill="1" applyBorder="1" applyAlignment="1">
      <alignment horizontal="center" vertical="center" wrapText="1"/>
    </xf>
    <xf numFmtId="0" fontId="12" fillId="2" borderId="21" xfId="3" applyFont="1" applyFill="1" applyBorder="1" applyAlignment="1">
      <alignment horizontal="center" vertical="center" wrapText="1"/>
    </xf>
    <xf numFmtId="0" fontId="12" fillId="2" borderId="22" xfId="3" applyFont="1" applyFill="1" applyBorder="1" applyAlignment="1">
      <alignment horizontal="center" vertical="center" wrapText="1"/>
    </xf>
    <xf numFmtId="0" fontId="13" fillId="2" borderId="22" xfId="2" applyFont="1" applyFill="1" applyBorder="1" applyAlignment="1">
      <alignment horizontal="center" vertical="center" wrapText="1"/>
    </xf>
    <xf numFmtId="0" fontId="8" fillId="5" borderId="4" xfId="3" applyFont="1" applyFill="1" applyBorder="1" applyAlignment="1">
      <alignment horizontal="center" vertical="center" wrapText="1"/>
    </xf>
    <xf numFmtId="0" fontId="8" fillId="5" borderId="1" xfId="3" applyFont="1" applyFill="1" applyBorder="1" applyAlignment="1">
      <alignment horizontal="center" vertical="center" wrapText="1"/>
    </xf>
    <xf numFmtId="0" fontId="15" fillId="5" borderId="1" xfId="3" applyFont="1" applyFill="1" applyBorder="1" applyAlignment="1">
      <alignment horizontal="center" vertical="center" wrapText="1"/>
    </xf>
    <xf numFmtId="0" fontId="2" fillId="5" borderId="1" xfId="3" applyFont="1" applyFill="1" applyBorder="1" applyAlignment="1">
      <alignment horizontal="center" vertical="center" wrapText="1"/>
    </xf>
    <xf numFmtId="0" fontId="15" fillId="6" borderId="1" xfId="3" applyFont="1" applyFill="1" applyBorder="1" applyAlignment="1">
      <alignment horizontal="center" vertical="center" wrapText="1"/>
    </xf>
    <xf numFmtId="6" fontId="8" fillId="6" borderId="8" xfId="3" applyNumberFormat="1" applyFont="1" applyFill="1" applyBorder="1" applyAlignment="1">
      <alignment horizontal="center" vertical="center" wrapText="1"/>
    </xf>
    <xf numFmtId="0" fontId="3" fillId="5" borderId="9" xfId="2" applyFont="1" applyFill="1" applyBorder="1" applyAlignment="1">
      <alignment horizontal="center" vertical="center"/>
    </xf>
    <xf numFmtId="0" fontId="3" fillId="6" borderId="1" xfId="2" applyFont="1" applyFill="1" applyBorder="1" applyAlignment="1">
      <alignment horizontal="center" vertical="center"/>
    </xf>
    <xf numFmtId="166" fontId="22" fillId="0" borderId="4" xfId="3" applyNumberFormat="1" applyFont="1" applyBorder="1" applyAlignment="1">
      <alignment horizontal="center" vertical="center"/>
    </xf>
    <xf numFmtId="166" fontId="22" fillId="0" borderId="1" xfId="3" applyNumberFormat="1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44" fontId="22" fillId="0" borderId="1" xfId="4" applyFont="1" applyFill="1" applyBorder="1" applyAlignment="1">
      <alignment horizontal="center" vertical="center"/>
    </xf>
    <xf numFmtId="44" fontId="27" fillId="0" borderId="3" xfId="4" applyFont="1" applyFill="1" applyBorder="1" applyAlignment="1">
      <alignment horizontal="center" vertical="center"/>
    </xf>
    <xf numFmtId="169" fontId="22" fillId="0" borderId="3" xfId="4" applyNumberFormat="1" applyFont="1" applyFill="1" applyBorder="1" applyAlignment="1">
      <alignment horizontal="center" vertical="center"/>
    </xf>
    <xf numFmtId="171" fontId="22" fillId="0" borderId="3" xfId="1" applyNumberFormat="1" applyFont="1" applyFill="1" applyBorder="1" applyAlignment="1">
      <alignment horizontal="center" vertical="center"/>
    </xf>
    <xf numFmtId="0" fontId="21" fillId="2" borderId="23" xfId="3" applyFont="1" applyFill="1" applyBorder="1" applyAlignment="1">
      <alignment horizontal="center" vertical="center" wrapText="1"/>
    </xf>
    <xf numFmtId="167" fontId="23" fillId="2" borderId="24" xfId="3" applyNumberFormat="1" applyFont="1" applyFill="1" applyBorder="1" applyAlignment="1">
      <alignment horizontal="center" vertical="center"/>
    </xf>
    <xf numFmtId="1" fontId="26" fillId="3" borderId="1" xfId="2" applyNumberFormat="1" applyFont="1" applyFill="1" applyBorder="1" applyAlignment="1">
      <alignment horizontal="center" vertical="center" wrapText="1"/>
    </xf>
    <xf numFmtId="0" fontId="15" fillId="0" borderId="3" xfId="3" applyFont="1" applyBorder="1" applyAlignment="1">
      <alignment horizontal="center" vertical="center" wrapText="1"/>
    </xf>
    <xf numFmtId="0" fontId="11" fillId="0" borderId="0" xfId="2" applyFont="1"/>
    <xf numFmtId="0" fontId="24" fillId="3" borderId="17" xfId="2" applyFont="1" applyFill="1" applyBorder="1" applyAlignment="1">
      <alignment horizontal="center" vertical="center"/>
    </xf>
    <xf numFmtId="0" fontId="10" fillId="0" borderId="0" xfId="2" applyFont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15" fillId="3" borderId="30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29" fillId="3" borderId="30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2" borderId="18" xfId="3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2" fillId="2" borderId="20" xfId="3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21" fillId="2" borderId="11" xfId="3" applyFont="1" applyFill="1" applyBorder="1" applyAlignment="1">
      <alignment horizontal="center" vertical="center" wrapText="1"/>
    </xf>
    <xf numFmtId="0" fontId="21" fillId="2" borderId="10" xfId="3" applyFont="1" applyFill="1" applyBorder="1" applyAlignment="1">
      <alignment horizontal="center" vertical="center" wrapText="1"/>
    </xf>
    <xf numFmtId="0" fontId="21" fillId="2" borderId="9" xfId="3" applyFont="1" applyFill="1" applyBorder="1" applyAlignment="1">
      <alignment horizontal="center" vertical="center" wrapText="1"/>
    </xf>
    <xf numFmtId="10" fontId="22" fillId="3" borderId="12" xfId="5" applyNumberFormat="1" applyFont="1" applyFill="1" applyBorder="1" applyAlignment="1">
      <alignment horizontal="center" vertical="center" wrapText="1"/>
    </xf>
    <xf numFmtId="10" fontId="22" fillId="3" borderId="16" xfId="5" applyNumberFormat="1" applyFont="1" applyFill="1" applyBorder="1" applyAlignment="1">
      <alignment horizontal="center" vertical="center" wrapText="1"/>
    </xf>
    <xf numFmtId="167" fontId="23" fillId="2" borderId="13" xfId="3" applyNumberFormat="1" applyFont="1" applyFill="1" applyBorder="1" applyAlignment="1">
      <alignment horizontal="center" vertical="center"/>
    </xf>
    <xf numFmtId="167" fontId="23" fillId="2" borderId="14" xfId="3" applyNumberFormat="1" applyFont="1" applyFill="1" applyBorder="1" applyAlignment="1">
      <alignment horizontal="center" vertical="center"/>
    </xf>
    <xf numFmtId="167" fontId="23" fillId="2" borderId="15" xfId="3" applyNumberFormat="1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17" fillId="0" borderId="6" xfId="4" applyNumberFormat="1" applyFont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0" fillId="0" borderId="2" xfId="0" applyBorder="1"/>
    <xf numFmtId="0" fontId="0" fillId="0" borderId="2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/>
    <xf numFmtId="0" fontId="15" fillId="0" borderId="37" xfId="0" applyFont="1" applyFill="1" applyBorder="1" applyAlignment="1">
      <alignment horizontal="center" vertical="center" wrapText="1"/>
    </xf>
    <xf numFmtId="16" fontId="0" fillId="3" borderId="4" xfId="0" applyNumberFormat="1" applyFill="1" applyBorder="1" applyAlignment="1">
      <alignment horizontal="center" vertical="center"/>
    </xf>
    <xf numFmtId="10" fontId="18" fillId="0" borderId="26" xfId="1" applyNumberFormat="1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0" fontId="15" fillId="0" borderId="29" xfId="1" applyNumberFormat="1" applyFont="1" applyBorder="1" applyAlignment="1">
      <alignment horizontal="center" vertical="center"/>
    </xf>
    <xf numFmtId="10" fontId="18" fillId="0" borderId="38" xfId="1" applyNumberFormat="1" applyFont="1" applyBorder="1" applyAlignment="1">
      <alignment horizontal="center" vertical="center"/>
    </xf>
    <xf numFmtId="10" fontId="18" fillId="0" borderId="38" xfId="1" applyNumberFormat="1" applyFont="1" applyFill="1" applyBorder="1" applyAlignment="1">
      <alignment horizontal="center" vertical="center"/>
    </xf>
    <xf numFmtId="10" fontId="18" fillId="0" borderId="26" xfId="1" applyNumberFormat="1" applyFont="1" applyFill="1" applyBorder="1" applyAlignment="1">
      <alignment horizontal="center" vertical="center"/>
    </xf>
    <xf numFmtId="10" fontId="8" fillId="0" borderId="29" xfId="1" applyNumberFormat="1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16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</cellXfs>
  <cellStyles count="6">
    <cellStyle name="Currency 2" xfId="4" xr:uid="{EF1C0964-062C-4458-AE4A-A2E3BF537EDD}"/>
    <cellStyle name="Normal" xfId="0" builtinId="0"/>
    <cellStyle name="Normal 2" xfId="2" xr:uid="{2A7519B6-5BEF-4214-A5D9-588719E047D9}"/>
    <cellStyle name="Normal 2 2" xfId="3" xr:uid="{C7059157-0F1F-4617-B107-D2C0188EF584}"/>
    <cellStyle name="Percent" xfId="1" builtinId="5"/>
    <cellStyle name="Percent 2" xfId="5" xr:uid="{6AE0BCB9-EE63-488D-967A-11ECB95F5540}"/>
  </cellStyles>
  <dxfs count="6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247650</xdr:colOff>
      <xdr:row>177</xdr:row>
      <xdr:rowOff>38100</xdr:rowOff>
    </xdr:from>
    <xdr:ext cx="1566333" cy="571501"/>
    <xdr:pic>
      <xdr:nvPicPr>
        <xdr:cNvPr id="6" name="Picture 5">
          <a:extLst>
            <a:ext uri="{FF2B5EF4-FFF2-40B4-BE49-F238E27FC236}">
              <a16:creationId xmlns:a16="http://schemas.microsoft.com/office/drawing/2014/main" id="{BD931302-23A5-408B-BA33-B1249B4C5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50" y="752475"/>
          <a:ext cx="1566333" cy="571501"/>
        </a:xfrm>
        <a:prstGeom prst="rect">
          <a:avLst/>
        </a:prstGeom>
      </xdr:spPr>
    </xdr:pic>
    <xdr:clientData/>
  </xdr:oneCellAnchor>
  <xdr:oneCellAnchor>
    <xdr:from>
      <xdr:col>4</xdr:col>
      <xdr:colOff>455083</xdr:colOff>
      <xdr:row>125</xdr:row>
      <xdr:rowOff>63500</xdr:rowOff>
    </xdr:from>
    <xdr:ext cx="1566333" cy="571501"/>
    <xdr:pic>
      <xdr:nvPicPr>
        <xdr:cNvPr id="8" name="Picture 7">
          <a:extLst>
            <a:ext uri="{FF2B5EF4-FFF2-40B4-BE49-F238E27FC236}">
              <a16:creationId xmlns:a16="http://schemas.microsoft.com/office/drawing/2014/main" id="{DC195091-A4B8-497E-AC68-447E7709E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0416" y="783167"/>
          <a:ext cx="1566333" cy="571501"/>
        </a:xfrm>
        <a:prstGeom prst="rect">
          <a:avLst/>
        </a:prstGeom>
      </xdr:spPr>
    </xdr:pic>
    <xdr:clientData/>
  </xdr:oneCellAnchor>
  <xdr:oneCellAnchor>
    <xdr:from>
      <xdr:col>4</xdr:col>
      <xdr:colOff>190500</xdr:colOff>
      <xdr:row>29</xdr:row>
      <xdr:rowOff>52917</xdr:rowOff>
    </xdr:from>
    <xdr:ext cx="1566333" cy="571501"/>
    <xdr:pic>
      <xdr:nvPicPr>
        <xdr:cNvPr id="9" name="Picture 8">
          <a:extLst>
            <a:ext uri="{FF2B5EF4-FFF2-40B4-BE49-F238E27FC236}">
              <a16:creationId xmlns:a16="http://schemas.microsoft.com/office/drawing/2014/main" id="{432FEBCA-208D-4EB9-A6F6-9D38D3EE1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5833" y="772584"/>
          <a:ext cx="1566333" cy="5715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CDAB7-78C6-477D-A522-173FA22BC0FD}">
  <sheetPr>
    <tabColor rgb="FF0033CC"/>
  </sheetPr>
  <dimension ref="E1:U275"/>
  <sheetViews>
    <sheetView showGridLines="0" tabSelected="1" zoomScale="90" zoomScaleNormal="90" workbookViewId="0">
      <selection activeCell="V52" sqref="V52"/>
    </sheetView>
  </sheetViews>
  <sheetFormatPr defaultRowHeight="15" x14ac:dyDescent="0.25"/>
  <cols>
    <col min="1" max="4" width="9.140625" style="1"/>
    <col min="5" max="5" width="8.5703125" style="1" customWidth="1"/>
    <col min="6" max="6" width="11.28515625" style="1" customWidth="1"/>
    <col min="7" max="8" width="5.42578125" style="1" customWidth="1"/>
    <col min="9" max="9" width="14.42578125" style="1" customWidth="1"/>
    <col min="10" max="10" width="7.85546875" style="1" customWidth="1"/>
    <col min="11" max="11" width="8.7109375" style="1" customWidth="1"/>
    <col min="12" max="12" width="9" style="1" customWidth="1"/>
    <col min="13" max="13" width="7.140625" style="1" customWidth="1"/>
    <col min="14" max="14" width="7.28515625" style="1" customWidth="1"/>
    <col min="15" max="15" width="11" style="1" customWidth="1"/>
    <col min="16" max="16" width="7.42578125" style="1" customWidth="1"/>
    <col min="17" max="17" width="10.42578125" style="1" customWidth="1"/>
    <col min="18" max="18" width="9.140625" style="1" customWidth="1"/>
    <col min="19" max="19" width="17.7109375" style="1" customWidth="1"/>
    <col min="20" max="20" width="10.5703125" style="1" bestFit="1" customWidth="1"/>
    <col min="21" max="21" width="9.140625" style="1"/>
    <col min="22" max="22" width="17.140625" style="1" customWidth="1"/>
    <col min="23" max="23" width="15.28515625" style="1" customWidth="1"/>
    <col min="24" max="25" width="9.140625" style="1"/>
    <col min="26" max="26" width="22" style="1" customWidth="1"/>
    <col min="27" max="28" width="9.140625" style="1"/>
    <col min="29" max="29" width="14.28515625" style="1" customWidth="1"/>
    <col min="30" max="16384" width="9.140625" style="1"/>
  </cols>
  <sheetData>
    <row r="1" spans="5:21" ht="36.75" thickBot="1" x14ac:dyDescent="0.35">
      <c r="M1" s="1" t="s">
        <v>28</v>
      </c>
      <c r="O1" s="56">
        <v>30000</v>
      </c>
      <c r="P1" s="32">
        <f>O31/3000</f>
        <v>10</v>
      </c>
      <c r="Q1" s="31" t="s">
        <v>150</v>
      </c>
      <c r="R1" s="55"/>
    </row>
    <row r="2" spans="5:21" ht="18.75" x14ac:dyDescent="0.3">
      <c r="E2" s="57"/>
    </row>
    <row r="3" spans="5:21" ht="15.75" thickBot="1" x14ac:dyDescent="0.3"/>
    <row r="4" spans="5:21" ht="35.25" customHeight="1" x14ac:dyDescent="0.25">
      <c r="E4" s="69"/>
      <c r="F4" s="70"/>
      <c r="G4" s="73" t="s">
        <v>5</v>
      </c>
      <c r="H4" s="73"/>
      <c r="I4" s="73"/>
      <c r="J4" s="73"/>
      <c r="K4" s="73"/>
      <c r="L4" s="73"/>
      <c r="M4" s="73"/>
      <c r="N4" s="73"/>
      <c r="O4" s="30" t="s">
        <v>6</v>
      </c>
    </row>
    <row r="5" spans="5:21" ht="21" customHeight="1" x14ac:dyDescent="0.25">
      <c r="E5" s="71"/>
      <c r="F5" s="72"/>
      <c r="G5" s="74"/>
      <c r="H5" s="74"/>
      <c r="I5" s="74"/>
      <c r="J5" s="74"/>
      <c r="K5" s="74"/>
      <c r="L5" s="74"/>
      <c r="M5" s="74"/>
      <c r="N5" s="74"/>
      <c r="O5" s="53">
        <f>$O$1</f>
        <v>30000</v>
      </c>
    </row>
    <row r="6" spans="5:21" ht="3" customHeight="1" thickBot="1" x14ac:dyDescent="0.3">
      <c r="E6" s="33"/>
      <c r="F6" s="34"/>
      <c r="G6" s="35"/>
      <c r="H6" s="35"/>
      <c r="I6" s="35"/>
      <c r="J6" s="35"/>
      <c r="K6" s="35"/>
      <c r="L6" s="29"/>
      <c r="M6" s="35"/>
      <c r="N6" s="35"/>
      <c r="O6" s="2"/>
    </row>
    <row r="7" spans="5:21" ht="54.75" customHeight="1" x14ac:dyDescent="0.5">
      <c r="E7" s="36" t="s">
        <v>7</v>
      </c>
      <c r="F7" s="37" t="s">
        <v>8</v>
      </c>
      <c r="G7" s="37" t="s">
        <v>9</v>
      </c>
      <c r="H7" s="37" t="s">
        <v>10</v>
      </c>
      <c r="I7" s="37" t="s">
        <v>11</v>
      </c>
      <c r="J7" s="38" t="s">
        <v>12</v>
      </c>
      <c r="K7" s="39" t="s">
        <v>23</v>
      </c>
      <c r="L7" s="54" t="s">
        <v>13</v>
      </c>
      <c r="M7" s="38" t="s">
        <v>24</v>
      </c>
      <c r="N7" s="40" t="s">
        <v>25</v>
      </c>
      <c r="O7" s="41" t="s">
        <v>14</v>
      </c>
      <c r="P7" s="42" t="s">
        <v>15</v>
      </c>
      <c r="Q7" s="43" t="s">
        <v>1</v>
      </c>
      <c r="U7" s="4"/>
    </row>
    <row r="8" spans="5:21" ht="18.75" customHeight="1" x14ac:dyDescent="0.25">
      <c r="E8" s="44"/>
      <c r="F8" s="45"/>
      <c r="G8" s="46"/>
      <c r="H8" s="46"/>
      <c r="I8" s="46"/>
      <c r="J8" s="46"/>
      <c r="K8" s="47"/>
      <c r="L8" s="48"/>
      <c r="M8" s="49"/>
      <c r="N8" s="50" t="str">
        <f t="shared" ref="N8:N22" si="0">IF(M8="","",100/M8/100)</f>
        <v/>
      </c>
      <c r="O8" s="89">
        <f>L8*$P$1</f>
        <v>0</v>
      </c>
      <c r="P8" s="7"/>
      <c r="Q8" s="8">
        <f t="shared" ref="Q8:Q22" si="1">O8*P8</f>
        <v>0</v>
      </c>
    </row>
    <row r="9" spans="5:21" ht="18.75" customHeight="1" x14ac:dyDescent="0.25">
      <c r="E9" s="44"/>
      <c r="F9" s="45"/>
      <c r="G9" s="46"/>
      <c r="H9" s="46"/>
      <c r="I9" s="46"/>
      <c r="J9" s="46"/>
      <c r="K9" s="47"/>
      <c r="L9" s="48"/>
      <c r="M9" s="49"/>
      <c r="N9" s="50" t="str">
        <f t="shared" si="0"/>
        <v/>
      </c>
      <c r="O9" s="89">
        <f t="shared" ref="O9:O20" si="2">L9*$P$1</f>
        <v>0</v>
      </c>
      <c r="P9" s="7"/>
      <c r="Q9" s="8">
        <f t="shared" si="1"/>
        <v>0</v>
      </c>
    </row>
    <row r="10" spans="5:21" ht="18.75" customHeight="1" x14ac:dyDescent="0.5">
      <c r="E10" s="44"/>
      <c r="F10" s="45"/>
      <c r="G10" s="46"/>
      <c r="H10" s="46"/>
      <c r="I10" s="46"/>
      <c r="J10" s="46"/>
      <c r="K10" s="47"/>
      <c r="L10" s="48"/>
      <c r="M10" s="49"/>
      <c r="N10" s="50" t="str">
        <f t="shared" si="0"/>
        <v/>
      </c>
      <c r="O10" s="89">
        <f t="shared" si="2"/>
        <v>0</v>
      </c>
      <c r="P10" s="7"/>
      <c r="Q10" s="8">
        <f t="shared" si="1"/>
        <v>0</v>
      </c>
      <c r="U10" s="4"/>
    </row>
    <row r="11" spans="5:21" ht="18.75" customHeight="1" x14ac:dyDescent="0.25">
      <c r="E11" s="44"/>
      <c r="F11" s="45"/>
      <c r="G11" s="46"/>
      <c r="H11" s="46"/>
      <c r="I11" s="46"/>
      <c r="J11" s="46"/>
      <c r="K11" s="47"/>
      <c r="L11" s="48"/>
      <c r="M11" s="49"/>
      <c r="N11" s="50" t="str">
        <f t="shared" si="0"/>
        <v/>
      </c>
      <c r="O11" s="89">
        <f t="shared" si="2"/>
        <v>0</v>
      </c>
      <c r="P11" s="7"/>
      <c r="Q11" s="8">
        <f t="shared" si="1"/>
        <v>0</v>
      </c>
    </row>
    <row r="12" spans="5:21" ht="18.75" customHeight="1" x14ac:dyDescent="0.25">
      <c r="E12" s="44"/>
      <c r="F12" s="45"/>
      <c r="G12" s="46"/>
      <c r="H12" s="46"/>
      <c r="I12" s="46"/>
      <c r="J12" s="46"/>
      <c r="K12" s="47"/>
      <c r="L12" s="48"/>
      <c r="M12" s="49"/>
      <c r="N12" s="50" t="str">
        <f t="shared" si="0"/>
        <v/>
      </c>
      <c r="O12" s="89">
        <f t="shared" si="2"/>
        <v>0</v>
      </c>
      <c r="P12" s="7"/>
      <c r="Q12" s="8">
        <f t="shared" si="1"/>
        <v>0</v>
      </c>
    </row>
    <row r="13" spans="5:21" ht="18.75" customHeight="1" x14ac:dyDescent="0.5">
      <c r="E13" s="44"/>
      <c r="F13" s="45"/>
      <c r="G13" s="46"/>
      <c r="H13" s="46"/>
      <c r="I13" s="46"/>
      <c r="J13" s="46"/>
      <c r="K13" s="47"/>
      <c r="L13" s="48"/>
      <c r="M13" s="49"/>
      <c r="N13" s="50" t="str">
        <f t="shared" si="0"/>
        <v/>
      </c>
      <c r="O13" s="89">
        <f t="shared" si="2"/>
        <v>0</v>
      </c>
      <c r="P13" s="7"/>
      <c r="Q13" s="8">
        <f t="shared" si="1"/>
        <v>0</v>
      </c>
      <c r="U13" s="4"/>
    </row>
    <row r="14" spans="5:21" ht="18.75" customHeight="1" x14ac:dyDescent="0.25">
      <c r="E14" s="44"/>
      <c r="F14" s="45"/>
      <c r="G14" s="46"/>
      <c r="H14" s="46"/>
      <c r="I14" s="46"/>
      <c r="J14" s="46"/>
      <c r="K14" s="47"/>
      <c r="L14" s="48"/>
      <c r="M14" s="49"/>
      <c r="N14" s="50" t="str">
        <f t="shared" si="0"/>
        <v/>
      </c>
      <c r="O14" s="89">
        <f t="shared" si="2"/>
        <v>0</v>
      </c>
      <c r="P14" s="7"/>
      <c r="Q14" s="8">
        <f t="shared" si="1"/>
        <v>0</v>
      </c>
    </row>
    <row r="15" spans="5:21" ht="18.75" customHeight="1" x14ac:dyDescent="0.25">
      <c r="E15" s="44"/>
      <c r="F15" s="45"/>
      <c r="G15" s="46"/>
      <c r="H15" s="46"/>
      <c r="I15" s="46"/>
      <c r="J15" s="46"/>
      <c r="K15" s="47"/>
      <c r="L15" s="48"/>
      <c r="M15" s="49"/>
      <c r="N15" s="50" t="str">
        <f t="shared" si="0"/>
        <v/>
      </c>
      <c r="O15" s="89">
        <f t="shared" si="2"/>
        <v>0</v>
      </c>
      <c r="P15" s="7"/>
      <c r="Q15" s="8">
        <f t="shared" si="1"/>
        <v>0</v>
      </c>
    </row>
    <row r="16" spans="5:21" ht="18.75" customHeight="1" x14ac:dyDescent="0.5">
      <c r="E16" s="44"/>
      <c r="F16" s="45"/>
      <c r="G16" s="46"/>
      <c r="H16" s="46"/>
      <c r="I16" s="46"/>
      <c r="J16" s="46"/>
      <c r="K16" s="47"/>
      <c r="L16" s="48"/>
      <c r="M16" s="49"/>
      <c r="N16" s="50" t="str">
        <f t="shared" si="0"/>
        <v/>
      </c>
      <c r="O16" s="89">
        <f t="shared" si="2"/>
        <v>0</v>
      </c>
      <c r="P16" s="7"/>
      <c r="Q16" s="8">
        <f t="shared" si="1"/>
        <v>0</v>
      </c>
      <c r="U16" s="4"/>
    </row>
    <row r="17" spans="5:21" ht="18.75" customHeight="1" x14ac:dyDescent="0.5">
      <c r="E17" s="44"/>
      <c r="F17" s="45"/>
      <c r="G17" s="46"/>
      <c r="H17" s="46"/>
      <c r="I17" s="46"/>
      <c r="J17" s="46"/>
      <c r="K17" s="47"/>
      <c r="L17" s="48"/>
      <c r="M17" s="49"/>
      <c r="N17" s="50" t="str">
        <f t="shared" si="0"/>
        <v/>
      </c>
      <c r="O17" s="89">
        <f t="shared" si="2"/>
        <v>0</v>
      </c>
      <c r="P17" s="7"/>
      <c r="Q17" s="8">
        <f t="shared" si="1"/>
        <v>0</v>
      </c>
      <c r="U17" s="4"/>
    </row>
    <row r="18" spans="5:21" ht="18.75" customHeight="1" x14ac:dyDescent="0.5">
      <c r="E18" s="44"/>
      <c r="F18" s="45"/>
      <c r="G18" s="46"/>
      <c r="H18" s="46"/>
      <c r="I18" s="46"/>
      <c r="J18" s="46"/>
      <c r="K18" s="47"/>
      <c r="L18" s="48"/>
      <c r="M18" s="49"/>
      <c r="N18" s="50" t="str">
        <f t="shared" si="0"/>
        <v/>
      </c>
      <c r="O18" s="89">
        <f t="shared" si="2"/>
        <v>0</v>
      </c>
      <c r="P18" s="7"/>
      <c r="Q18" s="8">
        <f t="shared" si="1"/>
        <v>0</v>
      </c>
      <c r="U18" s="4"/>
    </row>
    <row r="19" spans="5:21" ht="18.75" customHeight="1" x14ac:dyDescent="0.5">
      <c r="E19" s="44"/>
      <c r="F19" s="45"/>
      <c r="G19" s="46"/>
      <c r="H19" s="46"/>
      <c r="I19" s="46"/>
      <c r="J19" s="46"/>
      <c r="K19" s="47"/>
      <c r="L19" s="48"/>
      <c r="M19" s="49"/>
      <c r="N19" s="50" t="str">
        <f t="shared" si="0"/>
        <v/>
      </c>
      <c r="O19" s="89">
        <f t="shared" si="2"/>
        <v>0</v>
      </c>
      <c r="P19" s="7"/>
      <c r="Q19" s="8">
        <f t="shared" si="1"/>
        <v>0</v>
      </c>
      <c r="U19" s="4"/>
    </row>
    <row r="20" spans="5:21" ht="18.75" customHeight="1" x14ac:dyDescent="0.5">
      <c r="E20" s="44"/>
      <c r="F20" s="45"/>
      <c r="G20" s="46"/>
      <c r="H20" s="46"/>
      <c r="I20" s="46"/>
      <c r="J20" s="46"/>
      <c r="K20" s="47"/>
      <c r="L20" s="48"/>
      <c r="M20" s="49"/>
      <c r="N20" s="50" t="str">
        <f t="shared" si="0"/>
        <v/>
      </c>
      <c r="O20" s="89">
        <f t="shared" si="2"/>
        <v>0</v>
      </c>
      <c r="P20" s="7"/>
      <c r="Q20" s="8">
        <f t="shared" si="1"/>
        <v>0</v>
      </c>
      <c r="U20" s="4"/>
    </row>
    <row r="21" spans="5:21" ht="18.75" customHeight="1" x14ac:dyDescent="0.5">
      <c r="E21" s="44"/>
      <c r="F21" s="45"/>
      <c r="G21" s="46"/>
      <c r="H21" s="46"/>
      <c r="I21" s="46"/>
      <c r="J21" s="46"/>
      <c r="K21" s="47"/>
      <c r="L21" s="48"/>
      <c r="M21" s="49"/>
      <c r="N21" s="50" t="str">
        <f t="shared" si="0"/>
        <v/>
      </c>
      <c r="O21" s="6"/>
      <c r="P21" s="7"/>
      <c r="Q21" s="8">
        <f t="shared" si="1"/>
        <v>0</v>
      </c>
      <c r="U21" s="4"/>
    </row>
    <row r="22" spans="5:21" ht="18.75" customHeight="1" x14ac:dyDescent="0.5">
      <c r="E22" s="44"/>
      <c r="F22" s="45"/>
      <c r="G22" s="46"/>
      <c r="H22" s="46"/>
      <c r="I22" s="46"/>
      <c r="J22" s="46"/>
      <c r="K22" s="47"/>
      <c r="L22" s="48"/>
      <c r="M22" s="49"/>
      <c r="N22" s="50" t="str">
        <f t="shared" si="0"/>
        <v/>
      </c>
      <c r="O22" s="6"/>
      <c r="P22" s="7"/>
      <c r="Q22" s="8">
        <f t="shared" si="1"/>
        <v>0</v>
      </c>
      <c r="U22" s="4"/>
    </row>
    <row r="23" spans="5:21" ht="18.75" customHeight="1" x14ac:dyDescent="0.25">
      <c r="E23" s="10"/>
      <c r="F23" s="11"/>
      <c r="G23" s="12"/>
      <c r="H23" s="12"/>
      <c r="I23" s="12"/>
      <c r="J23" s="12"/>
      <c r="K23" s="13"/>
      <c r="L23" s="14"/>
      <c r="M23" s="12"/>
      <c r="N23" s="50"/>
      <c r="O23" s="6"/>
      <c r="P23" s="7"/>
      <c r="Q23" s="8"/>
      <c r="S23" s="9"/>
    </row>
    <row r="24" spans="5:21" ht="24.75" customHeight="1" x14ac:dyDescent="0.25">
      <c r="E24" s="16"/>
      <c r="F24" s="5"/>
      <c r="G24" s="17"/>
      <c r="H24" s="17"/>
      <c r="I24" s="18" t="s">
        <v>17</v>
      </c>
      <c r="J24" s="18"/>
      <c r="K24" s="19">
        <f>SUM(K8:K23)</f>
        <v>0</v>
      </c>
      <c r="L24" s="19">
        <f>SUBTOTAL(9,(L8:L22))</f>
        <v>0</v>
      </c>
      <c r="M24" s="18"/>
      <c r="N24" s="18"/>
      <c r="O24" s="20">
        <f>SUBTOTAL(9,(O8:O22))</f>
        <v>0</v>
      </c>
      <c r="P24" s="27"/>
      <c r="Q24" s="21">
        <f>SUBTOTAL(9,Q8:Q22)</f>
        <v>0</v>
      </c>
      <c r="S24" s="9"/>
    </row>
    <row r="25" spans="5:21" ht="3.75" hidden="1" customHeight="1" x14ac:dyDescent="0.25">
      <c r="E25" s="22"/>
      <c r="F25" s="23"/>
      <c r="G25" s="23"/>
      <c r="H25" s="23"/>
      <c r="I25" s="23"/>
      <c r="J25" s="23"/>
      <c r="K25" s="23"/>
      <c r="L25" s="24"/>
      <c r="M25" s="23"/>
      <c r="N25" s="23"/>
      <c r="O25" s="25"/>
      <c r="P25" s="3"/>
      <c r="Q25" s="15"/>
      <c r="S25" s="9"/>
    </row>
    <row r="26" spans="5:21" ht="25.5" customHeight="1" x14ac:dyDescent="0.25">
      <c r="E26" s="75" t="s">
        <v>18</v>
      </c>
      <c r="F26" s="76"/>
      <c r="G26" s="76"/>
      <c r="H26" s="76"/>
      <c r="I26" s="76"/>
      <c r="J26" s="76"/>
      <c r="K26" s="76"/>
      <c r="L26" s="77"/>
      <c r="M26" s="51"/>
      <c r="N26" s="51"/>
      <c r="O26" s="78">
        <f>O24/$O$1</f>
        <v>0</v>
      </c>
      <c r="P26" s="3"/>
      <c r="Q26" s="15"/>
      <c r="S26" s="9"/>
    </row>
    <row r="27" spans="5:21" ht="25.5" customHeight="1" thickBot="1" x14ac:dyDescent="0.3">
      <c r="E27" s="80">
        <v>45553</v>
      </c>
      <c r="F27" s="81"/>
      <c r="G27" s="81"/>
      <c r="H27" s="81"/>
      <c r="I27" s="81"/>
      <c r="J27" s="81"/>
      <c r="K27" s="81"/>
      <c r="L27" s="82"/>
      <c r="M27" s="52"/>
      <c r="N27" s="52"/>
      <c r="O27" s="79"/>
      <c r="P27" s="28"/>
      <c r="Q27" s="26">
        <f>Q24-O24</f>
        <v>0</v>
      </c>
      <c r="S27" s="9"/>
    </row>
    <row r="29" spans="5:21" ht="15.75" thickBot="1" x14ac:dyDescent="0.3"/>
    <row r="30" spans="5:21" ht="35.25" customHeight="1" x14ac:dyDescent="0.25">
      <c r="E30" s="69"/>
      <c r="F30" s="70"/>
      <c r="G30" s="73" t="s">
        <v>5</v>
      </c>
      <c r="H30" s="73"/>
      <c r="I30" s="73"/>
      <c r="J30" s="73"/>
      <c r="K30" s="73"/>
      <c r="L30" s="73"/>
      <c r="M30" s="73"/>
      <c r="N30" s="73"/>
      <c r="O30" s="30" t="s">
        <v>6</v>
      </c>
    </row>
    <row r="31" spans="5:21" ht="21" customHeight="1" x14ac:dyDescent="0.25">
      <c r="E31" s="71"/>
      <c r="F31" s="72"/>
      <c r="G31" s="74"/>
      <c r="H31" s="74"/>
      <c r="I31" s="74"/>
      <c r="J31" s="74"/>
      <c r="K31" s="74"/>
      <c r="L31" s="74"/>
      <c r="M31" s="74"/>
      <c r="N31" s="74"/>
      <c r="O31" s="53">
        <f>$O$1</f>
        <v>30000</v>
      </c>
    </row>
    <row r="32" spans="5:21" ht="3" customHeight="1" thickBot="1" x14ac:dyDescent="0.3">
      <c r="E32" s="33"/>
      <c r="F32" s="34"/>
      <c r="G32" s="35"/>
      <c r="H32" s="35"/>
      <c r="I32" s="35"/>
      <c r="J32" s="35"/>
      <c r="K32" s="35"/>
      <c r="L32" s="29"/>
      <c r="M32" s="35"/>
      <c r="N32" s="35"/>
      <c r="O32" s="2"/>
    </row>
    <row r="33" spans="5:21" ht="54.75" customHeight="1" x14ac:dyDescent="0.5">
      <c r="E33" s="36" t="s">
        <v>7</v>
      </c>
      <c r="F33" s="37" t="s">
        <v>8</v>
      </c>
      <c r="G33" s="37" t="s">
        <v>9</v>
      </c>
      <c r="H33" s="37" t="s">
        <v>10</v>
      </c>
      <c r="I33" s="37" t="s">
        <v>11</v>
      </c>
      <c r="J33" s="38" t="s">
        <v>12</v>
      </c>
      <c r="K33" s="39" t="s">
        <v>23</v>
      </c>
      <c r="L33" s="54" t="s">
        <v>13</v>
      </c>
      <c r="M33" s="38" t="s">
        <v>24</v>
      </c>
      <c r="N33" s="40" t="s">
        <v>25</v>
      </c>
      <c r="O33" s="41" t="s">
        <v>14</v>
      </c>
      <c r="P33" s="42" t="s">
        <v>15</v>
      </c>
      <c r="Q33" s="43" t="s">
        <v>1</v>
      </c>
      <c r="U33" s="4"/>
    </row>
    <row r="34" spans="5:21" ht="18.75" customHeight="1" x14ac:dyDescent="0.25">
      <c r="E34" s="44">
        <v>0.49305555555555558</v>
      </c>
      <c r="F34" s="45" t="s">
        <v>20</v>
      </c>
      <c r="G34" s="46">
        <v>1</v>
      </c>
      <c r="H34" s="46">
        <v>10</v>
      </c>
      <c r="I34" s="46" t="s">
        <v>143</v>
      </c>
      <c r="J34" s="46" t="s">
        <v>112</v>
      </c>
      <c r="K34" s="47">
        <v>10</v>
      </c>
      <c r="L34" s="48">
        <v>10</v>
      </c>
      <c r="M34" s="49">
        <v>11</v>
      </c>
      <c r="N34" s="50">
        <f t="shared" ref="N34:N48" si="3">IF(M34="","",100/M34/100)</f>
        <v>9.0909090909090912E-2</v>
      </c>
      <c r="O34" s="89">
        <f>L34*$P$1</f>
        <v>100</v>
      </c>
      <c r="P34" s="7"/>
      <c r="Q34" s="8">
        <f t="shared" ref="Q34:Q48" si="4">O34*P34</f>
        <v>0</v>
      </c>
    </row>
    <row r="35" spans="5:21" ht="18.75" customHeight="1" x14ac:dyDescent="0.25">
      <c r="E35" s="44">
        <v>0.56597222222222221</v>
      </c>
      <c r="F35" s="45" t="s">
        <v>20</v>
      </c>
      <c r="G35" s="46">
        <v>4</v>
      </c>
      <c r="H35" s="46">
        <v>7</v>
      </c>
      <c r="I35" s="46" t="s">
        <v>144</v>
      </c>
      <c r="J35" s="46" t="s">
        <v>112</v>
      </c>
      <c r="K35" s="47">
        <v>10</v>
      </c>
      <c r="L35" s="48">
        <v>10</v>
      </c>
      <c r="M35" s="49">
        <v>5</v>
      </c>
      <c r="N35" s="50">
        <f t="shared" si="3"/>
        <v>0.2</v>
      </c>
      <c r="O35" s="89">
        <f t="shared" ref="O35:O46" si="5">L35*$P$1</f>
        <v>100</v>
      </c>
      <c r="P35" s="7">
        <v>4.8</v>
      </c>
      <c r="Q35" s="8">
        <f t="shared" si="4"/>
        <v>480</v>
      </c>
    </row>
    <row r="36" spans="5:21" ht="18.75" customHeight="1" x14ac:dyDescent="0.5">
      <c r="E36" s="44">
        <v>0.56597222222222221</v>
      </c>
      <c r="F36" s="45" t="s">
        <v>20</v>
      </c>
      <c r="G36" s="46">
        <v>4</v>
      </c>
      <c r="H36" s="46">
        <v>14</v>
      </c>
      <c r="I36" s="46" t="s">
        <v>137</v>
      </c>
      <c r="J36" s="46" t="s">
        <v>0</v>
      </c>
      <c r="K36" s="47">
        <v>11</v>
      </c>
      <c r="L36" s="48">
        <v>25</v>
      </c>
      <c r="M36" s="49">
        <v>14</v>
      </c>
      <c r="N36" s="50">
        <f t="shared" si="3"/>
        <v>7.1428571428571438E-2</v>
      </c>
      <c r="O36" s="89">
        <f t="shared" si="5"/>
        <v>250</v>
      </c>
      <c r="P36" s="7"/>
      <c r="Q36" s="8">
        <f t="shared" si="4"/>
        <v>0</v>
      </c>
      <c r="U36" s="4"/>
    </row>
    <row r="37" spans="5:21" ht="18.75" customHeight="1" x14ac:dyDescent="0.25">
      <c r="E37" s="44">
        <v>0.56597222222222221</v>
      </c>
      <c r="F37" s="45" t="s">
        <v>20</v>
      </c>
      <c r="G37" s="46">
        <v>4</v>
      </c>
      <c r="H37" s="46">
        <v>14</v>
      </c>
      <c r="I37" s="46" t="s">
        <v>137</v>
      </c>
      <c r="J37" s="46" t="s">
        <v>16</v>
      </c>
      <c r="K37" s="47">
        <v>14</v>
      </c>
      <c r="L37" s="48"/>
      <c r="M37" s="49"/>
      <c r="N37" s="50" t="str">
        <f t="shared" si="3"/>
        <v/>
      </c>
      <c r="O37" s="89">
        <f t="shared" si="5"/>
        <v>0</v>
      </c>
      <c r="P37" s="7"/>
      <c r="Q37" s="8">
        <f t="shared" si="4"/>
        <v>0</v>
      </c>
    </row>
    <row r="38" spans="5:21" ht="18.75" customHeight="1" x14ac:dyDescent="0.25">
      <c r="E38" s="44">
        <v>0.60416666666666663</v>
      </c>
      <c r="F38" s="45" t="s">
        <v>37</v>
      </c>
      <c r="G38" s="46">
        <v>5</v>
      </c>
      <c r="H38" s="46">
        <v>8</v>
      </c>
      <c r="I38" s="46" t="s">
        <v>138</v>
      </c>
      <c r="J38" s="46" t="s">
        <v>0</v>
      </c>
      <c r="K38" s="47">
        <v>20</v>
      </c>
      <c r="L38" s="48">
        <v>30</v>
      </c>
      <c r="M38" s="49">
        <v>3.6</v>
      </c>
      <c r="N38" s="50">
        <f t="shared" si="3"/>
        <v>0.27777777777777779</v>
      </c>
      <c r="O38" s="89">
        <f t="shared" si="5"/>
        <v>300</v>
      </c>
      <c r="P38" s="7">
        <v>4.5999999999999996</v>
      </c>
      <c r="Q38" s="8">
        <f t="shared" si="4"/>
        <v>1380</v>
      </c>
    </row>
    <row r="39" spans="5:21" ht="18.75" customHeight="1" x14ac:dyDescent="0.5">
      <c r="E39" s="44">
        <v>0.60416666666666663</v>
      </c>
      <c r="F39" s="45" t="s">
        <v>19</v>
      </c>
      <c r="G39" s="46">
        <v>5</v>
      </c>
      <c r="H39" s="46">
        <v>8</v>
      </c>
      <c r="I39" s="46" t="s">
        <v>138</v>
      </c>
      <c r="J39" s="46" t="s">
        <v>16</v>
      </c>
      <c r="K39" s="47">
        <v>10</v>
      </c>
      <c r="L39" s="48"/>
      <c r="M39" s="49"/>
      <c r="N39" s="50" t="str">
        <f t="shared" si="3"/>
        <v/>
      </c>
      <c r="O39" s="89">
        <f t="shared" si="5"/>
        <v>0</v>
      </c>
      <c r="P39" s="7"/>
      <c r="Q39" s="8">
        <f t="shared" si="4"/>
        <v>0</v>
      </c>
      <c r="U39" s="4"/>
    </row>
    <row r="40" spans="5:21" ht="18.75" customHeight="1" x14ac:dyDescent="0.25">
      <c r="E40" s="44">
        <v>0.61805555555555558</v>
      </c>
      <c r="F40" s="45" t="s">
        <v>20</v>
      </c>
      <c r="G40" s="46">
        <v>6</v>
      </c>
      <c r="H40" s="46">
        <v>3</v>
      </c>
      <c r="I40" s="46" t="s">
        <v>88</v>
      </c>
      <c r="J40" s="46" t="s">
        <v>112</v>
      </c>
      <c r="K40" s="47">
        <v>10</v>
      </c>
      <c r="L40" s="48">
        <v>10</v>
      </c>
      <c r="M40" s="49">
        <v>1.8</v>
      </c>
      <c r="N40" s="50">
        <f t="shared" si="3"/>
        <v>0.55555555555555558</v>
      </c>
      <c r="O40" s="89">
        <f t="shared" si="5"/>
        <v>100</v>
      </c>
      <c r="P40" s="7"/>
      <c r="Q40" s="8">
        <f t="shared" si="4"/>
        <v>0</v>
      </c>
    </row>
    <row r="41" spans="5:21" ht="18.75" customHeight="1" x14ac:dyDescent="0.25">
      <c r="E41" s="44">
        <v>0.61805555555555558</v>
      </c>
      <c r="F41" s="45" t="s">
        <v>20</v>
      </c>
      <c r="G41" s="46">
        <v>6</v>
      </c>
      <c r="H41" s="46">
        <v>2</v>
      </c>
      <c r="I41" s="46" t="s">
        <v>139</v>
      </c>
      <c r="J41" s="46" t="s">
        <v>0</v>
      </c>
      <c r="K41" s="47">
        <v>10</v>
      </c>
      <c r="L41" s="48">
        <v>10</v>
      </c>
      <c r="M41" s="49">
        <v>3.9</v>
      </c>
      <c r="N41" s="50">
        <f t="shared" si="3"/>
        <v>0.25641025641025644</v>
      </c>
      <c r="O41" s="89">
        <f t="shared" si="5"/>
        <v>100</v>
      </c>
      <c r="P41" s="7">
        <v>3.9</v>
      </c>
      <c r="Q41" s="8">
        <f t="shared" si="4"/>
        <v>390</v>
      </c>
    </row>
    <row r="42" spans="5:21" ht="18.75" customHeight="1" x14ac:dyDescent="0.5">
      <c r="E42" s="44">
        <v>0.65277777777777779</v>
      </c>
      <c r="F42" s="45" t="s">
        <v>37</v>
      </c>
      <c r="G42" s="46">
        <v>7</v>
      </c>
      <c r="H42" s="46">
        <v>1</v>
      </c>
      <c r="I42" s="46" t="s">
        <v>103</v>
      </c>
      <c r="J42" s="46" t="s">
        <v>142</v>
      </c>
      <c r="K42" s="47">
        <v>10</v>
      </c>
      <c r="L42" s="48">
        <v>10</v>
      </c>
      <c r="M42" s="49">
        <v>6</v>
      </c>
      <c r="N42" s="50">
        <f t="shared" si="3"/>
        <v>0.16666666666666669</v>
      </c>
      <c r="O42" s="89">
        <f t="shared" si="5"/>
        <v>100</v>
      </c>
      <c r="P42" s="7"/>
      <c r="Q42" s="8">
        <f t="shared" si="4"/>
        <v>0</v>
      </c>
      <c r="U42" s="4"/>
    </row>
    <row r="43" spans="5:21" ht="18.75" customHeight="1" x14ac:dyDescent="0.5">
      <c r="E43" s="44">
        <v>0.68055555555555558</v>
      </c>
      <c r="F43" s="45" t="s">
        <v>37</v>
      </c>
      <c r="G43" s="46">
        <v>8</v>
      </c>
      <c r="H43" s="46">
        <v>1</v>
      </c>
      <c r="I43" s="46" t="s">
        <v>140</v>
      </c>
      <c r="J43" s="46" t="s">
        <v>142</v>
      </c>
      <c r="K43" s="47">
        <v>10</v>
      </c>
      <c r="L43" s="48">
        <v>10</v>
      </c>
      <c r="M43" s="49">
        <v>3</v>
      </c>
      <c r="N43" s="50">
        <f t="shared" si="3"/>
        <v>0.33333333333333337</v>
      </c>
      <c r="O43" s="89">
        <f t="shared" si="5"/>
        <v>100</v>
      </c>
      <c r="P43" s="7">
        <v>3.9</v>
      </c>
      <c r="Q43" s="8">
        <f t="shared" si="4"/>
        <v>390</v>
      </c>
      <c r="U43" s="4"/>
    </row>
    <row r="44" spans="5:21" ht="18.75" customHeight="1" x14ac:dyDescent="0.5">
      <c r="E44" s="44">
        <v>0.70486111111111116</v>
      </c>
      <c r="F44" s="45" t="s">
        <v>37</v>
      </c>
      <c r="G44" s="46">
        <v>9</v>
      </c>
      <c r="H44" s="46">
        <v>12</v>
      </c>
      <c r="I44" s="46" t="s">
        <v>78</v>
      </c>
      <c r="J44" s="46" t="s">
        <v>142</v>
      </c>
      <c r="K44" s="47">
        <v>10</v>
      </c>
      <c r="L44" s="48">
        <v>10</v>
      </c>
      <c r="M44" s="49">
        <v>6</v>
      </c>
      <c r="N44" s="50">
        <f t="shared" si="3"/>
        <v>0.16666666666666669</v>
      </c>
      <c r="O44" s="89">
        <f t="shared" si="5"/>
        <v>100</v>
      </c>
      <c r="P44" s="7"/>
      <c r="Q44" s="8">
        <f t="shared" si="4"/>
        <v>0</v>
      </c>
      <c r="U44" s="4"/>
    </row>
    <row r="45" spans="5:21" ht="18.75" customHeight="1" x14ac:dyDescent="0.5">
      <c r="E45" s="44">
        <v>0.71875</v>
      </c>
      <c r="F45" s="45" t="s">
        <v>20</v>
      </c>
      <c r="G45" s="46">
        <v>10</v>
      </c>
      <c r="H45" s="46">
        <v>14</v>
      </c>
      <c r="I45" s="46" t="s">
        <v>145</v>
      </c>
      <c r="J45" s="46" t="s">
        <v>112</v>
      </c>
      <c r="K45" s="47">
        <v>10</v>
      </c>
      <c r="L45" s="48">
        <v>10</v>
      </c>
      <c r="M45" s="49">
        <v>4</v>
      </c>
      <c r="N45" s="50">
        <f t="shared" si="3"/>
        <v>0.25</v>
      </c>
      <c r="O45" s="89">
        <f t="shared" si="5"/>
        <v>100</v>
      </c>
      <c r="P45" s="7"/>
      <c r="Q45" s="8">
        <f t="shared" si="4"/>
        <v>0</v>
      </c>
      <c r="U45" s="4"/>
    </row>
    <row r="46" spans="5:21" ht="18.75" customHeight="1" x14ac:dyDescent="0.5">
      <c r="E46" s="44">
        <v>0.72569444444444442</v>
      </c>
      <c r="F46" s="45" t="s">
        <v>37</v>
      </c>
      <c r="G46" s="46">
        <v>10</v>
      </c>
      <c r="H46" s="46">
        <v>3</v>
      </c>
      <c r="I46" s="46" t="s">
        <v>141</v>
      </c>
      <c r="J46" s="46" t="s">
        <v>142</v>
      </c>
      <c r="K46" s="47">
        <v>10</v>
      </c>
      <c r="L46" s="48">
        <v>10</v>
      </c>
      <c r="M46" s="49">
        <v>12</v>
      </c>
      <c r="N46" s="50">
        <f t="shared" si="3"/>
        <v>8.3333333333333343E-2</v>
      </c>
      <c r="O46" s="89">
        <f t="shared" si="5"/>
        <v>100</v>
      </c>
      <c r="P46" s="7"/>
      <c r="Q46" s="8">
        <f t="shared" si="4"/>
        <v>0</v>
      </c>
      <c r="U46" s="4"/>
    </row>
    <row r="47" spans="5:21" ht="18.75" customHeight="1" x14ac:dyDescent="0.5">
      <c r="E47" s="44"/>
      <c r="F47" s="45"/>
      <c r="G47" s="46"/>
      <c r="H47" s="46"/>
      <c r="I47" s="46"/>
      <c r="J47" s="46"/>
      <c r="K47" s="47"/>
      <c r="L47" s="48"/>
      <c r="M47" s="49"/>
      <c r="N47" s="50" t="str">
        <f t="shared" si="3"/>
        <v/>
      </c>
      <c r="O47" s="6"/>
      <c r="P47" s="7"/>
      <c r="Q47" s="8">
        <f t="shared" si="4"/>
        <v>0</v>
      </c>
      <c r="U47" s="4"/>
    </row>
    <row r="48" spans="5:21" ht="18.75" customHeight="1" x14ac:dyDescent="0.5">
      <c r="E48" s="44"/>
      <c r="F48" s="45"/>
      <c r="G48" s="46"/>
      <c r="H48" s="46"/>
      <c r="I48" s="46"/>
      <c r="J48" s="46"/>
      <c r="K48" s="47"/>
      <c r="L48" s="48"/>
      <c r="M48" s="49"/>
      <c r="N48" s="50" t="str">
        <f t="shared" si="3"/>
        <v/>
      </c>
      <c r="O48" s="6"/>
      <c r="P48" s="7"/>
      <c r="Q48" s="8">
        <f t="shared" si="4"/>
        <v>0</v>
      </c>
      <c r="U48" s="4"/>
    </row>
    <row r="49" spans="5:21" ht="18.75" customHeight="1" x14ac:dyDescent="0.25">
      <c r="E49" s="10"/>
      <c r="F49" s="11"/>
      <c r="G49" s="12"/>
      <c r="H49" s="12"/>
      <c r="I49" s="12"/>
      <c r="J49" s="12"/>
      <c r="K49" s="13"/>
      <c r="L49" s="14"/>
      <c r="M49" s="12"/>
      <c r="N49" s="50"/>
      <c r="O49" s="6"/>
      <c r="P49" s="7"/>
      <c r="Q49" s="8"/>
      <c r="S49" s="9"/>
    </row>
    <row r="50" spans="5:21" ht="24.75" customHeight="1" x14ac:dyDescent="0.25">
      <c r="E50" s="16"/>
      <c r="F50" s="5"/>
      <c r="G50" s="17"/>
      <c r="H50" s="17"/>
      <c r="I50" s="18" t="s">
        <v>17</v>
      </c>
      <c r="J50" s="18"/>
      <c r="K50" s="19">
        <f>SUM(K34:K49)</f>
        <v>145</v>
      </c>
      <c r="L50" s="19">
        <f>SUBTOTAL(9,(L34:L48))</f>
        <v>145</v>
      </c>
      <c r="M50" s="18"/>
      <c r="N50" s="18"/>
      <c r="O50" s="20">
        <f>SUBTOTAL(9,(O34:O48))</f>
        <v>1450</v>
      </c>
      <c r="P50" s="27"/>
      <c r="Q50" s="21">
        <f>SUBTOTAL(9,Q34:Q48)</f>
        <v>2640</v>
      </c>
      <c r="S50" s="9"/>
    </row>
    <row r="51" spans="5:21" ht="3.75" hidden="1" customHeight="1" x14ac:dyDescent="0.25">
      <c r="E51" s="22"/>
      <c r="F51" s="23"/>
      <c r="G51" s="23"/>
      <c r="H51" s="23"/>
      <c r="I51" s="23"/>
      <c r="J51" s="23"/>
      <c r="K51" s="23"/>
      <c r="L51" s="24"/>
      <c r="M51" s="23"/>
      <c r="N51" s="23"/>
      <c r="O51" s="25"/>
      <c r="P51" s="3"/>
      <c r="Q51" s="15"/>
      <c r="S51" s="9"/>
    </row>
    <row r="52" spans="5:21" ht="25.5" customHeight="1" x14ac:dyDescent="0.25">
      <c r="E52" s="75" t="s">
        <v>18</v>
      </c>
      <c r="F52" s="76"/>
      <c r="G52" s="76"/>
      <c r="H52" s="76"/>
      <c r="I52" s="76"/>
      <c r="J52" s="76"/>
      <c r="K52" s="76"/>
      <c r="L52" s="77"/>
      <c r="M52" s="51"/>
      <c r="N52" s="51"/>
      <c r="O52" s="78">
        <f>O50/$O$1</f>
        <v>4.8333333333333332E-2</v>
      </c>
      <c r="P52" s="3"/>
      <c r="Q52" s="15"/>
      <c r="S52" s="9"/>
    </row>
    <row r="53" spans="5:21" ht="25.5" customHeight="1" thickBot="1" x14ac:dyDescent="0.3">
      <c r="E53" s="80">
        <v>45549</v>
      </c>
      <c r="F53" s="81"/>
      <c r="G53" s="81"/>
      <c r="H53" s="81"/>
      <c r="I53" s="81"/>
      <c r="J53" s="81"/>
      <c r="K53" s="81"/>
      <c r="L53" s="82"/>
      <c r="M53" s="52"/>
      <c r="N53" s="52"/>
      <c r="O53" s="79"/>
      <c r="P53" s="28"/>
      <c r="Q53" s="26">
        <f>Q50-O50</f>
        <v>1190</v>
      </c>
      <c r="S53" s="9"/>
    </row>
    <row r="54" spans="5:21" ht="15.75" thickBot="1" x14ac:dyDescent="0.3"/>
    <row r="55" spans="5:21" ht="35.25" customHeight="1" x14ac:dyDescent="0.25">
      <c r="E55" s="69"/>
      <c r="F55" s="70"/>
      <c r="G55" s="73" t="s">
        <v>5</v>
      </c>
      <c r="H55" s="73"/>
      <c r="I55" s="73"/>
      <c r="J55" s="73"/>
      <c r="K55" s="73"/>
      <c r="L55" s="73"/>
      <c r="M55" s="73"/>
      <c r="N55" s="73"/>
      <c r="O55" s="30" t="s">
        <v>6</v>
      </c>
    </row>
    <row r="56" spans="5:21" ht="21" customHeight="1" x14ac:dyDescent="0.25">
      <c r="E56" s="71"/>
      <c r="F56" s="72"/>
      <c r="G56" s="74"/>
      <c r="H56" s="74"/>
      <c r="I56" s="74"/>
      <c r="J56" s="74"/>
      <c r="K56" s="74"/>
      <c r="L56" s="74"/>
      <c r="M56" s="74"/>
      <c r="N56" s="74"/>
      <c r="O56" s="53">
        <f>$O$1</f>
        <v>30000</v>
      </c>
    </row>
    <row r="57" spans="5:21" ht="3" customHeight="1" thickBot="1" x14ac:dyDescent="0.3">
      <c r="E57" s="33"/>
      <c r="F57" s="34"/>
      <c r="G57" s="35"/>
      <c r="H57" s="35"/>
      <c r="I57" s="35"/>
      <c r="J57" s="35"/>
      <c r="K57" s="35"/>
      <c r="L57" s="29"/>
      <c r="M57" s="35"/>
      <c r="N57" s="35"/>
      <c r="O57" s="2"/>
    </row>
    <row r="58" spans="5:21" ht="54.75" customHeight="1" x14ac:dyDescent="0.5">
      <c r="E58" s="36" t="s">
        <v>7</v>
      </c>
      <c r="F58" s="37" t="s">
        <v>8</v>
      </c>
      <c r="G58" s="37" t="s">
        <v>9</v>
      </c>
      <c r="H58" s="37" t="s">
        <v>10</v>
      </c>
      <c r="I58" s="37" t="s">
        <v>11</v>
      </c>
      <c r="J58" s="38" t="s">
        <v>12</v>
      </c>
      <c r="K58" s="39" t="s">
        <v>23</v>
      </c>
      <c r="L58" s="54" t="s">
        <v>13</v>
      </c>
      <c r="M58" s="38" t="s">
        <v>24</v>
      </c>
      <c r="N58" s="40" t="s">
        <v>25</v>
      </c>
      <c r="O58" s="41" t="s">
        <v>14</v>
      </c>
      <c r="P58" s="42" t="s">
        <v>15</v>
      </c>
      <c r="Q58" s="43" t="s">
        <v>1</v>
      </c>
      <c r="U58" s="4"/>
    </row>
    <row r="59" spans="5:21" ht="18.75" customHeight="1" x14ac:dyDescent="0.25">
      <c r="E59" s="44">
        <v>0.54722222222222228</v>
      </c>
      <c r="F59" s="45" t="s">
        <v>34</v>
      </c>
      <c r="G59" s="46">
        <v>2</v>
      </c>
      <c r="H59" s="46">
        <v>2</v>
      </c>
      <c r="I59" s="46" t="s">
        <v>146</v>
      </c>
      <c r="J59" s="46" t="s">
        <v>0</v>
      </c>
      <c r="K59" s="47">
        <v>12</v>
      </c>
      <c r="L59" s="48">
        <v>22</v>
      </c>
      <c r="M59" s="49"/>
      <c r="N59" s="50"/>
      <c r="O59" s="89">
        <f>L59*$P$1</f>
        <v>220</v>
      </c>
      <c r="P59" s="7"/>
      <c r="Q59" s="8">
        <f>O59*P59</f>
        <v>0</v>
      </c>
    </row>
    <row r="60" spans="5:21" ht="18.75" customHeight="1" x14ac:dyDescent="0.25">
      <c r="E60" s="44">
        <v>0.54722222222222228</v>
      </c>
      <c r="F60" s="45" t="s">
        <v>34</v>
      </c>
      <c r="G60" s="46">
        <v>2</v>
      </c>
      <c r="H60" s="46">
        <v>2</v>
      </c>
      <c r="I60" s="46" t="s">
        <v>146</v>
      </c>
      <c r="J60" s="46" t="s">
        <v>16</v>
      </c>
      <c r="K60" s="47">
        <v>10</v>
      </c>
      <c r="L60" s="48"/>
      <c r="M60" s="49"/>
      <c r="N60" s="50" t="str">
        <f>IF(M60="","",100/M60/100)</f>
        <v/>
      </c>
      <c r="O60" s="89">
        <f t="shared" ref="O60:O62" si="6">L60*$P$1</f>
        <v>0</v>
      </c>
      <c r="P60" s="7"/>
      <c r="Q60" s="8">
        <f>O60*P60</f>
        <v>0</v>
      </c>
    </row>
    <row r="61" spans="5:21" ht="18.75" customHeight="1" x14ac:dyDescent="0.5">
      <c r="E61" s="44">
        <v>0.65625</v>
      </c>
      <c r="F61" s="45" t="s">
        <v>21</v>
      </c>
      <c r="G61" s="46">
        <v>5</v>
      </c>
      <c r="H61" s="46">
        <v>9</v>
      </c>
      <c r="I61" s="46" t="s">
        <v>147</v>
      </c>
      <c r="J61" s="46" t="s">
        <v>0</v>
      </c>
      <c r="K61" s="47">
        <v>12</v>
      </c>
      <c r="L61" s="48">
        <v>24</v>
      </c>
      <c r="M61" s="49"/>
      <c r="N61" s="50"/>
      <c r="O61" s="89">
        <f t="shared" si="6"/>
        <v>240</v>
      </c>
      <c r="P61" s="7"/>
      <c r="Q61" s="8">
        <f>O61*P61</f>
        <v>0</v>
      </c>
      <c r="U61" s="4"/>
    </row>
    <row r="62" spans="5:21" ht="18.75" customHeight="1" x14ac:dyDescent="0.25">
      <c r="E62" s="44">
        <v>0.65625</v>
      </c>
      <c r="F62" s="45" t="s">
        <v>21</v>
      </c>
      <c r="G62" s="46">
        <v>5</v>
      </c>
      <c r="H62" s="46">
        <v>9</v>
      </c>
      <c r="I62" s="46" t="s">
        <v>147</v>
      </c>
      <c r="J62" s="46" t="s">
        <v>16</v>
      </c>
      <c r="K62" s="47">
        <v>12</v>
      </c>
      <c r="L62" s="48"/>
      <c r="M62" s="49"/>
      <c r="N62" s="50" t="str">
        <f>IF(M62="","",100/M62/100)</f>
        <v/>
      </c>
      <c r="O62" s="89">
        <f t="shared" si="6"/>
        <v>0</v>
      </c>
      <c r="P62" s="7"/>
      <c r="Q62" s="8">
        <f>O62*P62</f>
        <v>0</v>
      </c>
    </row>
    <row r="63" spans="5:21" ht="18.75" customHeight="1" x14ac:dyDescent="0.25">
      <c r="E63" s="44"/>
      <c r="F63" s="45"/>
      <c r="G63" s="46"/>
      <c r="H63" s="46"/>
      <c r="I63" s="46"/>
      <c r="J63" s="46"/>
      <c r="K63" s="47"/>
      <c r="L63" s="48"/>
      <c r="M63" s="49"/>
      <c r="N63" s="50" t="str">
        <f>IF(M63="","",100/M63/100)</f>
        <v/>
      </c>
      <c r="O63" s="6"/>
      <c r="P63" s="7"/>
      <c r="Q63" s="8"/>
    </row>
    <row r="64" spans="5:21" ht="18.75" customHeight="1" x14ac:dyDescent="0.25">
      <c r="E64" s="44"/>
      <c r="F64" s="45"/>
      <c r="G64" s="46"/>
      <c r="H64" s="46"/>
      <c r="I64" s="46"/>
      <c r="J64" s="46"/>
      <c r="K64" s="47"/>
      <c r="L64" s="48"/>
      <c r="M64" s="49"/>
      <c r="N64" s="50" t="str">
        <f>IF(M64="","",100/M64/100)</f>
        <v/>
      </c>
      <c r="O64" s="6"/>
      <c r="P64" s="7"/>
      <c r="Q64" s="8"/>
    </row>
    <row r="65" spans="5:21" ht="18.75" customHeight="1" x14ac:dyDescent="0.25">
      <c r="E65" s="10"/>
      <c r="F65" s="11"/>
      <c r="G65" s="12"/>
      <c r="H65" s="12"/>
      <c r="I65" s="12"/>
      <c r="J65" s="12"/>
      <c r="K65" s="13"/>
      <c r="L65" s="14"/>
      <c r="M65" s="12"/>
      <c r="N65" s="50"/>
      <c r="O65" s="6"/>
      <c r="P65" s="7"/>
      <c r="Q65" s="8"/>
      <c r="S65" s="9"/>
    </row>
    <row r="66" spans="5:21" ht="24.75" customHeight="1" x14ac:dyDescent="0.25">
      <c r="E66" s="16"/>
      <c r="F66" s="5"/>
      <c r="G66" s="17"/>
      <c r="H66" s="17"/>
      <c r="I66" s="18" t="s">
        <v>17</v>
      </c>
      <c r="J66" s="18"/>
      <c r="K66" s="19">
        <f>SUBTOTAL(9,(K59:K65))</f>
        <v>46</v>
      </c>
      <c r="L66" s="19">
        <f>SUBTOTAL(9,(L59:L65))</f>
        <v>46</v>
      </c>
      <c r="M66" s="18"/>
      <c r="N66" s="18"/>
      <c r="O66" s="20">
        <f>SUBTOTAL(9,(O59:O65))</f>
        <v>460</v>
      </c>
      <c r="P66" s="27"/>
      <c r="Q66" s="21">
        <f>SUBTOTAL(9,Q59:Q65)</f>
        <v>0</v>
      </c>
      <c r="S66" s="9"/>
    </row>
    <row r="67" spans="5:21" ht="3.75" hidden="1" customHeight="1" x14ac:dyDescent="0.25">
      <c r="E67" s="22"/>
      <c r="F67" s="23"/>
      <c r="G67" s="23"/>
      <c r="H67" s="23"/>
      <c r="I67" s="23"/>
      <c r="J67" s="23"/>
      <c r="K67" s="23"/>
      <c r="L67" s="24"/>
      <c r="M67" s="23"/>
      <c r="N67" s="23"/>
      <c r="O67" s="25"/>
      <c r="P67" s="3"/>
      <c r="Q67" s="15"/>
      <c r="S67" s="9"/>
    </row>
    <row r="68" spans="5:21" ht="25.5" customHeight="1" x14ac:dyDescent="0.25">
      <c r="E68" s="75" t="s">
        <v>18</v>
      </c>
      <c r="F68" s="76"/>
      <c r="G68" s="76"/>
      <c r="H68" s="76"/>
      <c r="I68" s="76"/>
      <c r="J68" s="76"/>
      <c r="K68" s="76"/>
      <c r="L68" s="77"/>
      <c r="M68" s="51"/>
      <c r="N68" s="51"/>
      <c r="O68" s="78">
        <f>O66/$O$1</f>
        <v>1.5333333333333332E-2</v>
      </c>
      <c r="P68" s="3"/>
      <c r="Q68" s="15"/>
      <c r="S68" s="9"/>
    </row>
    <row r="69" spans="5:21" ht="25.5" customHeight="1" thickBot="1" x14ac:dyDescent="0.3">
      <c r="E69" s="80">
        <v>45546</v>
      </c>
      <c r="F69" s="81"/>
      <c r="G69" s="81"/>
      <c r="H69" s="81"/>
      <c r="I69" s="81"/>
      <c r="J69" s="81"/>
      <c r="K69" s="81"/>
      <c r="L69" s="82"/>
      <c r="M69" s="52"/>
      <c r="N69" s="52"/>
      <c r="O69" s="79"/>
      <c r="P69" s="28"/>
      <c r="Q69" s="26">
        <f>Q66-O66</f>
        <v>-460</v>
      </c>
      <c r="S69" s="9"/>
    </row>
    <row r="72" spans="5:21" ht="15.75" thickBot="1" x14ac:dyDescent="0.3"/>
    <row r="73" spans="5:21" ht="35.25" customHeight="1" x14ac:dyDescent="0.25">
      <c r="E73" s="69"/>
      <c r="F73" s="70"/>
      <c r="G73" s="73" t="s">
        <v>5</v>
      </c>
      <c r="H73" s="73"/>
      <c r="I73" s="73"/>
      <c r="J73" s="73"/>
      <c r="K73" s="73"/>
      <c r="L73" s="73"/>
      <c r="M73" s="73"/>
      <c r="N73" s="73"/>
      <c r="O73" s="30" t="s">
        <v>6</v>
      </c>
      <c r="P73" s="31" t="s">
        <v>22</v>
      </c>
    </row>
    <row r="74" spans="5:21" ht="21" customHeight="1" x14ac:dyDescent="0.25">
      <c r="E74" s="71"/>
      <c r="F74" s="72"/>
      <c r="G74" s="74"/>
      <c r="H74" s="74"/>
      <c r="I74" s="74"/>
      <c r="J74" s="74"/>
      <c r="K74" s="74"/>
      <c r="L74" s="74"/>
      <c r="M74" s="74"/>
      <c r="N74" s="74"/>
      <c r="O74" s="53">
        <f>$O$1</f>
        <v>30000</v>
      </c>
      <c r="P74" s="32">
        <f>O74/2000</f>
        <v>15</v>
      </c>
    </row>
    <row r="75" spans="5:21" ht="3" customHeight="1" thickBot="1" x14ac:dyDescent="0.3">
      <c r="E75" s="33"/>
      <c r="F75" s="34"/>
      <c r="G75" s="35"/>
      <c r="H75" s="35"/>
      <c r="I75" s="35"/>
      <c r="J75" s="35"/>
      <c r="K75" s="35"/>
      <c r="L75" s="29"/>
      <c r="M75" s="35"/>
      <c r="N75" s="35"/>
      <c r="O75" s="2"/>
    </row>
    <row r="76" spans="5:21" ht="54.75" customHeight="1" x14ac:dyDescent="0.5">
      <c r="E76" s="36" t="s">
        <v>7</v>
      </c>
      <c r="F76" s="37" t="s">
        <v>8</v>
      </c>
      <c r="G76" s="37" t="s">
        <v>9</v>
      </c>
      <c r="H76" s="37" t="s">
        <v>10</v>
      </c>
      <c r="I76" s="37" t="s">
        <v>11</v>
      </c>
      <c r="J76" s="38" t="s">
        <v>12</v>
      </c>
      <c r="K76" s="39" t="s">
        <v>23</v>
      </c>
      <c r="L76" s="54" t="s">
        <v>13</v>
      </c>
      <c r="M76" s="38" t="s">
        <v>24</v>
      </c>
      <c r="N76" s="40" t="s">
        <v>25</v>
      </c>
      <c r="O76" s="41" t="s">
        <v>14</v>
      </c>
      <c r="P76" s="42" t="s">
        <v>15</v>
      </c>
      <c r="Q76" s="43" t="s">
        <v>1</v>
      </c>
      <c r="U76" s="4"/>
    </row>
    <row r="77" spans="5:21" ht="18.75" customHeight="1" x14ac:dyDescent="0.25">
      <c r="E77" s="44">
        <v>0.49305555555555558</v>
      </c>
      <c r="F77" s="45" t="s">
        <v>30</v>
      </c>
      <c r="G77" s="46">
        <v>1</v>
      </c>
      <c r="H77" s="46">
        <v>10</v>
      </c>
      <c r="I77" s="46" t="s">
        <v>114</v>
      </c>
      <c r="J77" s="46" t="s">
        <v>112</v>
      </c>
      <c r="K77" s="47">
        <v>10</v>
      </c>
      <c r="L77" s="48">
        <v>10</v>
      </c>
      <c r="M77" s="49"/>
      <c r="N77" s="50" t="str">
        <f t="shared" ref="N77:N98" si="7">IF(M77="","",100/M77/100)</f>
        <v/>
      </c>
      <c r="O77" s="89">
        <f>L77*$P$1</f>
        <v>100</v>
      </c>
      <c r="P77" s="7"/>
      <c r="Q77" s="8">
        <f t="shared" ref="Q77:Q98" si="8">O77*P77</f>
        <v>0</v>
      </c>
    </row>
    <row r="78" spans="5:21" ht="18.75" customHeight="1" x14ac:dyDescent="0.25">
      <c r="E78" s="44">
        <v>0.49305555555555558</v>
      </c>
      <c r="F78" s="45" t="s">
        <v>30</v>
      </c>
      <c r="G78" s="46">
        <v>1</v>
      </c>
      <c r="H78" s="46">
        <v>15</v>
      </c>
      <c r="I78" s="46" t="s">
        <v>113</v>
      </c>
      <c r="J78" s="46" t="s">
        <v>112</v>
      </c>
      <c r="K78" s="47">
        <v>10</v>
      </c>
      <c r="L78" s="48">
        <v>10</v>
      </c>
      <c r="M78" s="49"/>
      <c r="N78" s="50" t="str">
        <f t="shared" si="7"/>
        <v/>
      </c>
      <c r="O78" s="89">
        <f t="shared" ref="O78:O98" si="9">L78*$P$1</f>
        <v>100</v>
      </c>
      <c r="P78" s="7"/>
      <c r="Q78" s="8">
        <f t="shared" si="8"/>
        <v>0</v>
      </c>
    </row>
    <row r="79" spans="5:21" ht="18.75" customHeight="1" x14ac:dyDescent="0.5">
      <c r="E79" s="44">
        <v>0.51736111111111116</v>
      </c>
      <c r="F79" s="45" t="s">
        <v>30</v>
      </c>
      <c r="G79" s="46">
        <v>2</v>
      </c>
      <c r="H79" s="46">
        <v>5</v>
      </c>
      <c r="I79" s="46" t="s">
        <v>128</v>
      </c>
      <c r="J79" s="46" t="s">
        <v>0</v>
      </c>
      <c r="K79" s="47">
        <v>10</v>
      </c>
      <c r="L79" s="48">
        <v>10</v>
      </c>
      <c r="M79" s="49"/>
      <c r="N79" s="50" t="str">
        <f t="shared" si="7"/>
        <v/>
      </c>
      <c r="O79" s="89">
        <f t="shared" si="9"/>
        <v>100</v>
      </c>
      <c r="P79" s="7"/>
      <c r="Q79" s="8">
        <f t="shared" si="8"/>
        <v>0</v>
      </c>
      <c r="U79" s="4"/>
    </row>
    <row r="80" spans="5:21" ht="18.75" customHeight="1" x14ac:dyDescent="0.25">
      <c r="E80" s="44">
        <v>0.51736111111111116</v>
      </c>
      <c r="F80" s="45" t="s">
        <v>30</v>
      </c>
      <c r="G80" s="46">
        <v>2</v>
      </c>
      <c r="H80" s="46">
        <v>3</v>
      </c>
      <c r="I80" s="46" t="s">
        <v>115</v>
      </c>
      <c r="J80" s="46" t="s">
        <v>112</v>
      </c>
      <c r="K80" s="47">
        <v>10</v>
      </c>
      <c r="L80" s="48">
        <v>10</v>
      </c>
      <c r="M80" s="49"/>
      <c r="N80" s="50" t="str">
        <f t="shared" si="7"/>
        <v/>
      </c>
      <c r="O80" s="89">
        <f t="shared" si="9"/>
        <v>100</v>
      </c>
      <c r="P80" s="7">
        <v>4.5999999999999996</v>
      </c>
      <c r="Q80" s="8">
        <f t="shared" si="8"/>
        <v>459.99999999999994</v>
      </c>
    </row>
    <row r="81" spans="5:21" ht="18.75" customHeight="1" x14ac:dyDescent="0.25">
      <c r="E81" s="44">
        <v>0.55208333333333337</v>
      </c>
      <c r="F81" s="45" t="s">
        <v>45</v>
      </c>
      <c r="G81" s="46">
        <v>3</v>
      </c>
      <c r="H81" s="46">
        <v>1</v>
      </c>
      <c r="I81" s="46" t="s">
        <v>46</v>
      </c>
      <c r="J81" s="46" t="s">
        <v>0</v>
      </c>
      <c r="K81" s="47">
        <v>10</v>
      </c>
      <c r="L81" s="48">
        <v>20</v>
      </c>
      <c r="M81" s="49"/>
      <c r="N81" s="50" t="str">
        <f t="shared" si="7"/>
        <v/>
      </c>
      <c r="O81" s="89">
        <f t="shared" si="9"/>
        <v>200</v>
      </c>
      <c r="P81" s="7"/>
      <c r="Q81" s="8">
        <f t="shared" si="8"/>
        <v>0</v>
      </c>
    </row>
    <row r="82" spans="5:21" ht="18.75" customHeight="1" x14ac:dyDescent="0.5">
      <c r="E82" s="44">
        <v>0.55208333333333337</v>
      </c>
      <c r="F82" s="45" t="s">
        <v>47</v>
      </c>
      <c r="G82" s="46">
        <v>3</v>
      </c>
      <c r="H82" s="46">
        <v>1</v>
      </c>
      <c r="I82" s="46" t="s">
        <v>121</v>
      </c>
      <c r="J82" s="46" t="s">
        <v>127</v>
      </c>
      <c r="K82" s="47">
        <v>10</v>
      </c>
      <c r="L82" s="48"/>
      <c r="M82" s="49"/>
      <c r="N82" s="50" t="str">
        <f t="shared" si="7"/>
        <v/>
      </c>
      <c r="O82" s="89">
        <f t="shared" si="9"/>
        <v>0</v>
      </c>
      <c r="P82" s="7"/>
      <c r="Q82" s="8">
        <f t="shared" si="8"/>
        <v>0</v>
      </c>
      <c r="U82" s="4"/>
    </row>
    <row r="83" spans="5:21" ht="18.75" customHeight="1" x14ac:dyDescent="0.25">
      <c r="E83" s="44">
        <v>0.55208333333333337</v>
      </c>
      <c r="F83" s="45" t="s">
        <v>47</v>
      </c>
      <c r="G83" s="46">
        <v>3</v>
      </c>
      <c r="H83" s="46">
        <v>10</v>
      </c>
      <c r="I83" s="46" t="s">
        <v>75</v>
      </c>
      <c r="J83" s="46" t="s">
        <v>127</v>
      </c>
      <c r="K83" s="47">
        <v>10</v>
      </c>
      <c r="L83" s="48">
        <v>10</v>
      </c>
      <c r="M83" s="49"/>
      <c r="N83" s="50" t="str">
        <f t="shared" si="7"/>
        <v/>
      </c>
      <c r="O83" s="89">
        <f t="shared" si="9"/>
        <v>100</v>
      </c>
      <c r="P83" s="7">
        <v>4.4000000000000004</v>
      </c>
      <c r="Q83" s="8">
        <f t="shared" si="8"/>
        <v>440.00000000000006</v>
      </c>
    </row>
    <row r="84" spans="5:21" ht="18.75" customHeight="1" x14ac:dyDescent="0.25">
      <c r="E84" s="44">
        <v>0.56597222222222221</v>
      </c>
      <c r="F84" s="45" t="s">
        <v>30</v>
      </c>
      <c r="G84" s="46">
        <v>4</v>
      </c>
      <c r="H84" s="46">
        <v>4</v>
      </c>
      <c r="I84" s="46" t="s">
        <v>68</v>
      </c>
      <c r="J84" s="46" t="s">
        <v>0</v>
      </c>
      <c r="K84" s="47">
        <v>10</v>
      </c>
      <c r="L84" s="48">
        <v>34</v>
      </c>
      <c r="M84" s="49"/>
      <c r="N84" s="50" t="str">
        <f t="shared" si="7"/>
        <v/>
      </c>
      <c r="O84" s="89">
        <f t="shared" si="9"/>
        <v>340</v>
      </c>
      <c r="P84" s="7">
        <v>4.5999999999999996</v>
      </c>
      <c r="Q84" s="8">
        <f t="shared" si="8"/>
        <v>1563.9999999999998</v>
      </c>
    </row>
    <row r="85" spans="5:21" ht="18.75" customHeight="1" x14ac:dyDescent="0.5">
      <c r="E85" s="44">
        <v>0.56597222222222221</v>
      </c>
      <c r="F85" s="45" t="s">
        <v>30</v>
      </c>
      <c r="G85" s="46">
        <v>4</v>
      </c>
      <c r="H85" s="46">
        <v>4</v>
      </c>
      <c r="I85" s="46" t="s">
        <v>68</v>
      </c>
      <c r="J85" s="46" t="s">
        <v>16</v>
      </c>
      <c r="K85" s="47">
        <v>14</v>
      </c>
      <c r="L85" s="48"/>
      <c r="M85" s="49"/>
      <c r="N85" s="50" t="str">
        <f t="shared" si="7"/>
        <v/>
      </c>
      <c r="O85" s="89">
        <f t="shared" si="9"/>
        <v>0</v>
      </c>
      <c r="P85" s="7"/>
      <c r="Q85" s="8">
        <f t="shared" si="8"/>
        <v>0</v>
      </c>
      <c r="U85" s="4"/>
    </row>
    <row r="86" spans="5:21" ht="18.75" customHeight="1" x14ac:dyDescent="0.5">
      <c r="E86" s="44">
        <v>0.56597222222222221</v>
      </c>
      <c r="F86" s="45" t="s">
        <v>30</v>
      </c>
      <c r="G86" s="46">
        <v>4</v>
      </c>
      <c r="H86" s="46">
        <v>4</v>
      </c>
      <c r="I86" s="46" t="s">
        <v>116</v>
      </c>
      <c r="J86" s="46" t="s">
        <v>112</v>
      </c>
      <c r="K86" s="47">
        <v>10</v>
      </c>
      <c r="L86" s="48"/>
      <c r="M86" s="49"/>
      <c r="N86" s="50" t="str">
        <f t="shared" si="7"/>
        <v/>
      </c>
      <c r="O86" s="89">
        <f t="shared" si="9"/>
        <v>0</v>
      </c>
      <c r="P86" s="7"/>
      <c r="Q86" s="8">
        <f t="shared" si="8"/>
        <v>0</v>
      </c>
      <c r="U86" s="4"/>
    </row>
    <row r="87" spans="5:21" ht="18.75" customHeight="1" x14ac:dyDescent="0.5">
      <c r="E87" s="44">
        <v>0.59027777777777779</v>
      </c>
      <c r="F87" s="45" t="s">
        <v>30</v>
      </c>
      <c r="G87" s="46">
        <v>5</v>
      </c>
      <c r="H87" s="46">
        <v>7</v>
      </c>
      <c r="I87" s="46" t="s">
        <v>117</v>
      </c>
      <c r="J87" s="46" t="s">
        <v>112</v>
      </c>
      <c r="K87" s="47">
        <v>10</v>
      </c>
      <c r="L87" s="48">
        <v>10</v>
      </c>
      <c r="M87" s="49"/>
      <c r="N87" s="50" t="str">
        <f t="shared" si="7"/>
        <v/>
      </c>
      <c r="O87" s="89">
        <f t="shared" si="9"/>
        <v>100</v>
      </c>
      <c r="P87" s="7"/>
      <c r="Q87" s="8">
        <f t="shared" si="8"/>
        <v>0</v>
      </c>
      <c r="U87" s="4"/>
    </row>
    <row r="88" spans="5:21" ht="18.75" customHeight="1" x14ac:dyDescent="0.5">
      <c r="E88" s="44">
        <v>0.60069444444444442</v>
      </c>
      <c r="F88" s="45" t="s">
        <v>47</v>
      </c>
      <c r="G88" s="46">
        <v>5</v>
      </c>
      <c r="H88" s="46">
        <v>3</v>
      </c>
      <c r="I88" s="46" t="s">
        <v>122</v>
      </c>
      <c r="J88" s="46" t="s">
        <v>127</v>
      </c>
      <c r="K88" s="47">
        <v>10</v>
      </c>
      <c r="L88" s="48">
        <v>10</v>
      </c>
      <c r="M88" s="49"/>
      <c r="N88" s="50" t="str">
        <f t="shared" si="7"/>
        <v/>
      </c>
      <c r="O88" s="89">
        <f t="shared" si="9"/>
        <v>100</v>
      </c>
      <c r="P88" s="7"/>
      <c r="Q88" s="8">
        <f t="shared" si="8"/>
        <v>0</v>
      </c>
      <c r="U88" s="4"/>
    </row>
    <row r="89" spans="5:21" ht="18.75" customHeight="1" x14ac:dyDescent="0.5">
      <c r="E89" s="44">
        <v>0.67708333333333337</v>
      </c>
      <c r="F89" s="45" t="s">
        <v>45</v>
      </c>
      <c r="G89" s="46">
        <v>8</v>
      </c>
      <c r="H89" s="46">
        <v>2</v>
      </c>
      <c r="I89" s="46" t="s">
        <v>123</v>
      </c>
      <c r="J89" s="46" t="s">
        <v>0</v>
      </c>
      <c r="K89" s="47">
        <v>10</v>
      </c>
      <c r="L89" s="48">
        <v>20</v>
      </c>
      <c r="M89" s="49"/>
      <c r="N89" s="50" t="str">
        <f t="shared" si="7"/>
        <v/>
      </c>
      <c r="O89" s="89">
        <f t="shared" si="9"/>
        <v>200</v>
      </c>
      <c r="P89" s="7">
        <v>1.9</v>
      </c>
      <c r="Q89" s="8">
        <f t="shared" si="8"/>
        <v>380</v>
      </c>
      <c r="U89" s="4"/>
    </row>
    <row r="90" spans="5:21" ht="18.75" customHeight="1" x14ac:dyDescent="0.5">
      <c r="E90" s="44">
        <v>0.67708333333333337</v>
      </c>
      <c r="F90" s="45" t="s">
        <v>47</v>
      </c>
      <c r="G90" s="46">
        <v>8</v>
      </c>
      <c r="H90" s="46">
        <v>2</v>
      </c>
      <c r="I90" s="46" t="s">
        <v>123</v>
      </c>
      <c r="J90" s="46" t="s">
        <v>127</v>
      </c>
      <c r="K90" s="47">
        <v>10</v>
      </c>
      <c r="L90" s="48"/>
      <c r="M90" s="49"/>
      <c r="N90" s="50" t="str">
        <f t="shared" si="7"/>
        <v/>
      </c>
      <c r="O90" s="89">
        <f t="shared" si="9"/>
        <v>0</v>
      </c>
      <c r="P90" s="7"/>
      <c r="Q90" s="8">
        <f t="shared" si="8"/>
        <v>0</v>
      </c>
      <c r="U90" s="4"/>
    </row>
    <row r="91" spans="5:21" ht="18.75" customHeight="1" x14ac:dyDescent="0.5">
      <c r="E91" s="44">
        <v>0.69097222222222221</v>
      </c>
      <c r="F91" s="45" t="s">
        <v>30</v>
      </c>
      <c r="G91" s="46">
        <v>9</v>
      </c>
      <c r="H91" s="46">
        <v>8</v>
      </c>
      <c r="I91" s="46" t="s">
        <v>118</v>
      </c>
      <c r="J91" s="46" t="s">
        <v>112</v>
      </c>
      <c r="K91" s="47">
        <v>10</v>
      </c>
      <c r="L91" s="48">
        <v>20</v>
      </c>
      <c r="M91" s="49"/>
      <c r="N91" s="50" t="str">
        <f t="shared" si="7"/>
        <v/>
      </c>
      <c r="O91" s="89">
        <f t="shared" si="9"/>
        <v>200</v>
      </c>
      <c r="P91" s="7"/>
      <c r="Q91" s="8">
        <f t="shared" si="8"/>
        <v>0</v>
      </c>
      <c r="U91" s="4"/>
    </row>
    <row r="92" spans="5:21" ht="18.75" customHeight="1" x14ac:dyDescent="0.5">
      <c r="E92" s="44">
        <v>0.69097222222222221</v>
      </c>
      <c r="F92" s="45" t="s">
        <v>30</v>
      </c>
      <c r="G92" s="46">
        <v>9</v>
      </c>
      <c r="H92" s="46">
        <v>10</v>
      </c>
      <c r="I92" s="46" t="s">
        <v>119</v>
      </c>
      <c r="J92" s="46" t="s">
        <v>112</v>
      </c>
      <c r="K92" s="47">
        <v>10</v>
      </c>
      <c r="L92" s="48"/>
      <c r="M92" s="49"/>
      <c r="N92" s="50" t="str">
        <f t="shared" si="7"/>
        <v/>
      </c>
      <c r="O92" s="89">
        <f t="shared" si="9"/>
        <v>0</v>
      </c>
      <c r="P92" s="7"/>
      <c r="Q92" s="8">
        <f t="shared" si="8"/>
        <v>0</v>
      </c>
      <c r="U92" s="4"/>
    </row>
    <row r="93" spans="5:21" ht="18.75" customHeight="1" x14ac:dyDescent="0.5">
      <c r="E93" s="44">
        <v>0.70138888888888884</v>
      </c>
      <c r="F93" s="45" t="s">
        <v>45</v>
      </c>
      <c r="G93" s="46">
        <v>9</v>
      </c>
      <c r="H93" s="46">
        <v>8</v>
      </c>
      <c r="I93" s="46" t="s">
        <v>124</v>
      </c>
      <c r="J93" s="46" t="s">
        <v>0</v>
      </c>
      <c r="K93" s="47">
        <v>10</v>
      </c>
      <c r="L93" s="48">
        <v>32</v>
      </c>
      <c r="M93" s="49"/>
      <c r="N93" s="50" t="str">
        <f t="shared" si="7"/>
        <v/>
      </c>
      <c r="O93" s="89">
        <f t="shared" si="9"/>
        <v>320</v>
      </c>
      <c r="P93" s="7"/>
      <c r="Q93" s="8">
        <f t="shared" si="8"/>
        <v>0</v>
      </c>
      <c r="U93" s="4"/>
    </row>
    <row r="94" spans="5:21" ht="18.75" customHeight="1" x14ac:dyDescent="0.5">
      <c r="E94" s="44">
        <v>0.70138888888888884</v>
      </c>
      <c r="F94" s="45" t="s">
        <v>47</v>
      </c>
      <c r="G94" s="46">
        <v>9</v>
      </c>
      <c r="H94" s="46">
        <v>8</v>
      </c>
      <c r="I94" s="46" t="s">
        <v>124</v>
      </c>
      <c r="J94" s="46" t="s">
        <v>127</v>
      </c>
      <c r="K94" s="47">
        <v>10</v>
      </c>
      <c r="L94" s="48"/>
      <c r="M94" s="49"/>
      <c r="N94" s="50" t="str">
        <f t="shared" si="7"/>
        <v/>
      </c>
      <c r="O94" s="89">
        <f t="shared" si="9"/>
        <v>0</v>
      </c>
      <c r="P94" s="7"/>
      <c r="Q94" s="8">
        <f t="shared" si="8"/>
        <v>0</v>
      </c>
      <c r="U94" s="4"/>
    </row>
    <row r="95" spans="5:21" ht="18.75" customHeight="1" x14ac:dyDescent="0.5">
      <c r="E95" s="44">
        <v>0.70138888888888884</v>
      </c>
      <c r="F95" s="45" t="s">
        <v>45</v>
      </c>
      <c r="G95" s="46">
        <v>9</v>
      </c>
      <c r="H95" s="46">
        <v>8</v>
      </c>
      <c r="I95" s="46" t="s">
        <v>124</v>
      </c>
      <c r="J95" s="46" t="s">
        <v>16</v>
      </c>
      <c r="K95" s="47">
        <v>12</v>
      </c>
      <c r="L95" s="48"/>
      <c r="M95" s="49"/>
      <c r="N95" s="50" t="str">
        <f t="shared" si="7"/>
        <v/>
      </c>
      <c r="O95" s="89">
        <f t="shared" si="9"/>
        <v>0</v>
      </c>
      <c r="P95" s="7"/>
      <c r="Q95" s="8">
        <f t="shared" si="8"/>
        <v>0</v>
      </c>
      <c r="U95" s="4"/>
    </row>
    <row r="96" spans="5:21" ht="18.75" customHeight="1" x14ac:dyDescent="0.5">
      <c r="E96" s="44">
        <v>0.71527777777777779</v>
      </c>
      <c r="F96" s="45" t="s">
        <v>30</v>
      </c>
      <c r="G96" s="46">
        <v>10</v>
      </c>
      <c r="H96" s="46">
        <v>8</v>
      </c>
      <c r="I96" s="46" t="s">
        <v>120</v>
      </c>
      <c r="J96" s="46" t="s">
        <v>112</v>
      </c>
      <c r="K96" s="47">
        <v>10</v>
      </c>
      <c r="L96" s="48">
        <v>10</v>
      </c>
      <c r="M96" s="49"/>
      <c r="N96" s="50" t="str">
        <f t="shared" si="7"/>
        <v/>
      </c>
      <c r="O96" s="89">
        <f t="shared" si="9"/>
        <v>100</v>
      </c>
      <c r="P96" s="7"/>
      <c r="Q96" s="8">
        <f t="shared" si="8"/>
        <v>0</v>
      </c>
      <c r="U96" s="4"/>
    </row>
    <row r="97" spans="5:21" ht="18.75" customHeight="1" x14ac:dyDescent="0.5">
      <c r="E97" s="44">
        <v>0.72569444444444442</v>
      </c>
      <c r="F97" s="45" t="s">
        <v>47</v>
      </c>
      <c r="G97" s="46">
        <v>10</v>
      </c>
      <c r="H97" s="46">
        <v>3</v>
      </c>
      <c r="I97" s="46" t="s">
        <v>126</v>
      </c>
      <c r="J97" s="46" t="s">
        <v>127</v>
      </c>
      <c r="K97" s="47">
        <v>10</v>
      </c>
      <c r="L97" s="48">
        <v>10</v>
      </c>
      <c r="M97" s="49"/>
      <c r="N97" s="50" t="str">
        <f t="shared" si="7"/>
        <v/>
      </c>
      <c r="O97" s="89">
        <f t="shared" si="9"/>
        <v>100</v>
      </c>
      <c r="P97" s="7"/>
      <c r="Q97" s="8">
        <f t="shared" si="8"/>
        <v>0</v>
      </c>
      <c r="U97" s="4"/>
    </row>
    <row r="98" spans="5:21" ht="18.75" customHeight="1" x14ac:dyDescent="0.5">
      <c r="E98" s="44">
        <v>0.72569444444444442</v>
      </c>
      <c r="F98" s="45" t="s">
        <v>47</v>
      </c>
      <c r="G98" s="46">
        <v>10</v>
      </c>
      <c r="H98" s="46">
        <v>1</v>
      </c>
      <c r="I98" s="46" t="s">
        <v>125</v>
      </c>
      <c r="J98" s="46" t="s">
        <v>127</v>
      </c>
      <c r="K98" s="47">
        <v>10</v>
      </c>
      <c r="L98" s="48">
        <v>10</v>
      </c>
      <c r="M98" s="49"/>
      <c r="N98" s="50" t="str">
        <f t="shared" si="7"/>
        <v/>
      </c>
      <c r="O98" s="89">
        <f t="shared" si="9"/>
        <v>100</v>
      </c>
      <c r="P98" s="7"/>
      <c r="Q98" s="8">
        <f t="shared" si="8"/>
        <v>0</v>
      </c>
      <c r="U98" s="4"/>
    </row>
    <row r="99" spans="5:21" ht="18.75" customHeight="1" x14ac:dyDescent="0.25">
      <c r="E99" s="10"/>
      <c r="F99" s="11"/>
      <c r="G99" s="12"/>
      <c r="H99" s="12"/>
      <c r="I99" s="12"/>
      <c r="J99" s="12"/>
      <c r="K99" s="13"/>
      <c r="L99" s="14"/>
      <c r="M99" s="12"/>
      <c r="N99" s="50"/>
      <c r="O99" s="6"/>
      <c r="P99" s="7"/>
      <c r="Q99" s="8"/>
      <c r="S99" s="9"/>
    </row>
    <row r="100" spans="5:21" ht="24.75" customHeight="1" x14ac:dyDescent="0.25">
      <c r="E100" s="16"/>
      <c r="F100" s="5"/>
      <c r="G100" s="17"/>
      <c r="H100" s="17"/>
      <c r="I100" s="18" t="s">
        <v>17</v>
      </c>
      <c r="J100" s="18"/>
      <c r="K100" s="19">
        <f>SUM(K77:K99)</f>
        <v>226</v>
      </c>
      <c r="L100" s="19">
        <f>SUBTOTAL(9,(L77:L98))</f>
        <v>226</v>
      </c>
      <c r="M100" s="18"/>
      <c r="N100" s="18"/>
      <c r="O100" s="20">
        <f>SUBTOTAL(9,(O77:O98))</f>
        <v>2260</v>
      </c>
      <c r="P100" s="27"/>
      <c r="Q100" s="21">
        <f>SUBTOTAL(9,Q77:Q98)</f>
        <v>2844</v>
      </c>
      <c r="S100" s="9"/>
    </row>
    <row r="101" spans="5:21" ht="3.75" hidden="1" customHeight="1" x14ac:dyDescent="0.25">
      <c r="E101" s="22"/>
      <c r="F101" s="23"/>
      <c r="G101" s="23"/>
      <c r="H101" s="23"/>
      <c r="I101" s="23"/>
      <c r="J101" s="23"/>
      <c r="K101" s="23"/>
      <c r="L101" s="24"/>
      <c r="M101" s="23"/>
      <c r="N101" s="23"/>
      <c r="O101" s="25"/>
      <c r="P101" s="3"/>
      <c r="Q101" s="15"/>
      <c r="S101" s="9"/>
    </row>
    <row r="102" spans="5:21" ht="25.5" customHeight="1" x14ac:dyDescent="0.25">
      <c r="E102" s="75" t="s">
        <v>18</v>
      </c>
      <c r="F102" s="76"/>
      <c r="G102" s="76"/>
      <c r="H102" s="76"/>
      <c r="I102" s="76"/>
      <c r="J102" s="76"/>
      <c r="K102" s="76"/>
      <c r="L102" s="77"/>
      <c r="M102" s="51"/>
      <c r="N102" s="51"/>
      <c r="O102" s="78">
        <f>O100/$O$1</f>
        <v>7.5333333333333335E-2</v>
      </c>
      <c r="P102" s="3"/>
      <c r="Q102" s="15"/>
      <c r="S102" s="9"/>
    </row>
    <row r="103" spans="5:21" ht="25.5" customHeight="1" thickBot="1" x14ac:dyDescent="0.3">
      <c r="E103" s="80">
        <v>45542</v>
      </c>
      <c r="F103" s="81"/>
      <c r="G103" s="81"/>
      <c r="H103" s="81"/>
      <c r="I103" s="81"/>
      <c r="J103" s="81"/>
      <c r="K103" s="81"/>
      <c r="L103" s="82"/>
      <c r="M103" s="52"/>
      <c r="N103" s="52"/>
      <c r="O103" s="79"/>
      <c r="P103" s="28"/>
      <c r="Q103" s="26">
        <f>Q100-O100</f>
        <v>584</v>
      </c>
      <c r="S103" s="9"/>
    </row>
    <row r="104" spans="5:21" ht="15.75" thickBot="1" x14ac:dyDescent="0.3"/>
    <row r="105" spans="5:21" ht="35.25" customHeight="1" x14ac:dyDescent="0.25">
      <c r="E105" s="69"/>
      <c r="F105" s="70"/>
      <c r="G105" s="73" t="s">
        <v>5</v>
      </c>
      <c r="H105" s="73"/>
      <c r="I105" s="73"/>
      <c r="J105" s="73"/>
      <c r="K105" s="73"/>
      <c r="L105" s="73"/>
      <c r="M105" s="73"/>
      <c r="N105" s="73"/>
      <c r="O105" s="30" t="s">
        <v>6</v>
      </c>
    </row>
    <row r="106" spans="5:21" ht="21" customHeight="1" x14ac:dyDescent="0.25">
      <c r="E106" s="71"/>
      <c r="F106" s="72"/>
      <c r="G106" s="74"/>
      <c r="H106" s="74"/>
      <c r="I106" s="74"/>
      <c r="J106" s="74"/>
      <c r="K106" s="74"/>
      <c r="L106" s="74"/>
      <c r="M106" s="74"/>
      <c r="N106" s="74"/>
      <c r="O106" s="53">
        <f>$O$1</f>
        <v>30000</v>
      </c>
    </row>
    <row r="107" spans="5:21" ht="3" customHeight="1" thickBot="1" x14ac:dyDescent="0.3">
      <c r="E107" s="33"/>
      <c r="F107" s="34"/>
      <c r="G107" s="35"/>
      <c r="H107" s="35"/>
      <c r="I107" s="35"/>
      <c r="J107" s="35"/>
      <c r="K107" s="35"/>
      <c r="L107" s="29"/>
      <c r="M107" s="35"/>
      <c r="N107" s="35"/>
      <c r="O107" s="2"/>
    </row>
    <row r="108" spans="5:21" ht="54.75" customHeight="1" x14ac:dyDescent="0.5">
      <c r="E108" s="36" t="s">
        <v>7</v>
      </c>
      <c r="F108" s="37" t="s">
        <v>8</v>
      </c>
      <c r="G108" s="37" t="s">
        <v>9</v>
      </c>
      <c r="H108" s="37" t="s">
        <v>10</v>
      </c>
      <c r="I108" s="37" t="s">
        <v>11</v>
      </c>
      <c r="J108" s="38" t="s">
        <v>12</v>
      </c>
      <c r="K108" s="39" t="s">
        <v>23</v>
      </c>
      <c r="L108" s="54" t="s">
        <v>13</v>
      </c>
      <c r="M108" s="38" t="s">
        <v>24</v>
      </c>
      <c r="N108" s="40" t="s">
        <v>25</v>
      </c>
      <c r="O108" s="41" t="s">
        <v>14</v>
      </c>
      <c r="P108" s="42" t="s">
        <v>15</v>
      </c>
      <c r="Q108" s="43" t="s">
        <v>1</v>
      </c>
      <c r="U108" s="4"/>
    </row>
    <row r="109" spans="5:21" ht="18.75" customHeight="1" x14ac:dyDescent="0.25">
      <c r="E109" s="44">
        <v>0.55902777777777779</v>
      </c>
      <c r="F109" s="45" t="s">
        <v>35</v>
      </c>
      <c r="G109" s="46">
        <v>1</v>
      </c>
      <c r="H109" s="46">
        <v>6</v>
      </c>
      <c r="I109" s="46" t="s">
        <v>129</v>
      </c>
      <c r="J109" s="46" t="s">
        <v>0</v>
      </c>
      <c r="K109" s="47">
        <v>12</v>
      </c>
      <c r="L109" s="48">
        <v>24</v>
      </c>
      <c r="M109" s="49"/>
      <c r="N109" s="50"/>
      <c r="O109" s="89">
        <f t="shared" ref="O109:O116" si="10">L109*$P$1</f>
        <v>240</v>
      </c>
      <c r="P109" s="7"/>
      <c r="Q109" s="8">
        <f t="shared" ref="Q109:Q117" si="11">O109*P109</f>
        <v>0</v>
      </c>
    </row>
    <row r="110" spans="5:21" ht="18.75" customHeight="1" x14ac:dyDescent="0.25">
      <c r="E110" s="44">
        <v>0.55902777777777779</v>
      </c>
      <c r="F110" s="45" t="s">
        <v>35</v>
      </c>
      <c r="G110" s="46">
        <v>1</v>
      </c>
      <c r="H110" s="46">
        <v>6</v>
      </c>
      <c r="I110" s="46" t="s">
        <v>129</v>
      </c>
      <c r="J110" s="46" t="s">
        <v>16</v>
      </c>
      <c r="K110" s="47">
        <v>12</v>
      </c>
      <c r="L110" s="48"/>
      <c r="M110" s="49"/>
      <c r="N110" s="50"/>
      <c r="O110" s="89">
        <f t="shared" si="10"/>
        <v>0</v>
      </c>
      <c r="P110" s="7"/>
      <c r="Q110" s="8">
        <f t="shared" si="11"/>
        <v>0</v>
      </c>
    </row>
    <row r="111" spans="5:21" ht="18.75" customHeight="1" x14ac:dyDescent="0.5">
      <c r="E111" s="44">
        <v>0.61458333333333337</v>
      </c>
      <c r="F111" s="45" t="s">
        <v>130</v>
      </c>
      <c r="G111" s="46">
        <v>5</v>
      </c>
      <c r="H111" s="46">
        <v>3</v>
      </c>
      <c r="I111" s="46" t="s">
        <v>131</v>
      </c>
      <c r="J111" s="46" t="s">
        <v>0</v>
      </c>
      <c r="K111" s="47">
        <v>12</v>
      </c>
      <c r="L111" s="48">
        <v>24</v>
      </c>
      <c r="M111" s="49"/>
      <c r="N111" s="50" t="str">
        <f t="shared" ref="N111:N117" si="12">IF(M111="","",100/M111/100)</f>
        <v/>
      </c>
      <c r="O111" s="89">
        <f t="shared" si="10"/>
        <v>240</v>
      </c>
      <c r="P111" s="7">
        <v>1.5</v>
      </c>
      <c r="Q111" s="8">
        <f t="shared" si="11"/>
        <v>360</v>
      </c>
      <c r="U111" s="4"/>
    </row>
    <row r="112" spans="5:21" ht="18.75" customHeight="1" x14ac:dyDescent="0.25">
      <c r="E112" s="44">
        <v>0.61458333333333337</v>
      </c>
      <c r="F112" s="45" t="s">
        <v>130</v>
      </c>
      <c r="G112" s="46">
        <v>5</v>
      </c>
      <c r="H112" s="46">
        <v>3</v>
      </c>
      <c r="I112" s="46" t="s">
        <v>131</v>
      </c>
      <c r="J112" s="46" t="s">
        <v>16</v>
      </c>
      <c r="K112" s="47">
        <v>12</v>
      </c>
      <c r="L112" s="48"/>
      <c r="M112" s="49"/>
      <c r="N112" s="50" t="str">
        <f t="shared" si="12"/>
        <v/>
      </c>
      <c r="O112" s="89">
        <f t="shared" si="10"/>
        <v>0</v>
      </c>
      <c r="P112" s="7"/>
      <c r="Q112" s="8">
        <f t="shared" si="11"/>
        <v>0</v>
      </c>
    </row>
    <row r="113" spans="5:21" ht="18.75" customHeight="1" x14ac:dyDescent="0.25">
      <c r="E113" s="44">
        <v>0.65625</v>
      </c>
      <c r="F113" s="45" t="s">
        <v>35</v>
      </c>
      <c r="G113" s="46">
        <v>5</v>
      </c>
      <c r="H113" s="46">
        <v>3</v>
      </c>
      <c r="I113" s="46" t="s">
        <v>132</v>
      </c>
      <c r="J113" s="46" t="s">
        <v>0</v>
      </c>
      <c r="K113" s="47">
        <v>12</v>
      </c>
      <c r="L113" s="48">
        <v>24</v>
      </c>
      <c r="M113" s="49"/>
      <c r="N113" s="50" t="str">
        <f t="shared" si="12"/>
        <v/>
      </c>
      <c r="O113" s="89">
        <f t="shared" si="10"/>
        <v>240</v>
      </c>
      <c r="P113" s="7">
        <v>1.65</v>
      </c>
      <c r="Q113" s="8">
        <f t="shared" si="11"/>
        <v>396</v>
      </c>
    </row>
    <row r="114" spans="5:21" ht="18.75" customHeight="1" x14ac:dyDescent="0.25">
      <c r="E114" s="44">
        <v>0.65625</v>
      </c>
      <c r="F114" s="45" t="s">
        <v>35</v>
      </c>
      <c r="G114" s="46">
        <v>5</v>
      </c>
      <c r="H114" s="46">
        <v>3</v>
      </c>
      <c r="I114" s="46" t="s">
        <v>132</v>
      </c>
      <c r="J114" s="46" t="s">
        <v>16</v>
      </c>
      <c r="K114" s="47">
        <v>12</v>
      </c>
      <c r="L114" s="48"/>
      <c r="M114" s="49"/>
      <c r="N114" s="50" t="str">
        <f t="shared" si="12"/>
        <v/>
      </c>
      <c r="O114" s="89">
        <f t="shared" si="10"/>
        <v>0</v>
      </c>
      <c r="P114" s="7"/>
      <c r="Q114" s="8">
        <f t="shared" si="11"/>
        <v>0</v>
      </c>
    </row>
    <row r="115" spans="5:21" ht="18.75" customHeight="1" x14ac:dyDescent="0.5">
      <c r="E115" s="44">
        <v>0.70486111111111116</v>
      </c>
      <c r="F115" s="45" t="s">
        <v>35</v>
      </c>
      <c r="G115" s="46">
        <v>7</v>
      </c>
      <c r="H115" s="46">
        <v>5</v>
      </c>
      <c r="I115" s="46" t="s">
        <v>133</v>
      </c>
      <c r="J115" s="46" t="s">
        <v>0</v>
      </c>
      <c r="K115" s="47">
        <v>12</v>
      </c>
      <c r="L115" s="48">
        <v>24</v>
      </c>
      <c r="M115" s="49"/>
      <c r="N115" s="50" t="str">
        <f t="shared" si="12"/>
        <v/>
      </c>
      <c r="O115" s="89">
        <f t="shared" si="10"/>
        <v>240</v>
      </c>
      <c r="P115" s="7"/>
      <c r="Q115" s="8">
        <f t="shared" si="11"/>
        <v>0</v>
      </c>
      <c r="U115" s="4"/>
    </row>
    <row r="116" spans="5:21" ht="18.75" customHeight="1" x14ac:dyDescent="0.25">
      <c r="E116" s="44">
        <v>0.70486111111111116</v>
      </c>
      <c r="F116" s="45" t="s">
        <v>35</v>
      </c>
      <c r="G116" s="46">
        <v>7</v>
      </c>
      <c r="H116" s="46">
        <v>5</v>
      </c>
      <c r="I116" s="46" t="s">
        <v>133</v>
      </c>
      <c r="J116" s="46" t="s">
        <v>16</v>
      </c>
      <c r="K116" s="47">
        <v>12</v>
      </c>
      <c r="L116" s="48"/>
      <c r="M116" s="49"/>
      <c r="N116" s="50" t="str">
        <f t="shared" si="12"/>
        <v/>
      </c>
      <c r="O116" s="89">
        <f t="shared" si="10"/>
        <v>0</v>
      </c>
      <c r="P116" s="7"/>
      <c r="Q116" s="8">
        <f t="shared" si="11"/>
        <v>0</v>
      </c>
    </row>
    <row r="117" spans="5:21" ht="18.75" customHeight="1" x14ac:dyDescent="0.25">
      <c r="E117" s="44"/>
      <c r="F117" s="45"/>
      <c r="G117" s="46"/>
      <c r="H117" s="46"/>
      <c r="I117" s="46"/>
      <c r="J117" s="46"/>
      <c r="K117" s="47"/>
      <c r="L117" s="48"/>
      <c r="M117" s="49"/>
      <c r="N117" s="50" t="str">
        <f t="shared" si="12"/>
        <v/>
      </c>
      <c r="O117" s="6"/>
      <c r="P117" s="7"/>
      <c r="Q117" s="8">
        <f t="shared" si="11"/>
        <v>0</v>
      </c>
    </row>
    <row r="118" spans="5:21" ht="18.75" customHeight="1" x14ac:dyDescent="0.25">
      <c r="E118" s="10"/>
      <c r="F118" s="11"/>
      <c r="G118" s="12"/>
      <c r="H118" s="12"/>
      <c r="I118" s="12"/>
      <c r="J118" s="12"/>
      <c r="K118" s="13"/>
      <c r="L118" s="14"/>
      <c r="M118" s="12"/>
      <c r="N118" s="50"/>
      <c r="O118" s="6"/>
      <c r="P118" s="7"/>
      <c r="Q118" s="8"/>
      <c r="S118" s="9"/>
    </row>
    <row r="119" spans="5:21" ht="24.75" customHeight="1" x14ac:dyDescent="0.25">
      <c r="E119" s="16"/>
      <c r="F119" s="5"/>
      <c r="G119" s="17"/>
      <c r="H119" s="17"/>
      <c r="I119" s="18" t="s">
        <v>17</v>
      </c>
      <c r="J119" s="18"/>
      <c r="K119" s="19">
        <f>SUBTOTAL(9,(K109:K118))</f>
        <v>96</v>
      </c>
      <c r="L119" s="19">
        <f>SUBTOTAL(9,(L109:L118))</f>
        <v>96</v>
      </c>
      <c r="M119" s="18"/>
      <c r="N119" s="18"/>
      <c r="O119" s="20">
        <f>SUBTOTAL(9,(O109:O118))</f>
        <v>960</v>
      </c>
      <c r="P119" s="27"/>
      <c r="Q119" s="21">
        <f>SUBTOTAL(9,Q109:Q118)</f>
        <v>756</v>
      </c>
      <c r="S119" s="9"/>
    </row>
    <row r="120" spans="5:21" ht="3.75" hidden="1" customHeight="1" x14ac:dyDescent="0.25">
      <c r="E120" s="22"/>
      <c r="F120" s="23"/>
      <c r="G120" s="23"/>
      <c r="H120" s="23"/>
      <c r="I120" s="23"/>
      <c r="J120" s="23"/>
      <c r="K120" s="23"/>
      <c r="L120" s="24"/>
      <c r="M120" s="23"/>
      <c r="N120" s="23"/>
      <c r="O120" s="25"/>
      <c r="P120" s="3"/>
      <c r="Q120" s="15"/>
      <c r="S120" s="9"/>
    </row>
    <row r="121" spans="5:21" ht="25.5" customHeight="1" x14ac:dyDescent="0.25">
      <c r="E121" s="75" t="s">
        <v>18</v>
      </c>
      <c r="F121" s="76"/>
      <c r="G121" s="76"/>
      <c r="H121" s="76"/>
      <c r="I121" s="76"/>
      <c r="J121" s="76"/>
      <c r="K121" s="76"/>
      <c r="L121" s="77"/>
      <c r="M121" s="51"/>
      <c r="N121" s="51"/>
      <c r="O121" s="78">
        <f>O119/$O$1</f>
        <v>3.2000000000000001E-2</v>
      </c>
      <c r="P121" s="3"/>
      <c r="Q121" s="15"/>
      <c r="S121" s="9"/>
    </row>
    <row r="122" spans="5:21" ht="25.5" customHeight="1" thickBot="1" x14ac:dyDescent="0.3">
      <c r="E122" s="80">
        <v>45539</v>
      </c>
      <c r="F122" s="81"/>
      <c r="G122" s="81"/>
      <c r="H122" s="81"/>
      <c r="I122" s="81"/>
      <c r="J122" s="81"/>
      <c r="K122" s="81"/>
      <c r="L122" s="82"/>
      <c r="M122" s="52"/>
      <c r="N122" s="52"/>
      <c r="O122" s="79"/>
      <c r="P122" s="28"/>
      <c r="Q122" s="26">
        <f>Q119-O119</f>
        <v>-204</v>
      </c>
      <c r="S122" s="9"/>
    </row>
    <row r="125" spans="5:21" ht="15.75" thickBot="1" x14ac:dyDescent="0.3"/>
    <row r="126" spans="5:21" ht="35.25" customHeight="1" x14ac:dyDescent="0.25">
      <c r="E126" s="69"/>
      <c r="F126" s="70"/>
      <c r="G126" s="73" t="s">
        <v>5</v>
      </c>
      <c r="H126" s="73"/>
      <c r="I126" s="73"/>
      <c r="J126" s="73"/>
      <c r="K126" s="73"/>
      <c r="L126" s="73"/>
      <c r="M126" s="73"/>
      <c r="N126" s="73"/>
      <c r="O126" s="30" t="s">
        <v>6</v>
      </c>
    </row>
    <row r="127" spans="5:21" ht="21" customHeight="1" x14ac:dyDescent="0.25">
      <c r="E127" s="71"/>
      <c r="F127" s="72"/>
      <c r="G127" s="74"/>
      <c r="H127" s="74"/>
      <c r="I127" s="74"/>
      <c r="J127" s="74"/>
      <c r="K127" s="74"/>
      <c r="L127" s="74"/>
      <c r="M127" s="74"/>
      <c r="N127" s="74"/>
      <c r="O127" s="53">
        <f>$O$1</f>
        <v>30000</v>
      </c>
    </row>
    <row r="128" spans="5:21" ht="3" customHeight="1" thickBot="1" x14ac:dyDescent="0.3">
      <c r="E128" s="33"/>
      <c r="F128" s="34"/>
      <c r="G128" s="35"/>
      <c r="H128" s="35"/>
      <c r="I128" s="35"/>
      <c r="J128" s="35"/>
      <c r="K128" s="35"/>
      <c r="L128" s="29"/>
      <c r="M128" s="35"/>
      <c r="N128" s="35"/>
      <c r="O128" s="2"/>
    </row>
    <row r="129" spans="5:21" ht="54.75" customHeight="1" x14ac:dyDescent="0.5">
      <c r="E129" s="36" t="s">
        <v>7</v>
      </c>
      <c r="F129" s="37" t="s">
        <v>8</v>
      </c>
      <c r="G129" s="37" t="s">
        <v>9</v>
      </c>
      <c r="H129" s="37" t="s">
        <v>10</v>
      </c>
      <c r="I129" s="37" t="s">
        <v>11</v>
      </c>
      <c r="J129" s="38" t="s">
        <v>12</v>
      </c>
      <c r="K129" s="39" t="s">
        <v>23</v>
      </c>
      <c r="L129" s="54" t="s">
        <v>13</v>
      </c>
      <c r="M129" s="38" t="s">
        <v>24</v>
      </c>
      <c r="N129" s="40" t="s">
        <v>25</v>
      </c>
      <c r="O129" s="41" t="s">
        <v>14</v>
      </c>
      <c r="P129" s="42" t="s">
        <v>15</v>
      </c>
      <c r="Q129" s="43" t="s">
        <v>1</v>
      </c>
      <c r="U129" s="4"/>
    </row>
    <row r="130" spans="5:21" ht="18.75" customHeight="1" x14ac:dyDescent="0.25">
      <c r="E130" s="44">
        <v>0.48958333333333331</v>
      </c>
      <c r="F130" s="45" t="s">
        <v>20</v>
      </c>
      <c r="G130" s="46">
        <v>1</v>
      </c>
      <c r="H130" s="46">
        <v>11</v>
      </c>
      <c r="I130" s="46" t="s">
        <v>98</v>
      </c>
      <c r="J130" s="46" t="s">
        <v>0</v>
      </c>
      <c r="K130" s="47">
        <v>10</v>
      </c>
      <c r="L130" s="48">
        <v>24</v>
      </c>
      <c r="M130" s="49">
        <v>9.4</v>
      </c>
      <c r="N130" s="50">
        <f t="shared" ref="N130:N152" si="13">IF(M130="","",100/M130/100)</f>
        <v>0.10638297872340426</v>
      </c>
      <c r="O130" s="89">
        <f t="shared" ref="O130:O152" si="14">L130*$P$1</f>
        <v>240</v>
      </c>
      <c r="P130" s="7"/>
      <c r="Q130" s="8">
        <f t="shared" ref="Q130:Q152" si="15">O130*P130</f>
        <v>0</v>
      </c>
    </row>
    <row r="131" spans="5:21" ht="18.75" customHeight="1" x14ac:dyDescent="0.25">
      <c r="E131" s="44">
        <v>0.48958333333333331</v>
      </c>
      <c r="F131" s="45" t="s">
        <v>20</v>
      </c>
      <c r="G131" s="46">
        <v>1</v>
      </c>
      <c r="H131" s="46">
        <v>11</v>
      </c>
      <c r="I131" s="46" t="s">
        <v>98</v>
      </c>
      <c r="J131" s="46" t="s">
        <v>16</v>
      </c>
      <c r="K131" s="47">
        <v>14</v>
      </c>
      <c r="L131" s="48"/>
      <c r="M131" s="49"/>
      <c r="N131" s="50" t="str">
        <f t="shared" si="13"/>
        <v/>
      </c>
      <c r="O131" s="89">
        <f t="shared" si="14"/>
        <v>0</v>
      </c>
      <c r="P131" s="7"/>
      <c r="Q131" s="8">
        <f t="shared" si="15"/>
        <v>0</v>
      </c>
    </row>
    <row r="132" spans="5:21" ht="18.75" customHeight="1" x14ac:dyDescent="0.5">
      <c r="E132" s="44">
        <v>0.50347222222222221</v>
      </c>
      <c r="F132" s="45" t="s">
        <v>31</v>
      </c>
      <c r="G132" s="46">
        <v>1</v>
      </c>
      <c r="H132" s="46">
        <v>4</v>
      </c>
      <c r="I132" s="46" t="s">
        <v>53</v>
      </c>
      <c r="J132" s="46" t="s">
        <v>0</v>
      </c>
      <c r="K132" s="47">
        <v>12</v>
      </c>
      <c r="L132" s="48">
        <v>12</v>
      </c>
      <c r="M132" s="49">
        <v>3.3</v>
      </c>
      <c r="N132" s="50">
        <f t="shared" si="13"/>
        <v>0.30303030303030304</v>
      </c>
      <c r="O132" s="89">
        <f t="shared" si="14"/>
        <v>120</v>
      </c>
      <c r="P132" s="7"/>
      <c r="Q132" s="8">
        <f t="shared" si="15"/>
        <v>0</v>
      </c>
      <c r="U132" s="4"/>
    </row>
    <row r="133" spans="5:21" ht="18.75" customHeight="1" x14ac:dyDescent="0.25">
      <c r="E133" s="44">
        <v>0.51388888888888884</v>
      </c>
      <c r="F133" s="45" t="s">
        <v>20</v>
      </c>
      <c r="G133" s="46">
        <v>2</v>
      </c>
      <c r="H133" s="46">
        <v>11</v>
      </c>
      <c r="I133" s="46" t="s">
        <v>107</v>
      </c>
      <c r="J133" s="46" t="s">
        <v>112</v>
      </c>
      <c r="K133" s="47">
        <v>10</v>
      </c>
      <c r="L133" s="48">
        <v>10</v>
      </c>
      <c r="M133" s="49">
        <v>8.8000000000000007</v>
      </c>
      <c r="N133" s="50">
        <f t="shared" si="13"/>
        <v>0.11363636363636363</v>
      </c>
      <c r="O133" s="89">
        <f t="shared" si="14"/>
        <v>100</v>
      </c>
      <c r="P133" s="7"/>
      <c r="Q133" s="8">
        <f t="shared" si="15"/>
        <v>0</v>
      </c>
    </row>
    <row r="134" spans="5:21" ht="18.75" customHeight="1" x14ac:dyDescent="0.25">
      <c r="E134" s="44">
        <v>0.5625</v>
      </c>
      <c r="F134" s="45" t="s">
        <v>20</v>
      </c>
      <c r="G134" s="46">
        <v>4</v>
      </c>
      <c r="H134" s="46">
        <v>9</v>
      </c>
      <c r="I134" s="46" t="s">
        <v>99</v>
      </c>
      <c r="J134" s="46" t="s">
        <v>0</v>
      </c>
      <c r="K134" s="47">
        <v>11.000000000000002</v>
      </c>
      <c r="L134" s="48">
        <v>25</v>
      </c>
      <c r="M134" s="49">
        <v>7.2</v>
      </c>
      <c r="N134" s="50">
        <f t="shared" si="13"/>
        <v>0.1388888888888889</v>
      </c>
      <c r="O134" s="89">
        <f t="shared" si="14"/>
        <v>250</v>
      </c>
      <c r="P134" s="7"/>
      <c r="Q134" s="8">
        <f t="shared" si="15"/>
        <v>0</v>
      </c>
    </row>
    <row r="135" spans="5:21" ht="18.75" customHeight="1" x14ac:dyDescent="0.5">
      <c r="E135" s="44">
        <v>0.5625</v>
      </c>
      <c r="F135" s="45" t="s">
        <v>20</v>
      </c>
      <c r="G135" s="46">
        <v>4</v>
      </c>
      <c r="H135" s="46">
        <v>9</v>
      </c>
      <c r="I135" s="46" t="s">
        <v>99</v>
      </c>
      <c r="J135" s="46" t="s">
        <v>16</v>
      </c>
      <c r="K135" s="47">
        <v>14</v>
      </c>
      <c r="L135" s="48"/>
      <c r="M135" s="49"/>
      <c r="N135" s="50" t="str">
        <f t="shared" si="13"/>
        <v/>
      </c>
      <c r="O135" s="89">
        <f t="shared" si="14"/>
        <v>0</v>
      </c>
      <c r="P135" s="7"/>
      <c r="Q135" s="8">
        <f t="shared" si="15"/>
        <v>0</v>
      </c>
      <c r="U135" s="4"/>
    </row>
    <row r="136" spans="5:21" ht="18.75" customHeight="1" x14ac:dyDescent="0.25">
      <c r="E136" s="44">
        <v>0.5625</v>
      </c>
      <c r="F136" s="45" t="s">
        <v>20</v>
      </c>
      <c r="G136" s="46">
        <v>4</v>
      </c>
      <c r="H136" s="46">
        <v>8</v>
      </c>
      <c r="I136" s="46" t="s">
        <v>108</v>
      </c>
      <c r="J136" s="46" t="s">
        <v>112</v>
      </c>
      <c r="K136" s="47">
        <v>10</v>
      </c>
      <c r="L136" s="48">
        <v>10</v>
      </c>
      <c r="M136" s="49">
        <v>11</v>
      </c>
      <c r="N136" s="50">
        <f t="shared" si="13"/>
        <v>9.0909090909090912E-2</v>
      </c>
      <c r="O136" s="89">
        <f t="shared" si="14"/>
        <v>100</v>
      </c>
      <c r="P136" s="7"/>
      <c r="Q136" s="8">
        <f t="shared" si="15"/>
        <v>0</v>
      </c>
    </row>
    <row r="137" spans="5:21" ht="18.75" customHeight="1" x14ac:dyDescent="0.25">
      <c r="E137" s="44">
        <v>0.57291666666666663</v>
      </c>
      <c r="F137" s="45" t="s">
        <v>33</v>
      </c>
      <c r="G137" s="46">
        <v>4</v>
      </c>
      <c r="H137" s="46">
        <v>2</v>
      </c>
      <c r="I137" s="46" t="s">
        <v>102</v>
      </c>
      <c r="J137" s="46" t="s">
        <v>106</v>
      </c>
      <c r="K137" s="47">
        <v>10</v>
      </c>
      <c r="L137" s="48">
        <v>10</v>
      </c>
      <c r="M137" s="49">
        <v>4.2</v>
      </c>
      <c r="N137" s="50">
        <f t="shared" si="13"/>
        <v>0.23809523809523811</v>
      </c>
      <c r="O137" s="89">
        <f t="shared" si="14"/>
        <v>100</v>
      </c>
      <c r="P137" s="7"/>
      <c r="Q137" s="8">
        <f t="shared" si="15"/>
        <v>0</v>
      </c>
    </row>
    <row r="138" spans="5:21" ht="18.75" customHeight="1" x14ac:dyDescent="0.5">
      <c r="E138" s="44">
        <v>0.58680555555555558</v>
      </c>
      <c r="F138" s="45" t="s">
        <v>20</v>
      </c>
      <c r="G138" s="46">
        <v>5</v>
      </c>
      <c r="H138" s="46">
        <v>8</v>
      </c>
      <c r="I138" s="46" t="s">
        <v>65</v>
      </c>
      <c r="J138" s="46" t="s">
        <v>112</v>
      </c>
      <c r="K138" s="47">
        <v>10</v>
      </c>
      <c r="L138" s="48">
        <v>10</v>
      </c>
      <c r="M138" s="49">
        <v>5</v>
      </c>
      <c r="N138" s="50">
        <f t="shared" si="13"/>
        <v>0.2</v>
      </c>
      <c r="O138" s="89">
        <f t="shared" si="14"/>
        <v>100</v>
      </c>
      <c r="P138" s="7"/>
      <c r="Q138" s="8">
        <f t="shared" si="15"/>
        <v>0</v>
      </c>
      <c r="U138" s="4"/>
    </row>
    <row r="139" spans="5:21" ht="18.75" customHeight="1" x14ac:dyDescent="0.5">
      <c r="E139" s="44">
        <v>0.58680555555555558</v>
      </c>
      <c r="F139" s="45" t="s">
        <v>20</v>
      </c>
      <c r="G139" s="46">
        <v>5</v>
      </c>
      <c r="H139" s="46">
        <v>3</v>
      </c>
      <c r="I139" s="46" t="s">
        <v>100</v>
      </c>
      <c r="J139" s="46" t="s">
        <v>0</v>
      </c>
      <c r="K139" s="47">
        <v>10</v>
      </c>
      <c r="L139" s="48">
        <v>10</v>
      </c>
      <c r="M139" s="49">
        <v>5.5</v>
      </c>
      <c r="N139" s="50">
        <f t="shared" si="13"/>
        <v>0.18181818181818182</v>
      </c>
      <c r="O139" s="89">
        <f t="shared" si="14"/>
        <v>100</v>
      </c>
      <c r="P139" s="7"/>
      <c r="Q139" s="8">
        <f t="shared" si="15"/>
        <v>0</v>
      </c>
      <c r="U139" s="4"/>
    </row>
    <row r="140" spans="5:21" ht="18.75" customHeight="1" x14ac:dyDescent="0.5">
      <c r="E140" s="44">
        <v>0.58680555555555558</v>
      </c>
      <c r="F140" s="45" t="s">
        <v>20</v>
      </c>
      <c r="G140" s="46">
        <v>5</v>
      </c>
      <c r="H140" s="46">
        <v>5</v>
      </c>
      <c r="I140" s="46" t="s">
        <v>109</v>
      </c>
      <c r="J140" s="46" t="s">
        <v>112</v>
      </c>
      <c r="K140" s="47">
        <v>10</v>
      </c>
      <c r="L140" s="48">
        <v>10</v>
      </c>
      <c r="M140" s="49">
        <v>3.6</v>
      </c>
      <c r="N140" s="50">
        <f t="shared" si="13"/>
        <v>0.27777777777777779</v>
      </c>
      <c r="O140" s="89">
        <f t="shared" si="14"/>
        <v>100</v>
      </c>
      <c r="P140" s="7"/>
      <c r="Q140" s="8">
        <f t="shared" si="15"/>
        <v>0</v>
      </c>
      <c r="U140" s="4"/>
    </row>
    <row r="141" spans="5:21" ht="18.75" customHeight="1" x14ac:dyDescent="0.5">
      <c r="E141" s="44">
        <v>0.64583333333333337</v>
      </c>
      <c r="F141" s="45" t="s">
        <v>33</v>
      </c>
      <c r="G141" s="46">
        <v>7</v>
      </c>
      <c r="H141" s="46">
        <v>1</v>
      </c>
      <c r="I141" s="46" t="s">
        <v>103</v>
      </c>
      <c r="J141" s="46" t="s">
        <v>106</v>
      </c>
      <c r="K141" s="47">
        <v>10</v>
      </c>
      <c r="L141" s="48">
        <v>10</v>
      </c>
      <c r="M141" s="49">
        <v>11</v>
      </c>
      <c r="N141" s="50">
        <f t="shared" si="13"/>
        <v>9.0909090909090912E-2</v>
      </c>
      <c r="O141" s="89">
        <f t="shared" si="14"/>
        <v>100</v>
      </c>
      <c r="P141" s="7">
        <v>12</v>
      </c>
      <c r="Q141" s="8">
        <f t="shared" si="15"/>
        <v>1200</v>
      </c>
      <c r="U141" s="4"/>
    </row>
    <row r="142" spans="5:21" ht="18.75" customHeight="1" x14ac:dyDescent="0.5">
      <c r="E142" s="44">
        <v>0.65972222222222221</v>
      </c>
      <c r="F142" s="45" t="s">
        <v>20</v>
      </c>
      <c r="G142" s="46">
        <v>8</v>
      </c>
      <c r="H142" s="46">
        <v>5</v>
      </c>
      <c r="I142" s="46" t="s">
        <v>110</v>
      </c>
      <c r="J142" s="46" t="s">
        <v>112</v>
      </c>
      <c r="K142" s="47">
        <v>10</v>
      </c>
      <c r="L142" s="48">
        <v>10</v>
      </c>
      <c r="M142" s="49">
        <v>3.1</v>
      </c>
      <c r="N142" s="50">
        <f t="shared" si="13"/>
        <v>0.32258064516129031</v>
      </c>
      <c r="O142" s="89">
        <f t="shared" si="14"/>
        <v>100</v>
      </c>
      <c r="P142" s="7">
        <v>3.3</v>
      </c>
      <c r="Q142" s="8">
        <f t="shared" si="15"/>
        <v>330</v>
      </c>
      <c r="U142" s="4"/>
    </row>
    <row r="143" spans="5:21" ht="18.75" customHeight="1" x14ac:dyDescent="0.5">
      <c r="E143" s="44">
        <v>0.67361111111111116</v>
      </c>
      <c r="F143" s="45" t="s">
        <v>31</v>
      </c>
      <c r="G143" s="46">
        <v>8</v>
      </c>
      <c r="H143" s="46">
        <v>13</v>
      </c>
      <c r="I143" s="46" t="s">
        <v>39</v>
      </c>
      <c r="J143" s="46" t="s">
        <v>0</v>
      </c>
      <c r="K143" s="47">
        <v>20</v>
      </c>
      <c r="L143" s="48">
        <v>45</v>
      </c>
      <c r="M143" s="49">
        <v>3.8</v>
      </c>
      <c r="N143" s="50">
        <f t="shared" si="13"/>
        <v>0.26315789473684215</v>
      </c>
      <c r="O143" s="89">
        <f t="shared" si="14"/>
        <v>450</v>
      </c>
      <c r="P143" s="7">
        <v>3.2</v>
      </c>
      <c r="Q143" s="8">
        <f t="shared" si="15"/>
        <v>1440</v>
      </c>
      <c r="U143" s="4"/>
    </row>
    <row r="144" spans="5:21" ht="18.75" customHeight="1" x14ac:dyDescent="0.5">
      <c r="E144" s="44">
        <v>0.67361111111111116</v>
      </c>
      <c r="F144" s="45" t="s">
        <v>31</v>
      </c>
      <c r="G144" s="46">
        <v>8</v>
      </c>
      <c r="H144" s="46">
        <v>13</v>
      </c>
      <c r="I144" s="46" t="s">
        <v>39</v>
      </c>
      <c r="J144" s="46" t="s">
        <v>16</v>
      </c>
      <c r="K144" s="47">
        <v>15</v>
      </c>
      <c r="L144" s="48"/>
      <c r="M144" s="49"/>
      <c r="N144" s="50" t="str">
        <f t="shared" si="13"/>
        <v/>
      </c>
      <c r="O144" s="89">
        <f t="shared" si="14"/>
        <v>0</v>
      </c>
      <c r="P144" s="7"/>
      <c r="Q144" s="8">
        <f t="shared" si="15"/>
        <v>0</v>
      </c>
      <c r="U144" s="4"/>
    </row>
    <row r="145" spans="5:21" ht="18.75" customHeight="1" x14ac:dyDescent="0.5">
      <c r="E145" s="44">
        <v>0.67361111111111116</v>
      </c>
      <c r="F145" s="45" t="s">
        <v>33</v>
      </c>
      <c r="G145" s="46">
        <v>8</v>
      </c>
      <c r="H145" s="46">
        <v>13</v>
      </c>
      <c r="I145" s="46" t="s">
        <v>104</v>
      </c>
      <c r="J145" s="46" t="s">
        <v>106</v>
      </c>
      <c r="K145" s="47">
        <v>10</v>
      </c>
      <c r="L145" s="48"/>
      <c r="M145" s="49"/>
      <c r="N145" s="50" t="str">
        <f t="shared" si="13"/>
        <v/>
      </c>
      <c r="O145" s="89">
        <f t="shared" si="14"/>
        <v>0</v>
      </c>
      <c r="P145" s="7"/>
      <c r="Q145" s="8">
        <f t="shared" si="15"/>
        <v>0</v>
      </c>
      <c r="U145" s="4"/>
    </row>
    <row r="146" spans="5:21" ht="18.75" customHeight="1" x14ac:dyDescent="0.5">
      <c r="E146" s="44">
        <v>0.6875</v>
      </c>
      <c r="F146" s="45" t="s">
        <v>20</v>
      </c>
      <c r="G146" s="46">
        <v>9</v>
      </c>
      <c r="H146" s="46">
        <v>4</v>
      </c>
      <c r="I146" s="46" t="s">
        <v>111</v>
      </c>
      <c r="J146" s="46" t="s">
        <v>112</v>
      </c>
      <c r="K146" s="47">
        <v>10</v>
      </c>
      <c r="L146" s="48">
        <v>10</v>
      </c>
      <c r="M146" s="49">
        <v>10</v>
      </c>
      <c r="N146" s="50">
        <f t="shared" si="13"/>
        <v>0.1</v>
      </c>
      <c r="O146" s="89">
        <f t="shared" si="14"/>
        <v>100</v>
      </c>
      <c r="P146" s="7"/>
      <c r="Q146" s="8">
        <f t="shared" si="15"/>
        <v>0</v>
      </c>
      <c r="U146" s="4"/>
    </row>
    <row r="147" spans="5:21" ht="18.75" customHeight="1" x14ac:dyDescent="0.5">
      <c r="E147" s="44">
        <v>0.6875</v>
      </c>
      <c r="F147" s="45" t="s">
        <v>20</v>
      </c>
      <c r="G147" s="46">
        <v>9</v>
      </c>
      <c r="H147" s="46">
        <v>12</v>
      </c>
      <c r="I147" s="46" t="s">
        <v>27</v>
      </c>
      <c r="J147" s="46" t="s">
        <v>0</v>
      </c>
      <c r="K147" s="47">
        <v>11.000000000000002</v>
      </c>
      <c r="L147" s="48">
        <v>25</v>
      </c>
      <c r="M147" s="49">
        <v>2.5</v>
      </c>
      <c r="N147" s="50">
        <f t="shared" si="13"/>
        <v>0.4</v>
      </c>
      <c r="O147" s="89">
        <f t="shared" si="14"/>
        <v>250</v>
      </c>
      <c r="P147" s="7"/>
      <c r="Q147" s="8">
        <f t="shared" si="15"/>
        <v>0</v>
      </c>
      <c r="U147" s="4"/>
    </row>
    <row r="148" spans="5:21" ht="18.75" customHeight="1" x14ac:dyDescent="0.5">
      <c r="E148" s="44">
        <v>0.6875</v>
      </c>
      <c r="F148" s="45" t="s">
        <v>20</v>
      </c>
      <c r="G148" s="46">
        <v>9</v>
      </c>
      <c r="H148" s="46">
        <v>12</v>
      </c>
      <c r="I148" s="46" t="s">
        <v>27</v>
      </c>
      <c r="J148" s="46" t="s">
        <v>16</v>
      </c>
      <c r="K148" s="47">
        <v>14</v>
      </c>
      <c r="L148" s="48"/>
      <c r="M148" s="49"/>
      <c r="N148" s="50" t="str">
        <f t="shared" si="13"/>
        <v/>
      </c>
      <c r="O148" s="89">
        <f t="shared" si="14"/>
        <v>0</v>
      </c>
      <c r="P148" s="7"/>
      <c r="Q148" s="8">
        <f t="shared" si="15"/>
        <v>0</v>
      </c>
      <c r="U148" s="4"/>
    </row>
    <row r="149" spans="5:21" ht="18.75" customHeight="1" x14ac:dyDescent="0.5">
      <c r="E149" s="44">
        <v>0.69791666666666663</v>
      </c>
      <c r="F149" s="45" t="s">
        <v>31</v>
      </c>
      <c r="G149" s="46">
        <v>9</v>
      </c>
      <c r="H149" s="46">
        <v>1</v>
      </c>
      <c r="I149" s="46" t="s">
        <v>97</v>
      </c>
      <c r="J149" s="46" t="s">
        <v>0</v>
      </c>
      <c r="K149" s="47">
        <v>10</v>
      </c>
      <c r="L149" s="48">
        <v>10</v>
      </c>
      <c r="M149" s="49">
        <v>2.7</v>
      </c>
      <c r="N149" s="50">
        <f t="shared" si="13"/>
        <v>0.37037037037037041</v>
      </c>
      <c r="O149" s="89">
        <f t="shared" si="14"/>
        <v>100</v>
      </c>
      <c r="P149" s="7"/>
      <c r="Q149" s="8">
        <f t="shared" si="15"/>
        <v>0</v>
      </c>
      <c r="U149" s="4"/>
    </row>
    <row r="150" spans="5:21" ht="18.75" customHeight="1" x14ac:dyDescent="0.5">
      <c r="E150" s="44">
        <v>0.71180555555555558</v>
      </c>
      <c r="F150" s="45" t="s">
        <v>20</v>
      </c>
      <c r="G150" s="46">
        <v>10</v>
      </c>
      <c r="H150" s="46">
        <v>10</v>
      </c>
      <c r="I150" s="46" t="s">
        <v>41</v>
      </c>
      <c r="J150" s="46" t="s">
        <v>112</v>
      </c>
      <c r="K150" s="47">
        <v>10</v>
      </c>
      <c r="L150" s="48">
        <v>10</v>
      </c>
      <c r="M150" s="49">
        <v>7.5</v>
      </c>
      <c r="N150" s="50">
        <f t="shared" si="13"/>
        <v>0.13333333333333333</v>
      </c>
      <c r="O150" s="89">
        <f t="shared" si="14"/>
        <v>100</v>
      </c>
      <c r="P150" s="7"/>
      <c r="Q150" s="8">
        <f t="shared" si="15"/>
        <v>0</v>
      </c>
      <c r="U150" s="4"/>
    </row>
    <row r="151" spans="5:21" ht="18.75" customHeight="1" x14ac:dyDescent="0.5">
      <c r="E151" s="44">
        <v>0.71180555555555558</v>
      </c>
      <c r="F151" s="45" t="s">
        <v>20</v>
      </c>
      <c r="G151" s="46">
        <v>10</v>
      </c>
      <c r="H151" s="46">
        <v>7</v>
      </c>
      <c r="I151" s="46" t="s">
        <v>101</v>
      </c>
      <c r="J151" s="46" t="s">
        <v>0</v>
      </c>
      <c r="K151" s="47">
        <v>10</v>
      </c>
      <c r="L151" s="48">
        <v>10</v>
      </c>
      <c r="M151" s="49">
        <v>3</v>
      </c>
      <c r="N151" s="50">
        <f t="shared" si="13"/>
        <v>0.33333333333333337</v>
      </c>
      <c r="O151" s="89">
        <f t="shared" si="14"/>
        <v>100</v>
      </c>
      <c r="P151" s="7">
        <v>3.1</v>
      </c>
      <c r="Q151" s="8">
        <f t="shared" si="15"/>
        <v>310</v>
      </c>
      <c r="U151" s="4"/>
    </row>
    <row r="152" spans="5:21" ht="18.75" customHeight="1" x14ac:dyDescent="0.5">
      <c r="E152" s="44">
        <v>0.72222222222222221</v>
      </c>
      <c r="F152" s="45" t="s">
        <v>33</v>
      </c>
      <c r="G152" s="46">
        <v>10</v>
      </c>
      <c r="H152" s="46">
        <v>2</v>
      </c>
      <c r="I152" s="46" t="s">
        <v>105</v>
      </c>
      <c r="J152" s="46" t="s">
        <v>106</v>
      </c>
      <c r="K152" s="47">
        <v>10</v>
      </c>
      <c r="L152" s="48">
        <v>10</v>
      </c>
      <c r="M152" s="49">
        <v>2.4</v>
      </c>
      <c r="N152" s="50">
        <f t="shared" si="13"/>
        <v>0.41666666666666674</v>
      </c>
      <c r="O152" s="89">
        <f t="shared" si="14"/>
        <v>100</v>
      </c>
      <c r="P152" s="7">
        <v>3.3</v>
      </c>
      <c r="Q152" s="8">
        <f t="shared" si="15"/>
        <v>330</v>
      </c>
      <c r="U152" s="4"/>
    </row>
    <row r="153" spans="5:21" ht="18.75" customHeight="1" x14ac:dyDescent="0.5">
      <c r="E153" s="44"/>
      <c r="F153" s="45"/>
      <c r="G153" s="46"/>
      <c r="H153" s="46"/>
      <c r="I153" s="46"/>
      <c r="J153" s="46"/>
      <c r="K153" s="47"/>
      <c r="L153" s="48"/>
      <c r="M153" s="49"/>
      <c r="N153" s="50"/>
      <c r="O153" s="6"/>
      <c r="P153" s="7"/>
      <c r="Q153" s="8"/>
      <c r="U153" s="4"/>
    </row>
    <row r="154" spans="5:21" ht="18.75" customHeight="1" x14ac:dyDescent="0.5">
      <c r="E154" s="44"/>
      <c r="F154" s="45"/>
      <c r="G154" s="46"/>
      <c r="H154" s="46"/>
      <c r="I154" s="46"/>
      <c r="J154" s="46"/>
      <c r="K154" s="47"/>
      <c r="L154" s="48"/>
      <c r="M154" s="49"/>
      <c r="N154" s="50"/>
      <c r="O154" s="6"/>
      <c r="P154" s="7"/>
      <c r="Q154" s="8"/>
      <c r="U154" s="4"/>
    </row>
    <row r="155" spans="5:21" ht="18.75" customHeight="1" x14ac:dyDescent="0.25">
      <c r="E155" s="10"/>
      <c r="F155" s="11"/>
      <c r="G155" s="12"/>
      <c r="H155" s="12"/>
      <c r="I155" s="12"/>
      <c r="J155" s="12"/>
      <c r="K155" s="13"/>
      <c r="L155" s="14"/>
      <c r="M155" s="12"/>
      <c r="N155" s="50"/>
      <c r="O155" s="6"/>
      <c r="P155" s="7"/>
      <c r="Q155" s="8"/>
      <c r="S155" s="9"/>
    </row>
    <row r="156" spans="5:21" ht="24.75" customHeight="1" x14ac:dyDescent="0.25">
      <c r="E156" s="16"/>
      <c r="F156" s="5"/>
      <c r="G156" s="17"/>
      <c r="H156" s="17"/>
      <c r="I156" s="18" t="s">
        <v>17</v>
      </c>
      <c r="J156" s="18"/>
      <c r="K156" s="19">
        <f>SUM(K130:K155)</f>
        <v>261</v>
      </c>
      <c r="L156" s="19">
        <f>SUBTOTAL(9,(L130:L154))</f>
        <v>261</v>
      </c>
      <c r="M156" s="18"/>
      <c r="N156" s="18"/>
      <c r="O156" s="20">
        <f>SUBTOTAL(9,(O130:O154))</f>
        <v>2610</v>
      </c>
      <c r="P156" s="27"/>
      <c r="Q156" s="21">
        <f>SUBTOTAL(9,Q130:Q154)</f>
        <v>3610</v>
      </c>
      <c r="S156" s="9"/>
    </row>
    <row r="157" spans="5:21" ht="3.75" hidden="1" customHeight="1" x14ac:dyDescent="0.25">
      <c r="E157" s="22"/>
      <c r="F157" s="23"/>
      <c r="G157" s="23"/>
      <c r="H157" s="23"/>
      <c r="I157" s="23"/>
      <c r="J157" s="23"/>
      <c r="K157" s="23"/>
      <c r="L157" s="24"/>
      <c r="M157" s="23"/>
      <c r="N157" s="23"/>
      <c r="O157" s="25"/>
      <c r="P157" s="3"/>
      <c r="Q157" s="15"/>
      <c r="S157" s="9"/>
    </row>
    <row r="158" spans="5:21" ht="25.5" customHeight="1" x14ac:dyDescent="0.25">
      <c r="E158" s="75" t="s">
        <v>18</v>
      </c>
      <c r="F158" s="76"/>
      <c r="G158" s="76"/>
      <c r="H158" s="76"/>
      <c r="I158" s="76"/>
      <c r="J158" s="76"/>
      <c r="K158" s="76"/>
      <c r="L158" s="77"/>
      <c r="M158" s="51"/>
      <c r="N158" s="51"/>
      <c r="O158" s="78">
        <f>O156/$O$1</f>
        <v>8.6999999999999994E-2</v>
      </c>
      <c r="P158" s="3"/>
      <c r="Q158" s="15"/>
      <c r="S158" s="9"/>
    </row>
    <row r="159" spans="5:21" ht="25.5" customHeight="1" thickBot="1" x14ac:dyDescent="0.3">
      <c r="E159" s="80">
        <v>45535</v>
      </c>
      <c r="F159" s="81"/>
      <c r="G159" s="81"/>
      <c r="H159" s="81"/>
      <c r="I159" s="81"/>
      <c r="J159" s="81"/>
      <c r="K159" s="81"/>
      <c r="L159" s="82"/>
      <c r="M159" s="52"/>
      <c r="N159" s="52"/>
      <c r="O159" s="79"/>
      <c r="P159" s="28"/>
      <c r="Q159" s="26">
        <f>Q156-O156</f>
        <v>1000</v>
      </c>
      <c r="S159" s="9"/>
    </row>
    <row r="161" spans="5:21" ht="15.75" thickBot="1" x14ac:dyDescent="0.3"/>
    <row r="162" spans="5:21" ht="35.25" customHeight="1" x14ac:dyDescent="0.25">
      <c r="E162" s="69"/>
      <c r="F162" s="70"/>
      <c r="G162" s="73" t="s">
        <v>5</v>
      </c>
      <c r="H162" s="73"/>
      <c r="I162" s="73"/>
      <c r="J162" s="73"/>
      <c r="K162" s="73"/>
      <c r="L162" s="73"/>
      <c r="M162" s="73"/>
      <c r="N162" s="73"/>
      <c r="O162" s="30" t="s">
        <v>6</v>
      </c>
    </row>
    <row r="163" spans="5:21" ht="21" customHeight="1" x14ac:dyDescent="0.25">
      <c r="E163" s="71"/>
      <c r="F163" s="72"/>
      <c r="G163" s="74"/>
      <c r="H163" s="74"/>
      <c r="I163" s="74"/>
      <c r="J163" s="74"/>
      <c r="K163" s="74"/>
      <c r="L163" s="74"/>
      <c r="M163" s="74"/>
      <c r="N163" s="74"/>
      <c r="O163" s="53">
        <f>$O$1</f>
        <v>30000</v>
      </c>
    </row>
    <row r="164" spans="5:21" ht="3" customHeight="1" thickBot="1" x14ac:dyDescent="0.3">
      <c r="E164" s="33"/>
      <c r="F164" s="34"/>
      <c r="G164" s="35"/>
      <c r="H164" s="35"/>
      <c r="I164" s="35"/>
      <c r="J164" s="35"/>
      <c r="K164" s="35"/>
      <c r="L164" s="29"/>
      <c r="M164" s="35"/>
      <c r="N164" s="35"/>
      <c r="O164" s="2"/>
    </row>
    <row r="165" spans="5:21" ht="54.75" customHeight="1" x14ac:dyDescent="0.5">
      <c r="E165" s="36" t="s">
        <v>7</v>
      </c>
      <c r="F165" s="37" t="s">
        <v>8</v>
      </c>
      <c r="G165" s="37" t="s">
        <v>9</v>
      </c>
      <c r="H165" s="37" t="s">
        <v>10</v>
      </c>
      <c r="I165" s="37" t="s">
        <v>11</v>
      </c>
      <c r="J165" s="38" t="s">
        <v>12</v>
      </c>
      <c r="K165" s="39" t="s">
        <v>23</v>
      </c>
      <c r="L165" s="54" t="s">
        <v>13</v>
      </c>
      <c r="M165" s="38" t="s">
        <v>24</v>
      </c>
      <c r="N165" s="40" t="s">
        <v>25</v>
      </c>
      <c r="O165" s="41" t="s">
        <v>14</v>
      </c>
      <c r="P165" s="42" t="s">
        <v>15</v>
      </c>
      <c r="Q165" s="43" t="s">
        <v>1</v>
      </c>
      <c r="U165" s="4"/>
    </row>
    <row r="166" spans="5:21" ht="18.75" customHeight="1" x14ac:dyDescent="0.25">
      <c r="E166" s="44">
        <v>0.60763888888888884</v>
      </c>
      <c r="F166" s="45" t="s">
        <v>29</v>
      </c>
      <c r="G166" s="46">
        <v>3</v>
      </c>
      <c r="H166" s="46">
        <v>5</v>
      </c>
      <c r="I166" s="46" t="s">
        <v>95</v>
      </c>
      <c r="J166" s="46" t="s">
        <v>0</v>
      </c>
      <c r="K166" s="47">
        <v>12</v>
      </c>
      <c r="L166" s="48">
        <v>24</v>
      </c>
      <c r="M166" s="49">
        <v>6</v>
      </c>
      <c r="N166" s="50">
        <f>IF(M166="","",100/M166/100)</f>
        <v>0.16666666666666669</v>
      </c>
      <c r="O166" s="89">
        <f t="shared" ref="O166:O169" si="16">L166*$P$1</f>
        <v>240</v>
      </c>
      <c r="P166" s="7"/>
      <c r="Q166" s="8">
        <f>O166*P166</f>
        <v>0</v>
      </c>
    </row>
    <row r="167" spans="5:21" ht="18.75" customHeight="1" x14ac:dyDescent="0.25">
      <c r="E167" s="44">
        <v>0.60763888888888884</v>
      </c>
      <c r="F167" s="45" t="s">
        <v>29</v>
      </c>
      <c r="G167" s="46">
        <v>3</v>
      </c>
      <c r="H167" s="46">
        <v>5</v>
      </c>
      <c r="I167" s="46" t="s">
        <v>95</v>
      </c>
      <c r="J167" s="46" t="s">
        <v>16</v>
      </c>
      <c r="K167" s="47">
        <v>12</v>
      </c>
      <c r="L167" s="48"/>
      <c r="M167" s="49"/>
      <c r="N167" s="50" t="str">
        <f>IF(M167="","",100/M167/100)</f>
        <v/>
      </c>
      <c r="O167" s="89">
        <f t="shared" si="16"/>
        <v>0</v>
      </c>
      <c r="P167" s="7"/>
      <c r="Q167" s="8">
        <f>O167*P167</f>
        <v>0</v>
      </c>
    </row>
    <row r="168" spans="5:21" ht="18.75" customHeight="1" x14ac:dyDescent="0.5">
      <c r="E168" s="44">
        <v>0.63194444444444442</v>
      </c>
      <c r="F168" s="45" t="s">
        <v>29</v>
      </c>
      <c r="G168" s="46">
        <v>4</v>
      </c>
      <c r="H168" s="46">
        <v>6</v>
      </c>
      <c r="I168" s="46" t="s">
        <v>96</v>
      </c>
      <c r="J168" s="46" t="s">
        <v>0</v>
      </c>
      <c r="K168" s="47">
        <v>12</v>
      </c>
      <c r="L168" s="48">
        <v>24</v>
      </c>
      <c r="M168" s="49">
        <v>2.2999999999999998</v>
      </c>
      <c r="N168" s="50">
        <f>IF(M168="","",100/M168/100)</f>
        <v>0.43478260869565216</v>
      </c>
      <c r="O168" s="89">
        <f t="shared" si="16"/>
        <v>240</v>
      </c>
      <c r="P168" s="7"/>
      <c r="Q168" s="8">
        <f>O168*P168</f>
        <v>0</v>
      </c>
      <c r="U168" s="4"/>
    </row>
    <row r="169" spans="5:21" ht="18.75" customHeight="1" x14ac:dyDescent="0.25">
      <c r="E169" s="44">
        <v>0.63194444444444442</v>
      </c>
      <c r="F169" s="45" t="s">
        <v>29</v>
      </c>
      <c r="G169" s="46">
        <v>4</v>
      </c>
      <c r="H169" s="46">
        <v>6</v>
      </c>
      <c r="I169" s="46" t="s">
        <v>96</v>
      </c>
      <c r="J169" s="46" t="s">
        <v>16</v>
      </c>
      <c r="K169" s="47">
        <v>12</v>
      </c>
      <c r="L169" s="48"/>
      <c r="M169" s="49"/>
      <c r="N169" s="50" t="str">
        <f>IF(M169="","",100/M169/100)</f>
        <v/>
      </c>
      <c r="O169" s="89">
        <f t="shared" si="16"/>
        <v>0</v>
      </c>
      <c r="P169" s="7"/>
      <c r="Q169" s="8">
        <f>O169*P169</f>
        <v>0</v>
      </c>
    </row>
    <row r="170" spans="5:21" ht="18.75" customHeight="1" x14ac:dyDescent="0.25">
      <c r="E170" s="44"/>
      <c r="F170" s="45"/>
      <c r="G170" s="46"/>
      <c r="H170" s="46"/>
      <c r="I170" s="46"/>
      <c r="J170" s="46"/>
      <c r="K170" s="47"/>
      <c r="L170" s="48"/>
      <c r="M170" s="49"/>
      <c r="N170" s="50" t="str">
        <f>IF(M170="","",100/M170/100)</f>
        <v/>
      </c>
      <c r="O170" s="6"/>
      <c r="P170" s="7"/>
      <c r="Q170" s="8">
        <f>O170*P170</f>
        <v>0</v>
      </c>
    </row>
    <row r="171" spans="5:21" ht="18.75" customHeight="1" x14ac:dyDescent="0.25">
      <c r="E171" s="10"/>
      <c r="F171" s="11"/>
      <c r="G171" s="12"/>
      <c r="H171" s="12"/>
      <c r="I171" s="12"/>
      <c r="J171" s="12"/>
      <c r="K171" s="13"/>
      <c r="L171" s="14"/>
      <c r="M171" s="12"/>
      <c r="N171" s="50"/>
      <c r="O171" s="6"/>
      <c r="P171" s="7"/>
      <c r="Q171" s="8"/>
      <c r="S171" s="9"/>
    </row>
    <row r="172" spans="5:21" ht="24.75" customHeight="1" x14ac:dyDescent="0.25">
      <c r="E172" s="16"/>
      <c r="F172" s="5"/>
      <c r="G172" s="17"/>
      <c r="H172" s="17"/>
      <c r="I172" s="18" t="s">
        <v>17</v>
      </c>
      <c r="J172" s="18"/>
      <c r="K172" s="19">
        <f>SUBTOTAL(9,(K166:K171))</f>
        <v>48</v>
      </c>
      <c r="L172" s="19">
        <f>SUBTOTAL(9,(L166:L171))</f>
        <v>48</v>
      </c>
      <c r="M172" s="18"/>
      <c r="N172" s="18"/>
      <c r="O172" s="20">
        <f>SUBTOTAL(9,(O166:O171))</f>
        <v>480</v>
      </c>
      <c r="P172" s="27"/>
      <c r="Q172" s="21">
        <f>SUBTOTAL(9,Q166:Q171)</f>
        <v>0</v>
      </c>
      <c r="S172" s="9"/>
    </row>
    <row r="173" spans="5:21" ht="3.75" hidden="1" customHeight="1" x14ac:dyDescent="0.25">
      <c r="E173" s="22"/>
      <c r="F173" s="23"/>
      <c r="G173" s="23"/>
      <c r="H173" s="23"/>
      <c r="I173" s="23"/>
      <c r="J173" s="23"/>
      <c r="K173" s="23"/>
      <c r="L173" s="24"/>
      <c r="M173" s="23"/>
      <c r="N173" s="23"/>
      <c r="O173" s="25"/>
      <c r="P173" s="3"/>
      <c r="Q173" s="15"/>
      <c r="S173" s="9"/>
    </row>
    <row r="174" spans="5:21" ht="25.5" customHeight="1" x14ac:dyDescent="0.25">
      <c r="E174" s="75" t="s">
        <v>18</v>
      </c>
      <c r="F174" s="76"/>
      <c r="G174" s="76"/>
      <c r="H174" s="76"/>
      <c r="I174" s="76"/>
      <c r="J174" s="76"/>
      <c r="K174" s="76"/>
      <c r="L174" s="77"/>
      <c r="M174" s="51"/>
      <c r="N174" s="51"/>
      <c r="O174" s="78">
        <f>O172/$O$1</f>
        <v>1.6E-2</v>
      </c>
      <c r="P174" s="3"/>
      <c r="Q174" s="15"/>
      <c r="S174" s="9"/>
    </row>
    <row r="175" spans="5:21" ht="25.5" customHeight="1" thickBot="1" x14ac:dyDescent="0.3">
      <c r="E175" s="80">
        <v>45532</v>
      </c>
      <c r="F175" s="81"/>
      <c r="G175" s="81"/>
      <c r="H175" s="81"/>
      <c r="I175" s="81"/>
      <c r="J175" s="81"/>
      <c r="K175" s="81"/>
      <c r="L175" s="82"/>
      <c r="M175" s="52"/>
      <c r="N175" s="52"/>
      <c r="O175" s="79"/>
      <c r="P175" s="28"/>
      <c r="Q175" s="26">
        <f>Q172-O172</f>
        <v>-480</v>
      </c>
      <c r="S175" s="9"/>
    </row>
    <row r="177" spans="5:21" ht="15.75" thickBot="1" x14ac:dyDescent="0.3"/>
    <row r="178" spans="5:21" ht="35.25" customHeight="1" x14ac:dyDescent="0.25">
      <c r="E178" s="69"/>
      <c r="F178" s="70"/>
      <c r="G178" s="73" t="s">
        <v>5</v>
      </c>
      <c r="H178" s="73"/>
      <c r="I178" s="73"/>
      <c r="J178" s="73"/>
      <c r="K178" s="73"/>
      <c r="L178" s="73"/>
      <c r="M178" s="73"/>
      <c r="N178" s="73"/>
      <c r="O178" s="30" t="s">
        <v>6</v>
      </c>
    </row>
    <row r="179" spans="5:21" ht="21" customHeight="1" x14ac:dyDescent="0.25">
      <c r="E179" s="71"/>
      <c r="F179" s="72"/>
      <c r="G179" s="74"/>
      <c r="H179" s="74"/>
      <c r="I179" s="74"/>
      <c r="J179" s="74"/>
      <c r="K179" s="74"/>
      <c r="L179" s="74"/>
      <c r="M179" s="74"/>
      <c r="N179" s="74"/>
      <c r="O179" s="53">
        <f>$O$1</f>
        <v>30000</v>
      </c>
    </row>
    <row r="180" spans="5:21" ht="3" customHeight="1" thickBot="1" x14ac:dyDescent="0.3">
      <c r="E180" s="33"/>
      <c r="F180" s="34"/>
      <c r="G180" s="35"/>
      <c r="H180" s="35"/>
      <c r="I180" s="35"/>
      <c r="J180" s="35"/>
      <c r="K180" s="35"/>
      <c r="L180" s="29"/>
      <c r="M180" s="35"/>
      <c r="N180" s="35"/>
      <c r="O180" s="2"/>
    </row>
    <row r="181" spans="5:21" ht="54.75" customHeight="1" x14ac:dyDescent="0.5">
      <c r="E181" s="36" t="s">
        <v>7</v>
      </c>
      <c r="F181" s="37" t="s">
        <v>8</v>
      </c>
      <c r="G181" s="37" t="s">
        <v>9</v>
      </c>
      <c r="H181" s="37" t="s">
        <v>10</v>
      </c>
      <c r="I181" s="37" t="s">
        <v>11</v>
      </c>
      <c r="J181" s="38" t="s">
        <v>12</v>
      </c>
      <c r="K181" s="39" t="s">
        <v>23</v>
      </c>
      <c r="L181" s="54" t="s">
        <v>13</v>
      </c>
      <c r="M181" s="38" t="s">
        <v>24</v>
      </c>
      <c r="N181" s="40" t="s">
        <v>25</v>
      </c>
      <c r="O181" s="41" t="s">
        <v>14</v>
      </c>
      <c r="P181" s="42" t="s">
        <v>15</v>
      </c>
      <c r="Q181" s="43" t="s">
        <v>1</v>
      </c>
      <c r="U181" s="4"/>
    </row>
    <row r="182" spans="5:21" ht="18.75" customHeight="1" x14ac:dyDescent="0.25">
      <c r="E182" s="44">
        <v>0.48958333333333331</v>
      </c>
      <c r="F182" s="45" t="s">
        <v>30</v>
      </c>
      <c r="G182" s="46">
        <v>1</v>
      </c>
      <c r="H182" s="46">
        <v>2</v>
      </c>
      <c r="I182" s="46" t="s">
        <v>82</v>
      </c>
      <c r="J182" s="46" t="s">
        <v>26</v>
      </c>
      <c r="K182" s="47">
        <v>10</v>
      </c>
      <c r="L182" s="48">
        <v>10</v>
      </c>
      <c r="M182" s="49">
        <v>5</v>
      </c>
      <c r="N182" s="50"/>
      <c r="O182" s="89">
        <f t="shared" ref="O182:O216" si="17">L182*$P$1</f>
        <v>100</v>
      </c>
      <c r="P182" s="7"/>
      <c r="Q182" s="8">
        <f>O182*P182</f>
        <v>0</v>
      </c>
    </row>
    <row r="183" spans="5:21" ht="18.75" customHeight="1" x14ac:dyDescent="0.25">
      <c r="E183" s="44">
        <v>0.48958333333333331</v>
      </c>
      <c r="F183" s="45" t="s">
        <v>30</v>
      </c>
      <c r="G183" s="46">
        <v>1</v>
      </c>
      <c r="H183" s="46">
        <v>4</v>
      </c>
      <c r="I183" s="46" t="s">
        <v>81</v>
      </c>
      <c r="J183" s="46" t="s">
        <v>26</v>
      </c>
      <c r="K183" s="47">
        <v>10</v>
      </c>
      <c r="L183" s="48">
        <v>10</v>
      </c>
      <c r="M183" s="49">
        <v>3.5</v>
      </c>
      <c r="N183" s="50"/>
      <c r="O183" s="89">
        <f t="shared" si="17"/>
        <v>100</v>
      </c>
      <c r="P183" s="7"/>
      <c r="Q183" s="8">
        <f t="shared" ref="Q183" si="18">O183*P183</f>
        <v>0</v>
      </c>
    </row>
    <row r="184" spans="5:21" ht="18.75" customHeight="1" x14ac:dyDescent="0.5">
      <c r="E184" s="44">
        <v>0.51388888888888884</v>
      </c>
      <c r="F184" s="45" t="s">
        <v>30</v>
      </c>
      <c r="G184" s="46">
        <v>2</v>
      </c>
      <c r="H184" s="46">
        <v>9</v>
      </c>
      <c r="I184" s="46" t="s">
        <v>36</v>
      </c>
      <c r="J184" s="46" t="s">
        <v>0</v>
      </c>
      <c r="K184" s="47">
        <v>11</v>
      </c>
      <c r="L184" s="48">
        <v>25</v>
      </c>
      <c r="M184" s="49">
        <v>10</v>
      </c>
      <c r="N184" s="50">
        <f>IF(M184="","",100/M184/100)</f>
        <v>0.1</v>
      </c>
      <c r="O184" s="89">
        <f t="shared" si="17"/>
        <v>250</v>
      </c>
      <c r="P184" s="7"/>
      <c r="Q184" s="8">
        <f>O184*P184</f>
        <v>0</v>
      </c>
      <c r="U184" s="4"/>
    </row>
    <row r="185" spans="5:21" ht="18.75" customHeight="1" x14ac:dyDescent="0.25">
      <c r="E185" s="44">
        <v>0.51388888888888884</v>
      </c>
      <c r="F185" s="45" t="s">
        <v>30</v>
      </c>
      <c r="G185" s="46">
        <v>2</v>
      </c>
      <c r="H185" s="46">
        <v>9</v>
      </c>
      <c r="I185" s="46" t="s">
        <v>36</v>
      </c>
      <c r="J185" s="46" t="s">
        <v>16</v>
      </c>
      <c r="K185" s="47">
        <v>14</v>
      </c>
      <c r="L185" s="48"/>
      <c r="M185" s="49"/>
      <c r="N185" s="50" t="str">
        <f>IF(M185="","",100/M185/100)</f>
        <v/>
      </c>
      <c r="O185" s="89">
        <f t="shared" si="17"/>
        <v>0</v>
      </c>
      <c r="P185" s="7"/>
      <c r="Q185" s="8">
        <f t="shared" ref="Q185:Q216" si="19">O185*P185</f>
        <v>0</v>
      </c>
    </row>
    <row r="186" spans="5:21" ht="18.75" customHeight="1" x14ac:dyDescent="0.25">
      <c r="E186" s="44">
        <v>0.51388888888888884</v>
      </c>
      <c r="F186" s="45" t="s">
        <v>30</v>
      </c>
      <c r="G186" s="46">
        <v>2</v>
      </c>
      <c r="H186" s="46">
        <v>4</v>
      </c>
      <c r="I186" s="46" t="s">
        <v>84</v>
      </c>
      <c r="J186" s="46" t="s">
        <v>26</v>
      </c>
      <c r="K186" s="47">
        <v>10</v>
      </c>
      <c r="L186" s="48">
        <v>10</v>
      </c>
      <c r="M186" s="49">
        <v>9.5</v>
      </c>
      <c r="N186" s="50"/>
      <c r="O186" s="89">
        <f t="shared" si="17"/>
        <v>100</v>
      </c>
      <c r="P186" s="7"/>
      <c r="Q186" s="8">
        <f t="shared" si="19"/>
        <v>0</v>
      </c>
    </row>
    <row r="187" spans="5:21" ht="18.75" customHeight="1" x14ac:dyDescent="0.5">
      <c r="E187" s="44">
        <v>0.51388888888888884</v>
      </c>
      <c r="F187" s="45" t="s">
        <v>30</v>
      </c>
      <c r="G187" s="46">
        <v>2</v>
      </c>
      <c r="H187" s="46">
        <v>5</v>
      </c>
      <c r="I187" s="46" t="s">
        <v>83</v>
      </c>
      <c r="J187" s="46" t="s">
        <v>26</v>
      </c>
      <c r="K187" s="47">
        <v>10</v>
      </c>
      <c r="L187" s="48">
        <v>10</v>
      </c>
      <c r="M187" s="49">
        <v>3.5</v>
      </c>
      <c r="N187" s="50"/>
      <c r="O187" s="89">
        <f t="shared" si="17"/>
        <v>100</v>
      </c>
      <c r="P187" s="7"/>
      <c r="Q187" s="8">
        <f t="shared" si="19"/>
        <v>0</v>
      </c>
      <c r="U187" s="4"/>
    </row>
    <row r="188" spans="5:21" ht="18.75" customHeight="1" x14ac:dyDescent="0.25">
      <c r="E188" s="44">
        <v>0.54861111111111116</v>
      </c>
      <c r="F188" s="45" t="s">
        <v>45</v>
      </c>
      <c r="G188" s="46">
        <v>1</v>
      </c>
      <c r="H188" s="46">
        <v>4</v>
      </c>
      <c r="I188" s="46" t="s">
        <v>66</v>
      </c>
      <c r="J188" s="46" t="s">
        <v>0</v>
      </c>
      <c r="K188" s="47">
        <v>20</v>
      </c>
      <c r="L188" s="48">
        <v>34</v>
      </c>
      <c r="M188" s="49">
        <v>2</v>
      </c>
      <c r="N188" s="50">
        <f>IF(M188="","",100/M188/100)</f>
        <v>0.5</v>
      </c>
      <c r="O188" s="89">
        <f t="shared" si="17"/>
        <v>340</v>
      </c>
      <c r="P188" s="7">
        <v>2</v>
      </c>
      <c r="Q188" s="8">
        <f t="shared" si="19"/>
        <v>680</v>
      </c>
    </row>
    <row r="189" spans="5:21" ht="18.75" customHeight="1" x14ac:dyDescent="0.25">
      <c r="E189" s="44">
        <v>0.54861111111111116</v>
      </c>
      <c r="F189" s="45" t="s">
        <v>45</v>
      </c>
      <c r="G189" s="46">
        <v>1</v>
      </c>
      <c r="H189" s="46">
        <v>4</v>
      </c>
      <c r="I189" s="46" t="s">
        <v>66</v>
      </c>
      <c r="J189" s="46" t="s">
        <v>16</v>
      </c>
      <c r="K189" s="47">
        <v>14</v>
      </c>
      <c r="L189" s="48"/>
      <c r="M189" s="49"/>
      <c r="N189" s="50" t="str">
        <f>IF(M189="","",100/M189/100)</f>
        <v/>
      </c>
      <c r="O189" s="89">
        <f t="shared" si="17"/>
        <v>0</v>
      </c>
      <c r="P189" s="7"/>
      <c r="Q189" s="8">
        <f t="shared" si="19"/>
        <v>0</v>
      </c>
    </row>
    <row r="190" spans="5:21" ht="18.75" customHeight="1" x14ac:dyDescent="0.5">
      <c r="E190" s="44">
        <v>0.54861111111111116</v>
      </c>
      <c r="F190" s="45" t="s">
        <v>45</v>
      </c>
      <c r="G190" s="46">
        <v>1</v>
      </c>
      <c r="H190" s="46">
        <v>3</v>
      </c>
      <c r="I190" s="46" t="s">
        <v>74</v>
      </c>
      <c r="J190" s="46" t="s">
        <v>32</v>
      </c>
      <c r="K190" s="47">
        <v>10</v>
      </c>
      <c r="L190" s="48">
        <v>10</v>
      </c>
      <c r="M190" s="49">
        <v>4.4000000000000004</v>
      </c>
      <c r="N190" s="50">
        <f>IF(M190="","",100/M190/100)</f>
        <v>0.22727272727272727</v>
      </c>
      <c r="O190" s="89">
        <f t="shared" si="17"/>
        <v>100</v>
      </c>
      <c r="P190" s="7"/>
      <c r="Q190" s="8">
        <f t="shared" si="19"/>
        <v>0</v>
      </c>
      <c r="U190" s="4"/>
    </row>
    <row r="191" spans="5:21" ht="18.75" customHeight="1" x14ac:dyDescent="0.5">
      <c r="E191" s="44">
        <v>0.5625</v>
      </c>
      <c r="F191" s="45" t="s">
        <v>30</v>
      </c>
      <c r="G191" s="46">
        <v>4</v>
      </c>
      <c r="H191" s="46">
        <v>3</v>
      </c>
      <c r="I191" s="46" t="s">
        <v>86</v>
      </c>
      <c r="J191" s="46" t="s">
        <v>26</v>
      </c>
      <c r="K191" s="47">
        <v>10</v>
      </c>
      <c r="L191" s="48">
        <v>10</v>
      </c>
      <c r="M191" s="49">
        <v>4.8</v>
      </c>
      <c r="N191" s="50"/>
      <c r="O191" s="89">
        <f t="shared" si="17"/>
        <v>100</v>
      </c>
      <c r="P191" s="7"/>
      <c r="Q191" s="8">
        <f t="shared" si="19"/>
        <v>0</v>
      </c>
      <c r="U191" s="4"/>
    </row>
    <row r="192" spans="5:21" ht="18.75" customHeight="1" x14ac:dyDescent="0.5">
      <c r="E192" s="44">
        <v>0.5625</v>
      </c>
      <c r="F192" s="45" t="s">
        <v>30</v>
      </c>
      <c r="G192" s="46">
        <v>4</v>
      </c>
      <c r="H192" s="46">
        <v>4</v>
      </c>
      <c r="I192" s="46" t="s">
        <v>67</v>
      </c>
      <c r="J192" s="46" t="s">
        <v>0</v>
      </c>
      <c r="K192" s="47">
        <v>16</v>
      </c>
      <c r="L192" s="48">
        <v>30</v>
      </c>
      <c r="M192" s="49">
        <v>5</v>
      </c>
      <c r="N192" s="50">
        <f>IF(M192="","",100/M192/100)</f>
        <v>0.2</v>
      </c>
      <c r="O192" s="89">
        <f t="shared" si="17"/>
        <v>300</v>
      </c>
      <c r="P192" s="7"/>
      <c r="Q192" s="8">
        <f t="shared" si="19"/>
        <v>0</v>
      </c>
      <c r="U192" s="4"/>
    </row>
    <row r="193" spans="5:21" ht="18.75" customHeight="1" x14ac:dyDescent="0.5">
      <c r="E193" s="44">
        <v>0.5625</v>
      </c>
      <c r="F193" s="45" t="s">
        <v>30</v>
      </c>
      <c r="G193" s="46">
        <v>4</v>
      </c>
      <c r="H193" s="46">
        <v>4</v>
      </c>
      <c r="I193" s="46" t="s">
        <v>67</v>
      </c>
      <c r="J193" s="46" t="s">
        <v>16</v>
      </c>
      <c r="K193" s="47">
        <v>14</v>
      </c>
      <c r="L193" s="48"/>
      <c r="M193" s="49"/>
      <c r="N193" s="50" t="str">
        <f>IF(M193="","",100/M193/100)</f>
        <v/>
      </c>
      <c r="O193" s="89">
        <f t="shared" si="17"/>
        <v>0</v>
      </c>
      <c r="P193" s="7"/>
      <c r="Q193" s="8">
        <f t="shared" si="19"/>
        <v>0</v>
      </c>
      <c r="U193" s="4"/>
    </row>
    <row r="194" spans="5:21" ht="18.75" customHeight="1" x14ac:dyDescent="0.5">
      <c r="E194" s="44">
        <v>0.5625</v>
      </c>
      <c r="F194" s="45" t="s">
        <v>30</v>
      </c>
      <c r="G194" s="46">
        <v>4</v>
      </c>
      <c r="H194" s="46">
        <v>1</v>
      </c>
      <c r="I194" s="46" t="s">
        <v>85</v>
      </c>
      <c r="J194" s="46" t="s">
        <v>26</v>
      </c>
      <c r="K194" s="47">
        <v>10</v>
      </c>
      <c r="L194" s="48">
        <v>10</v>
      </c>
      <c r="M194" s="49">
        <v>3.6</v>
      </c>
      <c r="N194" s="50"/>
      <c r="O194" s="89">
        <f t="shared" si="17"/>
        <v>100</v>
      </c>
      <c r="P194" s="7"/>
      <c r="Q194" s="8">
        <f t="shared" si="19"/>
        <v>0</v>
      </c>
      <c r="U194" s="4"/>
    </row>
    <row r="195" spans="5:21" ht="18.75" customHeight="1" x14ac:dyDescent="0.5">
      <c r="E195" s="44">
        <v>0.58680555555555558</v>
      </c>
      <c r="F195" s="45" t="s">
        <v>30</v>
      </c>
      <c r="G195" s="46">
        <v>5</v>
      </c>
      <c r="H195" s="46">
        <v>3</v>
      </c>
      <c r="I195" s="46" t="s">
        <v>87</v>
      </c>
      <c r="J195" s="46" t="s">
        <v>26</v>
      </c>
      <c r="K195" s="47">
        <v>10</v>
      </c>
      <c r="L195" s="48">
        <v>10</v>
      </c>
      <c r="M195" s="49">
        <v>2</v>
      </c>
      <c r="N195" s="50">
        <f>IF(M195="","",100/M195/100)</f>
        <v>0.5</v>
      </c>
      <c r="O195" s="89">
        <f t="shared" si="17"/>
        <v>100</v>
      </c>
      <c r="P195" s="7">
        <v>2.2000000000000002</v>
      </c>
      <c r="Q195" s="8">
        <f t="shared" si="19"/>
        <v>220.00000000000003</v>
      </c>
      <c r="U195" s="4"/>
    </row>
    <row r="196" spans="5:21" ht="18.75" customHeight="1" x14ac:dyDescent="0.5">
      <c r="E196" s="44">
        <v>0.58680555555555558</v>
      </c>
      <c r="F196" s="45" t="s">
        <v>30</v>
      </c>
      <c r="G196" s="46">
        <v>5</v>
      </c>
      <c r="H196" s="46">
        <v>7</v>
      </c>
      <c r="I196" s="46" t="s">
        <v>68</v>
      </c>
      <c r="J196" s="46" t="s">
        <v>0</v>
      </c>
      <c r="K196" s="47">
        <v>10</v>
      </c>
      <c r="L196" s="48">
        <v>10</v>
      </c>
      <c r="M196" s="49">
        <v>5.5</v>
      </c>
      <c r="N196" s="50">
        <f>IF(M196="","",100/M196/100)</f>
        <v>0.18181818181818182</v>
      </c>
      <c r="O196" s="89">
        <f t="shared" si="17"/>
        <v>100</v>
      </c>
      <c r="P196" s="7">
        <v>1</v>
      </c>
      <c r="Q196" s="8">
        <f t="shared" si="19"/>
        <v>100</v>
      </c>
      <c r="U196" s="4"/>
    </row>
    <row r="197" spans="5:21" ht="18.75" customHeight="1" x14ac:dyDescent="0.5">
      <c r="E197" s="44">
        <v>0.63541666666666663</v>
      </c>
      <c r="F197" s="45" t="s">
        <v>30</v>
      </c>
      <c r="G197" s="46">
        <v>7</v>
      </c>
      <c r="H197" s="46">
        <v>8</v>
      </c>
      <c r="I197" s="46" t="s">
        <v>88</v>
      </c>
      <c r="J197" s="46" t="s">
        <v>26</v>
      </c>
      <c r="K197" s="47">
        <v>10</v>
      </c>
      <c r="L197" s="48">
        <v>10</v>
      </c>
      <c r="M197" s="49">
        <v>2.7</v>
      </c>
      <c r="N197" s="50">
        <f>IF(M197="","",100/M197/100)</f>
        <v>0.37037037037037041</v>
      </c>
      <c r="O197" s="89">
        <f t="shared" si="17"/>
        <v>100</v>
      </c>
      <c r="P197" s="7">
        <v>2.8</v>
      </c>
      <c r="Q197" s="8">
        <f t="shared" si="19"/>
        <v>280</v>
      </c>
      <c r="U197" s="4"/>
    </row>
    <row r="198" spans="5:21" ht="18.75" customHeight="1" x14ac:dyDescent="0.5">
      <c r="E198" s="44">
        <v>0.67361111111111116</v>
      </c>
      <c r="F198" s="45" t="s">
        <v>45</v>
      </c>
      <c r="G198" s="46">
        <v>6</v>
      </c>
      <c r="H198" s="46">
        <v>13</v>
      </c>
      <c r="I198" s="46" t="s">
        <v>69</v>
      </c>
      <c r="J198" s="46" t="s">
        <v>0</v>
      </c>
      <c r="K198" s="47">
        <v>12</v>
      </c>
      <c r="L198" s="48">
        <v>22</v>
      </c>
      <c r="M198" s="49">
        <v>4.5</v>
      </c>
      <c r="N198" s="50">
        <f>IF(M198="","",100/M198/100)</f>
        <v>0.22222222222222221</v>
      </c>
      <c r="O198" s="89">
        <f t="shared" si="17"/>
        <v>220</v>
      </c>
      <c r="P198" s="7"/>
      <c r="Q198" s="8">
        <f t="shared" si="19"/>
        <v>0</v>
      </c>
      <c r="U198" s="4"/>
    </row>
    <row r="199" spans="5:21" ht="18.75" customHeight="1" x14ac:dyDescent="0.5">
      <c r="E199" s="44">
        <v>0.67361111111111116</v>
      </c>
      <c r="F199" s="45" t="s">
        <v>45</v>
      </c>
      <c r="G199" s="46">
        <v>6</v>
      </c>
      <c r="H199" s="46">
        <v>13</v>
      </c>
      <c r="I199" s="46" t="s">
        <v>75</v>
      </c>
      <c r="J199" s="46" t="s">
        <v>32</v>
      </c>
      <c r="K199" s="47">
        <v>10</v>
      </c>
      <c r="L199" s="48"/>
      <c r="M199" s="49"/>
      <c r="N199" s="50"/>
      <c r="O199" s="89">
        <f t="shared" si="17"/>
        <v>0</v>
      </c>
      <c r="P199" s="7"/>
      <c r="Q199" s="8">
        <f t="shared" si="19"/>
        <v>0</v>
      </c>
      <c r="U199" s="4"/>
    </row>
    <row r="200" spans="5:21" ht="18.75" customHeight="1" x14ac:dyDescent="0.5">
      <c r="E200" s="44">
        <v>0.6875</v>
      </c>
      <c r="F200" s="45" t="s">
        <v>30</v>
      </c>
      <c r="G200" s="46">
        <v>9</v>
      </c>
      <c r="H200" s="46">
        <v>11</v>
      </c>
      <c r="I200" s="46" t="s">
        <v>90</v>
      </c>
      <c r="J200" s="46" t="s">
        <v>26</v>
      </c>
      <c r="K200" s="47">
        <v>10</v>
      </c>
      <c r="L200" s="48">
        <v>10</v>
      </c>
      <c r="M200" s="49">
        <v>2.8</v>
      </c>
      <c r="N200" s="50">
        <f t="shared" ref="N200:N210" si="20">IF(M200="","",100/M200/100)</f>
        <v>0.35714285714285715</v>
      </c>
      <c r="O200" s="89">
        <f t="shared" si="17"/>
        <v>100</v>
      </c>
      <c r="P200" s="7"/>
      <c r="Q200" s="8">
        <f t="shared" si="19"/>
        <v>0</v>
      </c>
      <c r="U200" s="4"/>
    </row>
    <row r="201" spans="5:21" ht="18.75" customHeight="1" x14ac:dyDescent="0.5">
      <c r="E201" s="44">
        <v>0.6875</v>
      </c>
      <c r="F201" s="45" t="s">
        <v>30</v>
      </c>
      <c r="G201" s="46">
        <v>9</v>
      </c>
      <c r="H201" s="46">
        <v>9</v>
      </c>
      <c r="I201" s="46" t="s">
        <v>70</v>
      </c>
      <c r="J201" s="46" t="s">
        <v>0</v>
      </c>
      <c r="K201" s="47">
        <v>11</v>
      </c>
      <c r="L201" s="48">
        <v>25</v>
      </c>
      <c r="M201" s="49">
        <v>17</v>
      </c>
      <c r="N201" s="50">
        <f t="shared" si="20"/>
        <v>5.8823529411764712E-2</v>
      </c>
      <c r="O201" s="89">
        <f t="shared" si="17"/>
        <v>250</v>
      </c>
      <c r="P201" s="7"/>
      <c r="Q201" s="8">
        <f t="shared" si="19"/>
        <v>0</v>
      </c>
      <c r="U201" s="4"/>
    </row>
    <row r="202" spans="5:21" ht="18.75" customHeight="1" x14ac:dyDescent="0.5">
      <c r="E202" s="44">
        <v>0.6875</v>
      </c>
      <c r="F202" s="45" t="s">
        <v>30</v>
      </c>
      <c r="G202" s="46">
        <v>9</v>
      </c>
      <c r="H202" s="46">
        <v>9</v>
      </c>
      <c r="I202" s="46" t="s">
        <v>70</v>
      </c>
      <c r="J202" s="46" t="s">
        <v>16</v>
      </c>
      <c r="K202" s="47">
        <v>14</v>
      </c>
      <c r="L202" s="48"/>
      <c r="M202" s="49"/>
      <c r="N202" s="50" t="str">
        <f t="shared" si="20"/>
        <v/>
      </c>
      <c r="O202" s="89">
        <f t="shared" si="17"/>
        <v>0</v>
      </c>
      <c r="P202" s="7"/>
      <c r="Q202" s="8">
        <f t="shared" si="19"/>
        <v>0</v>
      </c>
      <c r="U202" s="4"/>
    </row>
    <row r="203" spans="5:21" ht="18.75" customHeight="1" x14ac:dyDescent="0.5">
      <c r="E203" s="44">
        <v>0.6875</v>
      </c>
      <c r="F203" s="45" t="s">
        <v>30</v>
      </c>
      <c r="G203" s="46">
        <v>9</v>
      </c>
      <c r="H203" s="46">
        <v>10</v>
      </c>
      <c r="I203" s="46" t="s">
        <v>89</v>
      </c>
      <c r="J203" s="46" t="s">
        <v>26</v>
      </c>
      <c r="K203" s="47">
        <v>10</v>
      </c>
      <c r="L203" s="48">
        <v>10</v>
      </c>
      <c r="M203" s="49">
        <v>3.5</v>
      </c>
      <c r="N203" s="50">
        <f t="shared" si="20"/>
        <v>0.28571428571428575</v>
      </c>
      <c r="O203" s="89">
        <f t="shared" si="17"/>
        <v>100</v>
      </c>
      <c r="P203" s="7"/>
      <c r="Q203" s="8">
        <f t="shared" si="19"/>
        <v>0</v>
      </c>
      <c r="U203" s="4"/>
    </row>
    <row r="204" spans="5:21" ht="18.75" customHeight="1" x14ac:dyDescent="0.5">
      <c r="E204" s="44">
        <v>0.69791666666666663</v>
      </c>
      <c r="F204" s="45" t="s">
        <v>45</v>
      </c>
      <c r="G204" s="46">
        <v>7</v>
      </c>
      <c r="H204" s="46">
        <v>6</v>
      </c>
      <c r="I204" s="46" t="s">
        <v>77</v>
      </c>
      <c r="J204" s="46" t="s">
        <v>32</v>
      </c>
      <c r="K204" s="47">
        <v>10</v>
      </c>
      <c r="L204" s="48">
        <v>10</v>
      </c>
      <c r="M204" s="49">
        <v>12</v>
      </c>
      <c r="N204" s="50">
        <f t="shared" si="20"/>
        <v>8.3333333333333343E-2</v>
      </c>
      <c r="O204" s="89">
        <f t="shared" si="17"/>
        <v>100</v>
      </c>
      <c r="P204" s="7"/>
      <c r="Q204" s="8">
        <f t="shared" si="19"/>
        <v>0</v>
      </c>
      <c r="U204" s="4"/>
    </row>
    <row r="205" spans="5:21" ht="18.75" customHeight="1" x14ac:dyDescent="0.5">
      <c r="E205" s="44">
        <v>0.69791666666666663</v>
      </c>
      <c r="F205" s="45" t="s">
        <v>45</v>
      </c>
      <c r="G205" s="46">
        <v>7</v>
      </c>
      <c r="H205" s="46">
        <v>2</v>
      </c>
      <c r="I205" s="46" t="s">
        <v>76</v>
      </c>
      <c r="J205" s="46" t="s">
        <v>32</v>
      </c>
      <c r="K205" s="47">
        <v>10</v>
      </c>
      <c r="L205" s="48">
        <v>10</v>
      </c>
      <c r="M205" s="49">
        <v>4.2</v>
      </c>
      <c r="N205" s="50">
        <f t="shared" si="20"/>
        <v>0.23809523809523811</v>
      </c>
      <c r="O205" s="89">
        <f t="shared" si="17"/>
        <v>100</v>
      </c>
      <c r="P205" s="7"/>
      <c r="Q205" s="8">
        <f t="shared" si="19"/>
        <v>0</v>
      </c>
      <c r="U205" s="4"/>
    </row>
    <row r="206" spans="5:21" ht="18.75" customHeight="1" x14ac:dyDescent="0.5">
      <c r="E206" s="44">
        <v>0.69791666666666663</v>
      </c>
      <c r="F206" s="45" t="s">
        <v>45</v>
      </c>
      <c r="G206" s="46">
        <v>7</v>
      </c>
      <c r="H206" s="46">
        <v>4</v>
      </c>
      <c r="I206" s="46" t="s">
        <v>38</v>
      </c>
      <c r="J206" s="46" t="s">
        <v>0</v>
      </c>
      <c r="K206" s="47">
        <v>10</v>
      </c>
      <c r="L206" s="48">
        <v>20</v>
      </c>
      <c r="M206" s="49">
        <v>3.6</v>
      </c>
      <c r="N206" s="50">
        <f t="shared" si="20"/>
        <v>0.27777777777777779</v>
      </c>
      <c r="O206" s="89">
        <f t="shared" si="17"/>
        <v>200</v>
      </c>
      <c r="P206" s="7"/>
      <c r="Q206" s="8">
        <f t="shared" si="19"/>
        <v>0</v>
      </c>
      <c r="U206" s="4"/>
    </row>
    <row r="207" spans="5:21" ht="18.75" customHeight="1" x14ac:dyDescent="0.5">
      <c r="E207" s="44">
        <v>0.69791666666666663</v>
      </c>
      <c r="F207" s="45" t="s">
        <v>45</v>
      </c>
      <c r="G207" s="46">
        <v>7</v>
      </c>
      <c r="H207" s="46">
        <v>4</v>
      </c>
      <c r="I207" s="46" t="s">
        <v>38</v>
      </c>
      <c r="J207" s="46" t="s">
        <v>16</v>
      </c>
      <c r="K207" s="47">
        <v>10</v>
      </c>
      <c r="L207" s="48"/>
      <c r="M207" s="49"/>
      <c r="N207" s="50" t="str">
        <f t="shared" si="20"/>
        <v/>
      </c>
      <c r="O207" s="89">
        <f t="shared" si="17"/>
        <v>0</v>
      </c>
      <c r="P207" s="7"/>
      <c r="Q207" s="8">
        <f t="shared" si="19"/>
        <v>0</v>
      </c>
      <c r="U207" s="4"/>
    </row>
    <row r="208" spans="5:21" ht="18.75" customHeight="1" x14ac:dyDescent="0.5">
      <c r="E208" s="44">
        <v>0.71180555555555558</v>
      </c>
      <c r="F208" s="45" t="s">
        <v>30</v>
      </c>
      <c r="G208" s="46">
        <v>10</v>
      </c>
      <c r="H208" s="46">
        <v>9</v>
      </c>
      <c r="I208" s="46" t="s">
        <v>91</v>
      </c>
      <c r="J208" s="46" t="s">
        <v>26</v>
      </c>
      <c r="K208" s="47">
        <v>10</v>
      </c>
      <c r="L208" s="48">
        <v>10</v>
      </c>
      <c r="M208" s="49">
        <v>4.5</v>
      </c>
      <c r="N208" s="50">
        <f t="shared" si="20"/>
        <v>0.22222222222222221</v>
      </c>
      <c r="O208" s="89">
        <f t="shared" si="17"/>
        <v>100</v>
      </c>
      <c r="P208" s="7"/>
      <c r="Q208" s="8">
        <f t="shared" si="19"/>
        <v>0</v>
      </c>
      <c r="U208" s="4"/>
    </row>
    <row r="209" spans="5:21" ht="18.75" customHeight="1" x14ac:dyDescent="0.5">
      <c r="E209" s="44">
        <v>0.71180555555555558</v>
      </c>
      <c r="F209" s="45" t="s">
        <v>30</v>
      </c>
      <c r="G209" s="46">
        <v>10</v>
      </c>
      <c r="H209" s="46">
        <v>7</v>
      </c>
      <c r="I209" s="46" t="s">
        <v>40</v>
      </c>
      <c r="J209" s="46" t="s">
        <v>0</v>
      </c>
      <c r="K209" s="47">
        <v>10</v>
      </c>
      <c r="L209" s="48">
        <v>10</v>
      </c>
      <c r="M209" s="49">
        <v>3</v>
      </c>
      <c r="N209" s="50">
        <f t="shared" si="20"/>
        <v>0.33333333333333337</v>
      </c>
      <c r="O209" s="89">
        <f t="shared" si="17"/>
        <v>100</v>
      </c>
      <c r="P209" s="7"/>
      <c r="Q209" s="8">
        <f t="shared" si="19"/>
        <v>0</v>
      </c>
      <c r="U209" s="4"/>
    </row>
    <row r="210" spans="5:21" ht="18.75" customHeight="1" x14ac:dyDescent="0.5">
      <c r="E210" s="44">
        <v>0.71875</v>
      </c>
      <c r="F210" s="45" t="s">
        <v>45</v>
      </c>
      <c r="G210" s="46">
        <v>8</v>
      </c>
      <c r="H210" s="46">
        <v>9</v>
      </c>
      <c r="I210" s="46" t="s">
        <v>71</v>
      </c>
      <c r="J210" s="46" t="s">
        <v>0</v>
      </c>
      <c r="K210" s="47">
        <v>12</v>
      </c>
      <c r="L210" s="48">
        <v>22</v>
      </c>
      <c r="M210" s="49">
        <v>3.6</v>
      </c>
      <c r="N210" s="50">
        <f t="shared" si="20"/>
        <v>0.27777777777777779</v>
      </c>
      <c r="O210" s="89">
        <f t="shared" si="17"/>
        <v>220</v>
      </c>
      <c r="P210" s="7"/>
      <c r="Q210" s="8">
        <f t="shared" si="19"/>
        <v>0</v>
      </c>
      <c r="U210" s="4"/>
    </row>
    <row r="211" spans="5:21" ht="18.75" customHeight="1" x14ac:dyDescent="0.5">
      <c r="E211" s="44">
        <v>0.71875</v>
      </c>
      <c r="F211" s="45" t="s">
        <v>45</v>
      </c>
      <c r="G211" s="46">
        <v>8</v>
      </c>
      <c r="H211" s="46">
        <v>9</v>
      </c>
      <c r="I211" s="46" t="s">
        <v>71</v>
      </c>
      <c r="J211" s="46" t="s">
        <v>32</v>
      </c>
      <c r="K211" s="47">
        <v>10</v>
      </c>
      <c r="L211" s="48"/>
      <c r="M211" s="49"/>
      <c r="N211" s="50"/>
      <c r="O211" s="89">
        <f t="shared" si="17"/>
        <v>0</v>
      </c>
      <c r="P211" s="7"/>
      <c r="Q211" s="8">
        <f t="shared" si="19"/>
        <v>0</v>
      </c>
      <c r="U211" s="4"/>
    </row>
    <row r="212" spans="5:21" ht="18.75" customHeight="1" x14ac:dyDescent="0.5">
      <c r="E212" s="44">
        <v>0.71875</v>
      </c>
      <c r="F212" s="45" t="s">
        <v>45</v>
      </c>
      <c r="G212" s="46">
        <v>8</v>
      </c>
      <c r="H212" s="46">
        <v>5</v>
      </c>
      <c r="I212" s="46" t="s">
        <v>72</v>
      </c>
      <c r="J212" s="46" t="s">
        <v>0</v>
      </c>
      <c r="K212" s="47">
        <v>12</v>
      </c>
      <c r="L212" s="48">
        <v>12</v>
      </c>
      <c r="M212" s="49">
        <v>3</v>
      </c>
      <c r="N212" s="50">
        <f>IF(M212="","",100/M212/100)</f>
        <v>0.33333333333333337</v>
      </c>
      <c r="O212" s="89">
        <f t="shared" si="17"/>
        <v>120</v>
      </c>
      <c r="P212" s="7">
        <v>2.9</v>
      </c>
      <c r="Q212" s="8">
        <f t="shared" si="19"/>
        <v>348</v>
      </c>
      <c r="U212" s="4"/>
    </row>
    <row r="213" spans="5:21" ht="18.75" customHeight="1" x14ac:dyDescent="0.5">
      <c r="E213" s="44">
        <v>0.71875</v>
      </c>
      <c r="F213" s="45" t="s">
        <v>45</v>
      </c>
      <c r="G213" s="46">
        <v>8</v>
      </c>
      <c r="H213" s="46">
        <v>7</v>
      </c>
      <c r="I213" s="46" t="s">
        <v>78</v>
      </c>
      <c r="J213" s="46" t="s">
        <v>32</v>
      </c>
      <c r="K213" s="47">
        <v>10</v>
      </c>
      <c r="L213" s="48">
        <v>10</v>
      </c>
      <c r="M213" s="49">
        <v>4.8</v>
      </c>
      <c r="N213" s="50">
        <f>IF(M213="","",100/M213/100)</f>
        <v>0.20833333333333337</v>
      </c>
      <c r="O213" s="89">
        <f t="shared" si="17"/>
        <v>100</v>
      </c>
      <c r="P213" s="7"/>
      <c r="Q213" s="8">
        <f t="shared" si="19"/>
        <v>0</v>
      </c>
      <c r="U213" s="4"/>
    </row>
    <row r="214" spans="5:21" ht="18.75" customHeight="1" x14ac:dyDescent="0.5">
      <c r="E214" s="44">
        <v>0.73958333333333337</v>
      </c>
      <c r="F214" s="45" t="s">
        <v>45</v>
      </c>
      <c r="G214" s="46">
        <v>9</v>
      </c>
      <c r="H214" s="46">
        <v>8</v>
      </c>
      <c r="I214" s="46" t="s">
        <v>80</v>
      </c>
      <c r="J214" s="46" t="s">
        <v>32</v>
      </c>
      <c r="K214" s="47">
        <v>10</v>
      </c>
      <c r="L214" s="48">
        <v>10</v>
      </c>
      <c r="M214" s="49">
        <v>3.4</v>
      </c>
      <c r="N214" s="50">
        <f>IF(M214="","",100/M214/100)</f>
        <v>0.29411764705882354</v>
      </c>
      <c r="O214" s="89">
        <f t="shared" si="17"/>
        <v>100</v>
      </c>
      <c r="P214" s="7">
        <v>3.5</v>
      </c>
      <c r="Q214" s="8">
        <f t="shared" si="19"/>
        <v>350</v>
      </c>
      <c r="U214" s="4"/>
    </row>
    <row r="215" spans="5:21" ht="18.75" customHeight="1" x14ac:dyDescent="0.5">
      <c r="E215" s="44">
        <v>0.73958333333333337</v>
      </c>
      <c r="F215" s="45" t="s">
        <v>45</v>
      </c>
      <c r="G215" s="46">
        <v>9</v>
      </c>
      <c r="H215" s="46">
        <v>11</v>
      </c>
      <c r="I215" s="46" t="s">
        <v>79</v>
      </c>
      <c r="J215" s="46" t="s">
        <v>32</v>
      </c>
      <c r="K215" s="47">
        <v>10</v>
      </c>
      <c r="L215" s="48">
        <v>10</v>
      </c>
      <c r="M215" s="49">
        <v>9</v>
      </c>
      <c r="N215" s="50">
        <f>IF(M215="","",100/M215/100)</f>
        <v>0.1111111111111111</v>
      </c>
      <c r="O215" s="89">
        <f t="shared" si="17"/>
        <v>100</v>
      </c>
      <c r="P215" s="7"/>
      <c r="Q215" s="8">
        <f t="shared" si="19"/>
        <v>0</v>
      </c>
      <c r="U215" s="4"/>
    </row>
    <row r="216" spans="5:21" ht="18.75" customHeight="1" x14ac:dyDescent="0.5">
      <c r="E216" s="44">
        <v>0.73958333333333337</v>
      </c>
      <c r="F216" s="45" t="s">
        <v>45</v>
      </c>
      <c r="G216" s="46">
        <v>9</v>
      </c>
      <c r="H216" s="46">
        <v>4</v>
      </c>
      <c r="I216" s="46" t="s">
        <v>73</v>
      </c>
      <c r="J216" s="46" t="s">
        <v>0</v>
      </c>
      <c r="K216" s="47">
        <v>10</v>
      </c>
      <c r="L216" s="48">
        <v>10</v>
      </c>
      <c r="M216" s="49">
        <v>3.9</v>
      </c>
      <c r="N216" s="50">
        <f>IF(M216="","",100/M216/100)</f>
        <v>0.25641025641025644</v>
      </c>
      <c r="O216" s="89">
        <f t="shared" si="17"/>
        <v>100</v>
      </c>
      <c r="P216" s="7"/>
      <c r="Q216" s="8">
        <f t="shared" si="19"/>
        <v>0</v>
      </c>
      <c r="U216" s="4"/>
    </row>
    <row r="217" spans="5:21" ht="18.75" customHeight="1" x14ac:dyDescent="0.5">
      <c r="E217" s="44"/>
      <c r="F217" s="45"/>
      <c r="G217" s="46"/>
      <c r="H217" s="46"/>
      <c r="I217" s="46"/>
      <c r="J217" s="46"/>
      <c r="K217" s="47"/>
      <c r="L217" s="48"/>
      <c r="M217" s="49"/>
      <c r="N217" s="50"/>
      <c r="O217" s="6"/>
      <c r="P217" s="7"/>
      <c r="Q217" s="8"/>
      <c r="U217" s="4"/>
    </row>
    <row r="218" spans="5:21" ht="18.75" customHeight="1" x14ac:dyDescent="0.25">
      <c r="E218" s="10"/>
      <c r="F218" s="11"/>
      <c r="G218" s="12"/>
      <c r="H218" s="12"/>
      <c r="I218" s="12"/>
      <c r="J218" s="12"/>
      <c r="K218" s="13"/>
      <c r="L218" s="14"/>
      <c r="M218" s="12"/>
      <c r="N218" s="50"/>
      <c r="O218" s="6"/>
      <c r="P218" s="7"/>
      <c r="Q218" s="8"/>
      <c r="S218" s="9"/>
    </row>
    <row r="219" spans="5:21" ht="24.75" customHeight="1" x14ac:dyDescent="0.25">
      <c r="E219" s="16"/>
      <c r="F219" s="5"/>
      <c r="G219" s="17"/>
      <c r="H219" s="17"/>
      <c r="I219" s="18" t="s">
        <v>17</v>
      </c>
      <c r="J219" s="18"/>
      <c r="K219" s="19">
        <f>SUM(K182:K218)</f>
        <v>390</v>
      </c>
      <c r="L219" s="19">
        <f>SUBTOTAL(9,(L182:L217))</f>
        <v>390</v>
      </c>
      <c r="M219" s="18"/>
      <c r="N219" s="18"/>
      <c r="O219" s="20">
        <f>SUBTOTAL(9,(O182:O217))</f>
        <v>3900</v>
      </c>
      <c r="P219" s="27"/>
      <c r="Q219" s="21">
        <f>SUBTOTAL(9,Q182:Q217)</f>
        <v>1978</v>
      </c>
      <c r="S219" s="9"/>
    </row>
    <row r="220" spans="5:21" ht="3.75" hidden="1" customHeight="1" x14ac:dyDescent="0.25">
      <c r="E220" s="22"/>
      <c r="F220" s="23"/>
      <c r="G220" s="23"/>
      <c r="H220" s="23"/>
      <c r="I220" s="23"/>
      <c r="J220" s="23"/>
      <c r="K220" s="23"/>
      <c r="L220" s="24"/>
      <c r="M220" s="23"/>
      <c r="N220" s="23"/>
      <c r="O220" s="25"/>
      <c r="P220" s="3"/>
      <c r="Q220" s="15"/>
      <c r="S220" s="9"/>
    </row>
    <row r="221" spans="5:21" ht="25.5" customHeight="1" x14ac:dyDescent="0.25">
      <c r="E221" s="75" t="s">
        <v>18</v>
      </c>
      <c r="F221" s="76"/>
      <c r="G221" s="76"/>
      <c r="H221" s="76"/>
      <c r="I221" s="76"/>
      <c r="J221" s="76"/>
      <c r="K221" s="76"/>
      <c r="L221" s="77"/>
      <c r="M221" s="51"/>
      <c r="N221" s="51"/>
      <c r="O221" s="78">
        <f>O219/$O$1</f>
        <v>0.13</v>
      </c>
      <c r="P221" s="3"/>
      <c r="Q221" s="15"/>
      <c r="S221" s="9"/>
    </row>
    <row r="222" spans="5:21" ht="25.5" customHeight="1" thickBot="1" x14ac:dyDescent="0.3">
      <c r="E222" s="80">
        <v>45528</v>
      </c>
      <c r="F222" s="81"/>
      <c r="G222" s="81"/>
      <c r="H222" s="81"/>
      <c r="I222" s="81"/>
      <c r="J222" s="81"/>
      <c r="K222" s="81"/>
      <c r="L222" s="82"/>
      <c r="M222" s="52"/>
      <c r="N222" s="52"/>
      <c r="O222" s="79"/>
      <c r="P222" s="28"/>
      <c r="Q222" s="26">
        <f>Q219-O219</f>
        <v>-1922</v>
      </c>
      <c r="S222" s="9"/>
    </row>
    <row r="224" spans="5:21" ht="15.75" thickBot="1" x14ac:dyDescent="0.3"/>
    <row r="225" spans="5:21" ht="35.25" customHeight="1" x14ac:dyDescent="0.25">
      <c r="E225" s="69"/>
      <c r="F225" s="70"/>
      <c r="G225" s="73" t="s">
        <v>5</v>
      </c>
      <c r="H225" s="73"/>
      <c r="I225" s="73"/>
      <c r="J225" s="73"/>
      <c r="K225" s="73"/>
      <c r="L225" s="73"/>
      <c r="M225" s="73"/>
      <c r="N225" s="73"/>
      <c r="O225" s="30" t="s">
        <v>6</v>
      </c>
    </row>
    <row r="226" spans="5:21" ht="21" customHeight="1" x14ac:dyDescent="0.25">
      <c r="E226" s="71"/>
      <c r="F226" s="72"/>
      <c r="G226" s="74"/>
      <c r="H226" s="74"/>
      <c r="I226" s="74"/>
      <c r="J226" s="74"/>
      <c r="K226" s="74"/>
      <c r="L226" s="74"/>
      <c r="M226" s="74"/>
      <c r="N226" s="74"/>
      <c r="O226" s="53">
        <f>$O$1</f>
        <v>30000</v>
      </c>
    </row>
    <row r="227" spans="5:21" ht="3" customHeight="1" thickBot="1" x14ac:dyDescent="0.3">
      <c r="E227" s="33"/>
      <c r="F227" s="34"/>
      <c r="G227" s="35"/>
      <c r="H227" s="35"/>
      <c r="I227" s="35"/>
      <c r="J227" s="35"/>
      <c r="K227" s="35"/>
      <c r="L227" s="29"/>
      <c r="M227" s="35"/>
      <c r="N227" s="35"/>
      <c r="O227" s="2"/>
    </row>
    <row r="228" spans="5:21" ht="54.75" customHeight="1" x14ac:dyDescent="0.5">
      <c r="E228" s="36" t="s">
        <v>7</v>
      </c>
      <c r="F228" s="37" t="s">
        <v>8</v>
      </c>
      <c r="G228" s="37" t="s">
        <v>9</v>
      </c>
      <c r="H228" s="37" t="s">
        <v>10</v>
      </c>
      <c r="I228" s="37" t="s">
        <v>11</v>
      </c>
      <c r="J228" s="38" t="s">
        <v>12</v>
      </c>
      <c r="K228" s="39" t="s">
        <v>23</v>
      </c>
      <c r="L228" s="54" t="s">
        <v>13</v>
      </c>
      <c r="M228" s="38" t="s">
        <v>24</v>
      </c>
      <c r="N228" s="40" t="s">
        <v>25</v>
      </c>
      <c r="O228" s="41" t="s">
        <v>14</v>
      </c>
      <c r="P228" s="42" t="s">
        <v>15</v>
      </c>
      <c r="Q228" s="43" t="s">
        <v>1</v>
      </c>
      <c r="U228" s="4"/>
    </row>
    <row r="229" spans="5:21" ht="18.75" customHeight="1" x14ac:dyDescent="0.25">
      <c r="E229" s="44">
        <v>0.60763888888888884</v>
      </c>
      <c r="F229" s="45" t="s">
        <v>21</v>
      </c>
      <c r="G229" s="46">
        <v>3</v>
      </c>
      <c r="H229" s="46">
        <v>8</v>
      </c>
      <c r="I229" s="46" t="s">
        <v>48</v>
      </c>
      <c r="J229" s="46" t="s">
        <v>0</v>
      </c>
      <c r="K229" s="47">
        <v>12</v>
      </c>
      <c r="L229" s="48">
        <v>24</v>
      </c>
      <c r="M229" s="49"/>
      <c r="N229" s="50" t="str">
        <f t="shared" ref="N229:N236" si="21">IF(M229="","",100/M229/100)</f>
        <v/>
      </c>
      <c r="O229" s="89">
        <f t="shared" ref="O229:O234" si="22">L229*$P$1</f>
        <v>240</v>
      </c>
      <c r="P229" s="7">
        <v>1.4</v>
      </c>
      <c r="Q229" s="8">
        <f t="shared" ref="Q229:Q236" si="23">O229*P229</f>
        <v>336</v>
      </c>
    </row>
    <row r="230" spans="5:21" ht="18.75" customHeight="1" x14ac:dyDescent="0.25">
      <c r="E230" s="44">
        <v>0.60763888888888884</v>
      </c>
      <c r="F230" s="45" t="s">
        <v>21</v>
      </c>
      <c r="G230" s="46">
        <v>3</v>
      </c>
      <c r="H230" s="46">
        <v>8</v>
      </c>
      <c r="I230" s="46" t="s">
        <v>48</v>
      </c>
      <c r="J230" s="46" t="s">
        <v>16</v>
      </c>
      <c r="K230" s="47">
        <v>12</v>
      </c>
      <c r="L230" s="48"/>
      <c r="M230" s="49"/>
      <c r="N230" s="50" t="str">
        <f t="shared" si="21"/>
        <v/>
      </c>
      <c r="O230" s="89">
        <f t="shared" si="22"/>
        <v>0</v>
      </c>
      <c r="P230" s="7"/>
      <c r="Q230" s="8">
        <f t="shared" si="23"/>
        <v>0</v>
      </c>
    </row>
    <row r="231" spans="5:21" ht="18.75" customHeight="1" x14ac:dyDescent="0.5">
      <c r="E231" s="44">
        <v>0.63194444444444442</v>
      </c>
      <c r="F231" s="45" t="s">
        <v>21</v>
      </c>
      <c r="G231" s="46">
        <v>4</v>
      </c>
      <c r="H231" s="46">
        <v>6</v>
      </c>
      <c r="I231" s="46" t="s">
        <v>49</v>
      </c>
      <c r="J231" s="46" t="s">
        <v>0</v>
      </c>
      <c r="K231" s="47">
        <v>12</v>
      </c>
      <c r="L231" s="48">
        <v>24</v>
      </c>
      <c r="M231" s="49"/>
      <c r="N231" s="50" t="str">
        <f t="shared" si="21"/>
        <v/>
      </c>
      <c r="O231" s="89">
        <f t="shared" si="22"/>
        <v>240</v>
      </c>
      <c r="P231" s="7"/>
      <c r="Q231" s="8">
        <f t="shared" si="23"/>
        <v>0</v>
      </c>
      <c r="U231" s="4"/>
    </row>
    <row r="232" spans="5:21" ht="18.75" customHeight="1" x14ac:dyDescent="0.25">
      <c r="E232" s="44">
        <v>0.63194444444444442</v>
      </c>
      <c r="F232" s="45" t="s">
        <v>21</v>
      </c>
      <c r="G232" s="46">
        <v>4</v>
      </c>
      <c r="H232" s="46">
        <v>6</v>
      </c>
      <c r="I232" s="46" t="s">
        <v>49</v>
      </c>
      <c r="J232" s="46" t="s">
        <v>16</v>
      </c>
      <c r="K232" s="47">
        <v>12</v>
      </c>
      <c r="L232" s="48"/>
      <c r="M232" s="49"/>
      <c r="N232" s="50" t="str">
        <f t="shared" si="21"/>
        <v/>
      </c>
      <c r="O232" s="89">
        <f t="shared" si="22"/>
        <v>0</v>
      </c>
      <c r="P232" s="7"/>
      <c r="Q232" s="8">
        <f t="shared" si="23"/>
        <v>0</v>
      </c>
    </row>
    <row r="233" spans="5:21" ht="18.75" customHeight="1" x14ac:dyDescent="0.25">
      <c r="E233" s="44">
        <v>0.66319444444444442</v>
      </c>
      <c r="F233" s="45" t="s">
        <v>44</v>
      </c>
      <c r="G233" s="46">
        <v>6</v>
      </c>
      <c r="H233" s="46">
        <v>9</v>
      </c>
      <c r="I233" s="46" t="s">
        <v>50</v>
      </c>
      <c r="J233" s="46" t="s">
        <v>0</v>
      </c>
      <c r="K233" s="47">
        <v>12</v>
      </c>
      <c r="L233" s="48">
        <v>23</v>
      </c>
      <c r="M233" s="49"/>
      <c r="N233" s="50" t="str">
        <f t="shared" si="21"/>
        <v/>
      </c>
      <c r="O233" s="89">
        <f t="shared" si="22"/>
        <v>230</v>
      </c>
      <c r="P233" s="7"/>
      <c r="Q233" s="8">
        <f t="shared" si="23"/>
        <v>0</v>
      </c>
    </row>
    <row r="234" spans="5:21" ht="18.75" customHeight="1" x14ac:dyDescent="0.5">
      <c r="E234" s="44">
        <v>0.66319444444444442</v>
      </c>
      <c r="F234" s="45" t="s">
        <v>44</v>
      </c>
      <c r="G234" s="46">
        <v>6</v>
      </c>
      <c r="H234" s="46">
        <v>9</v>
      </c>
      <c r="I234" s="46" t="s">
        <v>50</v>
      </c>
      <c r="J234" s="46" t="s">
        <v>16</v>
      </c>
      <c r="K234" s="47">
        <v>11</v>
      </c>
      <c r="L234" s="48"/>
      <c r="M234" s="49"/>
      <c r="N234" s="50" t="str">
        <f t="shared" si="21"/>
        <v/>
      </c>
      <c r="O234" s="89">
        <f t="shared" si="22"/>
        <v>0</v>
      </c>
      <c r="P234" s="7"/>
      <c r="Q234" s="8">
        <f t="shared" si="23"/>
        <v>0</v>
      </c>
      <c r="U234" s="4"/>
    </row>
    <row r="235" spans="5:21" ht="18.75" customHeight="1" x14ac:dyDescent="0.25">
      <c r="E235" s="44"/>
      <c r="F235" s="45"/>
      <c r="G235" s="46"/>
      <c r="H235" s="46"/>
      <c r="I235" s="46"/>
      <c r="J235" s="46"/>
      <c r="K235" s="47"/>
      <c r="L235" s="48"/>
      <c r="M235" s="49"/>
      <c r="N235" s="50" t="str">
        <f t="shared" si="21"/>
        <v/>
      </c>
      <c r="O235" s="6"/>
      <c r="P235" s="7"/>
      <c r="Q235" s="8">
        <f t="shared" si="23"/>
        <v>0</v>
      </c>
    </row>
    <row r="236" spans="5:21" ht="18.75" customHeight="1" x14ac:dyDescent="0.25">
      <c r="E236" s="44"/>
      <c r="F236" s="45"/>
      <c r="G236" s="46"/>
      <c r="H236" s="46"/>
      <c r="I236" s="46"/>
      <c r="J236" s="46"/>
      <c r="K236" s="47"/>
      <c r="L236" s="48"/>
      <c r="M236" s="49"/>
      <c r="N236" s="50" t="str">
        <f t="shared" si="21"/>
        <v/>
      </c>
      <c r="O236" s="6"/>
      <c r="P236" s="7"/>
      <c r="Q236" s="8">
        <f t="shared" si="23"/>
        <v>0</v>
      </c>
    </row>
    <row r="237" spans="5:21" ht="18.75" customHeight="1" x14ac:dyDescent="0.25">
      <c r="E237" s="10"/>
      <c r="F237" s="11"/>
      <c r="G237" s="12"/>
      <c r="H237" s="12"/>
      <c r="I237" s="12"/>
      <c r="J237" s="12"/>
      <c r="K237" s="13"/>
      <c r="L237" s="14"/>
      <c r="M237" s="12"/>
      <c r="N237" s="50"/>
      <c r="O237" s="6"/>
      <c r="P237" s="7"/>
      <c r="Q237" s="8"/>
      <c r="S237" s="9"/>
    </row>
    <row r="238" spans="5:21" ht="24.75" customHeight="1" x14ac:dyDescent="0.25">
      <c r="E238" s="16"/>
      <c r="F238" s="5"/>
      <c r="G238" s="17"/>
      <c r="H238" s="17"/>
      <c r="I238" s="18" t="s">
        <v>17</v>
      </c>
      <c r="J238" s="18"/>
      <c r="K238" s="19">
        <f>SUBTOTAL(9,(K229:K237))</f>
        <v>71</v>
      </c>
      <c r="L238" s="19">
        <f>SUBTOTAL(9,(L229:L237))</f>
        <v>71</v>
      </c>
      <c r="M238" s="18"/>
      <c r="N238" s="18"/>
      <c r="O238" s="20">
        <f>SUBTOTAL(9,(O229:O237))</f>
        <v>710</v>
      </c>
      <c r="P238" s="27"/>
      <c r="Q238" s="21">
        <f>SUBTOTAL(9,Q229:Q237)</f>
        <v>336</v>
      </c>
      <c r="S238" s="9"/>
    </row>
    <row r="239" spans="5:21" ht="3.75" hidden="1" customHeight="1" x14ac:dyDescent="0.25">
      <c r="E239" s="22"/>
      <c r="F239" s="23"/>
      <c r="G239" s="23"/>
      <c r="H239" s="23"/>
      <c r="I239" s="23"/>
      <c r="J239" s="23"/>
      <c r="K239" s="23"/>
      <c r="L239" s="24"/>
      <c r="M239" s="23"/>
      <c r="N239" s="23"/>
      <c r="O239" s="25"/>
      <c r="P239" s="3"/>
      <c r="Q239" s="15"/>
      <c r="S239" s="9"/>
    </row>
    <row r="240" spans="5:21" ht="25.5" customHeight="1" x14ac:dyDescent="0.25">
      <c r="E240" s="75" t="s">
        <v>18</v>
      </c>
      <c r="F240" s="76"/>
      <c r="G240" s="76"/>
      <c r="H240" s="76"/>
      <c r="I240" s="76"/>
      <c r="J240" s="76"/>
      <c r="K240" s="76"/>
      <c r="L240" s="77"/>
      <c r="M240" s="51"/>
      <c r="N240" s="51"/>
      <c r="O240" s="78">
        <f>O238/$O$1</f>
        <v>2.3666666666666666E-2</v>
      </c>
      <c r="P240" s="3"/>
      <c r="Q240" s="15"/>
      <c r="S240" s="9"/>
    </row>
    <row r="241" spans="5:21" ht="25.5" customHeight="1" thickBot="1" x14ac:dyDescent="0.3">
      <c r="E241" s="80">
        <v>45525</v>
      </c>
      <c r="F241" s="81"/>
      <c r="G241" s="81"/>
      <c r="H241" s="81"/>
      <c r="I241" s="81"/>
      <c r="J241" s="81"/>
      <c r="K241" s="81"/>
      <c r="L241" s="82"/>
      <c r="M241" s="52"/>
      <c r="N241" s="52"/>
      <c r="O241" s="79"/>
      <c r="P241" s="28"/>
      <c r="Q241" s="26">
        <f>Q238-O238</f>
        <v>-374</v>
      </c>
      <c r="S241" s="9"/>
    </row>
    <row r="243" spans="5:21" ht="15.75" thickBot="1" x14ac:dyDescent="0.3"/>
    <row r="244" spans="5:21" ht="35.25" customHeight="1" x14ac:dyDescent="0.25">
      <c r="E244" s="69"/>
      <c r="F244" s="70"/>
      <c r="G244" s="73" t="s">
        <v>5</v>
      </c>
      <c r="H244" s="73"/>
      <c r="I244" s="73"/>
      <c r="J244" s="73"/>
      <c r="K244" s="73"/>
      <c r="L244" s="73"/>
      <c r="M244" s="73"/>
      <c r="N244" s="73"/>
      <c r="O244" s="30" t="s">
        <v>6</v>
      </c>
    </row>
    <row r="245" spans="5:21" ht="21" customHeight="1" x14ac:dyDescent="0.25">
      <c r="E245" s="71"/>
      <c r="F245" s="72"/>
      <c r="G245" s="74"/>
      <c r="H245" s="74"/>
      <c r="I245" s="74"/>
      <c r="J245" s="74"/>
      <c r="K245" s="74"/>
      <c r="L245" s="74"/>
      <c r="M245" s="74"/>
      <c r="N245" s="74"/>
      <c r="O245" s="53">
        <f>$O$1</f>
        <v>30000</v>
      </c>
    </row>
    <row r="246" spans="5:21" ht="3" customHeight="1" thickBot="1" x14ac:dyDescent="0.3">
      <c r="E246" s="33"/>
      <c r="F246" s="34"/>
      <c r="G246" s="35"/>
      <c r="H246" s="35"/>
      <c r="I246" s="35"/>
      <c r="J246" s="35"/>
      <c r="K246" s="35"/>
      <c r="L246" s="29"/>
      <c r="M246" s="35"/>
      <c r="N246" s="35"/>
      <c r="O246" s="2"/>
    </row>
    <row r="247" spans="5:21" ht="54.75" customHeight="1" x14ac:dyDescent="0.5">
      <c r="E247" s="36" t="s">
        <v>7</v>
      </c>
      <c r="F247" s="37" t="s">
        <v>8</v>
      </c>
      <c r="G247" s="37" t="s">
        <v>9</v>
      </c>
      <c r="H247" s="37" t="s">
        <v>10</v>
      </c>
      <c r="I247" s="37" t="s">
        <v>11</v>
      </c>
      <c r="J247" s="38" t="s">
        <v>12</v>
      </c>
      <c r="K247" s="39" t="s">
        <v>23</v>
      </c>
      <c r="L247" s="54" t="s">
        <v>13</v>
      </c>
      <c r="M247" s="38" t="s">
        <v>24</v>
      </c>
      <c r="N247" s="40" t="s">
        <v>25</v>
      </c>
      <c r="O247" s="41" t="s">
        <v>14</v>
      </c>
      <c r="P247" s="42" t="s">
        <v>15</v>
      </c>
      <c r="Q247" s="43" t="s">
        <v>1</v>
      </c>
      <c r="U247" s="4"/>
    </row>
    <row r="248" spans="5:21" ht="18.75" customHeight="1" x14ac:dyDescent="0.25">
      <c r="E248" s="44">
        <v>0.50694444444444442</v>
      </c>
      <c r="F248" s="45" t="s">
        <v>20</v>
      </c>
      <c r="G248" s="46">
        <v>2</v>
      </c>
      <c r="H248" s="46">
        <v>3</v>
      </c>
      <c r="I248" s="46" t="s">
        <v>51</v>
      </c>
      <c r="J248" s="46" t="s">
        <v>0</v>
      </c>
      <c r="K248" s="47">
        <v>10</v>
      </c>
      <c r="L248" s="48">
        <v>10</v>
      </c>
      <c r="M248" s="49">
        <v>3.2</v>
      </c>
      <c r="N248" s="50">
        <f>IF(M248="","",100/M248/100)</f>
        <v>0.3125</v>
      </c>
      <c r="O248" s="89">
        <f t="shared" ref="O248:O270" si="24">L248*$P$1</f>
        <v>100</v>
      </c>
      <c r="P248" s="7"/>
      <c r="Q248" s="8">
        <f t="shared" ref="Q248:Q270" si="25">O248*P248</f>
        <v>0</v>
      </c>
    </row>
    <row r="249" spans="5:21" ht="18.75" customHeight="1" x14ac:dyDescent="0.25">
      <c r="E249" s="44">
        <v>0.51249999999999996</v>
      </c>
      <c r="F249" s="45" t="s">
        <v>34</v>
      </c>
      <c r="G249" s="46">
        <v>1</v>
      </c>
      <c r="H249" s="46">
        <v>1</v>
      </c>
      <c r="I249" s="46" t="s">
        <v>52</v>
      </c>
      <c r="J249" s="46" t="s">
        <v>0</v>
      </c>
      <c r="K249" s="47">
        <v>10</v>
      </c>
      <c r="L249" s="48">
        <v>24</v>
      </c>
      <c r="M249" s="49">
        <v>2.9</v>
      </c>
      <c r="N249" s="50">
        <f t="shared" ref="N249:N270" si="26">IF(M249="","",100/M249/100)</f>
        <v>0.34482758620689657</v>
      </c>
      <c r="O249" s="89">
        <f t="shared" si="24"/>
        <v>240</v>
      </c>
      <c r="P249" s="7">
        <v>3.5</v>
      </c>
      <c r="Q249" s="8">
        <f t="shared" si="25"/>
        <v>840</v>
      </c>
    </row>
    <row r="250" spans="5:21" ht="18.75" customHeight="1" x14ac:dyDescent="0.5">
      <c r="E250" s="44">
        <v>0.51249999999999996</v>
      </c>
      <c r="F250" s="45" t="s">
        <v>34</v>
      </c>
      <c r="G250" s="46">
        <v>1</v>
      </c>
      <c r="H250" s="46">
        <v>1</v>
      </c>
      <c r="I250" s="46" t="s">
        <v>52</v>
      </c>
      <c r="J250" s="46" t="s">
        <v>16</v>
      </c>
      <c r="K250" s="47">
        <v>14</v>
      </c>
      <c r="L250" s="48"/>
      <c r="M250" s="49"/>
      <c r="N250" s="50" t="str">
        <f t="shared" si="26"/>
        <v/>
      </c>
      <c r="O250" s="89">
        <f t="shared" si="24"/>
        <v>0</v>
      </c>
      <c r="P250" s="7"/>
      <c r="Q250" s="8">
        <f t="shared" si="25"/>
        <v>0</v>
      </c>
      <c r="U250" s="4"/>
    </row>
    <row r="251" spans="5:21" ht="18.75" customHeight="1" x14ac:dyDescent="0.25">
      <c r="E251" s="44">
        <v>0.54166666666666663</v>
      </c>
      <c r="F251" s="45" t="s">
        <v>31</v>
      </c>
      <c r="G251" s="46">
        <v>2</v>
      </c>
      <c r="H251" s="46">
        <v>7</v>
      </c>
      <c r="I251" s="46" t="s">
        <v>39</v>
      </c>
      <c r="J251" s="46" t="s">
        <v>0</v>
      </c>
      <c r="K251" s="47">
        <v>20</v>
      </c>
      <c r="L251" s="48">
        <v>35</v>
      </c>
      <c r="M251" s="49">
        <v>2.1</v>
      </c>
      <c r="N251" s="50">
        <f t="shared" si="26"/>
        <v>0.47619047619047622</v>
      </c>
      <c r="O251" s="89">
        <f t="shared" si="24"/>
        <v>350</v>
      </c>
      <c r="P251" s="7">
        <v>2.1</v>
      </c>
      <c r="Q251" s="8">
        <f t="shared" si="25"/>
        <v>735</v>
      </c>
    </row>
    <row r="252" spans="5:21" ht="18.75" customHeight="1" x14ac:dyDescent="0.25">
      <c r="E252" s="44">
        <v>0.54166666666666663</v>
      </c>
      <c r="F252" s="45" t="s">
        <v>31</v>
      </c>
      <c r="G252" s="46">
        <v>2</v>
      </c>
      <c r="H252" s="46">
        <v>7</v>
      </c>
      <c r="I252" s="46" t="s">
        <v>39</v>
      </c>
      <c r="J252" s="46" t="s">
        <v>16</v>
      </c>
      <c r="K252" s="47">
        <v>15</v>
      </c>
      <c r="L252" s="48"/>
      <c r="M252" s="49"/>
      <c r="N252" s="50" t="str">
        <f t="shared" si="26"/>
        <v/>
      </c>
      <c r="O252" s="89">
        <f t="shared" si="24"/>
        <v>0</v>
      </c>
      <c r="P252" s="7"/>
      <c r="Q252" s="8">
        <f t="shared" si="25"/>
        <v>0</v>
      </c>
    </row>
    <row r="253" spans="5:21" ht="18.75" customHeight="1" x14ac:dyDescent="0.5">
      <c r="E253" s="44">
        <v>0.55555555555555558</v>
      </c>
      <c r="F253" s="45" t="s">
        <v>20</v>
      </c>
      <c r="G253" s="46">
        <v>4</v>
      </c>
      <c r="H253" s="46">
        <v>10</v>
      </c>
      <c r="I253" s="46" t="s">
        <v>59</v>
      </c>
      <c r="J253" s="46" t="s">
        <v>26</v>
      </c>
      <c r="K253" s="47">
        <v>10</v>
      </c>
      <c r="L253" s="48">
        <v>10</v>
      </c>
      <c r="M253" s="49">
        <v>4.8</v>
      </c>
      <c r="N253" s="50">
        <f t="shared" si="26"/>
        <v>0.20833333333333337</v>
      </c>
      <c r="O253" s="89">
        <f t="shared" si="24"/>
        <v>100</v>
      </c>
      <c r="P253" s="7">
        <v>5</v>
      </c>
      <c r="Q253" s="8">
        <f t="shared" si="25"/>
        <v>500</v>
      </c>
      <c r="U253" s="4"/>
    </row>
    <row r="254" spans="5:21" ht="18.75" customHeight="1" x14ac:dyDescent="0.25">
      <c r="E254" s="44">
        <v>0.55555555555555558</v>
      </c>
      <c r="F254" s="45" t="s">
        <v>20</v>
      </c>
      <c r="G254" s="46">
        <v>4</v>
      </c>
      <c r="H254" s="46">
        <v>8</v>
      </c>
      <c r="I254" s="46" t="s">
        <v>60</v>
      </c>
      <c r="J254" s="46" t="s">
        <v>26</v>
      </c>
      <c r="K254" s="47">
        <v>10</v>
      </c>
      <c r="L254" s="48">
        <v>10</v>
      </c>
      <c r="M254" s="49">
        <v>2.6</v>
      </c>
      <c r="N254" s="50">
        <f t="shared" si="26"/>
        <v>0.38461538461538458</v>
      </c>
      <c r="O254" s="89">
        <f t="shared" si="24"/>
        <v>100</v>
      </c>
      <c r="P254" s="7"/>
      <c r="Q254" s="8">
        <f t="shared" si="25"/>
        <v>0</v>
      </c>
    </row>
    <row r="255" spans="5:21" ht="18.75" customHeight="1" x14ac:dyDescent="0.25">
      <c r="E255" s="44">
        <v>0.56597222222222221</v>
      </c>
      <c r="F255" s="45" t="s">
        <v>31</v>
      </c>
      <c r="G255" s="46">
        <v>3</v>
      </c>
      <c r="H255" s="46">
        <v>6</v>
      </c>
      <c r="I255" s="46" t="s">
        <v>53</v>
      </c>
      <c r="J255" s="46" t="s">
        <v>0</v>
      </c>
      <c r="K255" s="47">
        <v>12</v>
      </c>
      <c r="L255" s="48">
        <v>12</v>
      </c>
      <c r="M255" s="49">
        <v>3.9</v>
      </c>
      <c r="N255" s="50">
        <f t="shared" si="26"/>
        <v>0.25641025641025644</v>
      </c>
      <c r="O255" s="89">
        <f t="shared" si="24"/>
        <v>120</v>
      </c>
      <c r="P255" s="7">
        <v>4.4000000000000004</v>
      </c>
      <c r="Q255" s="8">
        <f t="shared" si="25"/>
        <v>528</v>
      </c>
    </row>
    <row r="256" spans="5:21" ht="18.75" customHeight="1" x14ac:dyDescent="0.5">
      <c r="E256" s="44">
        <v>0.57986111111111116</v>
      </c>
      <c r="F256" s="45" t="s">
        <v>20</v>
      </c>
      <c r="G256" s="46">
        <v>5</v>
      </c>
      <c r="H256" s="46">
        <v>9</v>
      </c>
      <c r="I256" s="46" t="s">
        <v>54</v>
      </c>
      <c r="J256" s="46" t="s">
        <v>0</v>
      </c>
      <c r="K256" s="47">
        <v>10</v>
      </c>
      <c r="L256" s="48">
        <v>10</v>
      </c>
      <c r="M256" s="49">
        <v>4</v>
      </c>
      <c r="N256" s="50">
        <f t="shared" si="26"/>
        <v>0.25</v>
      </c>
      <c r="O256" s="89">
        <f t="shared" si="24"/>
        <v>100</v>
      </c>
      <c r="P256" s="7"/>
      <c r="Q256" s="8">
        <f t="shared" si="25"/>
        <v>0</v>
      </c>
      <c r="U256" s="4"/>
    </row>
    <row r="257" spans="5:21" ht="18.75" customHeight="1" x14ac:dyDescent="0.5">
      <c r="E257" s="44">
        <v>0.57986111111111116</v>
      </c>
      <c r="F257" s="45" t="s">
        <v>20</v>
      </c>
      <c r="G257" s="46">
        <v>5</v>
      </c>
      <c r="H257" s="46">
        <v>5</v>
      </c>
      <c r="I257" s="46" t="s">
        <v>61</v>
      </c>
      <c r="J257" s="46" t="s">
        <v>26</v>
      </c>
      <c r="K257" s="47">
        <v>10</v>
      </c>
      <c r="L257" s="48">
        <v>10</v>
      </c>
      <c r="M257" s="49">
        <v>3.4</v>
      </c>
      <c r="N257" s="50">
        <f t="shared" si="26"/>
        <v>0.29411764705882354</v>
      </c>
      <c r="O257" s="89">
        <f t="shared" si="24"/>
        <v>100</v>
      </c>
      <c r="P257" s="7"/>
      <c r="Q257" s="8">
        <f t="shared" si="25"/>
        <v>0</v>
      </c>
      <c r="U257" s="4"/>
    </row>
    <row r="258" spans="5:21" ht="18.75" customHeight="1" x14ac:dyDescent="0.5">
      <c r="E258" s="44">
        <v>0.57986111111111116</v>
      </c>
      <c r="F258" s="45" t="s">
        <v>20</v>
      </c>
      <c r="G258" s="46">
        <v>5</v>
      </c>
      <c r="H258" s="46">
        <v>8</v>
      </c>
      <c r="I258" s="46" t="s">
        <v>62</v>
      </c>
      <c r="J258" s="46" t="s">
        <v>26</v>
      </c>
      <c r="K258" s="47">
        <v>10</v>
      </c>
      <c r="L258" s="48">
        <v>10</v>
      </c>
      <c r="M258" s="49">
        <v>4.5999999999999996</v>
      </c>
      <c r="N258" s="50">
        <f t="shared" si="26"/>
        <v>0.21739130434782608</v>
      </c>
      <c r="O258" s="89">
        <f t="shared" si="24"/>
        <v>100</v>
      </c>
      <c r="P258" s="7"/>
      <c r="Q258" s="8">
        <f t="shared" si="25"/>
        <v>0</v>
      </c>
      <c r="U258" s="4"/>
    </row>
    <row r="259" spans="5:21" ht="18.75" customHeight="1" x14ac:dyDescent="0.5">
      <c r="E259" s="44">
        <v>0.62847222222222221</v>
      </c>
      <c r="F259" s="45" t="s">
        <v>20</v>
      </c>
      <c r="G259" s="46">
        <v>7</v>
      </c>
      <c r="H259" s="46">
        <v>6</v>
      </c>
      <c r="I259" s="46" t="s">
        <v>63</v>
      </c>
      <c r="J259" s="46" t="s">
        <v>26</v>
      </c>
      <c r="K259" s="47">
        <v>10</v>
      </c>
      <c r="L259" s="48">
        <v>10</v>
      </c>
      <c r="M259" s="49">
        <v>4.5</v>
      </c>
      <c r="N259" s="50">
        <f t="shared" si="26"/>
        <v>0.22222222222222221</v>
      </c>
      <c r="O259" s="89">
        <f t="shared" si="24"/>
        <v>100</v>
      </c>
      <c r="P259" s="7"/>
      <c r="Q259" s="8">
        <f t="shared" si="25"/>
        <v>0</v>
      </c>
      <c r="U259" s="4"/>
    </row>
    <row r="260" spans="5:21" ht="18.75" customHeight="1" x14ac:dyDescent="0.5">
      <c r="E260" s="44">
        <v>0.62847222222222221</v>
      </c>
      <c r="F260" s="45" t="s">
        <v>20</v>
      </c>
      <c r="G260" s="46">
        <v>7</v>
      </c>
      <c r="H260" s="46">
        <v>5</v>
      </c>
      <c r="I260" s="46" t="s">
        <v>42</v>
      </c>
      <c r="J260" s="46" t="s">
        <v>26</v>
      </c>
      <c r="K260" s="47">
        <v>10</v>
      </c>
      <c r="L260" s="48">
        <v>10</v>
      </c>
      <c r="M260" s="49">
        <v>3.5</v>
      </c>
      <c r="N260" s="50">
        <f t="shared" si="26"/>
        <v>0.28571428571428575</v>
      </c>
      <c r="O260" s="89">
        <f t="shared" si="24"/>
        <v>100</v>
      </c>
      <c r="P260" s="7">
        <v>4.4000000000000004</v>
      </c>
      <c r="Q260" s="8">
        <f t="shared" si="25"/>
        <v>440.00000000000006</v>
      </c>
      <c r="U260" s="4"/>
    </row>
    <row r="261" spans="5:21" ht="18.75" customHeight="1" x14ac:dyDescent="0.5">
      <c r="E261" s="44">
        <v>0.65625</v>
      </c>
      <c r="F261" s="45" t="s">
        <v>20</v>
      </c>
      <c r="G261" s="46">
        <v>8</v>
      </c>
      <c r="H261" s="46">
        <v>10</v>
      </c>
      <c r="I261" s="46" t="s">
        <v>55</v>
      </c>
      <c r="J261" s="46" t="s">
        <v>0</v>
      </c>
      <c r="K261" s="47">
        <v>11.000000000000002</v>
      </c>
      <c r="L261" s="48">
        <v>25</v>
      </c>
      <c r="M261" s="49">
        <v>3.4</v>
      </c>
      <c r="N261" s="50">
        <f t="shared" si="26"/>
        <v>0.29411764705882354</v>
      </c>
      <c r="O261" s="89">
        <f t="shared" si="24"/>
        <v>250</v>
      </c>
      <c r="P261" s="7"/>
      <c r="Q261" s="8">
        <f t="shared" si="25"/>
        <v>0</v>
      </c>
      <c r="U261" s="4"/>
    </row>
    <row r="262" spans="5:21" ht="18.75" customHeight="1" x14ac:dyDescent="0.5">
      <c r="E262" s="44">
        <v>0.65625</v>
      </c>
      <c r="F262" s="45" t="s">
        <v>20</v>
      </c>
      <c r="G262" s="46">
        <v>8</v>
      </c>
      <c r="H262" s="46">
        <v>10</v>
      </c>
      <c r="I262" s="46" t="s">
        <v>55</v>
      </c>
      <c r="J262" s="46" t="s">
        <v>16</v>
      </c>
      <c r="K262" s="47">
        <v>14</v>
      </c>
      <c r="L262" s="48"/>
      <c r="M262" s="49"/>
      <c r="N262" s="50" t="str">
        <f t="shared" si="26"/>
        <v/>
      </c>
      <c r="O262" s="89">
        <f t="shared" si="24"/>
        <v>0</v>
      </c>
      <c r="P262" s="7"/>
      <c r="Q262" s="8">
        <f t="shared" si="25"/>
        <v>0</v>
      </c>
      <c r="U262" s="4"/>
    </row>
    <row r="263" spans="5:21" ht="18.75" customHeight="1" x14ac:dyDescent="0.5">
      <c r="E263" s="44">
        <v>0.66666666666666663</v>
      </c>
      <c r="F263" s="45" t="s">
        <v>33</v>
      </c>
      <c r="G263" s="46">
        <v>7</v>
      </c>
      <c r="H263" s="46">
        <v>2</v>
      </c>
      <c r="I263" s="46" t="s">
        <v>43</v>
      </c>
      <c r="J263" s="46" t="s">
        <v>32</v>
      </c>
      <c r="K263" s="47">
        <v>10</v>
      </c>
      <c r="L263" s="48">
        <v>10</v>
      </c>
      <c r="M263" s="49">
        <v>9.5</v>
      </c>
      <c r="N263" s="50">
        <f t="shared" si="26"/>
        <v>0.10526315789473685</v>
      </c>
      <c r="O263" s="89">
        <f t="shared" si="24"/>
        <v>100</v>
      </c>
      <c r="P263" s="7"/>
      <c r="Q263" s="8">
        <f t="shared" si="25"/>
        <v>0</v>
      </c>
      <c r="U263" s="4"/>
    </row>
    <row r="264" spans="5:21" ht="18.75" customHeight="1" x14ac:dyDescent="0.5">
      <c r="E264" s="44">
        <v>0.66666666666666663</v>
      </c>
      <c r="F264" s="45" t="s">
        <v>33</v>
      </c>
      <c r="G264" s="46">
        <v>7</v>
      </c>
      <c r="H264" s="46">
        <v>6</v>
      </c>
      <c r="I264" s="46" t="s">
        <v>57</v>
      </c>
      <c r="J264" s="46" t="s">
        <v>32</v>
      </c>
      <c r="K264" s="47">
        <v>10</v>
      </c>
      <c r="L264" s="48">
        <v>10</v>
      </c>
      <c r="M264" s="49">
        <v>11</v>
      </c>
      <c r="N264" s="50">
        <f t="shared" si="26"/>
        <v>9.0909090909090912E-2</v>
      </c>
      <c r="O264" s="89">
        <f t="shared" si="24"/>
        <v>100</v>
      </c>
      <c r="P264" s="7"/>
      <c r="Q264" s="8">
        <f t="shared" si="25"/>
        <v>0</v>
      </c>
      <c r="U264" s="4"/>
    </row>
    <row r="265" spans="5:21" ht="18.75" customHeight="1" x14ac:dyDescent="0.5">
      <c r="E265" s="44">
        <v>0.68055555555555558</v>
      </c>
      <c r="F265" s="45" t="s">
        <v>20</v>
      </c>
      <c r="G265" s="46">
        <v>9</v>
      </c>
      <c r="H265" s="46">
        <v>11</v>
      </c>
      <c r="I265" s="46" t="s">
        <v>64</v>
      </c>
      <c r="J265" s="46" t="s">
        <v>26</v>
      </c>
      <c r="K265" s="47">
        <v>10</v>
      </c>
      <c r="L265" s="48">
        <v>10</v>
      </c>
      <c r="M265" s="49">
        <v>10</v>
      </c>
      <c r="N265" s="50">
        <f t="shared" si="26"/>
        <v>0.1</v>
      </c>
      <c r="O265" s="89">
        <f t="shared" si="24"/>
        <v>100</v>
      </c>
      <c r="P265" s="7"/>
      <c r="Q265" s="8">
        <f t="shared" si="25"/>
        <v>0</v>
      </c>
      <c r="U265" s="4"/>
    </row>
    <row r="266" spans="5:21" ht="18.75" customHeight="1" x14ac:dyDescent="0.5">
      <c r="E266" s="44">
        <v>0.70486111111111116</v>
      </c>
      <c r="F266" s="45" t="s">
        <v>20</v>
      </c>
      <c r="G266" s="46">
        <v>10</v>
      </c>
      <c r="H266" s="46">
        <v>13</v>
      </c>
      <c r="I266" s="46" t="s">
        <v>65</v>
      </c>
      <c r="J266" s="46" t="s">
        <v>26</v>
      </c>
      <c r="K266" s="47">
        <v>10</v>
      </c>
      <c r="L266" s="48">
        <v>10</v>
      </c>
      <c r="M266" s="49">
        <v>5.5</v>
      </c>
      <c r="N266" s="50">
        <f t="shared" si="26"/>
        <v>0.18181818181818182</v>
      </c>
      <c r="O266" s="89">
        <f t="shared" si="24"/>
        <v>100</v>
      </c>
      <c r="P266" s="7"/>
      <c r="Q266" s="8">
        <f t="shared" si="25"/>
        <v>0</v>
      </c>
      <c r="U266" s="4"/>
    </row>
    <row r="267" spans="5:21" ht="18.75" customHeight="1" x14ac:dyDescent="0.5">
      <c r="E267" s="44">
        <v>0.71875</v>
      </c>
      <c r="F267" s="45" t="s">
        <v>31</v>
      </c>
      <c r="G267" s="46">
        <v>9</v>
      </c>
      <c r="H267" s="46">
        <v>16</v>
      </c>
      <c r="I267" s="46" t="s">
        <v>56</v>
      </c>
      <c r="J267" s="46" t="s">
        <v>0</v>
      </c>
      <c r="K267" s="47">
        <v>20</v>
      </c>
      <c r="L267" s="48">
        <v>45</v>
      </c>
      <c r="M267" s="49">
        <v>2.4</v>
      </c>
      <c r="N267" s="50">
        <f t="shared" si="26"/>
        <v>0.41666666666666674</v>
      </c>
      <c r="O267" s="89">
        <f t="shared" si="24"/>
        <v>450</v>
      </c>
      <c r="P267" s="7"/>
      <c r="Q267" s="8">
        <f t="shared" si="25"/>
        <v>0</v>
      </c>
      <c r="U267" s="4"/>
    </row>
    <row r="268" spans="5:21" ht="18.75" customHeight="1" x14ac:dyDescent="0.5">
      <c r="E268" s="44">
        <v>0.71875</v>
      </c>
      <c r="F268" s="45" t="s">
        <v>31</v>
      </c>
      <c r="G268" s="46">
        <v>9</v>
      </c>
      <c r="H268" s="46">
        <v>16</v>
      </c>
      <c r="I268" s="46" t="s">
        <v>56</v>
      </c>
      <c r="J268" s="46" t="s">
        <v>16</v>
      </c>
      <c r="K268" s="47">
        <v>15</v>
      </c>
      <c r="L268" s="48"/>
      <c r="M268" s="49"/>
      <c r="N268" s="50" t="str">
        <f t="shared" si="26"/>
        <v/>
      </c>
      <c r="O268" s="89">
        <f t="shared" si="24"/>
        <v>0</v>
      </c>
      <c r="P268" s="7"/>
      <c r="Q268" s="8">
        <f t="shared" si="25"/>
        <v>0</v>
      </c>
      <c r="U268" s="4"/>
    </row>
    <row r="269" spans="5:21" ht="18.75" customHeight="1" x14ac:dyDescent="0.5">
      <c r="E269" s="44">
        <v>0.71875</v>
      </c>
      <c r="F269" s="45" t="s">
        <v>33</v>
      </c>
      <c r="G269" s="46">
        <v>9</v>
      </c>
      <c r="H269" s="46">
        <v>16</v>
      </c>
      <c r="I269" s="46" t="s">
        <v>56</v>
      </c>
      <c r="J269" s="46" t="s">
        <v>32</v>
      </c>
      <c r="K269" s="47">
        <v>10</v>
      </c>
      <c r="L269" s="48"/>
      <c r="M269" s="49"/>
      <c r="N269" s="50" t="str">
        <f t="shared" si="26"/>
        <v/>
      </c>
      <c r="O269" s="89">
        <f t="shared" si="24"/>
        <v>0</v>
      </c>
      <c r="P269" s="7"/>
      <c r="Q269" s="8">
        <f t="shared" si="25"/>
        <v>0</v>
      </c>
      <c r="U269" s="4"/>
    </row>
    <row r="270" spans="5:21" ht="18.75" customHeight="1" x14ac:dyDescent="0.5">
      <c r="E270" s="44">
        <v>0.71875</v>
      </c>
      <c r="F270" s="45" t="s">
        <v>33</v>
      </c>
      <c r="G270" s="46">
        <v>9</v>
      </c>
      <c r="H270" s="46">
        <v>1</v>
      </c>
      <c r="I270" s="46" t="s">
        <v>58</v>
      </c>
      <c r="J270" s="46" t="s">
        <v>32</v>
      </c>
      <c r="K270" s="47">
        <v>10</v>
      </c>
      <c r="L270" s="48">
        <v>10</v>
      </c>
      <c r="M270" s="49">
        <v>15</v>
      </c>
      <c r="N270" s="50">
        <f t="shared" si="26"/>
        <v>6.6666666666666666E-2</v>
      </c>
      <c r="O270" s="89">
        <f t="shared" si="24"/>
        <v>100</v>
      </c>
      <c r="P270" s="7">
        <v>20</v>
      </c>
      <c r="Q270" s="8">
        <f t="shared" si="25"/>
        <v>2000</v>
      </c>
      <c r="U270" s="4"/>
    </row>
    <row r="271" spans="5:21" ht="18.75" customHeight="1" x14ac:dyDescent="0.25">
      <c r="E271" s="10"/>
      <c r="F271" s="11"/>
      <c r="G271" s="12"/>
      <c r="H271" s="12"/>
      <c r="I271" s="12"/>
      <c r="J271" s="12"/>
      <c r="K271" s="13"/>
      <c r="L271" s="14"/>
      <c r="M271" s="12"/>
      <c r="N271" s="50"/>
      <c r="O271" s="6"/>
      <c r="P271" s="7"/>
      <c r="Q271" s="8"/>
      <c r="S271" s="9"/>
    </row>
    <row r="272" spans="5:21" ht="24.75" customHeight="1" x14ac:dyDescent="0.25">
      <c r="E272" s="16"/>
      <c r="F272" s="5"/>
      <c r="G272" s="17"/>
      <c r="H272" s="17"/>
      <c r="I272" s="18" t="s">
        <v>17</v>
      </c>
      <c r="J272" s="18"/>
      <c r="K272" s="19">
        <f>SUM(K248:K271)</f>
        <v>271</v>
      </c>
      <c r="L272" s="19">
        <f>SUBTOTAL(9,(L248:L270))</f>
        <v>271</v>
      </c>
      <c r="M272" s="18"/>
      <c r="N272" s="18"/>
      <c r="O272" s="20">
        <f>SUBTOTAL(9,(O248:O270))</f>
        <v>2710</v>
      </c>
      <c r="P272" s="27"/>
      <c r="Q272" s="21">
        <f>SUBTOTAL(9,Q248:Q270)</f>
        <v>5043</v>
      </c>
      <c r="S272" s="9"/>
    </row>
    <row r="273" spans="5:19" ht="3.75" hidden="1" customHeight="1" x14ac:dyDescent="0.25">
      <c r="E273" s="22"/>
      <c r="F273" s="23"/>
      <c r="G273" s="23"/>
      <c r="H273" s="23"/>
      <c r="I273" s="23"/>
      <c r="J273" s="23"/>
      <c r="K273" s="23"/>
      <c r="L273" s="24"/>
      <c r="M273" s="23"/>
      <c r="N273" s="23"/>
      <c r="O273" s="25"/>
      <c r="P273" s="3"/>
      <c r="Q273" s="15"/>
      <c r="S273" s="9"/>
    </row>
    <row r="274" spans="5:19" ht="25.5" customHeight="1" x14ac:dyDescent="0.25">
      <c r="E274" s="75" t="s">
        <v>18</v>
      </c>
      <c r="F274" s="76"/>
      <c r="G274" s="76"/>
      <c r="H274" s="76"/>
      <c r="I274" s="76"/>
      <c r="J274" s="76"/>
      <c r="K274" s="76"/>
      <c r="L274" s="77"/>
      <c r="M274" s="51"/>
      <c r="N274" s="51"/>
      <c r="O274" s="78">
        <f>O272/$O$1</f>
        <v>9.0333333333333335E-2</v>
      </c>
      <c r="P274" s="3"/>
      <c r="Q274" s="15"/>
      <c r="S274" s="9"/>
    </row>
    <row r="275" spans="5:19" ht="25.5" customHeight="1" thickBot="1" x14ac:dyDescent="0.3">
      <c r="E275" s="80">
        <v>45521</v>
      </c>
      <c r="F275" s="81"/>
      <c r="G275" s="81"/>
      <c r="H275" s="81"/>
      <c r="I275" s="81"/>
      <c r="J275" s="81"/>
      <c r="K275" s="81"/>
      <c r="L275" s="82"/>
      <c r="M275" s="52"/>
      <c r="N275" s="52"/>
      <c r="O275" s="79"/>
      <c r="P275" s="28"/>
      <c r="Q275" s="26">
        <f>Q272-O272</f>
        <v>2333</v>
      </c>
      <c r="S275" s="9"/>
    </row>
  </sheetData>
  <sortState xmlns:xlrd2="http://schemas.microsoft.com/office/spreadsheetml/2017/richdata2" ref="E59:Q64">
    <sortCondition ref="E59:E64"/>
    <sortCondition ref="I59:I64"/>
    <sortCondition ref="J59:J64"/>
  </sortState>
  <mergeCells count="50">
    <mergeCell ref="E4:F5"/>
    <mergeCell ref="G4:N5"/>
    <mergeCell ref="E26:L26"/>
    <mergeCell ref="O26:O27"/>
    <mergeCell ref="E27:L27"/>
    <mergeCell ref="E55:F56"/>
    <mergeCell ref="G55:N56"/>
    <mergeCell ref="E68:L68"/>
    <mergeCell ref="O68:O69"/>
    <mergeCell ref="E69:L69"/>
    <mergeCell ref="E73:F74"/>
    <mergeCell ref="G73:N74"/>
    <mergeCell ref="E102:L102"/>
    <mergeCell ref="O102:O103"/>
    <mergeCell ref="E103:L103"/>
    <mergeCell ref="E126:F127"/>
    <mergeCell ref="G126:N127"/>
    <mergeCell ref="E158:L158"/>
    <mergeCell ref="O158:O159"/>
    <mergeCell ref="E159:L159"/>
    <mergeCell ref="E162:F163"/>
    <mergeCell ref="G162:N163"/>
    <mergeCell ref="E174:L174"/>
    <mergeCell ref="O174:O175"/>
    <mergeCell ref="E175:L175"/>
    <mergeCell ref="E178:F179"/>
    <mergeCell ref="G178:N179"/>
    <mergeCell ref="E221:L221"/>
    <mergeCell ref="O221:O222"/>
    <mergeCell ref="E222:L222"/>
    <mergeCell ref="E244:F245"/>
    <mergeCell ref="G244:N245"/>
    <mergeCell ref="E274:L274"/>
    <mergeCell ref="O274:O275"/>
    <mergeCell ref="E275:L275"/>
    <mergeCell ref="E225:F226"/>
    <mergeCell ref="G225:N226"/>
    <mergeCell ref="E240:L240"/>
    <mergeCell ref="O240:O241"/>
    <mergeCell ref="E241:L241"/>
    <mergeCell ref="E105:F106"/>
    <mergeCell ref="G105:N106"/>
    <mergeCell ref="E121:L121"/>
    <mergeCell ref="O121:O122"/>
    <mergeCell ref="E122:L122"/>
    <mergeCell ref="E30:F31"/>
    <mergeCell ref="G30:N31"/>
    <mergeCell ref="E52:L52"/>
    <mergeCell ref="O52:O53"/>
    <mergeCell ref="E53:L53"/>
  </mergeCells>
  <phoneticPr fontId="28" type="noConversion"/>
  <conditionalFormatting sqref="Q53">
    <cfRule type="cellIs" dxfId="61" priority="3" operator="greaterThan">
      <formula>0</formula>
    </cfRule>
  </conditionalFormatting>
  <conditionalFormatting sqref="Q69">
    <cfRule type="cellIs" dxfId="60" priority="2" operator="greaterThan">
      <formula>0</formula>
    </cfRule>
  </conditionalFormatting>
  <conditionalFormatting sqref="Q103">
    <cfRule type="cellIs" dxfId="59" priority="6" operator="greaterThan">
      <formula>0</formula>
    </cfRule>
  </conditionalFormatting>
  <conditionalFormatting sqref="Q122">
    <cfRule type="cellIs" dxfId="58" priority="5" operator="greaterThan">
      <formula>0</formula>
    </cfRule>
  </conditionalFormatting>
  <conditionalFormatting sqref="Q159">
    <cfRule type="cellIs" dxfId="57" priority="7" operator="greaterThan">
      <formula>0</formula>
    </cfRule>
  </conditionalFormatting>
  <conditionalFormatting sqref="Q175">
    <cfRule type="cellIs" dxfId="56" priority="8" operator="greaterThan">
      <formula>0</formula>
    </cfRule>
  </conditionalFormatting>
  <conditionalFormatting sqref="Q222">
    <cfRule type="cellIs" dxfId="55" priority="9" operator="greaterThan">
      <formula>0</formula>
    </cfRule>
  </conditionalFormatting>
  <conditionalFormatting sqref="Q241">
    <cfRule type="cellIs" dxfId="54" priority="10" operator="greaterThan">
      <formula>0</formula>
    </cfRule>
  </conditionalFormatting>
  <conditionalFormatting sqref="Q275">
    <cfRule type="cellIs" dxfId="53" priority="11" operator="greaterThan">
      <formula>0</formula>
    </cfRule>
  </conditionalFormatting>
  <conditionalFormatting sqref="Q27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29826-75E4-423A-B011-90B2302FB8DD}">
  <dimension ref="L10:AD30"/>
  <sheetViews>
    <sheetView showGridLines="0" zoomScale="90" zoomScaleNormal="90" workbookViewId="0">
      <selection activeCell="X39" sqref="X39"/>
    </sheetView>
  </sheetViews>
  <sheetFormatPr defaultRowHeight="15" x14ac:dyDescent="0.25"/>
  <cols>
    <col min="12" max="12" width="11.28515625" customWidth="1"/>
    <col min="13" max="13" width="13.28515625" customWidth="1"/>
    <col min="14" max="14" width="11.42578125" customWidth="1"/>
    <col min="15" max="15" width="10.85546875" customWidth="1"/>
    <col min="16" max="17" width="10" customWidth="1"/>
    <col min="18" max="18" width="0.5703125" customWidth="1"/>
    <col min="19" max="19" width="11.28515625" customWidth="1"/>
    <col min="20" max="20" width="10.42578125" customWidth="1"/>
    <col min="22" max="22" width="11.7109375" customWidth="1"/>
    <col min="23" max="23" width="10.7109375" customWidth="1"/>
    <col min="24" max="27" width="12.28515625" customWidth="1"/>
    <col min="28" max="28" width="1.42578125" customWidth="1"/>
  </cols>
  <sheetData>
    <row r="10" spans="12:30" ht="15.75" thickBot="1" x14ac:dyDescent="0.3"/>
    <row r="11" spans="12:30" ht="18.75" customHeight="1" x14ac:dyDescent="0.25">
      <c r="L11" s="117" t="s">
        <v>136</v>
      </c>
      <c r="M11" s="118"/>
      <c r="N11" s="98" t="s">
        <v>148</v>
      </c>
      <c r="O11" s="98" t="s">
        <v>148</v>
      </c>
      <c r="P11" s="99" t="s">
        <v>148</v>
      </c>
      <c r="Q11" s="100"/>
      <c r="R11" s="97"/>
      <c r="S11" s="97"/>
      <c r="T11" s="101"/>
    </row>
    <row r="12" spans="12:30" ht="29.25" customHeight="1" x14ac:dyDescent="0.25">
      <c r="L12" s="111"/>
      <c r="M12" s="112"/>
      <c r="N12" s="90" t="s">
        <v>134</v>
      </c>
      <c r="O12" s="90" t="s">
        <v>135</v>
      </c>
      <c r="P12" s="90" t="s">
        <v>32</v>
      </c>
      <c r="Q12" s="90" t="s">
        <v>26</v>
      </c>
      <c r="R12" s="91"/>
      <c r="S12" s="92" t="s">
        <v>92</v>
      </c>
      <c r="T12" s="102" t="s">
        <v>149</v>
      </c>
      <c r="V12" s="83" t="s">
        <v>94</v>
      </c>
      <c r="W12" s="84"/>
      <c r="X12" s="62" t="s">
        <v>0</v>
      </c>
      <c r="Y12" s="62" t="s">
        <v>4</v>
      </c>
      <c r="Z12" s="63" t="s">
        <v>32</v>
      </c>
      <c r="AA12" s="63" t="s">
        <v>26</v>
      </c>
      <c r="AB12" s="60"/>
      <c r="AC12" s="60" t="s">
        <v>92</v>
      </c>
      <c r="AD12" s="61" t="s">
        <v>94</v>
      </c>
    </row>
    <row r="13" spans="12:30" ht="22.5" customHeight="1" x14ac:dyDescent="0.25">
      <c r="L13" s="103">
        <v>45521</v>
      </c>
      <c r="M13" s="59" t="s">
        <v>3</v>
      </c>
      <c r="N13" s="58">
        <v>930</v>
      </c>
      <c r="O13" s="58">
        <v>580</v>
      </c>
      <c r="P13" s="93">
        <v>400</v>
      </c>
      <c r="Q13" s="93">
        <v>800</v>
      </c>
      <c r="R13" s="58"/>
      <c r="S13" s="58">
        <f t="shared" ref="S13:S30" si="0">SUM(N13:R13)</f>
        <v>2710</v>
      </c>
      <c r="T13" s="104">
        <f t="shared" ref="T13:T27" si="1">S13/30000</f>
        <v>9.0333333333333335E-2</v>
      </c>
      <c r="V13" s="85">
        <v>45521</v>
      </c>
      <c r="W13" s="59" t="s">
        <v>3</v>
      </c>
      <c r="X13" s="58">
        <v>930</v>
      </c>
      <c r="Y13" s="58">
        <v>580</v>
      </c>
      <c r="Z13" s="93">
        <v>400</v>
      </c>
      <c r="AA13" s="93">
        <v>800</v>
      </c>
      <c r="AB13" s="58"/>
      <c r="AC13" s="58">
        <f t="shared" ref="AC13:AC30" si="2">SUM(X13:AB13)</f>
        <v>2710</v>
      </c>
      <c r="AD13" s="104">
        <f t="shared" ref="AD13:AD27" si="3">AC13/20000</f>
        <v>0.13550000000000001</v>
      </c>
    </row>
    <row r="14" spans="12:30" ht="22.5" customHeight="1" x14ac:dyDescent="0.25">
      <c r="L14" s="105"/>
      <c r="M14" s="59" t="s">
        <v>1</v>
      </c>
      <c r="N14" s="58">
        <v>1298</v>
      </c>
      <c r="O14" s="58">
        <v>805</v>
      </c>
      <c r="P14" s="93">
        <v>2000</v>
      </c>
      <c r="Q14" s="93">
        <v>940</v>
      </c>
      <c r="R14" s="58"/>
      <c r="S14" s="58">
        <f t="shared" si="0"/>
        <v>5043</v>
      </c>
      <c r="T14" s="104">
        <f t="shared" si="1"/>
        <v>0.1681</v>
      </c>
      <c r="V14" s="86"/>
      <c r="W14" s="59" t="s">
        <v>1</v>
      </c>
      <c r="X14" s="58">
        <v>1298</v>
      </c>
      <c r="Y14" s="58">
        <v>805</v>
      </c>
      <c r="Z14" s="93">
        <v>2000</v>
      </c>
      <c r="AA14" s="93">
        <v>940</v>
      </c>
      <c r="AB14" s="58"/>
      <c r="AC14" s="58">
        <f t="shared" si="2"/>
        <v>5043</v>
      </c>
      <c r="AD14" s="104">
        <f t="shared" si="3"/>
        <v>0.25214999999999999</v>
      </c>
    </row>
    <row r="15" spans="12:30" ht="22.5" customHeight="1" thickBot="1" x14ac:dyDescent="0.3">
      <c r="L15" s="105"/>
      <c r="M15" s="66" t="s">
        <v>2</v>
      </c>
      <c r="N15" s="67">
        <f>N14-N13</f>
        <v>368</v>
      </c>
      <c r="O15" s="67">
        <f>O14-O13</f>
        <v>225</v>
      </c>
      <c r="P15" s="67">
        <f>P14-P13</f>
        <v>1600</v>
      </c>
      <c r="Q15" s="67">
        <f>Q14-Q13</f>
        <v>140</v>
      </c>
      <c r="R15" s="67"/>
      <c r="S15" s="96">
        <f t="shared" si="0"/>
        <v>2333</v>
      </c>
      <c r="T15" s="106">
        <f t="shared" si="1"/>
        <v>7.7766666666666664E-2</v>
      </c>
      <c r="V15" s="86"/>
      <c r="W15" s="66" t="s">
        <v>2</v>
      </c>
      <c r="X15" s="67">
        <f>X14-X13</f>
        <v>368</v>
      </c>
      <c r="Y15" s="67">
        <f>Y14-Y13</f>
        <v>225</v>
      </c>
      <c r="Z15" s="67">
        <f>Z14-Z13</f>
        <v>1600</v>
      </c>
      <c r="AA15" s="67">
        <f>AA14-AA13</f>
        <v>140</v>
      </c>
      <c r="AB15" s="67"/>
      <c r="AC15" s="96">
        <f t="shared" si="2"/>
        <v>2333</v>
      </c>
      <c r="AD15" s="106">
        <f t="shared" si="3"/>
        <v>0.11665</v>
      </c>
    </row>
    <row r="16" spans="12:30" ht="22.5" customHeight="1" x14ac:dyDescent="0.25">
      <c r="L16" s="103">
        <v>45528</v>
      </c>
      <c r="M16" s="64" t="s">
        <v>3</v>
      </c>
      <c r="N16" s="65">
        <v>1340</v>
      </c>
      <c r="O16" s="65">
        <v>660</v>
      </c>
      <c r="P16" s="94">
        <v>800</v>
      </c>
      <c r="Q16" s="94">
        <v>1100</v>
      </c>
      <c r="R16" s="65"/>
      <c r="S16" s="65">
        <f t="shared" si="0"/>
        <v>3900</v>
      </c>
      <c r="T16" s="107">
        <f t="shared" si="1"/>
        <v>0.13</v>
      </c>
      <c r="V16" s="85">
        <v>45528</v>
      </c>
      <c r="W16" s="64" t="s">
        <v>3</v>
      </c>
      <c r="X16" s="65">
        <v>1340</v>
      </c>
      <c r="Y16" s="65">
        <v>660</v>
      </c>
      <c r="Z16" s="94">
        <v>800</v>
      </c>
      <c r="AA16" s="94">
        <v>1100</v>
      </c>
      <c r="AB16" s="65"/>
      <c r="AC16" s="65">
        <f t="shared" si="2"/>
        <v>3900</v>
      </c>
      <c r="AD16" s="107">
        <f t="shared" si="3"/>
        <v>0.19500000000000001</v>
      </c>
    </row>
    <row r="17" spans="12:30" ht="22.5" customHeight="1" x14ac:dyDescent="0.25">
      <c r="L17" s="105"/>
      <c r="M17" s="59" t="s">
        <v>1</v>
      </c>
      <c r="N17" s="58">
        <v>848</v>
      </c>
      <c r="O17" s="58">
        <v>280</v>
      </c>
      <c r="P17" s="93">
        <v>350</v>
      </c>
      <c r="Q17" s="93">
        <v>500</v>
      </c>
      <c r="R17" s="58"/>
      <c r="S17" s="58">
        <f t="shared" si="0"/>
        <v>1978</v>
      </c>
      <c r="T17" s="104">
        <f t="shared" si="1"/>
        <v>6.593333333333333E-2</v>
      </c>
      <c r="V17" s="86"/>
      <c r="W17" s="59" t="s">
        <v>1</v>
      </c>
      <c r="X17" s="58">
        <v>848</v>
      </c>
      <c r="Y17" s="58">
        <v>280</v>
      </c>
      <c r="Z17" s="93">
        <v>350</v>
      </c>
      <c r="AA17" s="93">
        <v>500</v>
      </c>
      <c r="AB17" s="58"/>
      <c r="AC17" s="58">
        <f t="shared" si="2"/>
        <v>1978</v>
      </c>
      <c r="AD17" s="104">
        <f t="shared" si="3"/>
        <v>9.8900000000000002E-2</v>
      </c>
    </row>
    <row r="18" spans="12:30" ht="22.5" customHeight="1" thickBot="1" x14ac:dyDescent="0.3">
      <c r="L18" s="105"/>
      <c r="M18" s="66" t="s">
        <v>2</v>
      </c>
      <c r="N18" s="67">
        <f>N17-N16</f>
        <v>-492</v>
      </c>
      <c r="O18" s="67">
        <f>O17-O16</f>
        <v>-380</v>
      </c>
      <c r="P18" s="67">
        <f>P17-P16</f>
        <v>-450</v>
      </c>
      <c r="Q18" s="67">
        <f>Q17-Q16</f>
        <v>-600</v>
      </c>
      <c r="R18" s="67"/>
      <c r="S18" s="96">
        <f t="shared" si="0"/>
        <v>-1922</v>
      </c>
      <c r="T18" s="106">
        <f t="shared" si="1"/>
        <v>-6.4066666666666661E-2</v>
      </c>
      <c r="V18" s="86"/>
      <c r="W18" s="66" t="s">
        <v>2</v>
      </c>
      <c r="X18" s="67">
        <f>X17-X16</f>
        <v>-492</v>
      </c>
      <c r="Y18" s="67">
        <f>Y17-Y16</f>
        <v>-380</v>
      </c>
      <c r="Z18" s="67">
        <f>Z17-Z16</f>
        <v>-450</v>
      </c>
      <c r="AA18" s="67">
        <f>AA17-AA16</f>
        <v>-600</v>
      </c>
      <c r="AB18" s="67"/>
      <c r="AC18" s="96">
        <f t="shared" si="2"/>
        <v>-1922</v>
      </c>
      <c r="AD18" s="106">
        <f t="shared" si="3"/>
        <v>-9.6100000000000005E-2</v>
      </c>
    </row>
    <row r="19" spans="12:30" ht="22.5" customHeight="1" x14ac:dyDescent="0.25">
      <c r="L19" s="103">
        <v>45535</v>
      </c>
      <c r="M19" s="64" t="s">
        <v>3</v>
      </c>
      <c r="N19" s="65">
        <v>940</v>
      </c>
      <c r="O19" s="65">
        <v>570</v>
      </c>
      <c r="P19" s="94">
        <v>400</v>
      </c>
      <c r="Q19" s="94">
        <v>700</v>
      </c>
      <c r="R19" s="65"/>
      <c r="S19" s="65">
        <f t="shared" si="0"/>
        <v>2610</v>
      </c>
      <c r="T19" s="107">
        <f t="shared" si="1"/>
        <v>8.6999999999999994E-2</v>
      </c>
      <c r="V19" s="85">
        <v>45535</v>
      </c>
      <c r="W19" s="64" t="s">
        <v>3</v>
      </c>
      <c r="X19" s="65">
        <v>940</v>
      </c>
      <c r="Y19" s="65">
        <v>570</v>
      </c>
      <c r="Z19" s="94">
        <v>400</v>
      </c>
      <c r="AA19" s="94">
        <v>700</v>
      </c>
      <c r="AB19" s="65"/>
      <c r="AC19" s="65">
        <f t="shared" si="2"/>
        <v>2610</v>
      </c>
      <c r="AD19" s="107">
        <f t="shared" si="3"/>
        <v>0.1305</v>
      </c>
    </row>
    <row r="20" spans="12:30" ht="22.5" customHeight="1" x14ac:dyDescent="0.25">
      <c r="L20" s="105"/>
      <c r="M20" s="59" t="s">
        <v>1</v>
      </c>
      <c r="N20" s="58">
        <v>950</v>
      </c>
      <c r="O20" s="58">
        <v>480</v>
      </c>
      <c r="P20" s="93">
        <v>1850</v>
      </c>
      <c r="Q20" s="93">
        <v>330</v>
      </c>
      <c r="R20" s="58"/>
      <c r="S20" s="58">
        <f t="shared" si="0"/>
        <v>3610</v>
      </c>
      <c r="T20" s="104">
        <f t="shared" si="1"/>
        <v>0.12033333333333333</v>
      </c>
      <c r="V20" s="86"/>
      <c r="W20" s="59" t="s">
        <v>1</v>
      </c>
      <c r="X20" s="58">
        <v>950</v>
      </c>
      <c r="Y20" s="58">
        <v>480</v>
      </c>
      <c r="Z20" s="93">
        <v>1850</v>
      </c>
      <c r="AA20" s="93">
        <v>330</v>
      </c>
      <c r="AB20" s="58"/>
      <c r="AC20" s="58">
        <f t="shared" si="2"/>
        <v>3610</v>
      </c>
      <c r="AD20" s="104">
        <f t="shared" si="3"/>
        <v>0.18049999999999999</v>
      </c>
    </row>
    <row r="21" spans="12:30" ht="22.5" customHeight="1" thickBot="1" x14ac:dyDescent="0.3">
      <c r="L21" s="105"/>
      <c r="M21" s="66" t="s">
        <v>2</v>
      </c>
      <c r="N21" s="67">
        <f>N20-N19</f>
        <v>10</v>
      </c>
      <c r="O21" s="67">
        <f>O20-O19</f>
        <v>-90</v>
      </c>
      <c r="P21" s="67">
        <f>P20-P19</f>
        <v>1450</v>
      </c>
      <c r="Q21" s="67">
        <f>Q20-Q19</f>
        <v>-370</v>
      </c>
      <c r="R21" s="67"/>
      <c r="S21" s="96">
        <f t="shared" si="0"/>
        <v>1000</v>
      </c>
      <c r="T21" s="106">
        <f t="shared" si="1"/>
        <v>3.3333333333333333E-2</v>
      </c>
      <c r="V21" s="86"/>
      <c r="W21" s="66" t="s">
        <v>2</v>
      </c>
      <c r="X21" s="67">
        <f>X20-X19</f>
        <v>10</v>
      </c>
      <c r="Y21" s="67">
        <f>Y20-Y19</f>
        <v>-90</v>
      </c>
      <c r="Z21" s="67">
        <f>Z20-Z19</f>
        <v>1450</v>
      </c>
      <c r="AA21" s="67">
        <f>AA20-AA19</f>
        <v>-370</v>
      </c>
      <c r="AB21" s="67"/>
      <c r="AC21" s="96">
        <f t="shared" si="2"/>
        <v>1000</v>
      </c>
      <c r="AD21" s="106">
        <f t="shared" si="3"/>
        <v>0.05</v>
      </c>
    </row>
    <row r="22" spans="12:30" ht="22.5" customHeight="1" x14ac:dyDescent="0.25">
      <c r="L22" s="103">
        <v>45542</v>
      </c>
      <c r="M22" s="64" t="s">
        <v>3</v>
      </c>
      <c r="N22" s="65">
        <v>500</v>
      </c>
      <c r="O22" s="65">
        <v>240</v>
      </c>
      <c r="P22" s="94">
        <v>700</v>
      </c>
      <c r="Q22" s="94">
        <v>800</v>
      </c>
      <c r="R22" s="65"/>
      <c r="S22" s="65">
        <f t="shared" si="0"/>
        <v>2240</v>
      </c>
      <c r="T22" s="107">
        <f t="shared" si="1"/>
        <v>7.4666666666666673E-2</v>
      </c>
      <c r="V22" s="85">
        <v>45542</v>
      </c>
      <c r="W22" s="64" t="s">
        <v>3</v>
      </c>
      <c r="X22" s="65">
        <v>500</v>
      </c>
      <c r="Y22" s="65">
        <v>240</v>
      </c>
      <c r="Z22" s="94">
        <v>700</v>
      </c>
      <c r="AA22" s="94">
        <v>800</v>
      </c>
      <c r="AB22" s="65"/>
      <c r="AC22" s="65">
        <f t="shared" si="2"/>
        <v>2240</v>
      </c>
      <c r="AD22" s="107">
        <f t="shared" si="3"/>
        <v>0.112</v>
      </c>
    </row>
    <row r="23" spans="12:30" ht="22.5" customHeight="1" x14ac:dyDescent="0.25">
      <c r="L23" s="105"/>
      <c r="M23" s="59" t="s">
        <v>1</v>
      </c>
      <c r="N23" s="58">
        <v>650</v>
      </c>
      <c r="O23" s="58">
        <v>655</v>
      </c>
      <c r="P23" s="93">
        <v>630</v>
      </c>
      <c r="Q23" s="93">
        <v>920</v>
      </c>
      <c r="R23" s="58"/>
      <c r="S23" s="58">
        <f t="shared" si="0"/>
        <v>2855</v>
      </c>
      <c r="T23" s="104">
        <f t="shared" si="1"/>
        <v>9.5166666666666663E-2</v>
      </c>
      <c r="V23" s="86"/>
      <c r="W23" s="59" t="s">
        <v>1</v>
      </c>
      <c r="X23" s="58">
        <v>650</v>
      </c>
      <c r="Y23" s="58">
        <v>655</v>
      </c>
      <c r="Z23" s="93">
        <v>630</v>
      </c>
      <c r="AA23" s="93">
        <v>920</v>
      </c>
      <c r="AB23" s="58"/>
      <c r="AC23" s="58">
        <f t="shared" si="2"/>
        <v>2855</v>
      </c>
      <c r="AD23" s="104">
        <f t="shared" si="3"/>
        <v>0.14274999999999999</v>
      </c>
    </row>
    <row r="24" spans="12:30" ht="22.5" customHeight="1" thickBot="1" x14ac:dyDescent="0.3">
      <c r="L24" s="105"/>
      <c r="M24" s="66" t="s">
        <v>2</v>
      </c>
      <c r="N24" s="67">
        <f>N23-N22</f>
        <v>150</v>
      </c>
      <c r="O24" s="67">
        <f>O23-O22</f>
        <v>415</v>
      </c>
      <c r="P24" s="67">
        <f>P23-P22</f>
        <v>-70</v>
      </c>
      <c r="Q24" s="67">
        <f>Q23-Q22</f>
        <v>120</v>
      </c>
      <c r="R24" s="67"/>
      <c r="S24" s="96">
        <f t="shared" si="0"/>
        <v>615</v>
      </c>
      <c r="T24" s="106">
        <f t="shared" si="1"/>
        <v>2.0500000000000001E-2</v>
      </c>
      <c r="V24" s="86"/>
      <c r="W24" s="66" t="s">
        <v>2</v>
      </c>
      <c r="X24" s="67">
        <f>X23-X22</f>
        <v>150</v>
      </c>
      <c r="Y24" s="67">
        <f>Y23-Y22</f>
        <v>415</v>
      </c>
      <c r="Z24" s="67">
        <f>Z23-Z22</f>
        <v>-70</v>
      </c>
      <c r="AA24" s="67">
        <f>AA23-AA22</f>
        <v>120</v>
      </c>
      <c r="AB24" s="67"/>
      <c r="AC24" s="96">
        <f t="shared" si="2"/>
        <v>615</v>
      </c>
      <c r="AD24" s="106">
        <f t="shared" si="3"/>
        <v>3.075E-2</v>
      </c>
    </row>
    <row r="25" spans="12:30" ht="22.5" customHeight="1" x14ac:dyDescent="0.25">
      <c r="L25" s="103">
        <v>45549</v>
      </c>
      <c r="M25" s="64" t="s">
        <v>3</v>
      </c>
      <c r="N25" s="65">
        <v>410</v>
      </c>
      <c r="O25" s="65">
        <v>240</v>
      </c>
      <c r="P25" s="94">
        <v>400</v>
      </c>
      <c r="Q25" s="94">
        <v>400</v>
      </c>
      <c r="R25" s="65"/>
      <c r="S25" s="65">
        <f t="shared" si="0"/>
        <v>1450</v>
      </c>
      <c r="T25" s="107">
        <f t="shared" si="1"/>
        <v>4.8333333333333332E-2</v>
      </c>
      <c r="V25" s="85">
        <v>45542</v>
      </c>
      <c r="W25" s="64" t="s">
        <v>3</v>
      </c>
      <c r="X25" s="65">
        <v>410</v>
      </c>
      <c r="Y25" s="65">
        <v>240</v>
      </c>
      <c r="Z25" s="94">
        <v>400</v>
      </c>
      <c r="AA25" s="94">
        <v>400</v>
      </c>
      <c r="AB25" s="65"/>
      <c r="AC25" s="65">
        <f t="shared" si="2"/>
        <v>1450</v>
      </c>
      <c r="AD25" s="107">
        <f t="shared" si="3"/>
        <v>7.2499999999999995E-2</v>
      </c>
    </row>
    <row r="26" spans="12:30" ht="22.5" customHeight="1" x14ac:dyDescent="0.25">
      <c r="L26" s="105"/>
      <c r="M26" s="59" t="s">
        <v>1</v>
      </c>
      <c r="N26" s="58">
        <v>1310</v>
      </c>
      <c r="O26" s="58">
        <v>460</v>
      </c>
      <c r="P26" s="93">
        <v>390</v>
      </c>
      <c r="Q26" s="93">
        <v>480</v>
      </c>
      <c r="R26" s="58"/>
      <c r="S26" s="58">
        <f t="shared" si="0"/>
        <v>2640</v>
      </c>
      <c r="T26" s="104">
        <f t="shared" si="1"/>
        <v>8.7999999999999995E-2</v>
      </c>
      <c r="V26" s="86"/>
      <c r="W26" s="59" t="s">
        <v>1</v>
      </c>
      <c r="X26" s="58">
        <v>1310</v>
      </c>
      <c r="Y26" s="58">
        <v>460</v>
      </c>
      <c r="Z26" s="93">
        <v>390</v>
      </c>
      <c r="AA26" s="93">
        <v>480</v>
      </c>
      <c r="AB26" s="58"/>
      <c r="AC26" s="58">
        <f t="shared" si="2"/>
        <v>2640</v>
      </c>
      <c r="AD26" s="104">
        <f t="shared" si="3"/>
        <v>0.13200000000000001</v>
      </c>
    </row>
    <row r="27" spans="12:30" ht="22.5" customHeight="1" thickBot="1" x14ac:dyDescent="0.3">
      <c r="L27" s="105"/>
      <c r="M27" s="66" t="s">
        <v>2</v>
      </c>
      <c r="N27" s="67">
        <f>N26-N25</f>
        <v>900</v>
      </c>
      <c r="O27" s="67">
        <f>O26-O25</f>
        <v>220</v>
      </c>
      <c r="P27" s="67">
        <f>P26-P25</f>
        <v>-10</v>
      </c>
      <c r="Q27" s="67">
        <f>Q26-Q25</f>
        <v>80</v>
      </c>
      <c r="R27" s="67"/>
      <c r="S27" s="96">
        <f t="shared" si="0"/>
        <v>1190</v>
      </c>
      <c r="T27" s="106">
        <f t="shared" si="1"/>
        <v>3.966666666666667E-2</v>
      </c>
      <c r="V27" s="86"/>
      <c r="W27" s="66" t="s">
        <v>2</v>
      </c>
      <c r="X27" s="67">
        <f>X26-X25</f>
        <v>900</v>
      </c>
      <c r="Y27" s="67">
        <f>Y26-Y25</f>
        <v>220</v>
      </c>
      <c r="Z27" s="67">
        <f>Z26-Z25</f>
        <v>-10</v>
      </c>
      <c r="AA27" s="67">
        <f>AA26-AA25</f>
        <v>80</v>
      </c>
      <c r="AB27" s="67"/>
      <c r="AC27" s="96">
        <f t="shared" si="2"/>
        <v>1190</v>
      </c>
      <c r="AD27" s="106">
        <f t="shared" si="3"/>
        <v>5.9499999999999997E-2</v>
      </c>
    </row>
    <row r="28" spans="12:30" ht="22.5" customHeight="1" x14ac:dyDescent="0.25">
      <c r="L28" s="113" t="s">
        <v>92</v>
      </c>
      <c r="M28" s="64" t="s">
        <v>3</v>
      </c>
      <c r="N28" s="65">
        <f t="shared" ref="N28:Q29" si="4">N13+N16+N19+N22+N25</f>
        <v>4120</v>
      </c>
      <c r="O28" s="65">
        <f t="shared" si="4"/>
        <v>2290</v>
      </c>
      <c r="P28" s="94">
        <f t="shared" si="4"/>
        <v>2700</v>
      </c>
      <c r="Q28" s="94">
        <f t="shared" si="4"/>
        <v>3800</v>
      </c>
      <c r="R28" s="65"/>
      <c r="S28" s="65">
        <f t="shared" si="0"/>
        <v>12910</v>
      </c>
      <c r="T28" s="108"/>
      <c r="V28" s="87" t="s">
        <v>93</v>
      </c>
      <c r="W28" s="65" t="s">
        <v>3</v>
      </c>
      <c r="X28" s="65">
        <f t="shared" ref="X28:AA29" si="5">X13+X16+X19+X22+X25</f>
        <v>4120</v>
      </c>
      <c r="Y28" s="65">
        <f t="shared" si="5"/>
        <v>2290</v>
      </c>
      <c r="Z28" s="94">
        <f t="shared" si="5"/>
        <v>2700</v>
      </c>
      <c r="AA28" s="94">
        <f t="shared" si="5"/>
        <v>3800</v>
      </c>
      <c r="AB28" s="65"/>
      <c r="AC28" s="65">
        <f t="shared" si="2"/>
        <v>12910</v>
      </c>
      <c r="AD28" s="108"/>
    </row>
    <row r="29" spans="12:30" ht="22.5" customHeight="1" x14ac:dyDescent="0.25">
      <c r="L29" s="114"/>
      <c r="M29" s="59" t="s">
        <v>1</v>
      </c>
      <c r="N29" s="58">
        <f t="shared" si="4"/>
        <v>5056</v>
      </c>
      <c r="O29" s="58">
        <f t="shared" si="4"/>
        <v>2680</v>
      </c>
      <c r="P29" s="93">
        <f t="shared" si="4"/>
        <v>5220</v>
      </c>
      <c r="Q29" s="93">
        <f t="shared" si="4"/>
        <v>3170</v>
      </c>
      <c r="R29" s="58"/>
      <c r="S29" s="58">
        <f t="shared" si="0"/>
        <v>16126</v>
      </c>
      <c r="T29" s="109"/>
      <c r="V29" s="88"/>
      <c r="W29" s="58" t="s">
        <v>1</v>
      </c>
      <c r="X29" s="58">
        <f t="shared" si="5"/>
        <v>5056</v>
      </c>
      <c r="Y29" s="58">
        <f t="shared" si="5"/>
        <v>2680</v>
      </c>
      <c r="Z29" s="93">
        <f t="shared" si="5"/>
        <v>5220</v>
      </c>
      <c r="AA29" s="93">
        <f t="shared" si="5"/>
        <v>3170</v>
      </c>
      <c r="AB29" s="58"/>
      <c r="AC29" s="58">
        <f t="shared" si="2"/>
        <v>16126</v>
      </c>
      <c r="AD29" s="109"/>
    </row>
    <row r="30" spans="12:30" ht="22.5" customHeight="1" thickBot="1" x14ac:dyDescent="0.3">
      <c r="L30" s="115"/>
      <c r="M30" s="116" t="s">
        <v>2</v>
      </c>
      <c r="N30" s="67">
        <f>N29-N28</f>
        <v>936</v>
      </c>
      <c r="O30" s="67">
        <f>O29-O28</f>
        <v>390</v>
      </c>
      <c r="P30" s="67">
        <f>P29-P28</f>
        <v>2520</v>
      </c>
      <c r="Q30" s="67">
        <f>Q29-Q28</f>
        <v>-630</v>
      </c>
      <c r="R30" s="95"/>
      <c r="S30" s="96">
        <f t="shared" si="0"/>
        <v>3216</v>
      </c>
      <c r="T30" s="110">
        <f>S30/30000</f>
        <v>0.1072</v>
      </c>
      <c r="V30" s="88"/>
      <c r="W30" s="68" t="s">
        <v>2</v>
      </c>
      <c r="X30" s="67">
        <f>X29-X28</f>
        <v>936</v>
      </c>
      <c r="Y30" s="67">
        <f>Y29-Y28</f>
        <v>390</v>
      </c>
      <c r="Z30" s="67">
        <f>Z29-Z28</f>
        <v>2520</v>
      </c>
      <c r="AA30" s="67">
        <f>AA29-AA28</f>
        <v>-630</v>
      </c>
      <c r="AB30" s="95"/>
      <c r="AC30" s="96">
        <f t="shared" si="2"/>
        <v>3216</v>
      </c>
      <c r="AD30" s="110">
        <f>AC30/20000</f>
        <v>0.1608</v>
      </c>
    </row>
  </sheetData>
  <mergeCells count="15">
    <mergeCell ref="L25:L27"/>
    <mergeCell ref="V25:V27"/>
    <mergeCell ref="L28:L30"/>
    <mergeCell ref="V28:V30"/>
    <mergeCell ref="L13:L15"/>
    <mergeCell ref="V13:V15"/>
    <mergeCell ref="L16:L18"/>
    <mergeCell ref="V16:V18"/>
    <mergeCell ref="L19:L21"/>
    <mergeCell ref="V19:V21"/>
    <mergeCell ref="P11:Q11"/>
    <mergeCell ref="V12:W12"/>
    <mergeCell ref="L22:L24"/>
    <mergeCell ref="V22:V24"/>
    <mergeCell ref="L11:M12"/>
  </mergeCells>
  <conditionalFormatting sqref="N15:Q15">
    <cfRule type="cellIs" dxfId="52" priority="79" operator="lessThan">
      <formula>0</formula>
    </cfRule>
    <cfRule type="cellIs" dxfId="51" priority="80" operator="greaterThan">
      <formula>0</formula>
    </cfRule>
  </conditionalFormatting>
  <conditionalFormatting sqref="N18:Q18">
    <cfRule type="cellIs" dxfId="50" priority="77" operator="lessThan">
      <formula>0</formula>
    </cfRule>
    <cfRule type="cellIs" dxfId="49" priority="78" operator="greaterThan">
      <formula>0</formula>
    </cfRule>
  </conditionalFormatting>
  <conditionalFormatting sqref="P18">
    <cfRule type="cellIs" dxfId="48" priority="65" operator="lessThan">
      <formula>0</formula>
    </cfRule>
    <cfRule type="cellIs" dxfId="47" priority="66" operator="greaterThan">
      <formula>0</formula>
    </cfRule>
  </conditionalFormatting>
  <conditionalFormatting sqref="N21:Q21">
    <cfRule type="cellIs" dxfId="46" priority="55" operator="lessThan">
      <formula>0</formula>
    </cfRule>
    <cfRule type="cellIs" dxfId="45" priority="56" operator="greaterThan">
      <formula>0</formula>
    </cfRule>
  </conditionalFormatting>
  <conditionalFormatting sqref="N24:Q24">
    <cfRule type="cellIs" dxfId="44" priority="53" operator="lessThan">
      <formula>0</formula>
    </cfRule>
    <cfRule type="cellIs" dxfId="43" priority="54" operator="greaterThan">
      <formula>0</formula>
    </cfRule>
  </conditionalFormatting>
  <conditionalFormatting sqref="N27:Q27">
    <cfRule type="cellIs" dxfId="42" priority="51" operator="lessThan">
      <formula>0</formula>
    </cfRule>
    <cfRule type="cellIs" dxfId="41" priority="52" operator="greaterThan">
      <formula>0</formula>
    </cfRule>
  </conditionalFormatting>
  <conditionalFormatting sqref="N30:Q30">
    <cfRule type="cellIs" dxfId="40" priority="49" operator="lessThan">
      <formula>0</formula>
    </cfRule>
    <cfRule type="cellIs" dxfId="39" priority="50" operator="greaterThan">
      <formula>0</formula>
    </cfRule>
  </conditionalFormatting>
  <conditionalFormatting sqref="S15">
    <cfRule type="cellIs" dxfId="38" priority="47" operator="lessThan">
      <formula>0</formula>
    </cfRule>
    <cfRule type="cellIs" dxfId="37" priority="48" operator="greaterThan">
      <formula>0</formula>
    </cfRule>
  </conditionalFormatting>
  <conditionalFormatting sqref="S18">
    <cfRule type="cellIs" dxfId="36" priority="35" operator="lessThan">
      <formula>0</formula>
    </cfRule>
    <cfRule type="cellIs" dxfId="35" priority="36" operator="greaterThan">
      <formula>0</formula>
    </cfRule>
  </conditionalFormatting>
  <conditionalFormatting sqref="S21">
    <cfRule type="cellIs" dxfId="34" priority="33" operator="lessThan">
      <formula>0</formula>
    </cfRule>
    <cfRule type="cellIs" dxfId="33" priority="34" operator="greaterThan">
      <formula>0</formula>
    </cfRule>
  </conditionalFormatting>
  <conditionalFormatting sqref="S24">
    <cfRule type="cellIs" dxfId="32" priority="31" operator="lessThan">
      <formula>0</formula>
    </cfRule>
    <cfRule type="cellIs" dxfId="31" priority="32" operator="greaterThan">
      <formula>0</formula>
    </cfRule>
  </conditionalFormatting>
  <conditionalFormatting sqref="S27">
    <cfRule type="cellIs" dxfId="30" priority="29" operator="lessThan">
      <formula>0</formula>
    </cfRule>
    <cfRule type="cellIs" dxfId="29" priority="30" operator="greaterThan">
      <formula>0</formula>
    </cfRule>
  </conditionalFormatting>
  <conditionalFormatting sqref="S30">
    <cfRule type="cellIs" dxfId="28" priority="27" operator="lessThan">
      <formula>0</formula>
    </cfRule>
    <cfRule type="cellIs" dxfId="27" priority="28" operator="greaterThan">
      <formula>0</formula>
    </cfRule>
  </conditionalFormatting>
  <conditionalFormatting sqref="X15:AA15">
    <cfRule type="cellIs" dxfId="26" priority="25" operator="lessThan">
      <formula>0</formula>
    </cfRule>
    <cfRule type="cellIs" dxfId="25" priority="26" operator="greaterThan">
      <formula>0</formula>
    </cfRule>
  </conditionalFormatting>
  <conditionalFormatting sqref="X18:AA18">
    <cfRule type="cellIs" dxfId="24" priority="23" operator="lessThan">
      <formula>0</formula>
    </cfRule>
    <cfRule type="cellIs" dxfId="23" priority="24" operator="greaterThan">
      <formula>0</formula>
    </cfRule>
  </conditionalFormatting>
  <conditionalFormatting sqref="Z18">
    <cfRule type="cellIs" dxfId="22" priority="21" operator="lessThan">
      <formula>0</formula>
    </cfRule>
    <cfRule type="cellIs" dxfId="21" priority="22" operator="greaterThan">
      <formula>0</formula>
    </cfRule>
  </conditionalFormatting>
  <conditionalFormatting sqref="X21:AA21">
    <cfRule type="cellIs" dxfId="20" priority="19" operator="lessThan">
      <formula>0</formula>
    </cfRule>
    <cfRule type="cellIs" dxfId="19" priority="20" operator="greaterThan">
      <formula>0</formula>
    </cfRule>
  </conditionalFormatting>
  <conditionalFormatting sqref="X24:AA24">
    <cfRule type="cellIs" dxfId="18" priority="17" operator="lessThan">
      <formula>0</formula>
    </cfRule>
    <cfRule type="cellIs" dxfId="17" priority="18" operator="greaterThan">
      <formula>0</formula>
    </cfRule>
  </conditionalFormatting>
  <conditionalFormatting sqref="X27:AA27">
    <cfRule type="cellIs" dxfId="16" priority="15" operator="lessThan">
      <formula>0</formula>
    </cfRule>
    <cfRule type="cellIs" dxfId="15" priority="16" operator="greaterThan">
      <formula>0</formula>
    </cfRule>
  </conditionalFormatting>
  <conditionalFormatting sqref="X30:AA30">
    <cfRule type="cellIs" dxfId="14" priority="13" operator="lessThan">
      <formula>0</formula>
    </cfRule>
    <cfRule type="cellIs" dxfId="13" priority="14" operator="greaterThan">
      <formula>0</formula>
    </cfRule>
  </conditionalFormatting>
  <conditionalFormatting sqref="AC15">
    <cfRule type="cellIs" dxfId="12" priority="11" operator="lessThan">
      <formula>0</formula>
    </cfRule>
    <cfRule type="cellIs" dxfId="11" priority="12" operator="greaterThan">
      <formula>0</formula>
    </cfRule>
  </conditionalFormatting>
  <conditionalFormatting sqref="AC18">
    <cfRule type="cellIs" dxfId="10" priority="9" operator="lessThan">
      <formula>0</formula>
    </cfRule>
    <cfRule type="cellIs" dxfId="9" priority="10" operator="greaterThan">
      <formula>0</formula>
    </cfRule>
  </conditionalFormatting>
  <conditionalFormatting sqref="AC21">
    <cfRule type="cellIs" dxfId="8" priority="7" operator="lessThan">
      <formula>0</formula>
    </cfRule>
    <cfRule type="cellIs" dxfId="7" priority="8" operator="greaterThan">
      <formula>0</formula>
    </cfRule>
  </conditionalFormatting>
  <conditionalFormatting sqref="AC24">
    <cfRule type="cellIs" dxfId="6" priority="5" operator="lessThan">
      <formula>0</formula>
    </cfRule>
    <cfRule type="cellIs" dxfId="5" priority="6" operator="greaterThan">
      <formula>0</formula>
    </cfRule>
  </conditionalFormatting>
  <conditionalFormatting sqref="AC27">
    <cfRule type="cellIs" dxfId="4" priority="3" operator="lessThan">
      <formula>0</formula>
    </cfRule>
    <cfRule type="cellIs" dxfId="3" priority="4" operator="greaterThan">
      <formula>0</formula>
    </cfRule>
  </conditionalFormatting>
  <conditionalFormatting sqref="AC30">
    <cfRule type="cellIs" dxfId="2" priority="1" operator="lessThan">
      <formula>0</formula>
    </cfRule>
    <cfRule type="cellIs" dxfId="1" priority="2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 Plat + Nat + Pro</vt:lpstr>
      <vt:lpstr>Raceday Sumaries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 Racing</dc:creator>
  <cp:lastModifiedBy>Elite Racing</cp:lastModifiedBy>
  <dcterms:created xsi:type="dcterms:W3CDTF">2024-07-03T01:36:28Z</dcterms:created>
  <dcterms:modified xsi:type="dcterms:W3CDTF">2024-09-16T00:32:20Z</dcterms:modified>
</cp:coreProperties>
</file>